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/>
  <mc:AlternateContent xmlns:mc="http://schemas.openxmlformats.org/markup-compatibility/2006">
    <mc:Choice Requires="x15">
      <x15ac:absPath xmlns:x15ac="http://schemas.microsoft.com/office/spreadsheetml/2010/11/ac" url="C:\Users\mkutlak\Desktop\súbory na doplnenie\VV_uprv\SO03 rozpočty a VV\"/>
    </mc:Choice>
  </mc:AlternateContent>
  <xr:revisionPtr revIDLastSave="0" documentId="13_ncr:1_{C94706F3-22DB-4CB1-8138-24C5A2E8A870}" xr6:coauthVersionLast="47" xr6:coauthVersionMax="47" xr10:uidLastSave="{00000000-0000-0000-0000-000000000000}"/>
  <bookViews>
    <workbookView xWindow="-120" yWindow="-120" windowWidth="29040" windowHeight="15990" tabRatio="500" xr2:uid="{00000000-000D-0000-FFFF-FFFF00000000}"/>
  </bookViews>
  <sheets>
    <sheet name="Prehlad" sheetId="3" r:id="rId1"/>
    <sheet name="Rekapitulacia" sheetId="5" r:id="rId2"/>
    <sheet name="Kryci list" sheetId="6" r:id="rId3"/>
  </sheets>
  <definedNames>
    <definedName name="_xlnm._FilterDatabase">#REF!</definedName>
    <definedName name="fakt1R">#REF!</definedName>
    <definedName name="_xlnm.Print_Titles" localSheetId="0">Prehlad!$8:$10</definedName>
    <definedName name="_xlnm.Print_Titles" localSheetId="1">Rekapitulacia!$8:$10</definedName>
    <definedName name="_xlnm.Print_Area" localSheetId="2">'Kryci list'!$A:$M</definedName>
    <definedName name="_xlnm.Print_Area" localSheetId="0">Prehlad!$A:$AH</definedName>
    <definedName name="_xlnm.Print_Area" localSheetId="1">Rekapitulacia!$A:$G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5" i="6" l="1"/>
  <c r="M25" i="6" s="1"/>
  <c r="W271" i="3"/>
  <c r="G34" i="5" s="1"/>
  <c r="I271" i="3"/>
  <c r="I273" i="3" s="1"/>
  <c r="N270" i="3"/>
  <c r="L270" i="3"/>
  <c r="J270" i="3"/>
  <c r="H270" i="3"/>
  <c r="N269" i="3"/>
  <c r="N271" i="3" s="1"/>
  <c r="L269" i="3"/>
  <c r="L271" i="3" s="1"/>
  <c r="J269" i="3"/>
  <c r="J271" i="3" s="1"/>
  <c r="H269" i="3"/>
  <c r="H271" i="3" s="1"/>
  <c r="H273" i="3" s="1"/>
  <c r="C31" i="5"/>
  <c r="W263" i="3"/>
  <c r="G31" i="5" s="1"/>
  <c r="I263" i="3"/>
  <c r="N262" i="3"/>
  <c r="N263" i="3" s="1"/>
  <c r="F31" i="5" s="1"/>
  <c r="L262" i="3"/>
  <c r="L263" i="3" s="1"/>
  <c r="E31" i="5" s="1"/>
  <c r="J262" i="3"/>
  <c r="J263" i="3" s="1"/>
  <c r="H262" i="3"/>
  <c r="H263" i="3" s="1"/>
  <c r="B31" i="5" s="1"/>
  <c r="W259" i="3"/>
  <c r="G30" i="5" s="1"/>
  <c r="N259" i="3"/>
  <c r="F30" i="5" s="1"/>
  <c r="I259" i="3"/>
  <c r="C30" i="5" s="1"/>
  <c r="N257" i="3"/>
  <c r="L257" i="3"/>
  <c r="J257" i="3"/>
  <c r="H257" i="3"/>
  <c r="N255" i="3"/>
  <c r="L255" i="3"/>
  <c r="L259" i="3" s="1"/>
  <c r="E30" i="5" s="1"/>
  <c r="J255" i="3"/>
  <c r="H255" i="3"/>
  <c r="W252" i="3"/>
  <c r="G29" i="5" s="1"/>
  <c r="I252" i="3"/>
  <c r="C29" i="5" s="1"/>
  <c r="N251" i="3"/>
  <c r="L251" i="3"/>
  <c r="J251" i="3"/>
  <c r="H251" i="3"/>
  <c r="N250" i="3"/>
  <c r="L250" i="3"/>
  <c r="J250" i="3"/>
  <c r="H250" i="3"/>
  <c r="N248" i="3"/>
  <c r="L248" i="3"/>
  <c r="J248" i="3"/>
  <c r="H248" i="3"/>
  <c r="N247" i="3"/>
  <c r="L247" i="3"/>
  <c r="J247" i="3"/>
  <c r="H247" i="3"/>
  <c r="N246" i="3"/>
  <c r="L246" i="3"/>
  <c r="J246" i="3"/>
  <c r="H246" i="3"/>
  <c r="N244" i="3"/>
  <c r="L244" i="3"/>
  <c r="J244" i="3"/>
  <c r="H244" i="3"/>
  <c r="H252" i="3" s="1"/>
  <c r="B29" i="5" s="1"/>
  <c r="N243" i="3"/>
  <c r="N252" i="3" s="1"/>
  <c r="F29" i="5" s="1"/>
  <c r="L243" i="3"/>
  <c r="J243" i="3"/>
  <c r="H243" i="3"/>
  <c r="W240" i="3"/>
  <c r="G28" i="5" s="1"/>
  <c r="N239" i="3"/>
  <c r="L239" i="3"/>
  <c r="J239" i="3"/>
  <c r="H239" i="3"/>
  <c r="N238" i="3"/>
  <c r="L238" i="3"/>
  <c r="J238" i="3"/>
  <c r="H238" i="3"/>
  <c r="N237" i="3"/>
  <c r="L237" i="3"/>
  <c r="J237" i="3"/>
  <c r="H237" i="3"/>
  <c r="N236" i="3"/>
  <c r="L236" i="3"/>
  <c r="J236" i="3"/>
  <c r="H236" i="3"/>
  <c r="N234" i="3"/>
  <c r="L234" i="3"/>
  <c r="J234" i="3"/>
  <c r="I234" i="3"/>
  <c r="I240" i="3" s="1"/>
  <c r="C28" i="5" s="1"/>
  <c r="N232" i="3"/>
  <c r="L232" i="3"/>
  <c r="L240" i="3" s="1"/>
  <c r="E28" i="5" s="1"/>
  <c r="J232" i="3"/>
  <c r="H232" i="3"/>
  <c r="C27" i="5"/>
  <c r="W229" i="3"/>
  <c r="G27" i="5" s="1"/>
  <c r="I229" i="3"/>
  <c r="N228" i="3"/>
  <c r="L228" i="3"/>
  <c r="J228" i="3"/>
  <c r="H228" i="3"/>
  <c r="N226" i="3"/>
  <c r="L226" i="3"/>
  <c r="L229" i="3" s="1"/>
  <c r="E27" i="5" s="1"/>
  <c r="J226" i="3"/>
  <c r="J229" i="3" s="1"/>
  <c r="H226" i="3"/>
  <c r="N224" i="3"/>
  <c r="L224" i="3"/>
  <c r="J224" i="3"/>
  <c r="H224" i="3"/>
  <c r="G26" i="5"/>
  <c r="C26" i="5"/>
  <c r="W221" i="3"/>
  <c r="I221" i="3"/>
  <c r="N220" i="3"/>
  <c r="L220" i="3"/>
  <c r="J220" i="3"/>
  <c r="H220" i="3"/>
  <c r="N219" i="3"/>
  <c r="L219" i="3"/>
  <c r="J219" i="3"/>
  <c r="H219" i="3"/>
  <c r="N218" i="3"/>
  <c r="L218" i="3"/>
  <c r="J218" i="3"/>
  <c r="H218" i="3"/>
  <c r="N216" i="3"/>
  <c r="L216" i="3"/>
  <c r="J216" i="3"/>
  <c r="J221" i="3" s="1"/>
  <c r="E221" i="3" s="1"/>
  <c r="H216" i="3"/>
  <c r="N214" i="3"/>
  <c r="N221" i="3" s="1"/>
  <c r="F26" i="5" s="1"/>
  <c r="L214" i="3"/>
  <c r="L221" i="3" s="1"/>
  <c r="E26" i="5" s="1"/>
  <c r="J214" i="3"/>
  <c r="H214" i="3"/>
  <c r="W211" i="3"/>
  <c r="G25" i="5" s="1"/>
  <c r="N211" i="3"/>
  <c r="F25" i="5" s="1"/>
  <c r="N210" i="3"/>
  <c r="L210" i="3"/>
  <c r="J210" i="3"/>
  <c r="H210" i="3"/>
  <c r="N208" i="3"/>
  <c r="L208" i="3"/>
  <c r="J208" i="3"/>
  <c r="I208" i="3"/>
  <c r="N206" i="3"/>
  <c r="L206" i="3"/>
  <c r="J206" i="3"/>
  <c r="H206" i="3"/>
  <c r="N204" i="3"/>
  <c r="L204" i="3"/>
  <c r="J204" i="3"/>
  <c r="H204" i="3"/>
  <c r="N202" i="3"/>
  <c r="L202" i="3"/>
  <c r="J202" i="3"/>
  <c r="H202" i="3"/>
  <c r="N200" i="3"/>
  <c r="L200" i="3"/>
  <c r="J200" i="3"/>
  <c r="H200" i="3"/>
  <c r="N198" i="3"/>
  <c r="L198" i="3"/>
  <c r="J198" i="3"/>
  <c r="I198" i="3"/>
  <c r="N197" i="3"/>
  <c r="L197" i="3"/>
  <c r="J197" i="3"/>
  <c r="H197" i="3"/>
  <c r="N195" i="3"/>
  <c r="L195" i="3"/>
  <c r="J195" i="3"/>
  <c r="I195" i="3"/>
  <c r="N193" i="3"/>
  <c r="L193" i="3"/>
  <c r="J193" i="3"/>
  <c r="H193" i="3"/>
  <c r="N191" i="3"/>
  <c r="L191" i="3"/>
  <c r="J191" i="3"/>
  <c r="H191" i="3"/>
  <c r="N189" i="3"/>
  <c r="L189" i="3"/>
  <c r="J189" i="3"/>
  <c r="I189" i="3"/>
  <c r="N187" i="3"/>
  <c r="L187" i="3"/>
  <c r="J187" i="3"/>
  <c r="H187" i="3"/>
  <c r="N184" i="3"/>
  <c r="L184" i="3"/>
  <c r="J184" i="3"/>
  <c r="H184" i="3"/>
  <c r="N183" i="3"/>
  <c r="L183" i="3"/>
  <c r="J183" i="3"/>
  <c r="H183" i="3"/>
  <c r="N181" i="3"/>
  <c r="L181" i="3"/>
  <c r="J181" i="3"/>
  <c r="J211" i="3" s="1"/>
  <c r="I181" i="3"/>
  <c r="N179" i="3"/>
  <c r="L179" i="3"/>
  <c r="L211" i="3" s="1"/>
  <c r="E25" i="5" s="1"/>
  <c r="J179" i="3"/>
  <c r="H179" i="3"/>
  <c r="G24" i="5"/>
  <c r="W176" i="3"/>
  <c r="N176" i="3"/>
  <c r="F24" i="5" s="1"/>
  <c r="J176" i="3"/>
  <c r="E176" i="3" s="1"/>
  <c r="I176" i="3"/>
  <c r="C24" i="5" s="1"/>
  <c r="N175" i="3"/>
  <c r="L175" i="3"/>
  <c r="L176" i="3" s="1"/>
  <c r="E24" i="5" s="1"/>
  <c r="J175" i="3"/>
  <c r="H175" i="3"/>
  <c r="H176" i="3" s="1"/>
  <c r="B24" i="5" s="1"/>
  <c r="G23" i="5"/>
  <c r="C23" i="5"/>
  <c r="W172" i="3"/>
  <c r="N172" i="3"/>
  <c r="F23" i="5" s="1"/>
  <c r="I172" i="3"/>
  <c r="N171" i="3"/>
  <c r="L171" i="3"/>
  <c r="L172" i="3" s="1"/>
  <c r="E23" i="5" s="1"/>
  <c r="J171" i="3"/>
  <c r="J172" i="3" s="1"/>
  <c r="H171" i="3"/>
  <c r="H172" i="3" s="1"/>
  <c r="B23" i="5" s="1"/>
  <c r="F22" i="5"/>
  <c r="W168" i="3"/>
  <c r="G22" i="5" s="1"/>
  <c r="N168" i="3"/>
  <c r="L168" i="3"/>
  <c r="E22" i="5" s="1"/>
  <c r="I168" i="3"/>
  <c r="C22" i="5" s="1"/>
  <c r="N167" i="3"/>
  <c r="L167" i="3"/>
  <c r="J167" i="3"/>
  <c r="J168" i="3" s="1"/>
  <c r="D22" i="5" s="1"/>
  <c r="H167" i="3"/>
  <c r="H168" i="3" s="1"/>
  <c r="B22" i="5" s="1"/>
  <c r="G21" i="5"/>
  <c r="W164" i="3"/>
  <c r="W265" i="3" s="1"/>
  <c r="G32" i="5" s="1"/>
  <c r="N163" i="3"/>
  <c r="L163" i="3"/>
  <c r="J163" i="3"/>
  <c r="H163" i="3"/>
  <c r="N162" i="3"/>
  <c r="L162" i="3"/>
  <c r="J162" i="3"/>
  <c r="H162" i="3"/>
  <c r="N161" i="3"/>
  <c r="L161" i="3"/>
  <c r="J161" i="3"/>
  <c r="H161" i="3"/>
  <c r="N159" i="3"/>
  <c r="L159" i="3"/>
  <c r="J159" i="3"/>
  <c r="I159" i="3"/>
  <c r="N158" i="3"/>
  <c r="L158" i="3"/>
  <c r="J158" i="3"/>
  <c r="H158" i="3"/>
  <c r="N157" i="3"/>
  <c r="L157" i="3"/>
  <c r="J157" i="3"/>
  <c r="H157" i="3"/>
  <c r="N155" i="3"/>
  <c r="L155" i="3"/>
  <c r="J155" i="3"/>
  <c r="I155" i="3"/>
  <c r="I164" i="3" s="1"/>
  <c r="N153" i="3"/>
  <c r="L153" i="3"/>
  <c r="J153" i="3"/>
  <c r="H153" i="3"/>
  <c r="N151" i="3"/>
  <c r="L151" i="3"/>
  <c r="J151" i="3"/>
  <c r="H151" i="3"/>
  <c r="N149" i="3"/>
  <c r="L149" i="3"/>
  <c r="J149" i="3"/>
  <c r="H149" i="3"/>
  <c r="G18" i="5"/>
  <c r="E18" i="5"/>
  <c r="W143" i="3"/>
  <c r="L143" i="3"/>
  <c r="N142" i="3"/>
  <c r="L142" i="3"/>
  <c r="J142" i="3"/>
  <c r="H142" i="3"/>
  <c r="N141" i="3"/>
  <c r="L141" i="3"/>
  <c r="J141" i="3"/>
  <c r="H141" i="3"/>
  <c r="N140" i="3"/>
  <c r="L140" i="3"/>
  <c r="J140" i="3"/>
  <c r="H140" i="3"/>
  <c r="N139" i="3"/>
  <c r="L139" i="3"/>
  <c r="J139" i="3"/>
  <c r="H139" i="3"/>
  <c r="N138" i="3"/>
  <c r="L138" i="3"/>
  <c r="J138" i="3"/>
  <c r="H138" i="3"/>
  <c r="N136" i="3"/>
  <c r="L136" i="3"/>
  <c r="J136" i="3"/>
  <c r="H136" i="3"/>
  <c r="N135" i="3"/>
  <c r="L135" i="3"/>
  <c r="J135" i="3"/>
  <c r="H135" i="3"/>
  <c r="N134" i="3"/>
  <c r="L134" i="3"/>
  <c r="J134" i="3"/>
  <c r="H134" i="3"/>
  <c r="N133" i="3"/>
  <c r="L133" i="3"/>
  <c r="J133" i="3"/>
  <c r="H133" i="3"/>
  <c r="N131" i="3"/>
  <c r="L131" i="3"/>
  <c r="J131" i="3"/>
  <c r="H131" i="3"/>
  <c r="H143" i="3" s="1"/>
  <c r="B18" i="5" s="1"/>
  <c r="N130" i="3"/>
  <c r="L130" i="3"/>
  <c r="J130" i="3"/>
  <c r="H130" i="3"/>
  <c r="N128" i="3"/>
  <c r="L128" i="3"/>
  <c r="J128" i="3"/>
  <c r="I128" i="3"/>
  <c r="I143" i="3" s="1"/>
  <c r="N127" i="3"/>
  <c r="N143" i="3" s="1"/>
  <c r="F18" i="5" s="1"/>
  <c r="L127" i="3"/>
  <c r="J127" i="3"/>
  <c r="H127" i="3"/>
  <c r="G17" i="5"/>
  <c r="C17" i="5"/>
  <c r="W124" i="3"/>
  <c r="L124" i="3"/>
  <c r="E17" i="5" s="1"/>
  <c r="I124" i="3"/>
  <c r="N122" i="3"/>
  <c r="L122" i="3"/>
  <c r="J122" i="3"/>
  <c r="H122" i="3"/>
  <c r="N120" i="3"/>
  <c r="L120" i="3"/>
  <c r="J120" i="3"/>
  <c r="H120" i="3"/>
  <c r="N118" i="3"/>
  <c r="L118" i="3"/>
  <c r="J118" i="3"/>
  <c r="H118" i="3"/>
  <c r="N116" i="3"/>
  <c r="L116" i="3"/>
  <c r="J116" i="3"/>
  <c r="H116" i="3"/>
  <c r="N114" i="3"/>
  <c r="L114" i="3"/>
  <c r="J114" i="3"/>
  <c r="H114" i="3"/>
  <c r="N112" i="3"/>
  <c r="L112" i="3"/>
  <c r="J112" i="3"/>
  <c r="H112" i="3"/>
  <c r="N111" i="3"/>
  <c r="L111" i="3"/>
  <c r="J111" i="3"/>
  <c r="H111" i="3"/>
  <c r="N109" i="3"/>
  <c r="L109" i="3"/>
  <c r="J109" i="3"/>
  <c r="H109" i="3"/>
  <c r="N106" i="3"/>
  <c r="L106" i="3"/>
  <c r="J106" i="3"/>
  <c r="H106" i="3"/>
  <c r="N105" i="3"/>
  <c r="L105" i="3"/>
  <c r="J105" i="3"/>
  <c r="H105" i="3"/>
  <c r="N103" i="3"/>
  <c r="L103" i="3"/>
  <c r="J103" i="3"/>
  <c r="H103" i="3"/>
  <c r="N100" i="3"/>
  <c r="L100" i="3"/>
  <c r="J100" i="3"/>
  <c r="J124" i="3" s="1"/>
  <c r="H100" i="3"/>
  <c r="N97" i="3"/>
  <c r="N124" i="3" s="1"/>
  <c r="F17" i="5" s="1"/>
  <c r="L97" i="3"/>
  <c r="J97" i="3"/>
  <c r="H97" i="3"/>
  <c r="H124" i="3" s="1"/>
  <c r="B17" i="5" s="1"/>
  <c r="W94" i="3"/>
  <c r="W145" i="3" s="1"/>
  <c r="I94" i="3"/>
  <c r="C16" i="5" s="1"/>
  <c r="N93" i="3"/>
  <c r="L93" i="3"/>
  <c r="J93" i="3"/>
  <c r="H93" i="3"/>
  <c r="N92" i="3"/>
  <c r="L92" i="3"/>
  <c r="J92" i="3"/>
  <c r="H92" i="3"/>
  <c r="N90" i="3"/>
  <c r="N94" i="3" s="1"/>
  <c r="F16" i="5" s="1"/>
  <c r="L90" i="3"/>
  <c r="L94" i="3" s="1"/>
  <c r="E16" i="5" s="1"/>
  <c r="J90" i="3"/>
  <c r="J94" i="3" s="1"/>
  <c r="H90" i="3"/>
  <c r="G15" i="5"/>
  <c r="C15" i="5"/>
  <c r="W87" i="3"/>
  <c r="L87" i="3"/>
  <c r="E15" i="5" s="1"/>
  <c r="I87" i="3"/>
  <c r="N85" i="3"/>
  <c r="L85" i="3"/>
  <c r="J85" i="3"/>
  <c r="H85" i="3"/>
  <c r="N84" i="3"/>
  <c r="L84" i="3"/>
  <c r="J84" i="3"/>
  <c r="H84" i="3"/>
  <c r="N82" i="3"/>
  <c r="L82" i="3"/>
  <c r="J82" i="3"/>
  <c r="H82" i="3"/>
  <c r="N81" i="3"/>
  <c r="L81" i="3"/>
  <c r="J81" i="3"/>
  <c r="H81" i="3"/>
  <c r="N79" i="3"/>
  <c r="L79" i="3"/>
  <c r="J79" i="3"/>
  <c r="H79" i="3"/>
  <c r="N77" i="3"/>
  <c r="N87" i="3" s="1"/>
  <c r="F15" i="5" s="1"/>
  <c r="L77" i="3"/>
  <c r="J77" i="3"/>
  <c r="J87" i="3" s="1"/>
  <c r="D15" i="5" s="1"/>
  <c r="H77" i="3"/>
  <c r="G14" i="5"/>
  <c r="C14" i="5"/>
  <c r="W74" i="3"/>
  <c r="L74" i="3"/>
  <c r="E14" i="5" s="1"/>
  <c r="I74" i="3"/>
  <c r="N72" i="3"/>
  <c r="L72" i="3"/>
  <c r="J72" i="3"/>
  <c r="H72" i="3"/>
  <c r="N71" i="3"/>
  <c r="L71" i="3"/>
  <c r="J71" i="3"/>
  <c r="H71" i="3"/>
  <c r="N70" i="3"/>
  <c r="L70" i="3"/>
  <c r="J70" i="3"/>
  <c r="H70" i="3"/>
  <c r="N69" i="3"/>
  <c r="L69" i="3"/>
  <c r="J69" i="3"/>
  <c r="H69" i="3"/>
  <c r="N67" i="3"/>
  <c r="L67" i="3"/>
  <c r="J67" i="3"/>
  <c r="H67" i="3"/>
  <c r="N65" i="3"/>
  <c r="N74" i="3" s="1"/>
  <c r="F14" i="5" s="1"/>
  <c r="L65" i="3"/>
  <c r="J65" i="3"/>
  <c r="J74" i="3" s="1"/>
  <c r="H65" i="3"/>
  <c r="G13" i="5"/>
  <c r="C13" i="5"/>
  <c r="W62" i="3"/>
  <c r="L62" i="3"/>
  <c r="E13" i="5" s="1"/>
  <c r="I62" i="3"/>
  <c r="N60" i="3"/>
  <c r="L60" i="3"/>
  <c r="J60" i="3"/>
  <c r="H60" i="3"/>
  <c r="N58" i="3"/>
  <c r="L58" i="3"/>
  <c r="J58" i="3"/>
  <c r="H58" i="3"/>
  <c r="N57" i="3"/>
  <c r="L57" i="3"/>
  <c r="J57" i="3"/>
  <c r="H57" i="3"/>
  <c r="N54" i="3"/>
  <c r="L54" i="3"/>
  <c r="J54" i="3"/>
  <c r="H54" i="3"/>
  <c r="N51" i="3"/>
  <c r="L51" i="3"/>
  <c r="J51" i="3"/>
  <c r="H51" i="3"/>
  <c r="N50" i="3"/>
  <c r="L50" i="3"/>
  <c r="J50" i="3"/>
  <c r="H50" i="3"/>
  <c r="N47" i="3"/>
  <c r="L47" i="3"/>
  <c r="J47" i="3"/>
  <c r="H47" i="3"/>
  <c r="N44" i="3"/>
  <c r="L44" i="3"/>
  <c r="J44" i="3"/>
  <c r="H44" i="3"/>
  <c r="N42" i="3"/>
  <c r="L42" i="3"/>
  <c r="J42" i="3"/>
  <c r="H42" i="3"/>
  <c r="N39" i="3"/>
  <c r="N62" i="3" s="1"/>
  <c r="F13" i="5" s="1"/>
  <c r="L39" i="3"/>
  <c r="J39" i="3"/>
  <c r="H39" i="3"/>
  <c r="G12" i="5"/>
  <c r="W36" i="3"/>
  <c r="I36" i="3"/>
  <c r="C12" i="5" s="1"/>
  <c r="N34" i="3"/>
  <c r="L34" i="3"/>
  <c r="J34" i="3"/>
  <c r="H34" i="3"/>
  <c r="N31" i="3"/>
  <c r="L31" i="3"/>
  <c r="J31" i="3"/>
  <c r="H31" i="3"/>
  <c r="N30" i="3"/>
  <c r="L30" i="3"/>
  <c r="J30" i="3"/>
  <c r="H30" i="3"/>
  <c r="N28" i="3"/>
  <c r="L28" i="3"/>
  <c r="J28" i="3"/>
  <c r="H28" i="3"/>
  <c r="N26" i="3"/>
  <c r="L26" i="3"/>
  <c r="J26" i="3"/>
  <c r="H26" i="3"/>
  <c r="N24" i="3"/>
  <c r="L24" i="3"/>
  <c r="J24" i="3"/>
  <c r="H24" i="3"/>
  <c r="N22" i="3"/>
  <c r="L22" i="3"/>
  <c r="J22" i="3"/>
  <c r="H22" i="3"/>
  <c r="N19" i="3"/>
  <c r="L19" i="3"/>
  <c r="J19" i="3"/>
  <c r="H19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36" i="3" s="1"/>
  <c r="L14" i="3"/>
  <c r="L36" i="3" s="1"/>
  <c r="J14" i="3"/>
  <c r="J36" i="3" s="1"/>
  <c r="E36" i="3" s="1"/>
  <c r="H14" i="3"/>
  <c r="M21" i="6"/>
  <c r="I15" i="6"/>
  <c r="F14" i="6"/>
  <c r="M9" i="6"/>
  <c r="I9" i="6"/>
  <c r="F9" i="6"/>
  <c r="M8" i="6"/>
  <c r="I8" i="6"/>
  <c r="F8" i="6"/>
  <c r="H1" i="6"/>
  <c r="B8" i="5"/>
  <c r="D8" i="3"/>
  <c r="N240" i="3" l="1"/>
  <c r="F28" i="5" s="1"/>
  <c r="N273" i="3"/>
  <c r="F35" i="5" s="1"/>
  <c r="F34" i="5"/>
  <c r="G19" i="5"/>
  <c r="E12" i="5"/>
  <c r="L145" i="3"/>
  <c r="E19" i="5" s="1"/>
  <c r="F12" i="5"/>
  <c r="N145" i="3"/>
  <c r="F19" i="5" s="1"/>
  <c r="E13" i="6"/>
  <c r="C35" i="5"/>
  <c r="L273" i="3"/>
  <c r="E35" i="5" s="1"/>
  <c r="E34" i="5"/>
  <c r="W273" i="3"/>
  <c r="G35" i="5" s="1"/>
  <c r="C34" i="5"/>
  <c r="G16" i="5"/>
  <c r="I211" i="3"/>
  <c r="C25" i="5" s="1"/>
  <c r="H211" i="3"/>
  <c r="B25" i="5" s="1"/>
  <c r="H221" i="3"/>
  <c r="B26" i="5" s="1"/>
  <c r="J143" i="3"/>
  <c r="H229" i="3"/>
  <c r="B27" i="5" s="1"/>
  <c r="N229" i="3"/>
  <c r="F27" i="5" s="1"/>
  <c r="L164" i="3"/>
  <c r="E21" i="5" s="1"/>
  <c r="N164" i="3"/>
  <c r="F21" i="5" s="1"/>
  <c r="J240" i="3"/>
  <c r="H62" i="3"/>
  <c r="B13" i="5" s="1"/>
  <c r="H74" i="3"/>
  <c r="B14" i="5" s="1"/>
  <c r="H94" i="3"/>
  <c r="B16" i="5" s="1"/>
  <c r="L252" i="3"/>
  <c r="D26" i="5"/>
  <c r="H240" i="3"/>
  <c r="B28" i="5" s="1"/>
  <c r="E29" i="5"/>
  <c r="L265" i="3"/>
  <c r="J252" i="3"/>
  <c r="E252" i="3" s="1"/>
  <c r="E74" i="3"/>
  <c r="D14" i="5"/>
  <c r="D16" i="5"/>
  <c r="E94" i="3"/>
  <c r="I145" i="3"/>
  <c r="C18" i="5"/>
  <c r="E143" i="3"/>
  <c r="D18" i="5"/>
  <c r="E211" i="3"/>
  <c r="D25" i="5"/>
  <c r="E124" i="3"/>
  <c r="D17" i="5"/>
  <c r="D23" i="5"/>
  <c r="E172" i="3"/>
  <c r="D24" i="5"/>
  <c r="E271" i="3"/>
  <c r="D34" i="5"/>
  <c r="J62" i="3"/>
  <c r="E87" i="3"/>
  <c r="E168" i="3"/>
  <c r="H259" i="3"/>
  <c r="B30" i="5" s="1"/>
  <c r="J273" i="3"/>
  <c r="H164" i="3"/>
  <c r="J259" i="3"/>
  <c r="J164" i="3"/>
  <c r="E229" i="3"/>
  <c r="D27" i="5"/>
  <c r="D31" i="5"/>
  <c r="E263" i="3"/>
  <c r="B34" i="5"/>
  <c r="D28" i="5"/>
  <c r="E240" i="3"/>
  <c r="H36" i="3"/>
  <c r="H87" i="3"/>
  <c r="B15" i="5" s="1"/>
  <c r="B35" i="5"/>
  <c r="D13" i="6"/>
  <c r="F13" i="6" s="1"/>
  <c r="J145" i="3"/>
  <c r="D12" i="5"/>
  <c r="I265" i="3"/>
  <c r="C21" i="5"/>
  <c r="N265" i="3" l="1"/>
  <c r="F32" i="5" s="1"/>
  <c r="W275" i="3"/>
  <c r="G38" i="5" s="1"/>
  <c r="E32" i="5"/>
  <c r="L275" i="3"/>
  <c r="E38" i="5" s="1"/>
  <c r="D29" i="5"/>
  <c r="D19" i="5"/>
  <c r="E145" i="3"/>
  <c r="D35" i="5"/>
  <c r="E273" i="3"/>
  <c r="I275" i="3"/>
  <c r="C38" i="5" s="1"/>
  <c r="C19" i="5"/>
  <c r="E11" i="6"/>
  <c r="D13" i="5"/>
  <c r="E62" i="3"/>
  <c r="H145" i="3"/>
  <c r="B12" i="5"/>
  <c r="J265" i="3"/>
  <c r="J275" i="3" s="1"/>
  <c r="D21" i="5"/>
  <c r="E164" i="3"/>
  <c r="D30" i="5"/>
  <c r="E259" i="3"/>
  <c r="C32" i="5"/>
  <c r="E12" i="6"/>
  <c r="H265" i="3"/>
  <c r="B21" i="5"/>
  <c r="N275" i="3" l="1"/>
  <c r="F38" i="5" s="1"/>
  <c r="E15" i="6"/>
  <c r="D38" i="5"/>
  <c r="E275" i="3"/>
  <c r="D12" i="6"/>
  <c r="F12" i="6" s="1"/>
  <c r="B32" i="5"/>
  <c r="E265" i="3"/>
  <c r="D32" i="5"/>
  <c r="H275" i="3"/>
  <c r="B38" i="5" s="1"/>
  <c r="B19" i="5"/>
  <c r="D11" i="6"/>
  <c r="D15" i="6" l="1"/>
  <c r="M14" i="6"/>
  <c r="M13" i="6"/>
  <c r="M12" i="6"/>
  <c r="M11" i="6"/>
  <c r="F11" i="6"/>
  <c r="F15" i="6" s="1"/>
  <c r="M15" i="6" l="1"/>
  <c r="M23" i="6" s="1"/>
  <c r="L24" i="6" s="1"/>
  <c r="M24" i="6" s="1"/>
  <c r="M26" i="6" s="1"/>
</calcChain>
</file>

<file path=xl/sharedStrings.xml><?xml version="1.0" encoding="utf-8"?>
<sst xmlns="http://schemas.openxmlformats.org/spreadsheetml/2006/main" count="1768" uniqueCount="667">
  <si>
    <t>a</t>
  </si>
  <si>
    <t>b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</si>
  <si>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</si>
  <si>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</si>
  <si>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</si>
  <si>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</si>
  <si>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</si>
  <si>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</si>
  <si>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</si>
  <si>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</si>
  <si>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</si>
  <si>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</si>
  <si>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</si>
  <si>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</si>
  <si>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</si>
  <si>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</si>
  <si>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</si>
  <si>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</si>
  <si>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</si>
  <si>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</si>
  <si>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</si>
  <si>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</si>
  <si>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</si>
  <si>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</si>
  <si>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</si>
  <si>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</si>
  <si>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</si>
  <si>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</si>
  <si>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</si>
  <si>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</si>
  <si>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</si>
  <si>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</si>
  <si>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</si>
  <si>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</si>
  <si>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</si>
  <si>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</si>
  <si>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</si>
  <si>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</si>
  <si>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</si>
  <si>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</si>
  <si>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</si>
  <si>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</si>
  <si>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</si>
  <si>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</si>
  <si>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</si>
  <si>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</si>
  <si>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</si>
  <si>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</si>
  <si>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</si>
  <si>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</si>
  <si>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</si>
  <si>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</si>
  <si>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</si>
  <si>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</si>
  <si>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</si>
  <si>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</si>
  <si>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</si>
  <si>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</si>
  <si>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</si>
  <si>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</si>
  <si>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</si>
  <si>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</si>
  <si>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</si>
  <si>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</si>
  <si>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</si>
  <si>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</si>
  <si>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</si>
  <si>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</si>
  <si>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Miesto:</t>
  </si>
  <si>
    <t>Rozpočet:</t>
  </si>
  <si>
    <t>Krycí list rozpočtu v</t>
  </si>
  <si>
    <t>Spracoval:</t>
  </si>
  <si>
    <t>Krycí list splátky v</t>
  </si>
  <si>
    <t>Dňa:</t>
  </si>
  <si>
    <t>Zmluva č.:</t>
  </si>
  <si>
    <t>Krycí list výrobnej kalkulácie v</t>
  </si>
  <si>
    <t xml:space="preserve"> Odberateľ:</t>
  </si>
  <si>
    <t>IČO:</t>
  </si>
  <si>
    <t>DIČ:</t>
  </si>
  <si>
    <t xml:space="preserve"> Dodávateľ:</t>
  </si>
  <si>
    <t xml:space="preserve"> 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</si>
  <si>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</si>
  <si>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</si>
  <si>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</si>
  <si>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</si>
  <si>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</si>
  <si>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</si>
  <si>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</si>
  <si>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</si>
  <si>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</si>
  <si>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</si>
  <si>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</si>
  <si>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</si>
  <si>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</si>
  <si>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</si>
  <si>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</si>
  <si>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</si>
  <si>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</si>
  <si>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</si>
  <si>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</si>
  <si>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</si>
  <si>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</si>
  <si>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</si>
  <si>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</si>
  <si>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</si>
  <si>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</si>
  <si>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</si>
  <si>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</si>
  <si>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</si>
  <si>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Súčet riadkov 21 až 23: </t>
  </si>
  <si>
    <t>F</t>
  </si>
  <si>
    <t xml:space="preserve">Odberateľ: Banskobystrický samosprávny kraj </t>
  </si>
  <si>
    <t xml:space="preserve">Spracoval: Ing.Dana Urbanová                       </t>
  </si>
  <si>
    <t xml:space="preserve">Projektant: Architectural &amp; Building Management s.r.o. </t>
  </si>
  <si>
    <t xml:space="preserve">JKSO : </t>
  </si>
  <si>
    <t>Stavba : Stredná odborná škola Pod Bánošom - Modernizácia vzdelávania</t>
  </si>
  <si>
    <t>Objekt : SO 03 - Ovčín s hydinárňou</t>
  </si>
  <si>
    <t>Danken s. r. o.</t>
  </si>
  <si>
    <t xml:space="preserve"> Danken s. r. o.</t>
  </si>
  <si>
    <t xml:space="preserve"> Stavba : Stredná odborná škola Pod Bánošom - Modernizácia vzdelávania</t>
  </si>
  <si>
    <t>Banská Bystrica</t>
  </si>
  <si>
    <t xml:space="preserve"> Objekt : SO 03 - Ovčín s hydinárňou</t>
  </si>
  <si>
    <t>JKSO :</t>
  </si>
  <si>
    <t>Ing.Dana Urbanová</t>
  </si>
  <si>
    <t xml:space="preserve">Banskobystrický samosprávny kraj </t>
  </si>
  <si>
    <t/>
  </si>
  <si>
    <t xml:space="preserve">Architectural &amp; Building Management s.r.o. </t>
  </si>
  <si>
    <t>Modra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</si>
  <si>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</si>
  <si>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</si>
  <si>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</si>
  <si>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</si>
  <si>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</si>
  <si>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</si>
  <si>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</si>
  <si>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</si>
  <si>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 20% z:</t>
  </si>
  <si>
    <t xml:space="preserve"> DPH 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</si>
  <si>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</si>
  <si>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</si>
  <si>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</si>
  <si>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</si>
  <si>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</si>
  <si>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</si>
  <si>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</si>
  <si>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221</t>
  </si>
  <si>
    <t>113107131</t>
  </si>
  <si>
    <t>Odstránenie podkladov alebo krytov z betónu prost. hr. do 150 mm, do 200 m2</t>
  </si>
  <si>
    <t>m2</t>
  </si>
  <si>
    <t xml:space="preserve">                    </t>
  </si>
  <si>
    <t>11310-7131</t>
  </si>
  <si>
    <t>45.11.11</t>
  </si>
  <si>
    <t>EK</t>
  </si>
  <si>
    <t>S</t>
  </si>
  <si>
    <t>113107142</t>
  </si>
  <si>
    <t>Odstránenie podkladov alebo krytov živičných hr. 50-100 mm, do 200 m2</t>
  </si>
  <si>
    <t>11310-7142</t>
  </si>
  <si>
    <t>272</t>
  </si>
  <si>
    <t>113201111</t>
  </si>
  <si>
    <t>Vytrhanie obrubníkov chodníkových ležatých</t>
  </si>
  <si>
    <t>m</t>
  </si>
  <si>
    <t>11320-1111</t>
  </si>
  <si>
    <t>121101101</t>
  </si>
  <si>
    <t>Odstránenie ornice s premiestnením do 50 m</t>
  </si>
  <si>
    <t>m3</t>
  </si>
  <si>
    <t>12110-1101</t>
  </si>
  <si>
    <t>45.11.21</t>
  </si>
  <si>
    <t>19*0,2 =   3,800</t>
  </si>
  <si>
    <t>131201101</t>
  </si>
  <si>
    <t>Hĺbenie jám nezapaž. v horn. tr. 3 do 100 m3</t>
  </si>
  <si>
    <t>13120-1101</t>
  </si>
  <si>
    <t>7,8*11,1*1,26 =   109,091</t>
  </si>
  <si>
    <t>"zosik" (10,32*2+11,1*2)*1,26*1,26/2 =   34,006</t>
  </si>
  <si>
    <t>131201109</t>
  </si>
  <si>
    <t>Príplatok za lepivosť v horn. tr. 3</t>
  </si>
  <si>
    <t>13120-1109</t>
  </si>
  <si>
    <t>143,097/2 =   71,549</t>
  </si>
  <si>
    <t>162201101</t>
  </si>
  <si>
    <t>Vodorovné premiestnenie výkopu do 20 m horn. tr. 1-4</t>
  </si>
  <si>
    <t>16220-1101</t>
  </si>
  <si>
    <t>45.11.24</t>
  </si>
  <si>
    <t>56,520+10,164 =   66,684</t>
  </si>
  <si>
    <t>162701105</t>
  </si>
  <si>
    <t>Vodorovné premiestnenie výkopu do 10000 m horn. tr. 1-4</t>
  </si>
  <si>
    <t>16270-1105</t>
  </si>
  <si>
    <t>143,097-66,684 =   76,413</t>
  </si>
  <si>
    <t>001</t>
  </si>
  <si>
    <t>171101104</t>
  </si>
  <si>
    <t>Násypy z hornín súdržných zhutnených do 102% PS</t>
  </si>
  <si>
    <t>17110-1104</t>
  </si>
  <si>
    <t>5,6*3,3*0,55 =   10,164</t>
  </si>
  <si>
    <t>171201201</t>
  </si>
  <si>
    <t>Uloženie sypaniny na skládku + poplatok</t>
  </si>
  <si>
    <t>17120-1201</t>
  </si>
  <si>
    <t>174101001</t>
  </si>
  <si>
    <t>Zásyp zhutnený jám, šachiet, rýh, zárezov alebo okolo objektov do 100 m3</t>
  </si>
  <si>
    <t>17410-1001</t>
  </si>
  <si>
    <t>0,6*(11,1*2+6,6*2)*1,06 =   22,514</t>
  </si>
  <si>
    <t>232</t>
  </si>
  <si>
    <t>181006115</t>
  </si>
  <si>
    <t>Rozprestr. zeminy schop. zúrod. v rovine a v sklone do 1: 5, hr. 0,30-0,40 m</t>
  </si>
  <si>
    <t>18100-6115</t>
  </si>
  <si>
    <t>45.11.23</t>
  </si>
  <si>
    <t>3,800/0,3 =   12,667</t>
  </si>
  <si>
    <t xml:space="preserve">1 - ZEMNE PRÁCE  spolu: </t>
  </si>
  <si>
    <t>2 - ZÁKLADY</t>
  </si>
  <si>
    <t>002</t>
  </si>
  <si>
    <t>221942100</t>
  </si>
  <si>
    <t>Zhotovenie baranených duklitných pilot zvislých do 7 m komplet</t>
  </si>
  <si>
    <t>22194-2133</t>
  </si>
  <si>
    <t>45.25.21</t>
  </si>
  <si>
    <t>12*7 =   84,000</t>
  </si>
  <si>
    <t>výmera je predbežná</t>
  </si>
  <si>
    <t>271571112</t>
  </si>
  <si>
    <t>Vankúš pod základy zo štrkopiesku netriedeného</t>
  </si>
  <si>
    <t>27157-1112</t>
  </si>
  <si>
    <t>7,8*11,1*0,2+5,6*3,3*0,2 =   21,012</t>
  </si>
  <si>
    <t>011</t>
  </si>
  <si>
    <t>273321411</t>
  </si>
  <si>
    <t>Základové dosky zo železobetónu tr. C25/30 XC4, XA1</t>
  </si>
  <si>
    <t>27332-1411</t>
  </si>
  <si>
    <t>45.25.32</t>
  </si>
  <si>
    <t>"ZD1" 6,6*6,1*0,2 =   8,052</t>
  </si>
  <si>
    <t>"ZD2" 4,1*6,4*0,2 =   5,248</t>
  </si>
  <si>
    <t>273351215</t>
  </si>
  <si>
    <t>Debnenie základových dosiek zhotovenie</t>
  </si>
  <si>
    <t>27335-1215</t>
  </si>
  <si>
    <t>"ZD1" (6,6+6,1)*2*0,2 =   5,080</t>
  </si>
  <si>
    <t>"ZD2" (4,1+6,4)*2*0,2 =   4,200</t>
  </si>
  <si>
    <t>273351216</t>
  </si>
  <si>
    <t>Debnenie základových dosiek odstránenie</t>
  </si>
  <si>
    <t>27335-1216</t>
  </si>
  <si>
    <t>274321411</t>
  </si>
  <si>
    <t>Základové pásy zo železobetónu tr. C25/30 XC4, XA1</t>
  </si>
  <si>
    <t>27432-1411</t>
  </si>
  <si>
    <t>"ZP1" (6,6+3,3*2)*0,76*0,5 =   5,016</t>
  </si>
  <si>
    <t>"ZP2" 6,4*0,56*0,3+(6,4+5,3*2)*0,76*0,3 =   4,951</t>
  </si>
  <si>
    <t>274351215</t>
  </si>
  <si>
    <t>Debnenie základových pásov zhotovenie</t>
  </si>
  <si>
    <t>27435-1215</t>
  </si>
  <si>
    <t>"ZP1" (6,6+3,3*2)*0,76*2 =   20,064</t>
  </si>
  <si>
    <t>"ZP2" 6,4*0,56*2+(6,4+5,3*2)*0,76*2 =   33,008</t>
  </si>
  <si>
    <t>274351216</t>
  </si>
  <si>
    <t>Debnenie základových pásov odstránenie</t>
  </si>
  <si>
    <t>27435-1216</t>
  </si>
  <si>
    <t>274361821</t>
  </si>
  <si>
    <t>Výstuž základových dosiek a pásov BSt 500 (10505)</t>
  </si>
  <si>
    <t>t</t>
  </si>
  <si>
    <t>27436-1821</t>
  </si>
  <si>
    <t>(927,9+1005,8)/1000 =   1,934</t>
  </si>
  <si>
    <t>289970110</t>
  </si>
  <si>
    <t>Vrstva z geotextílie Tatratex PP 200g/m2 prisypaním</t>
  </si>
  <si>
    <t>28997-0110</t>
  </si>
  <si>
    <t>7,8*11,1+1,78*(10,32*2+11,1*2) =   162,835</t>
  </si>
  <si>
    <t xml:space="preserve">2 - ZÁKLADY  spolu: </t>
  </si>
  <si>
    <t>3 - ZVISLÉ A KOMPLETNÉ KONŠTRUKCIE</t>
  </si>
  <si>
    <t>311233230</t>
  </si>
  <si>
    <t>Murivo nosné z tehál Porotherm 30 T Profi Dryfix P8 brúsených</t>
  </si>
  <si>
    <t>31123-3230</t>
  </si>
  <si>
    <t>45.25.50</t>
  </si>
  <si>
    <t>(6,4*2+9,1*2)*2,96-1*7*1,25-(1*4+1,75)*2,25+6,4*3,2/2*2-1*2 =   88,553</t>
  </si>
  <si>
    <t>311233717</t>
  </si>
  <si>
    <t>Murivo nosné z tehál Porotherm 20 Profi Dryfix P12 brúsených</t>
  </si>
  <si>
    <t>31123-3717</t>
  </si>
  <si>
    <t>5,8*3,45-1*2,25 =   17,760</t>
  </si>
  <si>
    <t>317161111</t>
  </si>
  <si>
    <t>Preklady keramické POROTHERM 120/65/1000 mm</t>
  </si>
  <si>
    <t>kus</t>
  </si>
  <si>
    <t>31716-1111</t>
  </si>
  <si>
    <t>317161131</t>
  </si>
  <si>
    <t>Preklady keramické POROTHERM 238/80/1250 mm</t>
  </si>
  <si>
    <t>31716-1131</t>
  </si>
  <si>
    <t>317161135</t>
  </si>
  <si>
    <t>Preklady keramické POROTHERM 238/80/2250 mm</t>
  </si>
  <si>
    <t>31716-1135</t>
  </si>
  <si>
    <t>342243111</t>
  </si>
  <si>
    <t>Priečky POROTHERM P10 hr. 115mm 11,5X50X23,8 P+D</t>
  </si>
  <si>
    <t>34224-3111</t>
  </si>
  <si>
    <t>(5,8+1,5)*3,45-0,9*2,25 =   23,160</t>
  </si>
  <si>
    <t xml:space="preserve">3 - ZVISLÉ A KOMPLETNÉ KONŠTRUKCIE  spolu: </t>
  </si>
  <si>
    <t>4 - VODOROVNÉ KONŠTRUKCIE</t>
  </si>
  <si>
    <t>413321414</t>
  </si>
  <si>
    <t>Nosníky a vence zo železobetónu tr. C25/30 XC1</t>
  </si>
  <si>
    <t>41332-1414</t>
  </si>
  <si>
    <t>((6,4*2+9,1*2)*0,48+1,018*4+1,5*0,25*2)*0,3+5,8*0,43*0,2 =   6,409</t>
  </si>
  <si>
    <t>413351107</t>
  </si>
  <si>
    <t>Debnenie nosníkov a vencov bez podpernej konštrukcie zhotovenie</t>
  </si>
  <si>
    <t>41335-1107</t>
  </si>
  <si>
    <t>((6,4*2+9,1*2)*0,48+1,018*4+1,5*0,25*2)*2+5,8*0,43*2+1*0,3 =   44,692</t>
  </si>
  <si>
    <t>413351108</t>
  </si>
  <si>
    <t>Debnenie nosníkov a vencov bez podpernej konštrukcie odstránenie</t>
  </si>
  <si>
    <t>41335-1108</t>
  </si>
  <si>
    <t>413351213</t>
  </si>
  <si>
    <t>Podperná konštr. nosníkov pre zaťaženie do 10 kPa zhotovenie</t>
  </si>
  <si>
    <t>41335-1213</t>
  </si>
  <si>
    <t>1*0,3 =   0,300</t>
  </si>
  <si>
    <t>413351214</t>
  </si>
  <si>
    <t>Podperná konštr. nosníkov pre zaťaženie do 10 kPa odstránenie</t>
  </si>
  <si>
    <t>41335-1214</t>
  </si>
  <si>
    <t>413361821</t>
  </si>
  <si>
    <t>Výstuž nosníkov a vencov BSt 500 (10505)</t>
  </si>
  <si>
    <t>41336-1821</t>
  </si>
  <si>
    <t>634,4/1000 =   0,634</t>
  </si>
  <si>
    <t xml:space="preserve">4 - VODOROVNÉ KONŠTRUKCIE  spolu: </t>
  </si>
  <si>
    <t>5 - KOMUNIKÁCIE</t>
  </si>
  <si>
    <t>566901121</t>
  </si>
  <si>
    <t>Vysprav. podkl. po prekop. kamen. ťaž. alebo štrkop. hr. 10 cm</t>
  </si>
  <si>
    <t>56690-1121</t>
  </si>
  <si>
    <t>45.21.42</t>
  </si>
  <si>
    <t>11,7*1,86+3 =   24,762</t>
  </si>
  <si>
    <t>566904508</t>
  </si>
  <si>
    <t>Vyspravenie podkladov po prekopoch živičnými zmesami hr. 8 cm</t>
  </si>
  <si>
    <t>56690-4508</t>
  </si>
  <si>
    <t>566905121</t>
  </si>
  <si>
    <t>Vysprav. podkl. po prekopoch podkladným betónom hr. 10 cm</t>
  </si>
  <si>
    <t>56690-5121</t>
  </si>
  <si>
    <t xml:space="preserve">5 - KOMUNIKÁCIE  spolu: </t>
  </si>
  <si>
    <t>6 - ÚPRAVY POVRCHOV, PODLAHY, VÝPLNE</t>
  </si>
  <si>
    <t>610991111</t>
  </si>
  <si>
    <t>Zakrývanie vnút. okenných otvorov, podláh, predmetov a konštrukcií</t>
  </si>
  <si>
    <t>61099-1111</t>
  </si>
  <si>
    <t>45.41.10</t>
  </si>
  <si>
    <t>1*7*1,25+1*4*2,25+1,75*2,25+1*2*2,25 =   26,188</t>
  </si>
  <si>
    <t>50,4 =   50,400</t>
  </si>
  <si>
    <t>612474605</t>
  </si>
  <si>
    <t>Omietka vnút. stien zo such. zm. Nanopor+cem. prednástrek</t>
  </si>
  <si>
    <t>61247-4505</t>
  </si>
  <si>
    <t>(5,8*4+2*2+2,85*4+1,5*4+5,3*2)*3,4-1*7*1,25-(1*4+1,75)*2,25-0,9*4*2,2 =   158,073</t>
  </si>
  <si>
    <t>(1*7+1,25*14+1*4+1,75+2,25*10)*0,15 =   7,913</t>
  </si>
  <si>
    <t>620991121</t>
  </si>
  <si>
    <t>Zakrývanie výplní vonk. otvorov z lešenia</t>
  </si>
  <si>
    <t>62099-1121</t>
  </si>
  <si>
    <t>1*7*1,25+1*4*2,25+1,75*2,25 =   21,688</t>
  </si>
  <si>
    <t>622401122</t>
  </si>
  <si>
    <t>Prípr. podkladu pre vonk. omietky, penetračný náter</t>
  </si>
  <si>
    <t>62240-8122</t>
  </si>
  <si>
    <t xml:space="preserve">  .  .  </t>
  </si>
  <si>
    <t>622401352</t>
  </si>
  <si>
    <t>Omietka vonk. stien tenkovrstvová Nanopor+cem. prednástrek</t>
  </si>
  <si>
    <t>62240-1332</t>
  </si>
  <si>
    <t>(6,4*2+9,7*2)*3,45+6,4*3,23/2*2-1*7*1,25-(1*4+1,75)*2,25-13,975 =   96,100</t>
  </si>
  <si>
    <t>622401382</t>
  </si>
  <si>
    <t>Omietka vonk. soklov tenkovrstvová Nanopor Mosaiktop+cem. prednástrek</t>
  </si>
  <si>
    <t>(6,4*2+9,7*2-1*4-1,75)*0,5+0,5*10*0,15 =   13,975</t>
  </si>
  <si>
    <t>622481119</t>
  </si>
  <si>
    <t>Potiahnutie vonk. stien sklovláknitým pletivom vtlačeným do tmelu s prichytením</t>
  </si>
  <si>
    <t>62248-1119</t>
  </si>
  <si>
    <t>631312511</t>
  </si>
  <si>
    <t>Mazanina z betónu prostého tr. C12/15 hr. 5-8 cm - podkladný betón</t>
  </si>
  <si>
    <t>63131-2511</t>
  </si>
  <si>
    <t>(6,6*6,1+3,3*5,6)*0,05+(6,6+3,3*2)*0,05*0,5+(6,4*2+5,3*2)*0,05*0,3 =   3,618</t>
  </si>
  <si>
    <t>631315711</t>
  </si>
  <si>
    <t>Mazanina z betónu prostého tr. C25/30 hr. 12-24 cm - spádová podlaha</t>
  </si>
  <si>
    <t>63131-5711</t>
  </si>
  <si>
    <t>5,8*5,3*0,18 =   5,533</t>
  </si>
  <si>
    <t>631319175</t>
  </si>
  <si>
    <t>Prípl. za stiahnutie povrchu mazaniny pred vlož. výstuže hr. do 24 cm</t>
  </si>
  <si>
    <t>63131-9175</t>
  </si>
  <si>
    <t>631319185</t>
  </si>
  <si>
    <t>Príplatok sklon povrchu mazaniny 15-35 st. hr. do 24 cm</t>
  </si>
  <si>
    <t>63131-9185</t>
  </si>
  <si>
    <t>631362182</t>
  </si>
  <si>
    <t>Výstuž betónových mazanín zo zvarovaných sietí Kari d drôtu 8 mm, oko 15 cm</t>
  </si>
  <si>
    <t>63136-2182</t>
  </si>
  <si>
    <t>5,8*5,3 =   30,740</t>
  </si>
  <si>
    <t>632450134</t>
  </si>
  <si>
    <t>Vyrovnávací cementový poter zhotovenie v ploche zo suchých zmesí hr. 50 mm</t>
  </si>
  <si>
    <t>63245-0134</t>
  </si>
  <si>
    <t>5,8*3,8 =   22,040</t>
  </si>
  <si>
    <t xml:space="preserve">6 - ÚPRAVY POVRCHOV, PODLAHY, VÝPLNE  spolu: </t>
  </si>
  <si>
    <t>9 - OSTATNÉ KONŠTRUKCIE A PRÁCE</t>
  </si>
  <si>
    <t>916311113</t>
  </si>
  <si>
    <t>Osadenie cest. obrubníka bet. ležatého, lôžko betón tr. C 12/15 s bočnou oporou</t>
  </si>
  <si>
    <t>91631-1113</t>
  </si>
  <si>
    <t>45.23.12</t>
  </si>
  <si>
    <t>MAT</t>
  </si>
  <si>
    <t>592174910</t>
  </si>
  <si>
    <t>Obrubník cestný 100x15x25</t>
  </si>
  <si>
    <t>26.61.11</t>
  </si>
  <si>
    <t>EZ</t>
  </si>
  <si>
    <t>12*1,02 =   12,240</t>
  </si>
  <si>
    <t>935112410</t>
  </si>
  <si>
    <t>Odvodňovací žľabu sv.š.150 mm, do lôžka z betónu tr. C 12/15 hr.100 mm vrátane mreže</t>
  </si>
  <si>
    <t>93511-2410</t>
  </si>
  <si>
    <t>003</t>
  </si>
  <si>
    <t>941941041</t>
  </si>
  <si>
    <t>Montáž lešenia ľahk. radového s podlahami š. do 1,2 m v. do 10 m</t>
  </si>
  <si>
    <t>94194-1041</t>
  </si>
  <si>
    <t>45.25.10</t>
  </si>
  <si>
    <t>(6,4*2+9,7*2)*3,45+6,4*3,23/2*2+1,2*3,45*4 =   148,322</t>
  </si>
  <si>
    <t>941941291</t>
  </si>
  <si>
    <t>Príplatok za prvý a každý ďalší mesiac použitia lešenia k pol. -1041</t>
  </si>
  <si>
    <t>94194-1291</t>
  </si>
  <si>
    <t>941941841</t>
  </si>
  <si>
    <t>Demontáž lešenia ľahk. radového s podlahami š. do 1,2 m v. do 10 m</t>
  </si>
  <si>
    <t>94194-1841</t>
  </si>
  <si>
    <t>941955002</t>
  </si>
  <si>
    <t>Lešenie ľahké prac. pomocné výš. podlahy do 1,9 m</t>
  </si>
  <si>
    <t>94195-5002</t>
  </si>
  <si>
    <t>952901111</t>
  </si>
  <si>
    <t>Vyčistenie budov byt. alebo občian. výstavby pri výške podlažia do 4 m</t>
  </si>
  <si>
    <t>95290-1111</t>
  </si>
  <si>
    <t>45.45.13</t>
  </si>
  <si>
    <t>30,26+4,27+4,27+11,6 =   50,400</t>
  </si>
  <si>
    <t>013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</si>
  <si>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</si>
  <si>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</si>
  <si>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</si>
  <si>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</si>
  <si>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</si>
  <si>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</si>
  <si>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</si>
  <si>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</si>
  <si>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</si>
  <si>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979131409</t>
  </si>
  <si>
    <t>Poplatok za ulož.a znešk.staveb.sute na vymedzených skládkach "O"-ostatný odpad</t>
  </si>
  <si>
    <t>97913-1409</t>
  </si>
  <si>
    <t>998011001</t>
  </si>
  <si>
    <t>Presun hmôt pre budovy murované výšky do 6 m</t>
  </si>
  <si>
    <t>99801-1001</t>
  </si>
  <si>
    <t>45.21.6*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</si>
  <si>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</si>
  <si>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</si>
  <si>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</si>
  <si>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</si>
  <si>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</si>
  <si>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>711413130</t>
  </si>
  <si>
    <t>Izolácia kryštalická do prostredia maštalí Sikkaton Isol vodorovná a zvislá</t>
  </si>
  <si>
    <t>I</t>
  </si>
  <si>
    <t>71141-3111</t>
  </si>
  <si>
    <t>45.22.20</t>
  </si>
  <si>
    <t>IK</t>
  </si>
  <si>
    <t>5,3*5,8+(5,3*2+5,8*2)*0,7 =   46,280</t>
  </si>
  <si>
    <t>711461103</t>
  </si>
  <si>
    <t>Zhotovenie izolácie tlakovej prilepením fólie na celej ploche vodor.</t>
  </si>
  <si>
    <t>71146-1103</t>
  </si>
  <si>
    <t>5,8*5,3+4,1*6,4 =   56,980</t>
  </si>
  <si>
    <t>711462103</t>
  </si>
  <si>
    <t>Zhotovenie izolácie tlakovej prilepením fólie na celej ploche zvislá</t>
  </si>
  <si>
    <t>71146-2103</t>
  </si>
  <si>
    <t>(5,8+5,3*2)*1,26+5,8*0,76+(4,1*2+6,4)*0,2 =   27,992</t>
  </si>
  <si>
    <t>283220390</t>
  </si>
  <si>
    <t>Fólia HYDROIZOL Ekoplast 806</t>
  </si>
  <si>
    <t>283220290</t>
  </si>
  <si>
    <t>25.21.30</t>
  </si>
  <si>
    <t>IZ</t>
  </si>
  <si>
    <t>(56,980+27,992)*1,2 =   101,966</t>
  </si>
  <si>
    <t>711491171</t>
  </si>
  <si>
    <t>Zhotovenie izolácie tlakovej položením podkladnej textílie vodor.</t>
  </si>
  <si>
    <t>71149-1171</t>
  </si>
  <si>
    <t>711491172</t>
  </si>
  <si>
    <t>Zhotovenie izolácie tlakovej položením ochrannej textílie vodor.</t>
  </si>
  <si>
    <t>71149-1172</t>
  </si>
  <si>
    <t>693665120</t>
  </si>
  <si>
    <t>Geotextília polypropylénová TATRATEX PP 300g/m2</t>
  </si>
  <si>
    <t>17.20.10</t>
  </si>
  <si>
    <t>(56,980+27,992)*2*1,05 =   178,441</t>
  </si>
  <si>
    <t>711491271</t>
  </si>
  <si>
    <t>Zhotovenie izolácie tlakovej položením podkladnej textílie zvislej</t>
  </si>
  <si>
    <t>71149-1271</t>
  </si>
  <si>
    <t>711491272</t>
  </si>
  <si>
    <t>Zhotovenie izolácie tlakovej položením ochrannej textílie zvislej</t>
  </si>
  <si>
    <t>71149-1272</t>
  </si>
  <si>
    <t>998711201</t>
  </si>
  <si>
    <t>Presun hmôt pre izolácie proti vode v objektoch výšky do 6 m</t>
  </si>
  <si>
    <t>99871-1201</t>
  </si>
  <si>
    <t xml:space="preserve">711 - Izolácie proti vode a vlhkosti  spolu: </t>
  </si>
  <si>
    <t>72 - ZDRAVOTNO - TECHNICKÉ INŠTALÁCIE</t>
  </si>
  <si>
    <t>721</t>
  </si>
  <si>
    <t>720</t>
  </si>
  <si>
    <t>Zdravotechnika (samostatný výkaz)</t>
  </si>
  <si>
    <t xml:space="preserve">72 - ZDRAVOTNO - TECHNICKÉ INŠTALÁCIE  spolu: </t>
  </si>
  <si>
    <t>721 - Vnútorná kanalizácia</t>
  </si>
  <si>
    <t>Dažďová kanalizácia bez vsakovania (samostatný výkaz)</t>
  </si>
  <si>
    <t xml:space="preserve">721 - Vnútorná kanalizácia  spolu: </t>
  </si>
  <si>
    <t>722 - Vnútorný vodovod</t>
  </si>
  <si>
    <t>722252106</t>
  </si>
  <si>
    <t>Požiarne príslušenstvo, hasiaci prístroj práškový 6 kg</t>
  </si>
  <si>
    <t>72225-2104</t>
  </si>
  <si>
    <t>45.33.20</t>
  </si>
  <si>
    <t xml:space="preserve">722 - Vnútorný vodovod  spolu: </t>
  </si>
  <si>
    <t>762 - Konštrukcie tesárske</t>
  </si>
  <si>
    <t>762</t>
  </si>
  <si>
    <t>762145101</t>
  </si>
  <si>
    <t>Montáž prepážok z latkových priečok</t>
  </si>
  <si>
    <t>76214-5101</t>
  </si>
  <si>
    <t>45.42.13</t>
  </si>
  <si>
    <t>(1,9+1,4+1,5)*2,01 =   9,648</t>
  </si>
  <si>
    <t>605171020</t>
  </si>
  <si>
    <t>Lata SM 1 do 25cm2</t>
  </si>
  <si>
    <t>20.10.10</t>
  </si>
  <si>
    <t>9,648*10*0,05*0,05*1,05 =   0,253</t>
  </si>
  <si>
    <t>762313100</t>
  </si>
  <si>
    <t>Montáž a dodávka svorníkov , závit.tyčí a kotevných želiez pre drevené konštrukcie</t>
  </si>
  <si>
    <t>kpl</t>
  </si>
  <si>
    <t>76231-3111</t>
  </si>
  <si>
    <t>762332110</t>
  </si>
  <si>
    <t>Montáž krovov viazaných prierez. plocha do 120 cm2</t>
  </si>
  <si>
    <t>76233-2110</t>
  </si>
  <si>
    <t>45.22.11</t>
  </si>
  <si>
    <t>"6/18" 2*11*6,75 =   148,500</t>
  </si>
  <si>
    <t>"6/16" 2*11*2,45+2*11*1,15 =   79,200</t>
  </si>
  <si>
    <t>762332120</t>
  </si>
  <si>
    <t>Montáž krovov viazaných prierez. plocha nad 120 do 224 cm2</t>
  </si>
  <si>
    <t>76233-2120</t>
  </si>
  <si>
    <t>"10/18" 13*5,45+11*3,2 =   106,050</t>
  </si>
  <si>
    <t>605151500</t>
  </si>
  <si>
    <t>Hranol SM 1</t>
  </si>
  <si>
    <t>(148,5*0,06*0,18+79,5*0,06*0,16+106,05*0,1*0,18)*1,05 =   4,490</t>
  </si>
  <si>
    <t>762341028</t>
  </si>
  <si>
    <t>Debnenia striech z dosiek OSB 3 skrutk. na krokvy na pero a drážku 30mm</t>
  </si>
  <si>
    <t>76234-1027</t>
  </si>
  <si>
    <t>5,25*2*11,1 =   116,550</t>
  </si>
  <si>
    <t>762341610</t>
  </si>
  <si>
    <t>Montáž debnenia štít. odkvapových ríms z dosiek hrubých hr. do 32 mm</t>
  </si>
  <si>
    <t>76234-1610</t>
  </si>
  <si>
    <t>(11,7+4,76)*0,2*2 =   6,584</t>
  </si>
  <si>
    <t>605101000</t>
  </si>
  <si>
    <t>Doska SM neopracovaná 1</t>
  </si>
  <si>
    <t>6,584*0,025*1,05 =   0,173</t>
  </si>
  <si>
    <t>762342202</t>
  </si>
  <si>
    <t>Montáž latovania striech, rozpätie do 22 cm, vrátane vyrez. otvor. do 0,25 m2</t>
  </si>
  <si>
    <t>76234-2202</t>
  </si>
  <si>
    <t>116,550*2,5*0,02*0,04*1,05 =   0,245</t>
  </si>
  <si>
    <t>762395000</t>
  </si>
  <si>
    <t>Spojovacie a ochranné prostriedky k montáži krovov</t>
  </si>
  <si>
    <t>76239-5000</t>
  </si>
  <si>
    <t>4,490+0,245 =   4,735</t>
  </si>
  <si>
    <t>762511268</t>
  </si>
  <si>
    <t>Podlahy podkladové z dosiek OSB skrutk. na pero a drážku nebrús 30mm</t>
  </si>
  <si>
    <t>76251-1267</t>
  </si>
  <si>
    <t>6,38*9,1 =   58,058</t>
  </si>
  <si>
    <t>762810028</t>
  </si>
  <si>
    <t>Záklop stropov z dosiek OSB skrutk. na trámy na pero a drážku hr. dosky 30 mm</t>
  </si>
  <si>
    <t>76281-0027</t>
  </si>
  <si>
    <t>762841230</t>
  </si>
  <si>
    <t>Montáž podbíjania stropov a striech rovných z prkien hoblov. na pero a drážku</t>
  </si>
  <si>
    <t>76284-1230</t>
  </si>
  <si>
    <t>5,4*0,55*2*2 =   11,880</t>
  </si>
  <si>
    <t>611912200</t>
  </si>
  <si>
    <t>Obloženie tatranský profil I.tr. SM hr.16 š-65/80mm</t>
  </si>
  <si>
    <t>20.30.13</t>
  </si>
  <si>
    <t>11,880*1,05 =   12,474</t>
  </si>
  <si>
    <t>998762202</t>
  </si>
  <si>
    <t>Presun hmôt pre tesárske konštr. v objektoch výšky do 12 m</t>
  </si>
  <si>
    <t>99876-2202</t>
  </si>
  <si>
    <t xml:space="preserve">762 - Konštrukcie tesárske  spolu: </t>
  </si>
  <si>
    <t>764 - Konštrukcie klampiarske</t>
  </si>
  <si>
    <t>764</t>
  </si>
  <si>
    <t>764351205</t>
  </si>
  <si>
    <t>KL02 Klamp. PZ pl. žľaby pododkvap. štvorhran. rš 440</t>
  </si>
  <si>
    <t>76435-1205</t>
  </si>
  <si>
    <t>45.22.13</t>
  </si>
  <si>
    <t>10,6*2 =   21,200</t>
  </si>
  <si>
    <t>764454201</t>
  </si>
  <si>
    <t>KL01,03 Klamp. PZ pl. rúry odpadové kruhové d-80 objímky</t>
  </si>
  <si>
    <t>76445-4201</t>
  </si>
  <si>
    <t>2,5*4 =   10,000</t>
  </si>
  <si>
    <t>764751121</t>
  </si>
  <si>
    <t>KL04 Klamp. PZ pl. koleno rúry odkvapovej d 80 mm</t>
  </si>
  <si>
    <t>76475-1131</t>
  </si>
  <si>
    <t>764751131</t>
  </si>
  <si>
    <t>KL05 Klamp. PZ pl. koleno rúry odkvapovej d 80 mm</t>
  </si>
  <si>
    <t>998764201</t>
  </si>
  <si>
    <t>Presun hmôt pre klampiarske konštr. v objektoch výšky do 6 m</t>
  </si>
  <si>
    <t>99876-4201</t>
  </si>
  <si>
    <t xml:space="preserve">764 - Konštrukcie klampiarske  spolu: </t>
  </si>
  <si>
    <t>765 - Krytiny tvrdé</t>
  </si>
  <si>
    <t>765</t>
  </si>
  <si>
    <t>765331110</t>
  </si>
  <si>
    <t>Zastrešenie kryt. BRAMAC skladaná na sucho komplet vrátane všetkých ukonč.prvkov, vetr.mriežky, sneholamov</t>
  </si>
  <si>
    <t>76533-1111</t>
  </si>
  <si>
    <t>45.22.12</t>
  </si>
  <si>
    <t>765901050</t>
  </si>
  <si>
    <t>Pokrytie striech fóliou hydroizolačná poistná</t>
  </si>
  <si>
    <t>76590-1050</t>
  </si>
  <si>
    <t>116,550*1,1 =   128,205</t>
  </si>
  <si>
    <t>998765201</t>
  </si>
  <si>
    <t>Presun hmôt pre krytiny tvrdé na objektoch výšky do 6 m</t>
  </si>
  <si>
    <t>99876-5201</t>
  </si>
  <si>
    <t xml:space="preserve">765 - Krytiny tvrdé  spolu: </t>
  </si>
  <si>
    <t>766 - Konštrukcie stolárske</t>
  </si>
  <si>
    <t>766</t>
  </si>
  <si>
    <t>766411113</t>
  </si>
  <si>
    <t>Montáž obloženia stien z fošní z mäk. dreva š. do250mm</t>
  </si>
  <si>
    <t>76641-1113</t>
  </si>
  <si>
    <t>(5,8*2+5,3*2-1*3-1,75)*1,25 =   21,813</t>
  </si>
  <si>
    <t>605101550</t>
  </si>
  <si>
    <t>Fošňa SM neopracovaná 1</t>
  </si>
  <si>
    <t>21,813*0,02*1,05 =   0,458</t>
  </si>
  <si>
    <t>766661111</t>
  </si>
  <si>
    <t>D1 Montáž a dodávka drev.dvier exterier 1750x2250 mm komplet vrátane oceľ.zárubne, kovania, povrch.úpravy</t>
  </si>
  <si>
    <t>76666-1112</t>
  </si>
  <si>
    <t>45.42.11</t>
  </si>
  <si>
    <t>766661112</t>
  </si>
  <si>
    <t>D2 Montáž a dodávka drev.dvier 1000x2250 mm komplet vrátane oceľ.zárubne, kovania, povrch.úpravy</t>
  </si>
  <si>
    <t>766661113</t>
  </si>
  <si>
    <t>D3 Montáž a dodávka drev.dvier exterier 1000x2100 mm komplet vrátane oceľ.zárubne, kovania, povrch.úpravy</t>
  </si>
  <si>
    <t>998766201</t>
  </si>
  <si>
    <t>Presun hmôt pre konštr. stolárske v objektoch výšky do 6 m</t>
  </si>
  <si>
    <t>99876-6201</t>
  </si>
  <si>
    <t xml:space="preserve">766 - Konštrukcie stolárske  spolu: </t>
  </si>
  <si>
    <t>767 - Konštrukcie doplnk. kovové stavebné</t>
  </si>
  <si>
    <t>767</t>
  </si>
  <si>
    <t>767111101</t>
  </si>
  <si>
    <t>O1 Montáž a dodávka plast.okien 1000x1250 mm komplet s kovaním, povrch.úprava vonk. a vnut. parapät</t>
  </si>
  <si>
    <t>76711-1110</t>
  </si>
  <si>
    <t>45.42.12</t>
  </si>
  <si>
    <t>767911100</t>
  </si>
  <si>
    <t>Montáž a dodávka oplotenia, pletivom, výšky do 2,0 m zapustená do zeme 0,3 m</t>
  </si>
  <si>
    <t>76791-1140</t>
  </si>
  <si>
    <t>45.34.10</t>
  </si>
  <si>
    <t>6,4+2*2 =   10,400</t>
  </si>
  <si>
    <t>767915100</t>
  </si>
  <si>
    <t>Montáž a dodávka mobilnej ohrady z panelov Vetis pre plochu 100 m2</t>
  </si>
  <si>
    <t>76791-5110</t>
  </si>
  <si>
    <t>767920241</t>
  </si>
  <si>
    <t>Montáž vrát v oplotení na stĺipky oceľové otočných 4340x2200 mm komplet</t>
  </si>
  <si>
    <t>76792-0240</t>
  </si>
  <si>
    <t>767996803</t>
  </si>
  <si>
    <t>Demontáž ostatných doplnkov, do 250 kg</t>
  </si>
  <si>
    <t>kg</t>
  </si>
  <si>
    <t>76799-6803</t>
  </si>
  <si>
    <t>"vstupna brana" 230 =   230,000</t>
  </si>
  <si>
    <t>767999906</t>
  </si>
  <si>
    <t>Konštrukcie doplnkové kovové stavebné, HZS - úprava oplotenie pri vstupnej bráne</t>
  </si>
  <si>
    <t>hod</t>
  </si>
  <si>
    <t>76799-9906</t>
  </si>
  <si>
    <t>998767201</t>
  </si>
  <si>
    <t>Presun hmôt pre kovové stav. doplnk. konštr. v objektoch výšky do 6 m</t>
  </si>
  <si>
    <t>99876-7201</t>
  </si>
  <si>
    <t xml:space="preserve">767 - Konštrukcie doplnk. kovové stavebné  spolu: </t>
  </si>
  <si>
    <t>783 - Nátery</t>
  </si>
  <si>
    <t>783</t>
  </si>
  <si>
    <t>783726500</t>
  </si>
  <si>
    <t>Nátery tesárskych konštr. syntetické exterierové 2x</t>
  </si>
  <si>
    <t>78372-6300</t>
  </si>
  <si>
    <t>45.44.22</t>
  </si>
  <si>
    <t>6,584*2+0,8*0,56*13*2+11,880 =   36,696</t>
  </si>
  <si>
    <t>783782203</t>
  </si>
  <si>
    <t>Nátery tesárskych konštr. Lastanoxom Q (Bochemit QB-inovovaná náhrada)</t>
  </si>
  <si>
    <t>78378-2203</t>
  </si>
  <si>
    <t>148,5*0,48+79,5*0,44+106,05*0,56+116,55*2,5*0,12+6,584*2+9,648*10*0,2+21,813 =   254,890</t>
  </si>
  <si>
    <t xml:space="preserve">783 - Nátery  spolu: </t>
  </si>
  <si>
    <t>784 - Maľby</t>
  </si>
  <si>
    <t>784</t>
  </si>
  <si>
    <t>784441010</t>
  </si>
  <si>
    <t>Náter umýveteľný na steny v miest. do 3,8m</t>
  </si>
  <si>
    <t>78444-1010</t>
  </si>
  <si>
    <t>45.44.21</t>
  </si>
  <si>
    <t xml:space="preserve">784 - Maľby  spolu: </t>
  </si>
  <si>
    <t xml:space="preserve">PRÁCE A DODÁVKY PSV  spolu: </t>
  </si>
  <si>
    <t>PRÁCE A DODÁVKY M</t>
  </si>
  <si>
    <t>M21 - 155 Elektromontáže</t>
  </si>
  <si>
    <t>921</t>
  </si>
  <si>
    <t>210-1</t>
  </si>
  <si>
    <t>Elektromontáže silnoprúd a um.osvetlenie vrátane svietidiel (samostatný výkaz)</t>
  </si>
  <si>
    <t>M</t>
  </si>
  <si>
    <t>21</t>
  </si>
  <si>
    <t>MK</t>
  </si>
  <si>
    <t>210-2</t>
  </si>
  <si>
    <t>Elektromontáže bleskozvod (samostatný výkaz)</t>
  </si>
  <si>
    <t>21001</t>
  </si>
  <si>
    <t xml:space="preserve">M21 - 155 Elektromontáže  spolu: </t>
  </si>
  <si>
    <t xml:space="preserve">PRÁCE A DODÁVKY M  spolu: </t>
  </si>
  <si>
    <t>Za rozpočet celkom</t>
  </si>
  <si>
    <t>Dátum: 1.4.2022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</si>
</sst>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&quot; Sk&quot;;[Red]\-#,##0&quot; Sk&quot;"/>
    <numFmt numFmtId="165" formatCode="_-* #,##0&quot; Sk&quot;_-;\-* #,##0&quot; Sk&quot;_-;_-* &quot;- Sk&quot;_-;_-@_-"/>
    <numFmt numFmtId="166" formatCode="#,##0\ _S_k"/>
    <numFmt numFmtId="167" formatCode="#,##0&quot; Sk&quot;"/>
    <numFmt numFmtId="168" formatCode="0.00\ %"/>
    <numFmt numFmtId="169" formatCode="#,##0.0000"/>
    <numFmt numFmtId="170" formatCode="#,##0\ "/>
    <numFmt numFmtId="171" formatCode="#,##0.00000"/>
    <numFmt numFmtId="172" formatCode="#,##0.000"/>
    <numFmt numFmtId="173" formatCode="#,##0.0"/>
  </numFmts>
  <fonts count="18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8"/>
      <color rgb="FF008000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52"/>
    <xf numFmtId="0" fontId="9" fillId="3" borderId="0" applyBorder="0" applyProtection="0"/>
    <xf numFmtId="0" fontId="9" fillId="5" borderId="0" applyBorder="0" applyProtection="0"/>
    <xf numFmtId="0" fontId="14" fillId="0" borderId="52"/>
    <xf numFmtId="0" fontId="7" fillId="0" borderId="52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53" applyProtection="0"/>
    <xf numFmtId="0" fontId="8" fillId="0" borderId="0"/>
    <xf numFmtId="0" fontId="12" fillId="0" borderId="0" applyBorder="0" applyProtection="0"/>
    <xf numFmtId="0" fontId="8" fillId="0" borderId="0"/>
    <xf numFmtId="0" fontId="7" fillId="0" borderId="0" applyBorder="0">
      <alignment vertical="center"/>
    </xf>
    <xf numFmtId="0" fontId="13" fillId="0" borderId="0" applyBorder="0" applyProtection="0"/>
    <xf numFmtId="0" fontId="7" fillId="0" borderId="20">
      <alignment vertical="center"/>
    </xf>
  </cellStyleXfs>
  <cellXfs count="154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0" borderId="4" xfId="1" applyFont="1" applyBorder="1" applyAlignment="1">
      <alignment horizontal="left" vertical="center"/>
    </xf>
    <xf numFmtId="0" fontId="1" fillId="0" borderId="4" xfId="1" applyFont="1" applyBorder="1" applyAlignment="1">
      <alignment horizontal="right" vertical="center"/>
    </xf>
    <xf numFmtId="0" fontId="1" fillId="0" borderId="5" xfId="1" applyFont="1" applyBorder="1" applyAlignment="1">
      <alignment horizontal="left" vertical="center"/>
    </xf>
    <xf numFmtId="0" fontId="1" fillId="0" borderId="6" xfId="1" applyFont="1" applyBorder="1" applyAlignment="1">
      <alignment horizontal="left" vertical="center"/>
    </xf>
    <xf numFmtId="0" fontId="1" fillId="0" borderId="6" xfId="1" applyFont="1" applyBorder="1" applyAlignment="1">
      <alignment horizontal="right" vertical="center"/>
    </xf>
    <xf numFmtId="0" fontId="1" fillId="0" borderId="7" xfId="1" applyFont="1" applyBorder="1" applyAlignment="1">
      <alignment horizontal="left" vertical="center"/>
    </xf>
    <xf numFmtId="0" fontId="1" fillId="0" borderId="8" xfId="1" applyFont="1" applyBorder="1" applyAlignment="1">
      <alignment horizontal="left" vertical="center"/>
    </xf>
    <xf numFmtId="0" fontId="1" fillId="0" borderId="8" xfId="1" applyFont="1" applyBorder="1" applyAlignment="1">
      <alignment horizontal="right" vertical="center"/>
    </xf>
    <xf numFmtId="49" fontId="1" fillId="0" borderId="4" xfId="1" applyNumberFormat="1" applyFont="1" applyBorder="1" applyAlignment="1">
      <alignment horizontal="right" vertical="center"/>
    </xf>
    <xf numFmtId="49" fontId="1" fillId="0" borderId="6" xfId="1" applyNumberFormat="1" applyFont="1" applyBorder="1" applyAlignment="1">
      <alignment horizontal="right" vertical="center"/>
    </xf>
    <xf numFmtId="49" fontId="1" fillId="0" borderId="8" xfId="1" applyNumberFormat="1" applyFont="1" applyBorder="1" applyAlignment="1">
      <alignment horizontal="right" vertical="center"/>
    </xf>
    <xf numFmtId="0" fontId="1" fillId="0" borderId="3" xfId="1" applyFont="1" applyBorder="1" applyAlignment="1">
      <alignment horizontal="right" vertical="center"/>
    </xf>
    <xf numFmtId="0" fontId="1" fillId="0" borderId="4" xfId="1" applyFont="1" applyBorder="1" applyAlignment="1">
      <alignment vertical="center"/>
    </xf>
    <xf numFmtId="166" fontId="1" fillId="0" borderId="4" xfId="1" applyNumberFormat="1" applyFont="1" applyBorder="1" applyAlignment="1">
      <alignment horizontal="left" vertical="center"/>
    </xf>
    <xf numFmtId="167" fontId="1" fillId="0" borderId="4" xfId="1" applyNumberFormat="1" applyFont="1" applyBorder="1" applyAlignment="1">
      <alignment horizontal="right" vertical="center"/>
    </xf>
    <xf numFmtId="3" fontId="1" fillId="0" borderId="9" xfId="1" applyNumberFormat="1" applyFont="1" applyBorder="1" applyAlignment="1">
      <alignment horizontal="right" vertical="center"/>
    </xf>
    <xf numFmtId="0" fontId="1" fillId="0" borderId="10" xfId="1" applyFont="1" applyBorder="1" applyAlignment="1">
      <alignment horizontal="right" vertical="center"/>
    </xf>
    <xf numFmtId="0" fontId="1" fillId="0" borderId="11" xfId="1" applyFont="1" applyBorder="1" applyAlignment="1">
      <alignment vertical="center"/>
    </xf>
    <xf numFmtId="166" fontId="1" fillId="0" borderId="11" xfId="1" applyNumberFormat="1" applyFont="1" applyBorder="1" applyAlignment="1">
      <alignment horizontal="left" vertical="center"/>
    </xf>
    <xf numFmtId="167" fontId="1" fillId="0" borderId="11" xfId="1" applyNumberFormat="1" applyFont="1" applyBorder="1" applyAlignment="1">
      <alignment horizontal="right" vertical="center"/>
    </xf>
    <xf numFmtId="3" fontId="1" fillId="0" borderId="12" xfId="1" applyNumberFormat="1" applyFont="1" applyBorder="1" applyAlignment="1">
      <alignment horizontal="right" vertical="center"/>
    </xf>
    <xf numFmtId="0" fontId="1" fillId="0" borderId="11" xfId="1" applyFont="1" applyBorder="1" applyAlignment="1">
      <alignment horizontal="right" vertical="center"/>
    </xf>
    <xf numFmtId="0" fontId="3" fillId="0" borderId="13" xfId="1" applyFont="1" applyBorder="1" applyAlignment="1">
      <alignment horizontal="center" vertical="center"/>
    </xf>
    <xf numFmtId="0" fontId="1" fillId="0" borderId="14" xfId="1" applyFont="1" applyBorder="1" applyAlignment="1">
      <alignment horizontal="left" vertical="center"/>
    </xf>
    <xf numFmtId="0" fontId="1" fillId="0" borderId="14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17" xfId="1" applyFont="1" applyBorder="1" applyAlignment="1">
      <alignment horizontal="left" vertical="center"/>
    </xf>
    <xf numFmtId="0" fontId="1" fillId="0" borderId="19" xfId="1" applyFont="1" applyBorder="1" applyAlignment="1">
      <alignment horizontal="center" vertical="center"/>
    </xf>
    <xf numFmtId="0" fontId="1" fillId="0" borderId="20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left" vertical="center"/>
    </xf>
    <xf numFmtId="0" fontId="1" fillId="0" borderId="24" xfId="1" applyFont="1" applyBorder="1" applyAlignment="1">
      <alignment horizontal="center" vertical="center"/>
    </xf>
    <xf numFmtId="0" fontId="1" fillId="0" borderId="2" xfId="1" applyFont="1" applyBorder="1" applyAlignment="1">
      <alignment horizontal="right" vertical="center"/>
    </xf>
    <xf numFmtId="0" fontId="1" fillId="0" borderId="26" xfId="1" applyFont="1" applyBorder="1" applyAlignment="1">
      <alignment horizontal="center" vertical="center"/>
    </xf>
    <xf numFmtId="0" fontId="1" fillId="0" borderId="28" xfId="1" applyFont="1" applyBorder="1" applyAlignment="1">
      <alignment horizontal="left" vertical="center"/>
    </xf>
    <xf numFmtId="0" fontId="1" fillId="0" borderId="29" xfId="1" applyFont="1" applyBorder="1" applyAlignment="1">
      <alignment horizontal="left" vertical="center"/>
    </xf>
    <xf numFmtId="0" fontId="1" fillId="0" borderId="30" xfId="1" applyFont="1" applyBorder="1" applyAlignment="1">
      <alignment horizontal="left" vertical="center"/>
    </xf>
    <xf numFmtId="0" fontId="1" fillId="0" borderId="28" xfId="1" applyFont="1" applyBorder="1" applyAlignment="1">
      <alignment horizontal="right" vertical="center"/>
    </xf>
    <xf numFmtId="0" fontId="1" fillId="0" borderId="0" xfId="1" applyFont="1" applyAlignment="1">
      <alignment horizontal="right" vertical="center"/>
    </xf>
    <xf numFmtId="0" fontId="1" fillId="0" borderId="31" xfId="1" applyFont="1" applyBorder="1" applyAlignment="1">
      <alignment horizontal="left" vertical="center"/>
    </xf>
    <xf numFmtId="0" fontId="1" fillId="0" borderId="10" xfId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" fillId="0" borderId="32" xfId="1" applyFont="1" applyBorder="1" applyAlignment="1">
      <alignment horizontal="left" vertical="center"/>
    </xf>
    <xf numFmtId="0" fontId="1" fillId="0" borderId="33" xfId="1" applyFont="1" applyBorder="1" applyAlignment="1">
      <alignment horizontal="left" vertical="center"/>
    </xf>
    <xf numFmtId="0" fontId="1" fillId="0" borderId="34" xfId="1" applyFont="1" applyBorder="1" applyAlignment="1">
      <alignment horizontal="left" vertical="center"/>
    </xf>
    <xf numFmtId="3" fontId="1" fillId="0" borderId="32" xfId="1" applyNumberFormat="1" applyFont="1" applyBorder="1" applyAlignment="1">
      <alignment vertical="center"/>
    </xf>
    <xf numFmtId="3" fontId="1" fillId="0" borderId="35" xfId="1" applyNumberFormat="1" applyFont="1" applyBorder="1" applyAlignment="1">
      <alignment vertical="center"/>
    </xf>
    <xf numFmtId="0" fontId="1" fillId="0" borderId="36" xfId="1" applyFont="1" applyBorder="1" applyAlignment="1">
      <alignment horizontal="left" vertical="center"/>
    </xf>
    <xf numFmtId="168" fontId="1" fillId="0" borderId="37" xfId="1" applyNumberFormat="1" applyFont="1" applyBorder="1" applyAlignment="1">
      <alignment horizontal="right" vertical="center"/>
    </xf>
    <xf numFmtId="0" fontId="1" fillId="0" borderId="39" xfId="1" applyFont="1" applyBorder="1" applyAlignment="1">
      <alignment horizontal="left" vertical="center"/>
    </xf>
    <xf numFmtId="168" fontId="1" fillId="0" borderId="40" xfId="1" applyNumberFormat="1" applyFont="1" applyBorder="1" applyAlignment="1">
      <alignment horizontal="right" vertical="center"/>
    </xf>
    <xf numFmtId="0" fontId="1" fillId="0" borderId="22" xfId="1" applyFont="1" applyBorder="1" applyAlignment="1">
      <alignment horizontal="left" vertical="center"/>
    </xf>
    <xf numFmtId="0" fontId="1" fillId="0" borderId="24" xfId="1" applyFont="1" applyBorder="1" applyAlignment="1">
      <alignment horizontal="right" vertical="center"/>
    </xf>
    <xf numFmtId="0" fontId="1" fillId="0" borderId="41" xfId="1" applyFont="1" applyBorder="1" applyAlignment="1">
      <alignment horizontal="left" vertical="center"/>
    </xf>
    <xf numFmtId="0" fontId="1" fillId="0" borderId="40" xfId="1" applyFont="1" applyBorder="1" applyAlignment="1">
      <alignment horizontal="left" vertical="center"/>
    </xf>
    <xf numFmtId="0" fontId="1" fillId="0" borderId="37" xfId="1" applyFont="1" applyBorder="1" applyAlignment="1">
      <alignment horizontal="right" vertical="center"/>
    </xf>
    <xf numFmtId="0" fontId="1" fillId="0" borderId="35" xfId="1" applyFont="1" applyBorder="1" applyAlignment="1">
      <alignment horizontal="left" vertical="center"/>
    </xf>
    <xf numFmtId="0" fontId="3" fillId="0" borderId="42" xfId="1" applyFont="1" applyBorder="1" applyAlignment="1">
      <alignment horizontal="center" vertical="center"/>
    </xf>
    <xf numFmtId="0" fontId="1" fillId="0" borderId="43" xfId="1" applyFont="1" applyBorder="1" applyAlignment="1">
      <alignment horizontal="left" vertical="center"/>
    </xf>
    <xf numFmtId="0" fontId="1" fillId="0" borderId="44" xfId="1" applyFont="1" applyBorder="1" applyAlignment="1">
      <alignment horizontal="left" vertical="center"/>
    </xf>
    <xf numFmtId="170" fontId="1" fillId="0" borderId="45" xfId="1" applyNumberFormat="1" applyFont="1" applyBorder="1" applyAlignment="1">
      <alignment horizontal="righ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72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6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72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169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1" fillId="0" borderId="4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6" fillId="0" borderId="49" xfId="0" applyFont="1" applyBorder="1" applyAlignment="1" applyProtection="1">
      <alignment horizontal="center"/>
      <protection locked="0"/>
    </xf>
    <xf numFmtId="0" fontId="6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>
      <alignment horizontal="left" vertical="top"/>
    </xf>
    <xf numFmtId="0" fontId="6" fillId="0" borderId="50" xfId="0" applyFont="1" applyBorder="1" applyAlignment="1" applyProtection="1">
      <alignment horizontal="center"/>
      <protection locked="0"/>
    </xf>
    <xf numFmtId="0" fontId="6" fillId="0" borderId="48" xfId="0" applyFont="1" applyBorder="1" applyAlignment="1" applyProtection="1">
      <alignment horizontal="center"/>
      <protection locked="0"/>
    </xf>
    <xf numFmtId="0" fontId="1" fillId="0" borderId="48" xfId="0" applyFont="1" applyBorder="1" applyAlignment="1" applyProtection="1">
      <alignment horizontal="center"/>
      <protection locked="0"/>
    </xf>
    <xf numFmtId="172" fontId="1" fillId="0" borderId="48" xfId="0" applyNumberFormat="1" applyFont="1" applyBorder="1"/>
    <xf numFmtId="0" fontId="1" fillId="0" borderId="48" xfId="0" applyFont="1" applyBorder="1" applyAlignment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73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72" fontId="4" fillId="0" borderId="0" xfId="0" applyNumberFormat="1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49" fontId="1" fillId="0" borderId="46" xfId="0" applyNumberFormat="1" applyFont="1" applyBorder="1" applyAlignment="1">
      <alignment horizontal="left"/>
    </xf>
    <xf numFmtId="0" fontId="1" fillId="0" borderId="46" xfId="0" applyFont="1" applyBorder="1" applyAlignment="1">
      <alignment horizontal="right"/>
    </xf>
    <xf numFmtId="49" fontId="1" fillId="0" borderId="48" xfId="0" applyNumberFormat="1" applyFont="1" applyBorder="1" applyAlignment="1">
      <alignment horizontal="left"/>
    </xf>
    <xf numFmtId="0" fontId="1" fillId="0" borderId="48" xfId="0" applyFont="1" applyBorder="1"/>
    <xf numFmtId="0" fontId="1" fillId="0" borderId="48" xfId="0" applyFont="1" applyBorder="1" applyAlignment="1">
      <alignment horizontal="right"/>
    </xf>
    <xf numFmtId="4" fontId="1" fillId="0" borderId="17" xfId="1" applyNumberFormat="1" applyFont="1" applyBorder="1" applyAlignment="1">
      <alignment horizontal="right" vertical="center"/>
    </xf>
    <xf numFmtId="4" fontId="1" fillId="0" borderId="18" xfId="1" applyNumberFormat="1" applyFont="1" applyBorder="1" applyAlignment="1">
      <alignment horizontal="right" vertical="center"/>
    </xf>
    <xf numFmtId="4" fontId="1" fillId="0" borderId="20" xfId="1" applyNumberFormat="1" applyFont="1" applyBorder="1" applyAlignment="1">
      <alignment horizontal="right" vertical="center"/>
    </xf>
    <xf numFmtId="4" fontId="1" fillId="0" borderId="38" xfId="1" applyNumberFormat="1" applyFont="1" applyBorder="1" applyAlignment="1">
      <alignment horizontal="right" vertical="center"/>
    </xf>
    <xf numFmtId="4" fontId="1" fillId="0" borderId="21" xfId="1" applyNumberFormat="1" applyFont="1" applyBorder="1" applyAlignment="1">
      <alignment horizontal="right" vertical="center"/>
    </xf>
    <xf numFmtId="4" fontId="1" fillId="0" borderId="2" xfId="1" applyNumberFormat="1" applyFont="1" applyBorder="1" applyAlignment="1">
      <alignment horizontal="right" vertical="center"/>
    </xf>
    <xf numFmtId="4" fontId="1" fillId="0" borderId="22" xfId="1" applyNumberFormat="1" applyFont="1" applyBorder="1" applyAlignment="1">
      <alignment horizontal="right" vertical="center"/>
    </xf>
    <xf numFmtId="4" fontId="1" fillId="0" borderId="23" xfId="1" applyNumberFormat="1" applyFont="1" applyBorder="1" applyAlignment="1">
      <alignment horizontal="right" vertical="center"/>
    </xf>
    <xf numFmtId="4" fontId="1" fillId="0" borderId="40" xfId="1" applyNumberFormat="1" applyFont="1" applyBorder="1" applyAlignment="1">
      <alignment horizontal="right" vertical="center"/>
    </xf>
    <xf numFmtId="49" fontId="15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49" fontId="16" fillId="0" borderId="0" xfId="0" applyNumberFormat="1" applyFont="1" applyAlignment="1">
      <alignment horizontal="left" vertical="top" wrapText="1"/>
    </xf>
    <xf numFmtId="172" fontId="16" fillId="0" borderId="0" xfId="0" applyNumberFormat="1" applyFont="1" applyAlignment="1">
      <alignment vertical="top"/>
    </xf>
    <xf numFmtId="0" fontId="16" fillId="0" borderId="0" xfId="0" applyFont="1" applyAlignment="1">
      <alignment vertical="top"/>
    </xf>
    <xf numFmtId="4" fontId="16" fillId="0" borderId="0" xfId="0" applyNumberFormat="1" applyFont="1" applyAlignment="1">
      <alignment vertical="top"/>
    </xf>
    <xf numFmtId="171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right" vertical="top" wrapText="1"/>
    </xf>
    <xf numFmtId="4" fontId="15" fillId="0" borderId="0" xfId="0" applyNumberFormat="1" applyFont="1" applyAlignment="1">
      <alignment vertical="top"/>
    </xf>
    <xf numFmtId="171" fontId="15" fillId="0" borderId="0" xfId="0" applyNumberFormat="1" applyFont="1" applyAlignment="1">
      <alignment vertical="top"/>
    </xf>
    <xf numFmtId="172" fontId="15" fillId="0" borderId="0" xfId="0" applyNumberFormat="1" applyFont="1" applyAlignment="1">
      <alignment vertical="top"/>
    </xf>
    <xf numFmtId="49" fontId="17" fillId="0" borderId="0" xfId="0" applyNumberFormat="1" applyFont="1" applyAlignment="1">
      <alignment horizontal="left" vertical="top" wrapText="1"/>
    </xf>
    <xf numFmtId="172" fontId="17" fillId="0" borderId="0" xfId="0" applyNumberFormat="1" applyFont="1" applyAlignment="1">
      <alignment vertical="top"/>
    </xf>
    <xf numFmtId="0" fontId="17" fillId="0" borderId="0" xfId="0" applyFont="1" applyAlignment="1">
      <alignment vertical="top"/>
    </xf>
    <xf numFmtId="4" fontId="17" fillId="0" borderId="0" xfId="0" applyNumberFormat="1" applyFont="1" applyAlignment="1">
      <alignment vertical="top"/>
    </xf>
    <xf numFmtId="171" fontId="17" fillId="0" borderId="0" xfId="0" applyNumberFormat="1" applyFont="1" applyAlignment="1">
      <alignment vertical="top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left" vertical="top"/>
    </xf>
    <xf numFmtId="49" fontId="15" fillId="0" borderId="0" xfId="0" applyNumberFormat="1" applyFont="1" applyAlignment="1">
      <alignment horizontal="left" vertical="top" wrapText="1"/>
    </xf>
    <xf numFmtId="49" fontId="1" fillId="11" borderId="0" xfId="0" applyNumberFormat="1" applyFont="1" applyFill="1" applyAlignment="1">
      <alignment horizontal="left" vertical="top" wrapText="1"/>
    </xf>
    <xf numFmtId="172" fontId="1" fillId="11" borderId="0" xfId="0" applyNumberFormat="1" applyFont="1" applyFill="1" applyAlignment="1">
      <alignment vertical="top"/>
    </xf>
    <xf numFmtId="14" fontId="1" fillId="0" borderId="8" xfId="1" applyNumberFormat="1" applyFont="1" applyBorder="1" applyAlignment="1">
      <alignment horizontal="left" vertical="center"/>
    </xf>
    <xf numFmtId="0" fontId="1" fillId="0" borderId="47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" fillId="0" borderId="25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</cellXfs>
  <cellStyles count="32">
    <cellStyle name="1 000 Sk" xfId="11" xr:uid="{00000000-0005-0000-0000-00003B000000}"/>
    <cellStyle name="1 000,-  Sk" xfId="2" xr:uid="{00000000-0005-0000-0000-000016000000}"/>
    <cellStyle name="1 000,- Kč" xfId="7" xr:uid="{00000000-0005-0000-0000-00002F000000}"/>
    <cellStyle name="1 000,- Sk" xfId="10" xr:uid="{00000000-0005-0000-0000-000039000000}"/>
    <cellStyle name="1000 Sk_fakturuj99" xfId="4" xr:uid="{00000000-0005-0000-0000-00001F000000}"/>
    <cellStyle name="20 % – Zvýraznění1" xfId="8" xr:uid="{00000000-0005-0000-0000-000034000000}"/>
    <cellStyle name="20 % – Zvýraznění2" xfId="9" xr:uid="{00000000-0005-0000-0000-000038000000}"/>
    <cellStyle name="20 % – Zvýraznění3" xfId="3" xr:uid="{00000000-0005-0000-0000-00001D000000}"/>
    <cellStyle name="20 % – Zvýraznění4" xfId="12" xr:uid="{00000000-0005-0000-0000-00003C000000}"/>
    <cellStyle name="20 % – Zvýraznění5" xfId="13" xr:uid="{00000000-0005-0000-0000-00003D000000}"/>
    <cellStyle name="20 % – Zvýraznění6" xfId="14" xr:uid="{00000000-0005-0000-0000-00003E000000}"/>
    <cellStyle name="40 % – Zvýraznění1" xfId="5" xr:uid="{00000000-0005-0000-0000-000021000000}"/>
    <cellStyle name="40 % – Zvýraznění2" xfId="15" xr:uid="{00000000-0005-0000-0000-00003F000000}"/>
    <cellStyle name="40 % – Zvýraznění3" xfId="16" xr:uid="{00000000-0005-0000-0000-000040000000}"/>
    <cellStyle name="40 % – Zvýraznění4" xfId="17" xr:uid="{00000000-0005-0000-0000-000041000000}"/>
    <cellStyle name="40 % – Zvýraznění5" xfId="6" xr:uid="{00000000-0005-0000-0000-000024000000}"/>
    <cellStyle name="40 % – Zvýraznění6" xfId="18" xr:uid="{00000000-0005-0000-0000-000042000000}"/>
    <cellStyle name="60 % – Zvýraznění1" xfId="19" xr:uid="{00000000-0005-0000-0000-000043000000}"/>
    <cellStyle name="60 % – Zvýraznění2" xfId="20" xr:uid="{00000000-0005-0000-0000-000044000000}"/>
    <cellStyle name="60 % – Zvýraznění3" xfId="21" xr:uid="{00000000-0005-0000-0000-000045000000}"/>
    <cellStyle name="60 % – Zvýraznění4" xfId="22" xr:uid="{00000000-0005-0000-0000-000046000000}"/>
    <cellStyle name="60 % – Zvýraznění5" xfId="23" xr:uid="{00000000-0005-0000-0000-000047000000}"/>
    <cellStyle name="60 % – Zvýraznění6" xfId="24" xr:uid="{00000000-0005-0000-0000-000048000000}"/>
    <cellStyle name="Celkem" xfId="25" xr:uid="{00000000-0005-0000-0000-000049000000}"/>
    <cellStyle name="data" xfId="26" xr:uid="{00000000-0005-0000-0000-00004A000000}"/>
    <cellStyle name="Název" xfId="27" xr:uid="{00000000-0005-0000-0000-00004B000000}"/>
    <cellStyle name="Normálna" xfId="0" builtinId="0"/>
    <cellStyle name="normálne_fakturuj99" xfId="28" xr:uid="{00000000-0005-0000-0000-00004C000000}"/>
    <cellStyle name="normálne_KLs" xfId="1" xr:uid="{00000000-0005-0000-0000-000001000000}"/>
    <cellStyle name="TEXT 1" xfId="29" xr:uid="{00000000-0005-0000-0000-00004E000000}"/>
    <cellStyle name="Text upozornění" xfId="30" xr:uid="{00000000-0005-0000-0000-00004F000000}"/>
    <cellStyle name="TEXT1" xfId="31" xr:uid="{00000000-0005-0000-0000-00005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275"/>
  <sheetViews>
    <sheetView showGridLines="0" tabSelected="1" workbookViewId="0">
      <pane xSplit="4" ySplit="10" topLeftCell="E230" activePane="bottomRight" state="frozen"/>
      <selection pane="topRight"/>
      <selection pane="bottomLeft"/>
      <selection pane="bottomRight" activeCell="J237" sqref="J237"/>
    </sheetView>
  </sheetViews>
  <sheetFormatPr defaultColWidth="9" defaultRowHeight="13.5"/>
  <cols>
    <col min="1" max="1" width="6.7109375" style="79" customWidth="1"/>
    <col min="2" max="2" width="3.7109375" style="80" customWidth="1"/>
    <col min="3" max="3" width="13" style="81" customWidth="1"/>
    <col min="4" max="4" width="45.7109375" style="82" customWidth="1"/>
    <col min="5" max="5" width="11.28515625" style="83" customWidth="1"/>
    <col min="6" max="6" width="5.85546875" style="84" customWidth="1"/>
    <col min="7" max="7" width="8.7109375" style="85" customWidth="1"/>
    <col min="8" max="10" width="9.7109375" style="85" customWidth="1"/>
    <col min="11" max="11" width="7.42578125" style="86" customWidth="1"/>
    <col min="12" max="12" width="8.28515625" style="86" customWidth="1"/>
    <col min="13" max="13" width="7.140625" style="83" customWidth="1"/>
    <col min="14" max="14" width="7" style="83" customWidth="1"/>
    <col min="15" max="15" width="3.5703125" style="84" customWidth="1"/>
    <col min="16" max="16" width="12.7109375" style="84" hidden="1" customWidth="1"/>
    <col min="17" max="19" width="11.28515625" style="83" hidden="1" customWidth="1"/>
    <col min="20" max="20" width="10.5703125" style="87" hidden="1" customWidth="1"/>
    <col min="21" max="21" width="10.28515625" style="87" hidden="1" customWidth="1"/>
    <col min="22" max="22" width="5.7109375" style="87" hidden="1" customWidth="1"/>
    <col min="23" max="23" width="9.140625" style="83" hidden="1" customWidth="1"/>
    <col min="24" max="25" width="11.85546875" style="88" hidden="1" customWidth="1"/>
    <col min="26" max="26" width="7.5703125" style="81" hidden="1" customWidth="1"/>
    <col min="27" max="27" width="12.7109375" style="81" hidden="1" customWidth="1"/>
    <col min="28" max="28" width="4.28515625" style="84" hidden="1" customWidth="1"/>
    <col min="29" max="30" width="2.7109375" style="84" hidden="1" customWidth="1"/>
    <col min="31" max="34" width="9.140625" style="89" hidden="1" customWidth="1"/>
    <col min="35" max="35" width="9.140625" style="70" customWidth="1"/>
    <col min="36" max="37" width="9.140625" style="70" hidden="1" customWidth="1"/>
    <col min="38" max="1024" width="9" style="70"/>
  </cols>
  <sheetData>
    <row r="1" spans="1:37" s="70" customFormat="1" ht="12.75" customHeight="1">
      <c r="A1" s="74" t="s">
        <v>111</v>
      </c>
      <c r="G1" s="71"/>
      <c r="I1" s="74" t="s">
        <v>112</v>
      </c>
      <c r="J1" s="71"/>
      <c r="K1" s="72"/>
      <c r="Q1" s="73"/>
      <c r="R1" s="73"/>
      <c r="S1" s="73"/>
      <c r="X1" s="88"/>
      <c r="Y1" s="88"/>
      <c r="Z1" s="104" t="s">
        <v>4</v>
      </c>
      <c r="AA1" s="104" t="s">
        <v>5</v>
      </c>
      <c r="AB1" s="67" t="s">
        <v>6</v>
      </c>
      <c r="AC1" s="67" t="s">
        <v>7</v>
      </c>
      <c r="AD1" s="67" t="s">
        <v>8</v>
      </c>
      <c r="AE1" s="105" t="s">
        <v>9</v>
      </c>
      <c r="AF1" s="106" t="s">
        <v>10</v>
      </c>
    </row>
    <row r="2" spans="1:37" s="70" customFormat="1" ht="12.75">
      <c r="A2" s="74" t="s">
        <v>113</v>
      </c>
      <c r="G2" s="71"/>
      <c r="H2" s="90"/>
      <c r="I2" s="74" t="s">
        <v>114</v>
      </c>
      <c r="J2" s="71"/>
      <c r="K2" s="72"/>
      <c r="Q2" s="73"/>
      <c r="R2" s="73"/>
      <c r="S2" s="73"/>
      <c r="X2" s="88"/>
      <c r="Y2" s="88"/>
      <c r="Z2" s="104" t="s">
        <v>11</v>
      </c>
      <c r="AA2" s="69" t="s">
        <v>12</v>
      </c>
      <c r="AB2" s="68" t="s">
        <v>13</v>
      </c>
      <c r="AC2" s="68"/>
      <c r="AD2" s="69"/>
      <c r="AE2" s="105">
        <v>1</v>
      </c>
      <c r="AF2" s="107">
        <v>123.5</v>
      </c>
    </row>
    <row r="3" spans="1:37" s="70" customFormat="1" ht="12.75">
      <c r="A3" s="74" t="s">
        <v>14</v>
      </c>
      <c r="G3" s="71"/>
      <c r="I3" s="74" t="s">
        <v>666</v>
      </c>
      <c r="J3" s="71"/>
      <c r="K3" s="72"/>
      <c r="Q3" s="73"/>
      <c r="R3" s="73"/>
      <c r="S3" s="73"/>
      <c r="X3" s="88"/>
      <c r="Y3" s="88"/>
      <c r="Z3" s="104" t="s">
        <v>15</v>
      </c>
      <c r="AA3" s="69" t="s">
        <v>16</v>
      </c>
      <c r="AB3" s="68" t="s">
        <v>13</v>
      </c>
      <c r="AC3" s="68" t="s">
        <v>17</v>
      </c>
      <c r="AD3" s="69" t="s">
        <v>18</v>
      </c>
      <c r="AE3" s="105">
        <v>2</v>
      </c>
      <c r="AF3" s="108">
        <v>123.46</v>
      </c>
    </row>
    <row r="4" spans="1:37" s="70" customFormat="1" ht="12.75">
      <c r="Q4" s="73"/>
      <c r="R4" s="73"/>
      <c r="S4" s="73"/>
      <c r="X4" s="88"/>
      <c r="Y4" s="88"/>
      <c r="Z4" s="104" t="s">
        <v>19</v>
      </c>
      <c r="AA4" s="69" t="s">
        <v>20</v>
      </c>
      <c r="AB4" s="68" t="s">
        <v>13</v>
      </c>
      <c r="AC4" s="68"/>
      <c r="AD4" s="69"/>
      <c r="AE4" s="105">
        <v>3</v>
      </c>
      <c r="AF4" s="109">
        <v>123.45699999999999</v>
      </c>
    </row>
    <row r="5" spans="1:37" s="70" customFormat="1" ht="12.75">
      <c r="A5" s="74" t="s">
        <v>115</v>
      </c>
      <c r="Q5" s="73"/>
      <c r="R5" s="73"/>
      <c r="S5" s="73"/>
      <c r="X5" s="88"/>
      <c r="Y5" s="88"/>
      <c r="Z5" s="104" t="s">
        <v>21</v>
      </c>
      <c r="AA5" s="69" t="s">
        <v>16</v>
      </c>
      <c r="AB5" s="68" t="s">
        <v>13</v>
      </c>
      <c r="AC5" s="68" t="s">
        <v>17</v>
      </c>
      <c r="AD5" s="69" t="s">
        <v>18</v>
      </c>
      <c r="AE5" s="105">
        <v>4</v>
      </c>
      <c r="AF5" s="110">
        <v>123.4567</v>
      </c>
    </row>
    <row r="6" spans="1:37" s="70" customFormat="1" ht="12.75">
      <c r="A6" s="74" t="s">
        <v>116</v>
      </c>
      <c r="Q6" s="73"/>
      <c r="R6" s="73"/>
      <c r="S6" s="73"/>
      <c r="X6" s="88"/>
      <c r="Y6" s="88"/>
      <c r="Z6" s="90"/>
      <c r="AA6" s="90"/>
      <c r="AE6" s="105" t="s">
        <v>22</v>
      </c>
      <c r="AF6" s="108">
        <v>123.46</v>
      </c>
    </row>
    <row r="7" spans="1:37" s="70" customFormat="1" ht="12.75">
      <c r="A7" s="74"/>
      <c r="Q7" s="73"/>
      <c r="R7" s="73"/>
      <c r="S7" s="73"/>
      <c r="X7" s="88"/>
      <c r="Y7" s="88"/>
      <c r="Z7" s="90"/>
      <c r="AA7" s="90"/>
    </row>
    <row r="8" spans="1:37" s="70" customFormat="1">
      <c r="A8" s="70" t="s">
        <v>117</v>
      </c>
      <c r="B8" s="91"/>
      <c r="C8" s="90"/>
      <c r="D8" s="75" t="str">
        <f>CONCATENATE(AA2," ",AB2," ",AC2," ",AD2)</f>
        <v xml:space="preserve">Prehľad rozpočtových nákladov v EUR  </v>
      </c>
      <c r="E8" s="73"/>
      <c r="G8" s="71"/>
      <c r="H8" s="71"/>
      <c r="I8" s="71"/>
      <c r="J8" s="71"/>
      <c r="K8" s="72"/>
      <c r="L8" s="72"/>
      <c r="M8" s="73"/>
      <c r="N8" s="73"/>
      <c r="Q8" s="73"/>
      <c r="R8" s="73"/>
      <c r="S8" s="73"/>
      <c r="X8" s="88"/>
      <c r="Y8" s="88"/>
      <c r="Z8" s="90"/>
      <c r="AA8" s="90"/>
      <c r="AE8" s="84"/>
      <c r="AF8" s="84"/>
      <c r="AG8" s="84"/>
      <c r="AH8" s="84"/>
    </row>
    <row r="9" spans="1:37">
      <c r="A9" s="76" t="s">
        <v>23</v>
      </c>
      <c r="B9" s="76" t="s">
        <v>24</v>
      </c>
      <c r="C9" s="76" t="s">
        <v>25</v>
      </c>
      <c r="D9" s="76" t="s">
        <v>26</v>
      </c>
      <c r="E9" s="76" t="s">
        <v>27</v>
      </c>
      <c r="F9" s="76" t="s">
        <v>28</v>
      </c>
      <c r="G9" s="76" t="s">
        <v>29</v>
      </c>
      <c r="H9" s="76" t="s">
        <v>30</v>
      </c>
      <c r="I9" s="76" t="s">
        <v>31</v>
      </c>
      <c r="J9" s="76" t="s">
        <v>32</v>
      </c>
      <c r="K9" s="149" t="s">
        <v>33</v>
      </c>
      <c r="L9" s="149"/>
      <c r="M9" s="150" t="s">
        <v>34</v>
      </c>
      <c r="N9" s="150"/>
      <c r="O9" s="76" t="s">
        <v>3</v>
      </c>
      <c r="P9" s="93" t="s">
        <v>35</v>
      </c>
      <c r="Q9" s="76" t="s">
        <v>27</v>
      </c>
      <c r="R9" s="76" t="s">
        <v>27</v>
      </c>
      <c r="S9" s="93" t="s">
        <v>27</v>
      </c>
      <c r="T9" s="95" t="s">
        <v>36</v>
      </c>
      <c r="U9" s="96" t="s">
        <v>37</v>
      </c>
      <c r="V9" s="97" t="s">
        <v>38</v>
      </c>
      <c r="W9" s="76" t="s">
        <v>39</v>
      </c>
      <c r="X9" s="98" t="s">
        <v>25</v>
      </c>
      <c r="Y9" s="98" t="s">
        <v>25</v>
      </c>
      <c r="Z9" s="111" t="s">
        <v>40</v>
      </c>
      <c r="AA9" s="111" t="s">
        <v>41</v>
      </c>
      <c r="AB9" s="76" t="s">
        <v>38</v>
      </c>
      <c r="AC9" s="76" t="s">
        <v>42</v>
      </c>
      <c r="AD9" s="76" t="s">
        <v>43</v>
      </c>
      <c r="AE9" s="112" t="s">
        <v>44</v>
      </c>
      <c r="AF9" s="112" t="s">
        <v>45</v>
      </c>
      <c r="AG9" s="112" t="s">
        <v>27</v>
      </c>
      <c r="AH9" s="112" t="s">
        <v>46</v>
      </c>
      <c r="AJ9" s="70" t="s">
        <v>139</v>
      </c>
      <c r="AK9" s="70" t="s">
        <v>141</v>
      </c>
    </row>
    <row r="10" spans="1:37">
      <c r="A10" s="78" t="s">
        <v>47</v>
      </c>
      <c r="B10" s="78" t="s">
        <v>48</v>
      </c>
      <c r="C10" s="92"/>
      <c r="D10" s="78" t="s">
        <v>49</v>
      </c>
      <c r="E10" s="78" t="s">
        <v>50</v>
      </c>
      <c r="F10" s="78" t="s">
        <v>51</v>
      </c>
      <c r="G10" s="78" t="s">
        <v>52</v>
      </c>
      <c r="H10" s="78"/>
      <c r="I10" s="78" t="s">
        <v>53</v>
      </c>
      <c r="J10" s="78"/>
      <c r="K10" s="78" t="s">
        <v>29</v>
      </c>
      <c r="L10" s="78" t="s">
        <v>32</v>
      </c>
      <c r="M10" s="94" t="s">
        <v>29</v>
      </c>
      <c r="N10" s="78" t="s">
        <v>32</v>
      </c>
      <c r="O10" s="78" t="s">
        <v>54</v>
      </c>
      <c r="P10" s="94"/>
      <c r="Q10" s="78" t="s">
        <v>55</v>
      </c>
      <c r="R10" s="78" t="s">
        <v>56</v>
      </c>
      <c r="S10" s="94" t="s">
        <v>57</v>
      </c>
      <c r="T10" s="99" t="s">
        <v>58</v>
      </c>
      <c r="U10" s="100" t="s">
        <v>59</v>
      </c>
      <c r="V10" s="101" t="s">
        <v>60</v>
      </c>
      <c r="W10" s="102"/>
      <c r="X10" s="103" t="s">
        <v>61</v>
      </c>
      <c r="Y10" s="103"/>
      <c r="Z10" s="113" t="s">
        <v>62</v>
      </c>
      <c r="AA10" s="113" t="s">
        <v>47</v>
      </c>
      <c r="AB10" s="78" t="s">
        <v>63</v>
      </c>
      <c r="AC10" s="114"/>
      <c r="AD10" s="114"/>
      <c r="AE10" s="115"/>
      <c r="AF10" s="115"/>
      <c r="AG10" s="115"/>
      <c r="AH10" s="115"/>
      <c r="AJ10" s="70" t="s">
        <v>140</v>
      </c>
      <c r="AK10" s="70" t="s">
        <v>142</v>
      </c>
    </row>
    <row r="12" spans="1:37">
      <c r="B12" s="125" t="s">
        <v>143</v>
      </c>
    </row>
    <row r="13" spans="1:37">
      <c r="B13" s="81" t="s">
        <v>144</v>
      </c>
    </row>
    <row r="14" spans="1:37" ht="25.5">
      <c r="A14" s="79">
        <v>1</v>
      </c>
      <c r="B14" s="80" t="s">
        <v>145</v>
      </c>
      <c r="C14" s="81" t="s">
        <v>146</v>
      </c>
      <c r="D14" s="82" t="s">
        <v>147</v>
      </c>
      <c r="E14" s="83">
        <v>122</v>
      </c>
      <c r="F14" s="84" t="s">
        <v>148</v>
      </c>
      <c r="H14" s="85">
        <f>ROUND(E14*G14,2)</f>
        <v>0</v>
      </c>
      <c r="J14" s="85">
        <f>ROUND(E14*G14,2)</f>
        <v>0</v>
      </c>
      <c r="L14" s="86">
        <f>E14*K14</f>
        <v>0</v>
      </c>
      <c r="M14" s="83">
        <v>0.22500000000000001</v>
      </c>
      <c r="N14" s="83">
        <f>E14*M14</f>
        <v>27.45</v>
      </c>
      <c r="O14" s="84">
        <v>20</v>
      </c>
      <c r="P14" s="84" t="s">
        <v>149</v>
      </c>
      <c r="V14" s="87" t="s">
        <v>106</v>
      </c>
      <c r="W14" s="83">
        <v>149.69399999999999</v>
      </c>
      <c r="X14" s="126" t="s">
        <v>150</v>
      </c>
      <c r="Y14" s="126" t="s">
        <v>146</v>
      </c>
      <c r="Z14" s="81" t="s">
        <v>151</v>
      </c>
      <c r="AB14" s="84">
        <v>7</v>
      </c>
      <c r="AJ14" s="70" t="s">
        <v>152</v>
      </c>
      <c r="AK14" s="70" t="s">
        <v>153</v>
      </c>
    </row>
    <row r="15" spans="1:37" ht="25.5">
      <c r="A15" s="79">
        <v>2</v>
      </c>
      <c r="B15" s="80" t="s">
        <v>145</v>
      </c>
      <c r="C15" s="81" t="s">
        <v>154</v>
      </c>
      <c r="D15" s="82" t="s">
        <v>155</v>
      </c>
      <c r="E15" s="83">
        <v>122</v>
      </c>
      <c r="F15" s="84" t="s">
        <v>148</v>
      </c>
      <c r="H15" s="85">
        <f>ROUND(E15*G15,2)</f>
        <v>0</v>
      </c>
      <c r="J15" s="85">
        <f>ROUND(E15*G15,2)</f>
        <v>0</v>
      </c>
      <c r="L15" s="86">
        <f>E15*K15</f>
        <v>0</v>
      </c>
      <c r="M15" s="83">
        <v>0.18099999999999999</v>
      </c>
      <c r="N15" s="83">
        <f>E15*M15</f>
        <v>22.082000000000001</v>
      </c>
      <c r="O15" s="84">
        <v>20</v>
      </c>
      <c r="P15" s="84" t="s">
        <v>149</v>
      </c>
      <c r="V15" s="87" t="s">
        <v>106</v>
      </c>
      <c r="W15" s="83">
        <v>45.75</v>
      </c>
      <c r="X15" s="126" t="s">
        <v>156</v>
      </c>
      <c r="Y15" s="126" t="s">
        <v>154</v>
      </c>
      <c r="Z15" s="81" t="s">
        <v>151</v>
      </c>
      <c r="AB15" s="84">
        <v>7</v>
      </c>
      <c r="AJ15" s="70" t="s">
        <v>152</v>
      </c>
      <c r="AK15" s="70" t="s">
        <v>153</v>
      </c>
    </row>
    <row r="16" spans="1:37">
      <c r="A16" s="79">
        <v>3</v>
      </c>
      <c r="B16" s="80" t="s">
        <v>157</v>
      </c>
      <c r="C16" s="81" t="s">
        <v>158</v>
      </c>
      <c r="D16" s="82" t="s">
        <v>159</v>
      </c>
      <c r="E16" s="83">
        <v>10</v>
      </c>
      <c r="F16" s="84" t="s">
        <v>160</v>
      </c>
      <c r="H16" s="85">
        <f>ROUND(E16*G16,2)</f>
        <v>0</v>
      </c>
      <c r="J16" s="85">
        <f>ROUND(E16*G16,2)</f>
        <v>0</v>
      </c>
      <c r="L16" s="86">
        <f>E16*K16</f>
        <v>0</v>
      </c>
      <c r="M16" s="83">
        <v>0.23</v>
      </c>
      <c r="N16" s="83">
        <f>E16*M16</f>
        <v>2.3000000000000003</v>
      </c>
      <c r="O16" s="84">
        <v>20</v>
      </c>
      <c r="P16" s="84" t="s">
        <v>149</v>
      </c>
      <c r="V16" s="87" t="s">
        <v>106</v>
      </c>
      <c r="W16" s="83">
        <v>2.27</v>
      </c>
      <c r="X16" s="126" t="s">
        <v>161</v>
      </c>
      <c r="Y16" s="126" t="s">
        <v>158</v>
      </c>
      <c r="Z16" s="81" t="s">
        <v>151</v>
      </c>
      <c r="AB16" s="84">
        <v>7</v>
      </c>
      <c r="AJ16" s="70" t="s">
        <v>152</v>
      </c>
      <c r="AK16" s="70" t="s">
        <v>153</v>
      </c>
    </row>
    <row r="17" spans="1:37">
      <c r="A17" s="79">
        <v>4</v>
      </c>
      <c r="B17" s="80" t="s">
        <v>157</v>
      </c>
      <c r="C17" s="81" t="s">
        <v>162</v>
      </c>
      <c r="D17" s="82" t="s">
        <v>163</v>
      </c>
      <c r="E17" s="83">
        <v>3.8</v>
      </c>
      <c r="F17" s="84" t="s">
        <v>164</v>
      </c>
      <c r="H17" s="85">
        <f>ROUND(E17*G17,2)</f>
        <v>0</v>
      </c>
      <c r="J17" s="85">
        <f>ROUND(E17*G17,2)</f>
        <v>0</v>
      </c>
      <c r="L17" s="86">
        <f>E17*K17</f>
        <v>0</v>
      </c>
      <c r="N17" s="83">
        <f>E17*M17</f>
        <v>0</v>
      </c>
      <c r="O17" s="84">
        <v>20</v>
      </c>
      <c r="P17" s="84" t="s">
        <v>149</v>
      </c>
      <c r="V17" s="87" t="s">
        <v>106</v>
      </c>
      <c r="W17" s="83">
        <v>0.13300000000000001</v>
      </c>
      <c r="X17" s="126" t="s">
        <v>165</v>
      </c>
      <c r="Y17" s="126" t="s">
        <v>162</v>
      </c>
      <c r="Z17" s="81" t="s">
        <v>166</v>
      </c>
      <c r="AB17" s="84">
        <v>7</v>
      </c>
      <c r="AJ17" s="70" t="s">
        <v>152</v>
      </c>
      <c r="AK17" s="70" t="s">
        <v>153</v>
      </c>
    </row>
    <row r="18" spans="1:37">
      <c r="D18" s="127" t="s">
        <v>167</v>
      </c>
      <c r="E18" s="128"/>
      <c r="F18" s="129"/>
      <c r="G18" s="130"/>
      <c r="H18" s="130"/>
      <c r="I18" s="130"/>
      <c r="J18" s="130"/>
      <c r="K18" s="131"/>
      <c r="L18" s="131"/>
      <c r="M18" s="128"/>
      <c r="N18" s="128"/>
      <c r="O18" s="129"/>
      <c r="P18" s="129"/>
      <c r="Q18" s="128"/>
      <c r="R18" s="128"/>
      <c r="S18" s="128"/>
      <c r="T18" s="132"/>
      <c r="U18" s="132"/>
      <c r="V18" s="132" t="s">
        <v>0</v>
      </c>
      <c r="W18" s="128"/>
      <c r="X18" s="133"/>
    </row>
    <row r="19" spans="1:37">
      <c r="A19" s="79">
        <v>5</v>
      </c>
      <c r="B19" s="80" t="s">
        <v>157</v>
      </c>
      <c r="C19" s="81" t="s">
        <v>168</v>
      </c>
      <c r="D19" s="82" t="s">
        <v>169</v>
      </c>
      <c r="E19" s="83">
        <v>143.09700000000001</v>
      </c>
      <c r="F19" s="84" t="s">
        <v>164</v>
      </c>
      <c r="H19" s="85">
        <f>ROUND(E19*G19,2)</f>
        <v>0</v>
      </c>
      <c r="J19" s="85">
        <f>ROUND(E19*G19,2)</f>
        <v>0</v>
      </c>
      <c r="L19" s="86">
        <f>E19*K19</f>
        <v>0</v>
      </c>
      <c r="N19" s="83">
        <f>E19*M19</f>
        <v>0</v>
      </c>
      <c r="O19" s="84">
        <v>20</v>
      </c>
      <c r="P19" s="84" t="s">
        <v>149</v>
      </c>
      <c r="V19" s="87" t="s">
        <v>106</v>
      </c>
      <c r="W19" s="83">
        <v>82.281000000000006</v>
      </c>
      <c r="X19" s="126" t="s">
        <v>170</v>
      </c>
      <c r="Y19" s="126" t="s">
        <v>168</v>
      </c>
      <c r="Z19" s="81" t="s">
        <v>166</v>
      </c>
      <c r="AB19" s="84">
        <v>7</v>
      </c>
      <c r="AJ19" s="70" t="s">
        <v>152</v>
      </c>
      <c r="AK19" s="70" t="s">
        <v>153</v>
      </c>
    </row>
    <row r="20" spans="1:37">
      <c r="D20" s="127" t="s">
        <v>171</v>
      </c>
      <c r="E20" s="128"/>
      <c r="F20" s="129"/>
      <c r="G20" s="130"/>
      <c r="H20" s="130"/>
      <c r="I20" s="130"/>
      <c r="J20" s="130"/>
      <c r="K20" s="131"/>
      <c r="L20" s="131"/>
      <c r="M20" s="128"/>
      <c r="N20" s="128"/>
      <c r="O20" s="129"/>
      <c r="P20" s="129"/>
      <c r="Q20" s="128"/>
      <c r="R20" s="128"/>
      <c r="S20" s="128"/>
      <c r="T20" s="132"/>
      <c r="U20" s="132"/>
      <c r="V20" s="132" t="s">
        <v>0</v>
      </c>
      <c r="W20" s="128"/>
      <c r="X20" s="133"/>
    </row>
    <row r="21" spans="1:37">
      <c r="D21" s="127" t="s">
        <v>172</v>
      </c>
      <c r="E21" s="128"/>
      <c r="F21" s="129"/>
      <c r="G21" s="130"/>
      <c r="H21" s="130"/>
      <c r="I21" s="130"/>
      <c r="J21" s="130"/>
      <c r="K21" s="131"/>
      <c r="L21" s="131"/>
      <c r="M21" s="128"/>
      <c r="N21" s="128"/>
      <c r="O21" s="129"/>
      <c r="P21" s="129"/>
      <c r="Q21" s="128"/>
      <c r="R21" s="128"/>
      <c r="S21" s="128"/>
      <c r="T21" s="132"/>
      <c r="U21" s="132"/>
      <c r="V21" s="132" t="s">
        <v>0</v>
      </c>
      <c r="W21" s="128"/>
      <c r="X21" s="133"/>
    </row>
    <row r="22" spans="1:37">
      <c r="A22" s="79">
        <v>6</v>
      </c>
      <c r="B22" s="80" t="s">
        <v>157</v>
      </c>
      <c r="C22" s="81" t="s">
        <v>173</v>
      </c>
      <c r="D22" s="82" t="s">
        <v>174</v>
      </c>
      <c r="E22" s="83">
        <v>71.549000000000007</v>
      </c>
      <c r="F22" s="84" t="s">
        <v>164</v>
      </c>
      <c r="H22" s="85">
        <f>ROUND(E22*G22,2)</f>
        <v>0</v>
      </c>
      <c r="J22" s="85">
        <f>ROUND(E22*G22,2)</f>
        <v>0</v>
      </c>
      <c r="L22" s="86">
        <f>E22*K22</f>
        <v>0</v>
      </c>
      <c r="N22" s="83">
        <f>E22*M22</f>
        <v>0</v>
      </c>
      <c r="O22" s="84">
        <v>20</v>
      </c>
      <c r="P22" s="84" t="s">
        <v>149</v>
      </c>
      <c r="V22" s="87" t="s">
        <v>106</v>
      </c>
      <c r="W22" s="83">
        <v>2.8620000000000001</v>
      </c>
      <c r="X22" s="126" t="s">
        <v>175</v>
      </c>
      <c r="Y22" s="126" t="s">
        <v>173</v>
      </c>
      <c r="Z22" s="81" t="s">
        <v>166</v>
      </c>
      <c r="AB22" s="84">
        <v>7</v>
      </c>
      <c r="AJ22" s="70" t="s">
        <v>152</v>
      </c>
      <c r="AK22" s="70" t="s">
        <v>153</v>
      </c>
    </row>
    <row r="23" spans="1:37">
      <c r="D23" s="127" t="s">
        <v>176</v>
      </c>
      <c r="E23" s="128"/>
      <c r="F23" s="129"/>
      <c r="G23" s="130"/>
      <c r="H23" s="130"/>
      <c r="I23" s="130"/>
      <c r="J23" s="130"/>
      <c r="K23" s="131"/>
      <c r="L23" s="131"/>
      <c r="M23" s="128"/>
      <c r="N23" s="128"/>
      <c r="O23" s="129"/>
      <c r="P23" s="129"/>
      <c r="Q23" s="128"/>
      <c r="R23" s="128"/>
      <c r="S23" s="128"/>
      <c r="T23" s="132"/>
      <c r="U23" s="132"/>
      <c r="V23" s="132" t="s">
        <v>0</v>
      </c>
      <c r="W23" s="128"/>
      <c r="X23" s="133"/>
    </row>
    <row r="24" spans="1:37">
      <c r="A24" s="79">
        <v>7</v>
      </c>
      <c r="B24" s="80" t="s">
        <v>157</v>
      </c>
      <c r="C24" s="81" t="s">
        <v>177</v>
      </c>
      <c r="D24" s="82" t="s">
        <v>178</v>
      </c>
      <c r="E24" s="83">
        <v>66.683999999999997</v>
      </c>
      <c r="F24" s="84" t="s">
        <v>164</v>
      </c>
      <c r="H24" s="85">
        <f>ROUND(E24*G24,2)</f>
        <v>0</v>
      </c>
      <c r="J24" s="85">
        <f>ROUND(E24*G24,2)</f>
        <v>0</v>
      </c>
      <c r="L24" s="86">
        <f>E24*K24</f>
        <v>0</v>
      </c>
      <c r="N24" s="83">
        <f>E24*M24</f>
        <v>0</v>
      </c>
      <c r="O24" s="84">
        <v>20</v>
      </c>
      <c r="P24" s="84" t="s">
        <v>149</v>
      </c>
      <c r="V24" s="87" t="s">
        <v>106</v>
      </c>
      <c r="W24" s="83">
        <v>5.4009999999999998</v>
      </c>
      <c r="X24" s="126" t="s">
        <v>179</v>
      </c>
      <c r="Y24" s="126" t="s">
        <v>177</v>
      </c>
      <c r="Z24" s="81" t="s">
        <v>180</v>
      </c>
      <c r="AB24" s="84">
        <v>7</v>
      </c>
      <c r="AJ24" s="70" t="s">
        <v>152</v>
      </c>
      <c r="AK24" s="70" t="s">
        <v>153</v>
      </c>
    </row>
    <row r="25" spans="1:37">
      <c r="D25" s="127" t="s">
        <v>181</v>
      </c>
      <c r="E25" s="128"/>
      <c r="F25" s="129"/>
      <c r="G25" s="130"/>
      <c r="H25" s="130"/>
      <c r="I25" s="130"/>
      <c r="J25" s="130"/>
      <c r="K25" s="131"/>
      <c r="L25" s="131"/>
      <c r="M25" s="128"/>
      <c r="N25" s="128"/>
      <c r="O25" s="129"/>
      <c r="P25" s="129"/>
      <c r="Q25" s="128"/>
      <c r="R25" s="128"/>
      <c r="S25" s="128"/>
      <c r="T25" s="132"/>
      <c r="U25" s="132"/>
      <c r="V25" s="132" t="s">
        <v>0</v>
      </c>
      <c r="W25" s="128"/>
      <c r="X25" s="133"/>
    </row>
    <row r="26" spans="1:37">
      <c r="A26" s="79">
        <v>8</v>
      </c>
      <c r="B26" s="80" t="s">
        <v>157</v>
      </c>
      <c r="C26" s="81" t="s">
        <v>182</v>
      </c>
      <c r="D26" s="82" t="s">
        <v>183</v>
      </c>
      <c r="E26" s="83">
        <v>76.412999999999997</v>
      </c>
      <c r="F26" s="84" t="s">
        <v>164</v>
      </c>
      <c r="H26" s="85">
        <f>ROUND(E26*G26,2)</f>
        <v>0</v>
      </c>
      <c r="J26" s="85">
        <f>ROUND(E26*G26,2)</f>
        <v>0</v>
      </c>
      <c r="L26" s="86">
        <f>E26*K26</f>
        <v>0</v>
      </c>
      <c r="N26" s="83">
        <f>E26*M26</f>
        <v>0</v>
      </c>
      <c r="O26" s="84">
        <v>20</v>
      </c>
      <c r="P26" s="84" t="s">
        <v>149</v>
      </c>
      <c r="V26" s="87" t="s">
        <v>106</v>
      </c>
      <c r="W26" s="83">
        <v>0.84099999999999997</v>
      </c>
      <c r="X26" s="126" t="s">
        <v>184</v>
      </c>
      <c r="Y26" s="126" t="s">
        <v>182</v>
      </c>
      <c r="Z26" s="81" t="s">
        <v>180</v>
      </c>
      <c r="AB26" s="84">
        <v>7</v>
      </c>
      <c r="AJ26" s="70" t="s">
        <v>152</v>
      </c>
      <c r="AK26" s="70" t="s">
        <v>153</v>
      </c>
    </row>
    <row r="27" spans="1:37">
      <c r="D27" s="127" t="s">
        <v>185</v>
      </c>
      <c r="E27" s="128"/>
      <c r="F27" s="129"/>
      <c r="G27" s="130"/>
      <c r="H27" s="130"/>
      <c r="I27" s="130"/>
      <c r="J27" s="130"/>
      <c r="K27" s="131"/>
      <c r="L27" s="131"/>
      <c r="M27" s="128"/>
      <c r="N27" s="128"/>
      <c r="O27" s="129"/>
      <c r="P27" s="129"/>
      <c r="Q27" s="128"/>
      <c r="R27" s="128"/>
      <c r="S27" s="128"/>
      <c r="T27" s="132"/>
      <c r="U27" s="132"/>
      <c r="V27" s="132" t="s">
        <v>0</v>
      </c>
      <c r="W27" s="128"/>
      <c r="X27" s="133"/>
    </row>
    <row r="28" spans="1:37">
      <c r="A28" s="79">
        <v>9</v>
      </c>
      <c r="B28" s="80" t="s">
        <v>186</v>
      </c>
      <c r="C28" s="81" t="s">
        <v>187</v>
      </c>
      <c r="D28" s="82" t="s">
        <v>188</v>
      </c>
      <c r="E28" s="83">
        <v>10.164</v>
      </c>
      <c r="F28" s="84" t="s">
        <v>164</v>
      </c>
      <c r="H28" s="85">
        <f>ROUND(E28*G28,2)</f>
        <v>0</v>
      </c>
      <c r="J28" s="85">
        <f>ROUND(E28*G28,2)</f>
        <v>0</v>
      </c>
      <c r="L28" s="86">
        <f>E28*K28</f>
        <v>0</v>
      </c>
      <c r="N28" s="83">
        <f>E28*M28</f>
        <v>0</v>
      </c>
      <c r="O28" s="84">
        <v>20</v>
      </c>
      <c r="P28" s="84" t="s">
        <v>149</v>
      </c>
      <c r="V28" s="87" t="s">
        <v>106</v>
      </c>
      <c r="W28" s="83">
        <v>0.67100000000000004</v>
      </c>
      <c r="X28" s="126" t="s">
        <v>189</v>
      </c>
      <c r="Y28" s="126" t="s">
        <v>187</v>
      </c>
      <c r="Z28" s="81" t="s">
        <v>166</v>
      </c>
      <c r="AB28" s="84">
        <v>7</v>
      </c>
      <c r="AJ28" s="70" t="s">
        <v>152</v>
      </c>
      <c r="AK28" s="70" t="s">
        <v>153</v>
      </c>
    </row>
    <row r="29" spans="1:37">
      <c r="D29" s="127" t="s">
        <v>190</v>
      </c>
      <c r="E29" s="128"/>
      <c r="F29" s="129"/>
      <c r="G29" s="130"/>
      <c r="H29" s="130"/>
      <c r="I29" s="130"/>
      <c r="J29" s="130"/>
      <c r="K29" s="131"/>
      <c r="L29" s="131"/>
      <c r="M29" s="128"/>
      <c r="N29" s="128"/>
      <c r="O29" s="129"/>
      <c r="P29" s="129"/>
      <c r="Q29" s="128"/>
      <c r="R29" s="128"/>
      <c r="S29" s="128"/>
      <c r="T29" s="132"/>
      <c r="U29" s="132"/>
      <c r="V29" s="132" t="s">
        <v>0</v>
      </c>
      <c r="W29" s="128"/>
      <c r="X29" s="133"/>
    </row>
    <row r="30" spans="1:37">
      <c r="A30" s="79">
        <v>10</v>
      </c>
      <c r="B30" s="80" t="s">
        <v>157</v>
      </c>
      <c r="C30" s="81" t="s">
        <v>191</v>
      </c>
      <c r="D30" s="82" t="s">
        <v>192</v>
      </c>
      <c r="E30" s="83">
        <v>76.412999999999997</v>
      </c>
      <c r="F30" s="84" t="s">
        <v>164</v>
      </c>
      <c r="H30" s="85">
        <f>ROUND(E30*G30,2)</f>
        <v>0</v>
      </c>
      <c r="J30" s="85">
        <f>ROUND(E30*G30,2)</f>
        <v>0</v>
      </c>
      <c r="L30" s="86">
        <f>E30*K30</f>
        <v>0</v>
      </c>
      <c r="N30" s="83">
        <f>E30*M30</f>
        <v>0</v>
      </c>
      <c r="O30" s="84">
        <v>20</v>
      </c>
      <c r="P30" s="84" t="s">
        <v>149</v>
      </c>
      <c r="V30" s="87" t="s">
        <v>106</v>
      </c>
      <c r="W30" s="83">
        <v>0.68799999999999994</v>
      </c>
      <c r="X30" s="126" t="s">
        <v>193</v>
      </c>
      <c r="Y30" s="126" t="s">
        <v>191</v>
      </c>
      <c r="Z30" s="81" t="s">
        <v>180</v>
      </c>
      <c r="AB30" s="84">
        <v>7</v>
      </c>
      <c r="AJ30" s="70" t="s">
        <v>152</v>
      </c>
      <c r="AK30" s="70" t="s">
        <v>153</v>
      </c>
    </row>
    <row r="31" spans="1:37" ht="25.5">
      <c r="A31" s="79">
        <v>11</v>
      </c>
      <c r="B31" s="80" t="s">
        <v>186</v>
      </c>
      <c r="C31" s="81" t="s">
        <v>194</v>
      </c>
      <c r="D31" s="82" t="s">
        <v>195</v>
      </c>
      <c r="E31" s="83">
        <v>56.52</v>
      </c>
      <c r="F31" s="84" t="s">
        <v>164</v>
      </c>
      <c r="H31" s="85">
        <f>ROUND(E31*G31,2)</f>
        <v>0</v>
      </c>
      <c r="J31" s="85">
        <f>ROUND(E31*G31,2)</f>
        <v>0</v>
      </c>
      <c r="L31" s="86">
        <f>E31*K31</f>
        <v>0</v>
      </c>
      <c r="N31" s="83">
        <f>E31*M31</f>
        <v>0</v>
      </c>
      <c r="O31" s="84">
        <v>20</v>
      </c>
      <c r="P31" s="84" t="s">
        <v>149</v>
      </c>
      <c r="V31" s="87" t="s">
        <v>106</v>
      </c>
      <c r="W31" s="83">
        <v>13.678000000000001</v>
      </c>
      <c r="X31" s="126" t="s">
        <v>196</v>
      </c>
      <c r="Y31" s="126" t="s">
        <v>194</v>
      </c>
      <c r="Z31" s="81" t="s">
        <v>166</v>
      </c>
      <c r="AB31" s="84">
        <v>7</v>
      </c>
      <c r="AJ31" s="70" t="s">
        <v>152</v>
      </c>
      <c r="AK31" s="70" t="s">
        <v>153</v>
      </c>
    </row>
    <row r="32" spans="1:37">
      <c r="D32" s="127" t="s">
        <v>172</v>
      </c>
      <c r="E32" s="128"/>
      <c r="F32" s="129"/>
      <c r="G32" s="130"/>
      <c r="H32" s="130"/>
      <c r="I32" s="130"/>
      <c r="J32" s="130"/>
      <c r="K32" s="131"/>
      <c r="L32" s="131"/>
      <c r="M32" s="128"/>
      <c r="N32" s="128"/>
      <c r="O32" s="129"/>
      <c r="P32" s="129"/>
      <c r="Q32" s="128"/>
      <c r="R32" s="128"/>
      <c r="S32" s="128"/>
      <c r="T32" s="132"/>
      <c r="U32" s="132"/>
      <c r="V32" s="132" t="s">
        <v>0</v>
      </c>
      <c r="W32" s="128"/>
      <c r="X32" s="133"/>
    </row>
    <row r="33" spans="1:37">
      <c r="D33" s="127" t="s">
        <v>197</v>
      </c>
      <c r="E33" s="128"/>
      <c r="F33" s="129"/>
      <c r="G33" s="130"/>
      <c r="H33" s="130"/>
      <c r="I33" s="130"/>
      <c r="J33" s="130"/>
      <c r="K33" s="131"/>
      <c r="L33" s="131"/>
      <c r="M33" s="128"/>
      <c r="N33" s="128"/>
      <c r="O33" s="129"/>
      <c r="P33" s="129"/>
      <c r="Q33" s="128"/>
      <c r="R33" s="128"/>
      <c r="S33" s="128"/>
      <c r="T33" s="132"/>
      <c r="U33" s="132"/>
      <c r="V33" s="132" t="s">
        <v>0</v>
      </c>
      <c r="W33" s="128"/>
      <c r="X33" s="133"/>
    </row>
    <row r="34" spans="1:37" ht="25.5">
      <c r="A34" s="79">
        <v>12</v>
      </c>
      <c r="B34" s="80" t="s">
        <v>198</v>
      </c>
      <c r="C34" s="81" t="s">
        <v>199</v>
      </c>
      <c r="D34" s="82" t="s">
        <v>200</v>
      </c>
      <c r="E34" s="83">
        <v>12.667</v>
      </c>
      <c r="F34" s="84" t="s">
        <v>148</v>
      </c>
      <c r="H34" s="85">
        <f>ROUND(E34*G34,2)</f>
        <v>0</v>
      </c>
      <c r="J34" s="85">
        <f>ROUND(E34*G34,2)</f>
        <v>0</v>
      </c>
      <c r="L34" s="86">
        <f>E34*K34</f>
        <v>0</v>
      </c>
      <c r="N34" s="83">
        <f>E34*M34</f>
        <v>0</v>
      </c>
      <c r="O34" s="84">
        <v>20</v>
      </c>
      <c r="P34" s="84" t="s">
        <v>149</v>
      </c>
      <c r="V34" s="87" t="s">
        <v>106</v>
      </c>
      <c r="W34" s="83">
        <v>0.13900000000000001</v>
      </c>
      <c r="X34" s="126" t="s">
        <v>201</v>
      </c>
      <c r="Y34" s="126" t="s">
        <v>199</v>
      </c>
      <c r="Z34" s="81" t="s">
        <v>202</v>
      </c>
      <c r="AB34" s="84">
        <v>7</v>
      </c>
      <c r="AJ34" s="70" t="s">
        <v>152</v>
      </c>
      <c r="AK34" s="70" t="s">
        <v>153</v>
      </c>
    </row>
    <row r="35" spans="1:37">
      <c r="D35" s="127" t="s">
        <v>203</v>
      </c>
      <c r="E35" s="128"/>
      <c r="F35" s="129"/>
      <c r="G35" s="130"/>
      <c r="H35" s="130"/>
      <c r="I35" s="130"/>
      <c r="J35" s="130"/>
      <c r="K35" s="131"/>
      <c r="L35" s="131"/>
      <c r="M35" s="128"/>
      <c r="N35" s="128"/>
      <c r="O35" s="129"/>
      <c r="P35" s="129"/>
      <c r="Q35" s="128"/>
      <c r="R35" s="128"/>
      <c r="S35" s="128"/>
      <c r="T35" s="132"/>
      <c r="U35" s="132"/>
      <c r="V35" s="132" t="s">
        <v>0</v>
      </c>
      <c r="W35" s="128"/>
      <c r="X35" s="133"/>
    </row>
    <row r="36" spans="1:37">
      <c r="D36" s="134" t="s">
        <v>204</v>
      </c>
      <c r="E36" s="135">
        <f>J36</f>
        <v>0</v>
      </c>
      <c r="H36" s="135">
        <f>SUM(H12:H35)</f>
        <v>0</v>
      </c>
      <c r="I36" s="135">
        <f>SUM(I12:I35)</f>
        <v>0</v>
      </c>
      <c r="J36" s="135">
        <f>SUM(J12:J35)</f>
        <v>0</v>
      </c>
      <c r="L36" s="136">
        <f>SUM(L12:L35)</f>
        <v>0</v>
      </c>
      <c r="N36" s="137">
        <f>SUM(N12:N35)</f>
        <v>51.831999999999994</v>
      </c>
      <c r="W36" s="83">
        <f>SUM(W12:W35)</f>
        <v>304.40800000000007</v>
      </c>
    </row>
    <row r="38" spans="1:37">
      <c r="B38" s="81" t="s">
        <v>205</v>
      </c>
    </row>
    <row r="39" spans="1:37">
      <c r="A39" s="79">
        <v>13</v>
      </c>
      <c r="B39" s="80" t="s">
        <v>206</v>
      </c>
      <c r="C39" s="81" t="s">
        <v>207</v>
      </c>
      <c r="D39" s="82" t="s">
        <v>208</v>
      </c>
      <c r="E39" s="83">
        <v>84</v>
      </c>
      <c r="F39" s="84" t="s">
        <v>160</v>
      </c>
      <c r="H39" s="85">
        <f>ROUND(E39*G39,2)</f>
        <v>0</v>
      </c>
      <c r="J39" s="85">
        <f>ROUND(E39*G39,2)</f>
        <v>0</v>
      </c>
      <c r="L39" s="86">
        <f>E39*K39</f>
        <v>0</v>
      </c>
      <c r="N39" s="83">
        <f>E39*M39</f>
        <v>0</v>
      </c>
      <c r="O39" s="84">
        <v>20</v>
      </c>
      <c r="P39" s="84" t="s">
        <v>149</v>
      </c>
      <c r="V39" s="87" t="s">
        <v>106</v>
      </c>
      <c r="W39" s="83">
        <v>200.256</v>
      </c>
      <c r="X39" s="126" t="s">
        <v>209</v>
      </c>
      <c r="Y39" s="126" t="s">
        <v>207</v>
      </c>
      <c r="Z39" s="81" t="s">
        <v>210</v>
      </c>
      <c r="AB39" s="84">
        <v>7</v>
      </c>
      <c r="AJ39" s="70" t="s">
        <v>152</v>
      </c>
      <c r="AK39" s="70" t="s">
        <v>153</v>
      </c>
    </row>
    <row r="40" spans="1:37">
      <c r="D40" s="127" t="s">
        <v>211</v>
      </c>
      <c r="E40" s="128"/>
      <c r="F40" s="129"/>
      <c r="G40" s="130"/>
      <c r="H40" s="130"/>
      <c r="I40" s="130"/>
      <c r="J40" s="130"/>
      <c r="K40" s="131"/>
      <c r="L40" s="131"/>
      <c r="M40" s="128"/>
      <c r="N40" s="128"/>
      <c r="O40" s="129"/>
      <c r="P40" s="129"/>
      <c r="Q40" s="128"/>
      <c r="R40" s="128"/>
      <c r="S40" s="128"/>
      <c r="T40" s="132"/>
      <c r="U40" s="132"/>
      <c r="V40" s="132" t="s">
        <v>0</v>
      </c>
      <c r="W40" s="128"/>
      <c r="X40" s="133"/>
    </row>
    <row r="41" spans="1:37">
      <c r="D41" s="138" t="s">
        <v>212</v>
      </c>
      <c r="E41" s="139"/>
      <c r="F41" s="140"/>
      <c r="G41" s="141"/>
      <c r="H41" s="141"/>
      <c r="I41" s="141"/>
      <c r="J41" s="141"/>
      <c r="K41" s="142"/>
      <c r="L41" s="142"/>
      <c r="M41" s="139"/>
      <c r="N41" s="139"/>
      <c r="O41" s="140"/>
      <c r="P41" s="140"/>
      <c r="Q41" s="139"/>
      <c r="R41" s="139"/>
      <c r="S41" s="139"/>
      <c r="T41" s="143"/>
      <c r="U41" s="143"/>
      <c r="V41" s="143" t="s">
        <v>1</v>
      </c>
      <c r="W41" s="139"/>
      <c r="X41" s="144"/>
    </row>
    <row r="42" spans="1:37">
      <c r="A42" s="79">
        <v>14</v>
      </c>
      <c r="B42" s="80" t="s">
        <v>206</v>
      </c>
      <c r="C42" s="81" t="s">
        <v>213</v>
      </c>
      <c r="D42" s="82" t="s">
        <v>214</v>
      </c>
      <c r="E42" s="83">
        <v>21.012</v>
      </c>
      <c r="F42" s="84" t="s">
        <v>164</v>
      </c>
      <c r="H42" s="85">
        <f>ROUND(E42*G42,2)</f>
        <v>0</v>
      </c>
      <c r="J42" s="85">
        <f>ROUND(E42*G42,2)</f>
        <v>0</v>
      </c>
      <c r="K42" s="86">
        <v>1.93971</v>
      </c>
      <c r="L42" s="86">
        <f>E42*K42</f>
        <v>40.757186520000005</v>
      </c>
      <c r="N42" s="83">
        <f>E42*M42</f>
        <v>0</v>
      </c>
      <c r="O42" s="84">
        <v>20</v>
      </c>
      <c r="P42" s="84" t="s">
        <v>149</v>
      </c>
      <c r="V42" s="87" t="s">
        <v>106</v>
      </c>
      <c r="W42" s="83">
        <v>19.562000000000001</v>
      </c>
      <c r="X42" s="126" t="s">
        <v>215</v>
      </c>
      <c r="Y42" s="126" t="s">
        <v>213</v>
      </c>
      <c r="Z42" s="81" t="s">
        <v>210</v>
      </c>
      <c r="AB42" s="84">
        <v>7</v>
      </c>
      <c r="AJ42" s="70" t="s">
        <v>152</v>
      </c>
      <c r="AK42" s="70" t="s">
        <v>153</v>
      </c>
    </row>
    <row r="43" spans="1:37">
      <c r="D43" s="127" t="s">
        <v>216</v>
      </c>
      <c r="E43" s="128"/>
      <c r="F43" s="129"/>
      <c r="G43" s="130"/>
      <c r="H43" s="130"/>
      <c r="I43" s="130"/>
      <c r="J43" s="130"/>
      <c r="K43" s="131"/>
      <c r="L43" s="131"/>
      <c r="M43" s="128"/>
      <c r="N43" s="128"/>
      <c r="O43" s="129"/>
      <c r="P43" s="129"/>
      <c r="Q43" s="128"/>
      <c r="R43" s="128"/>
      <c r="S43" s="128"/>
      <c r="T43" s="132"/>
      <c r="U43" s="132"/>
      <c r="V43" s="132" t="s">
        <v>0</v>
      </c>
      <c r="W43" s="128"/>
      <c r="X43" s="133"/>
    </row>
    <row r="44" spans="1:37">
      <c r="A44" s="79">
        <v>15</v>
      </c>
      <c r="B44" s="80" t="s">
        <v>217</v>
      </c>
      <c r="C44" s="81" t="s">
        <v>218</v>
      </c>
      <c r="D44" s="82" t="s">
        <v>219</v>
      </c>
      <c r="E44" s="83">
        <v>13.3</v>
      </c>
      <c r="F44" s="84" t="s">
        <v>164</v>
      </c>
      <c r="H44" s="85">
        <f>ROUND(E44*G44,2)</f>
        <v>0</v>
      </c>
      <c r="J44" s="85">
        <f>ROUND(E44*G44,2)</f>
        <v>0</v>
      </c>
      <c r="K44" s="86">
        <v>2.23706</v>
      </c>
      <c r="L44" s="86">
        <f>E44*K44</f>
        <v>29.752898000000002</v>
      </c>
      <c r="N44" s="83">
        <f>E44*M44</f>
        <v>0</v>
      </c>
      <c r="O44" s="84">
        <v>20</v>
      </c>
      <c r="P44" s="84" t="s">
        <v>149</v>
      </c>
      <c r="V44" s="87" t="s">
        <v>106</v>
      </c>
      <c r="W44" s="83">
        <v>6.9960000000000004</v>
      </c>
      <c r="X44" s="126" t="s">
        <v>220</v>
      </c>
      <c r="Y44" s="126" t="s">
        <v>218</v>
      </c>
      <c r="Z44" s="81" t="s">
        <v>221</v>
      </c>
      <c r="AB44" s="84">
        <v>7</v>
      </c>
      <c r="AJ44" s="70" t="s">
        <v>152</v>
      </c>
      <c r="AK44" s="70" t="s">
        <v>153</v>
      </c>
    </row>
    <row r="45" spans="1:37">
      <c r="D45" s="127" t="s">
        <v>222</v>
      </c>
      <c r="E45" s="128"/>
      <c r="F45" s="129"/>
      <c r="G45" s="130"/>
      <c r="H45" s="130"/>
      <c r="I45" s="130"/>
      <c r="J45" s="130"/>
      <c r="K45" s="131"/>
      <c r="L45" s="131"/>
      <c r="M45" s="128"/>
      <c r="N45" s="128"/>
      <c r="O45" s="129"/>
      <c r="P45" s="129"/>
      <c r="Q45" s="128"/>
      <c r="R45" s="128"/>
      <c r="S45" s="128"/>
      <c r="T45" s="132"/>
      <c r="U45" s="132"/>
      <c r="V45" s="132" t="s">
        <v>0</v>
      </c>
      <c r="W45" s="128"/>
      <c r="X45" s="133"/>
    </row>
    <row r="46" spans="1:37">
      <c r="D46" s="127" t="s">
        <v>223</v>
      </c>
      <c r="E46" s="128"/>
      <c r="F46" s="129"/>
      <c r="G46" s="130"/>
      <c r="H46" s="130"/>
      <c r="I46" s="130"/>
      <c r="J46" s="130"/>
      <c r="K46" s="131"/>
      <c r="L46" s="131"/>
      <c r="M46" s="128"/>
      <c r="N46" s="128"/>
      <c r="O46" s="129"/>
      <c r="P46" s="129"/>
      <c r="Q46" s="128"/>
      <c r="R46" s="128"/>
      <c r="S46" s="128"/>
      <c r="T46" s="132"/>
      <c r="U46" s="132"/>
      <c r="V46" s="132" t="s">
        <v>0</v>
      </c>
      <c r="W46" s="128"/>
      <c r="X46" s="133"/>
    </row>
    <row r="47" spans="1:37">
      <c r="A47" s="79">
        <v>16</v>
      </c>
      <c r="B47" s="80" t="s">
        <v>217</v>
      </c>
      <c r="C47" s="81" t="s">
        <v>224</v>
      </c>
      <c r="D47" s="82" t="s">
        <v>225</v>
      </c>
      <c r="E47" s="83">
        <v>9.2799999999999994</v>
      </c>
      <c r="F47" s="84" t="s">
        <v>148</v>
      </c>
      <c r="H47" s="85">
        <f>ROUND(E47*G47,2)</f>
        <v>0</v>
      </c>
      <c r="J47" s="85">
        <f>ROUND(E47*G47,2)</f>
        <v>0</v>
      </c>
      <c r="K47" s="86">
        <v>2.2300000000000002E-3</v>
      </c>
      <c r="L47" s="86">
        <f>E47*K47</f>
        <v>2.0694400000000002E-2</v>
      </c>
      <c r="N47" s="83">
        <f>E47*M47</f>
        <v>0</v>
      </c>
      <c r="O47" s="84">
        <v>20</v>
      </c>
      <c r="P47" s="84" t="s">
        <v>149</v>
      </c>
      <c r="V47" s="87" t="s">
        <v>106</v>
      </c>
      <c r="W47" s="83">
        <v>3.387</v>
      </c>
      <c r="X47" s="126" t="s">
        <v>226</v>
      </c>
      <c r="Y47" s="126" t="s">
        <v>224</v>
      </c>
      <c r="Z47" s="81" t="s">
        <v>221</v>
      </c>
      <c r="AB47" s="84">
        <v>7</v>
      </c>
      <c r="AJ47" s="70" t="s">
        <v>152</v>
      </c>
      <c r="AK47" s="70" t="s">
        <v>153</v>
      </c>
    </row>
    <row r="48" spans="1:37">
      <c r="D48" s="127" t="s">
        <v>227</v>
      </c>
      <c r="E48" s="128"/>
      <c r="F48" s="129"/>
      <c r="G48" s="130"/>
      <c r="H48" s="130"/>
      <c r="I48" s="130"/>
      <c r="J48" s="130"/>
      <c r="K48" s="131"/>
      <c r="L48" s="131"/>
      <c r="M48" s="128"/>
      <c r="N48" s="128"/>
      <c r="O48" s="129"/>
      <c r="P48" s="129"/>
      <c r="Q48" s="128"/>
      <c r="R48" s="128"/>
      <c r="S48" s="128"/>
      <c r="T48" s="132"/>
      <c r="U48" s="132"/>
      <c r="V48" s="132" t="s">
        <v>0</v>
      </c>
      <c r="W48" s="128"/>
      <c r="X48" s="133"/>
    </row>
    <row r="49" spans="1:37">
      <c r="D49" s="127" t="s">
        <v>228</v>
      </c>
      <c r="E49" s="128"/>
      <c r="F49" s="129"/>
      <c r="G49" s="130"/>
      <c r="H49" s="130"/>
      <c r="I49" s="130"/>
      <c r="J49" s="130"/>
      <c r="K49" s="131"/>
      <c r="L49" s="131"/>
      <c r="M49" s="128"/>
      <c r="N49" s="128"/>
      <c r="O49" s="129"/>
      <c r="P49" s="129"/>
      <c r="Q49" s="128"/>
      <c r="R49" s="128"/>
      <c r="S49" s="128"/>
      <c r="T49" s="132"/>
      <c r="U49" s="132"/>
      <c r="V49" s="132" t="s">
        <v>0</v>
      </c>
      <c r="W49" s="128"/>
      <c r="X49" s="133"/>
    </row>
    <row r="50" spans="1:37">
      <c r="A50" s="79">
        <v>17</v>
      </c>
      <c r="B50" s="80" t="s">
        <v>217</v>
      </c>
      <c r="C50" s="81" t="s">
        <v>229</v>
      </c>
      <c r="D50" s="82" t="s">
        <v>230</v>
      </c>
      <c r="E50" s="83">
        <v>9.2799999999999994</v>
      </c>
      <c r="F50" s="84" t="s">
        <v>148</v>
      </c>
      <c r="H50" s="85">
        <f>ROUND(E50*G50,2)</f>
        <v>0</v>
      </c>
      <c r="J50" s="85">
        <f>ROUND(E50*G50,2)</f>
        <v>0</v>
      </c>
      <c r="L50" s="86">
        <f>E50*K50</f>
        <v>0</v>
      </c>
      <c r="N50" s="83">
        <f>E50*M50</f>
        <v>0</v>
      </c>
      <c r="O50" s="84">
        <v>20</v>
      </c>
      <c r="P50" s="84" t="s">
        <v>149</v>
      </c>
      <c r="V50" s="87" t="s">
        <v>106</v>
      </c>
      <c r="W50" s="83">
        <v>1.819</v>
      </c>
      <c r="X50" s="126" t="s">
        <v>231</v>
      </c>
      <c r="Y50" s="126" t="s">
        <v>229</v>
      </c>
      <c r="Z50" s="81" t="s">
        <v>221</v>
      </c>
      <c r="AB50" s="84">
        <v>7</v>
      </c>
      <c r="AJ50" s="70" t="s">
        <v>152</v>
      </c>
      <c r="AK50" s="70" t="s">
        <v>153</v>
      </c>
    </row>
    <row r="51" spans="1:37">
      <c r="A51" s="79">
        <v>18</v>
      </c>
      <c r="B51" s="80" t="s">
        <v>217</v>
      </c>
      <c r="C51" s="81" t="s">
        <v>232</v>
      </c>
      <c r="D51" s="82" t="s">
        <v>233</v>
      </c>
      <c r="E51" s="83">
        <v>9.9670000000000005</v>
      </c>
      <c r="F51" s="84" t="s">
        <v>164</v>
      </c>
      <c r="H51" s="85">
        <f>ROUND(E51*G51,2)</f>
        <v>0</v>
      </c>
      <c r="J51" s="85">
        <f>ROUND(E51*G51,2)</f>
        <v>0</v>
      </c>
      <c r="K51" s="86">
        <v>2.23706</v>
      </c>
      <c r="L51" s="86">
        <f>E51*K51</f>
        <v>22.29677702</v>
      </c>
      <c r="N51" s="83">
        <f>E51*M51</f>
        <v>0</v>
      </c>
      <c r="O51" s="84">
        <v>20</v>
      </c>
      <c r="P51" s="84" t="s">
        <v>149</v>
      </c>
      <c r="V51" s="87" t="s">
        <v>106</v>
      </c>
      <c r="W51" s="83">
        <v>5.2430000000000003</v>
      </c>
      <c r="X51" s="126" t="s">
        <v>234</v>
      </c>
      <c r="Y51" s="126" t="s">
        <v>232</v>
      </c>
      <c r="Z51" s="81" t="s">
        <v>221</v>
      </c>
      <c r="AB51" s="84">
        <v>7</v>
      </c>
      <c r="AJ51" s="70" t="s">
        <v>152</v>
      </c>
      <c r="AK51" s="70" t="s">
        <v>153</v>
      </c>
    </row>
    <row r="52" spans="1:37">
      <c r="D52" s="127" t="s">
        <v>235</v>
      </c>
      <c r="E52" s="128"/>
      <c r="F52" s="129"/>
      <c r="G52" s="130"/>
      <c r="H52" s="130"/>
      <c r="I52" s="130"/>
      <c r="J52" s="130"/>
      <c r="K52" s="131"/>
      <c r="L52" s="131"/>
      <c r="M52" s="128"/>
      <c r="N52" s="128"/>
      <c r="O52" s="129"/>
      <c r="P52" s="129"/>
      <c r="Q52" s="128"/>
      <c r="R52" s="128"/>
      <c r="S52" s="128"/>
      <c r="T52" s="132"/>
      <c r="U52" s="132"/>
      <c r="V52" s="132" t="s">
        <v>0</v>
      </c>
      <c r="W52" s="128"/>
      <c r="X52" s="133"/>
    </row>
    <row r="53" spans="1:37">
      <c r="D53" s="127" t="s">
        <v>236</v>
      </c>
      <c r="E53" s="128"/>
      <c r="F53" s="129"/>
      <c r="G53" s="130"/>
      <c r="H53" s="130"/>
      <c r="I53" s="130"/>
      <c r="J53" s="130"/>
      <c r="K53" s="131"/>
      <c r="L53" s="131"/>
      <c r="M53" s="128"/>
      <c r="N53" s="128"/>
      <c r="O53" s="129"/>
      <c r="P53" s="129"/>
      <c r="Q53" s="128"/>
      <c r="R53" s="128"/>
      <c r="S53" s="128"/>
      <c r="T53" s="132"/>
      <c r="U53" s="132"/>
      <c r="V53" s="132" t="s">
        <v>0</v>
      </c>
      <c r="W53" s="128"/>
      <c r="X53" s="133"/>
    </row>
    <row r="54" spans="1:37">
      <c r="A54" s="79">
        <v>19</v>
      </c>
      <c r="B54" s="80" t="s">
        <v>217</v>
      </c>
      <c r="C54" s="81" t="s">
        <v>237</v>
      </c>
      <c r="D54" s="82" t="s">
        <v>238</v>
      </c>
      <c r="E54" s="83">
        <v>53.072000000000003</v>
      </c>
      <c r="F54" s="84" t="s">
        <v>148</v>
      </c>
      <c r="H54" s="85">
        <f>ROUND(E54*G54,2)</f>
        <v>0</v>
      </c>
      <c r="J54" s="85">
        <f>ROUND(E54*G54,2)</f>
        <v>0</v>
      </c>
      <c r="K54" s="86">
        <v>2.2300000000000002E-3</v>
      </c>
      <c r="L54" s="86">
        <f>E54*K54</f>
        <v>0.11835056000000002</v>
      </c>
      <c r="N54" s="83">
        <f>E54*M54</f>
        <v>0</v>
      </c>
      <c r="O54" s="84">
        <v>20</v>
      </c>
      <c r="P54" s="84" t="s">
        <v>149</v>
      </c>
      <c r="V54" s="87" t="s">
        <v>106</v>
      </c>
      <c r="W54" s="83">
        <v>19.370999999999999</v>
      </c>
      <c r="X54" s="126" t="s">
        <v>239</v>
      </c>
      <c r="Y54" s="126" t="s">
        <v>237</v>
      </c>
      <c r="Z54" s="81" t="s">
        <v>221</v>
      </c>
      <c r="AB54" s="84">
        <v>7</v>
      </c>
      <c r="AJ54" s="70" t="s">
        <v>152</v>
      </c>
      <c r="AK54" s="70" t="s">
        <v>153</v>
      </c>
    </row>
    <row r="55" spans="1:37">
      <c r="D55" s="127" t="s">
        <v>240</v>
      </c>
      <c r="E55" s="128"/>
      <c r="F55" s="129"/>
      <c r="G55" s="130"/>
      <c r="H55" s="130"/>
      <c r="I55" s="130"/>
      <c r="J55" s="130"/>
      <c r="K55" s="131"/>
      <c r="L55" s="131"/>
      <c r="M55" s="128"/>
      <c r="N55" s="128"/>
      <c r="O55" s="129"/>
      <c r="P55" s="129"/>
      <c r="Q55" s="128"/>
      <c r="R55" s="128"/>
      <c r="S55" s="128"/>
      <c r="T55" s="132"/>
      <c r="U55" s="132"/>
      <c r="V55" s="132" t="s">
        <v>0</v>
      </c>
      <c r="W55" s="128"/>
      <c r="X55" s="133"/>
    </row>
    <row r="56" spans="1:37">
      <c r="D56" s="127" t="s">
        <v>241</v>
      </c>
      <c r="E56" s="128"/>
      <c r="F56" s="129"/>
      <c r="G56" s="130"/>
      <c r="H56" s="130"/>
      <c r="I56" s="130"/>
      <c r="J56" s="130"/>
      <c r="K56" s="131"/>
      <c r="L56" s="131"/>
      <c r="M56" s="128"/>
      <c r="N56" s="128"/>
      <c r="O56" s="129"/>
      <c r="P56" s="129"/>
      <c r="Q56" s="128"/>
      <c r="R56" s="128"/>
      <c r="S56" s="128"/>
      <c r="T56" s="132"/>
      <c r="U56" s="132"/>
      <c r="V56" s="132" t="s">
        <v>0</v>
      </c>
      <c r="W56" s="128"/>
      <c r="X56" s="133"/>
    </row>
    <row r="57" spans="1:37">
      <c r="A57" s="79">
        <v>20</v>
      </c>
      <c r="B57" s="80" t="s">
        <v>217</v>
      </c>
      <c r="C57" s="81" t="s">
        <v>242</v>
      </c>
      <c r="D57" s="82" t="s">
        <v>243</v>
      </c>
      <c r="E57" s="83">
        <v>53.072000000000003</v>
      </c>
      <c r="F57" s="84" t="s">
        <v>148</v>
      </c>
      <c r="H57" s="85">
        <f>ROUND(E57*G57,2)</f>
        <v>0</v>
      </c>
      <c r="J57" s="85">
        <f>ROUND(E57*G57,2)</f>
        <v>0</v>
      </c>
      <c r="L57" s="86">
        <f>E57*K57</f>
        <v>0</v>
      </c>
      <c r="N57" s="83">
        <f>E57*M57</f>
        <v>0</v>
      </c>
      <c r="O57" s="84">
        <v>20</v>
      </c>
      <c r="P57" s="84" t="s">
        <v>149</v>
      </c>
      <c r="V57" s="87" t="s">
        <v>106</v>
      </c>
      <c r="W57" s="83">
        <v>10.401999999999999</v>
      </c>
      <c r="X57" s="126" t="s">
        <v>244</v>
      </c>
      <c r="Y57" s="126" t="s">
        <v>242</v>
      </c>
      <c r="Z57" s="81" t="s">
        <v>221</v>
      </c>
      <c r="AB57" s="84">
        <v>7</v>
      </c>
      <c r="AJ57" s="70" t="s">
        <v>152</v>
      </c>
      <c r="AK57" s="70" t="s">
        <v>153</v>
      </c>
    </row>
    <row r="58" spans="1:37">
      <c r="A58" s="79">
        <v>21</v>
      </c>
      <c r="B58" s="80" t="s">
        <v>217</v>
      </c>
      <c r="C58" s="81" t="s">
        <v>245</v>
      </c>
      <c r="D58" s="82" t="s">
        <v>246</v>
      </c>
      <c r="E58" s="83">
        <v>1.9339999999999999</v>
      </c>
      <c r="F58" s="84" t="s">
        <v>247</v>
      </c>
      <c r="H58" s="85">
        <f>ROUND(E58*G58,2)</f>
        <v>0</v>
      </c>
      <c r="J58" s="85">
        <f>ROUND(E58*G58,2)</f>
        <v>0</v>
      </c>
      <c r="K58" s="86">
        <v>1.1499699999999999</v>
      </c>
      <c r="L58" s="86">
        <f>E58*K58</f>
        <v>2.22404198</v>
      </c>
      <c r="N58" s="83">
        <f>E58*M58</f>
        <v>0</v>
      </c>
      <c r="O58" s="84">
        <v>20</v>
      </c>
      <c r="P58" s="84" t="s">
        <v>149</v>
      </c>
      <c r="V58" s="87" t="s">
        <v>106</v>
      </c>
      <c r="W58" s="83">
        <v>74.516999999999996</v>
      </c>
      <c r="X58" s="126" t="s">
        <v>248</v>
      </c>
      <c r="Y58" s="126" t="s">
        <v>245</v>
      </c>
      <c r="Z58" s="81" t="s">
        <v>221</v>
      </c>
      <c r="AB58" s="84">
        <v>7</v>
      </c>
      <c r="AJ58" s="70" t="s">
        <v>152</v>
      </c>
      <c r="AK58" s="70" t="s">
        <v>153</v>
      </c>
    </row>
    <row r="59" spans="1:37">
      <c r="D59" s="127" t="s">
        <v>249</v>
      </c>
      <c r="E59" s="128"/>
      <c r="F59" s="129"/>
      <c r="G59" s="130"/>
      <c r="H59" s="130"/>
      <c r="I59" s="130"/>
      <c r="J59" s="130"/>
      <c r="K59" s="131"/>
      <c r="L59" s="131"/>
      <c r="M59" s="128"/>
      <c r="N59" s="128"/>
      <c r="O59" s="129"/>
      <c r="P59" s="129"/>
      <c r="Q59" s="128"/>
      <c r="R59" s="128"/>
      <c r="S59" s="128"/>
      <c r="T59" s="132"/>
      <c r="U59" s="132"/>
      <c r="V59" s="132" t="s">
        <v>0</v>
      </c>
      <c r="W59" s="128"/>
      <c r="X59" s="133"/>
    </row>
    <row r="60" spans="1:37">
      <c r="A60" s="79">
        <v>22</v>
      </c>
      <c r="B60" s="80" t="s">
        <v>206</v>
      </c>
      <c r="C60" s="81" t="s">
        <v>250</v>
      </c>
      <c r="D60" s="82" t="s">
        <v>251</v>
      </c>
      <c r="E60" s="83">
        <v>162.83500000000001</v>
      </c>
      <c r="F60" s="84" t="s">
        <v>148</v>
      </c>
      <c r="H60" s="85">
        <f>ROUND(E60*G60,2)</f>
        <v>0</v>
      </c>
      <c r="J60" s="85">
        <f>ROUND(E60*G60,2)</f>
        <v>0</v>
      </c>
      <c r="K60" s="86">
        <v>3.6999999999999999E-4</v>
      </c>
      <c r="L60" s="86">
        <f>E60*K60</f>
        <v>6.0248950000000003E-2</v>
      </c>
      <c r="N60" s="83">
        <f>E60*M60</f>
        <v>0</v>
      </c>
      <c r="O60" s="84">
        <v>20</v>
      </c>
      <c r="P60" s="84" t="s">
        <v>149</v>
      </c>
      <c r="V60" s="87" t="s">
        <v>106</v>
      </c>
      <c r="W60" s="83">
        <v>15.305999999999999</v>
      </c>
      <c r="X60" s="126" t="s">
        <v>252</v>
      </c>
      <c r="Y60" s="126" t="s">
        <v>250</v>
      </c>
      <c r="Z60" s="81" t="s">
        <v>210</v>
      </c>
      <c r="AB60" s="84">
        <v>7</v>
      </c>
      <c r="AJ60" s="70" t="s">
        <v>152</v>
      </c>
      <c r="AK60" s="70" t="s">
        <v>153</v>
      </c>
    </row>
    <row r="61" spans="1:37">
      <c r="D61" s="127" t="s">
        <v>253</v>
      </c>
      <c r="E61" s="128"/>
      <c r="F61" s="129"/>
      <c r="G61" s="130"/>
      <c r="H61" s="130"/>
      <c r="I61" s="130"/>
      <c r="J61" s="130"/>
      <c r="K61" s="131"/>
      <c r="L61" s="131"/>
      <c r="M61" s="128"/>
      <c r="N61" s="128"/>
      <c r="O61" s="129"/>
      <c r="P61" s="129"/>
      <c r="Q61" s="128"/>
      <c r="R61" s="128"/>
      <c r="S61" s="128"/>
      <c r="T61" s="132"/>
      <c r="U61" s="132"/>
      <c r="V61" s="132" t="s">
        <v>0</v>
      </c>
      <c r="W61" s="128"/>
      <c r="X61" s="133"/>
    </row>
    <row r="62" spans="1:37">
      <c r="D62" s="134" t="s">
        <v>254</v>
      </c>
      <c r="E62" s="135">
        <f>J62</f>
        <v>0</v>
      </c>
      <c r="H62" s="135">
        <f>SUM(H38:H61)</f>
        <v>0</v>
      </c>
      <c r="I62" s="135">
        <f>SUM(I38:I61)</f>
        <v>0</v>
      </c>
      <c r="J62" s="135">
        <f>SUM(J38:J61)</f>
        <v>0</v>
      </c>
      <c r="L62" s="136">
        <f>SUM(L38:L61)</f>
        <v>95.23019742999999</v>
      </c>
      <c r="N62" s="137">
        <f>SUM(N38:N61)</f>
        <v>0</v>
      </c>
      <c r="W62" s="83">
        <f>SUM(W38:W61)</f>
        <v>356.85899999999998</v>
      </c>
    </row>
    <row r="64" spans="1:37">
      <c r="B64" s="81" t="s">
        <v>255</v>
      </c>
    </row>
    <row r="65" spans="1:37">
      <c r="A65" s="79">
        <v>23</v>
      </c>
      <c r="B65" s="80" t="s">
        <v>217</v>
      </c>
      <c r="C65" s="81" t="s">
        <v>256</v>
      </c>
      <c r="D65" s="82" t="s">
        <v>257</v>
      </c>
      <c r="E65" s="83">
        <v>88.552999999999997</v>
      </c>
      <c r="F65" s="84" t="s">
        <v>148</v>
      </c>
      <c r="H65" s="85">
        <f>ROUND(E65*G65,2)</f>
        <v>0</v>
      </c>
      <c r="J65" s="85">
        <f>ROUND(E65*G65,2)</f>
        <v>0</v>
      </c>
      <c r="K65" s="86">
        <v>0.25314999999999999</v>
      </c>
      <c r="L65" s="86">
        <f>E65*K65</f>
        <v>22.417191949999999</v>
      </c>
      <c r="N65" s="83">
        <f>E65*M65</f>
        <v>0</v>
      </c>
      <c r="O65" s="84">
        <v>20</v>
      </c>
      <c r="P65" s="84" t="s">
        <v>149</v>
      </c>
      <c r="V65" s="87" t="s">
        <v>106</v>
      </c>
      <c r="W65" s="83">
        <v>49.412999999999997</v>
      </c>
      <c r="X65" s="126" t="s">
        <v>258</v>
      </c>
      <c r="Y65" s="126" t="s">
        <v>256</v>
      </c>
      <c r="Z65" s="81" t="s">
        <v>259</v>
      </c>
      <c r="AB65" s="84">
        <v>7</v>
      </c>
      <c r="AJ65" s="70" t="s">
        <v>152</v>
      </c>
      <c r="AK65" s="70" t="s">
        <v>153</v>
      </c>
    </row>
    <row r="66" spans="1:37">
      <c r="D66" s="127" t="s">
        <v>260</v>
      </c>
      <c r="E66" s="128"/>
      <c r="F66" s="129"/>
      <c r="G66" s="130"/>
      <c r="H66" s="130"/>
      <c r="I66" s="130"/>
      <c r="J66" s="130"/>
      <c r="K66" s="131"/>
      <c r="L66" s="131"/>
      <c r="M66" s="128"/>
      <c r="N66" s="128"/>
      <c r="O66" s="129"/>
      <c r="P66" s="129"/>
      <c r="Q66" s="128"/>
      <c r="R66" s="128"/>
      <c r="S66" s="128"/>
      <c r="T66" s="132"/>
      <c r="U66" s="132"/>
      <c r="V66" s="132" t="s">
        <v>0</v>
      </c>
      <c r="W66" s="128"/>
      <c r="X66" s="133"/>
    </row>
    <row r="67" spans="1:37">
      <c r="A67" s="79">
        <v>24</v>
      </c>
      <c r="B67" s="80" t="s">
        <v>217</v>
      </c>
      <c r="C67" s="81" t="s">
        <v>261</v>
      </c>
      <c r="D67" s="82" t="s">
        <v>262</v>
      </c>
      <c r="E67" s="83">
        <v>17.760000000000002</v>
      </c>
      <c r="F67" s="84" t="s">
        <v>148</v>
      </c>
      <c r="H67" s="85">
        <f>ROUND(E67*G67,2)</f>
        <v>0</v>
      </c>
      <c r="J67" s="85">
        <f>ROUND(E67*G67,2)</f>
        <v>0</v>
      </c>
      <c r="K67" s="86">
        <v>0.25314999999999999</v>
      </c>
      <c r="L67" s="86">
        <f>E67*K67</f>
        <v>4.4959439999999997</v>
      </c>
      <c r="N67" s="83">
        <f>E67*M67</f>
        <v>0</v>
      </c>
      <c r="O67" s="84">
        <v>20</v>
      </c>
      <c r="P67" s="84" t="s">
        <v>149</v>
      </c>
      <c r="V67" s="87" t="s">
        <v>106</v>
      </c>
      <c r="W67" s="83">
        <v>8.3469999999999995</v>
      </c>
      <c r="X67" s="126" t="s">
        <v>263</v>
      </c>
      <c r="Y67" s="126" t="s">
        <v>261</v>
      </c>
      <c r="Z67" s="81" t="s">
        <v>259</v>
      </c>
      <c r="AB67" s="84">
        <v>7</v>
      </c>
      <c r="AJ67" s="70" t="s">
        <v>152</v>
      </c>
      <c r="AK67" s="70" t="s">
        <v>153</v>
      </c>
    </row>
    <row r="68" spans="1:37">
      <c r="D68" s="127" t="s">
        <v>264</v>
      </c>
      <c r="E68" s="128"/>
      <c r="F68" s="129"/>
      <c r="G68" s="130"/>
      <c r="H68" s="130"/>
      <c r="I68" s="130"/>
      <c r="J68" s="130"/>
      <c r="K68" s="131"/>
      <c r="L68" s="131"/>
      <c r="M68" s="128"/>
      <c r="N68" s="128"/>
      <c r="O68" s="129"/>
      <c r="P68" s="129"/>
      <c r="Q68" s="128"/>
      <c r="R68" s="128"/>
      <c r="S68" s="128"/>
      <c r="T68" s="132"/>
      <c r="U68" s="132"/>
      <c r="V68" s="132" t="s">
        <v>0</v>
      </c>
      <c r="W68" s="128"/>
      <c r="X68" s="133"/>
    </row>
    <row r="69" spans="1:37">
      <c r="A69" s="79">
        <v>25</v>
      </c>
      <c r="B69" s="80" t="s">
        <v>217</v>
      </c>
      <c r="C69" s="81" t="s">
        <v>265</v>
      </c>
      <c r="D69" s="82" t="s">
        <v>266</v>
      </c>
      <c r="E69" s="83">
        <v>1</v>
      </c>
      <c r="F69" s="84" t="s">
        <v>267</v>
      </c>
      <c r="H69" s="85">
        <f>ROUND(E69*G69,2)</f>
        <v>0</v>
      </c>
      <c r="J69" s="85">
        <f>ROUND(E69*G69,2)</f>
        <v>0</v>
      </c>
      <c r="K69" s="86">
        <v>1.7260000000000001E-2</v>
      </c>
      <c r="L69" s="86">
        <f>E69*K69</f>
        <v>1.7260000000000001E-2</v>
      </c>
      <c r="N69" s="83">
        <f>E69*M69</f>
        <v>0</v>
      </c>
      <c r="O69" s="84">
        <v>20</v>
      </c>
      <c r="P69" s="84" t="s">
        <v>149</v>
      </c>
      <c r="V69" s="87" t="s">
        <v>106</v>
      </c>
      <c r="W69" s="83">
        <v>0.55000000000000004</v>
      </c>
      <c r="X69" s="126" t="s">
        <v>268</v>
      </c>
      <c r="Y69" s="126" t="s">
        <v>265</v>
      </c>
      <c r="Z69" s="81" t="s">
        <v>259</v>
      </c>
      <c r="AB69" s="84">
        <v>7</v>
      </c>
      <c r="AJ69" s="70" t="s">
        <v>152</v>
      </c>
      <c r="AK69" s="70" t="s">
        <v>153</v>
      </c>
    </row>
    <row r="70" spans="1:37">
      <c r="A70" s="79">
        <v>26</v>
      </c>
      <c r="B70" s="80" t="s">
        <v>217</v>
      </c>
      <c r="C70" s="81" t="s">
        <v>269</v>
      </c>
      <c r="D70" s="82" t="s">
        <v>270</v>
      </c>
      <c r="E70" s="83">
        <v>46</v>
      </c>
      <c r="F70" s="84" t="s">
        <v>267</v>
      </c>
      <c r="H70" s="85">
        <f>ROUND(E70*G70,2)</f>
        <v>0</v>
      </c>
      <c r="J70" s="85">
        <f>ROUND(E70*G70,2)</f>
        <v>0</v>
      </c>
      <c r="K70" s="86">
        <v>4.9689999999999998E-2</v>
      </c>
      <c r="L70" s="86">
        <f>E70*K70</f>
        <v>2.2857400000000001</v>
      </c>
      <c r="N70" s="83">
        <f>E70*M70</f>
        <v>0</v>
      </c>
      <c r="O70" s="84">
        <v>20</v>
      </c>
      <c r="P70" s="84" t="s">
        <v>149</v>
      </c>
      <c r="V70" s="87" t="s">
        <v>106</v>
      </c>
      <c r="W70" s="83">
        <v>31.923999999999999</v>
      </c>
      <c r="X70" s="126" t="s">
        <v>271</v>
      </c>
      <c r="Y70" s="126" t="s">
        <v>269</v>
      </c>
      <c r="Z70" s="81" t="s">
        <v>259</v>
      </c>
      <c r="AB70" s="84">
        <v>7</v>
      </c>
      <c r="AJ70" s="70" t="s">
        <v>152</v>
      </c>
      <c r="AK70" s="70" t="s">
        <v>153</v>
      </c>
    </row>
    <row r="71" spans="1:37">
      <c r="A71" s="79">
        <v>27</v>
      </c>
      <c r="B71" s="80" t="s">
        <v>217</v>
      </c>
      <c r="C71" s="81" t="s">
        <v>272</v>
      </c>
      <c r="D71" s="82" t="s">
        <v>273</v>
      </c>
      <c r="E71" s="83">
        <v>4</v>
      </c>
      <c r="F71" s="84" t="s">
        <v>267</v>
      </c>
      <c r="H71" s="85">
        <f>ROUND(E71*G71,2)</f>
        <v>0</v>
      </c>
      <c r="J71" s="85">
        <f>ROUND(E71*G71,2)</f>
        <v>0</v>
      </c>
      <c r="K71" s="86">
        <v>8.9080000000000006E-2</v>
      </c>
      <c r="L71" s="86">
        <f>E71*K71</f>
        <v>0.35632000000000003</v>
      </c>
      <c r="N71" s="83">
        <f>E71*M71</f>
        <v>0</v>
      </c>
      <c r="O71" s="84">
        <v>20</v>
      </c>
      <c r="P71" s="84" t="s">
        <v>149</v>
      </c>
      <c r="V71" s="87" t="s">
        <v>106</v>
      </c>
      <c r="W71" s="83">
        <v>3.028</v>
      </c>
      <c r="X71" s="126" t="s">
        <v>274</v>
      </c>
      <c r="Y71" s="126" t="s">
        <v>272</v>
      </c>
      <c r="Z71" s="81" t="s">
        <v>259</v>
      </c>
      <c r="AB71" s="84">
        <v>7</v>
      </c>
      <c r="AJ71" s="70" t="s">
        <v>152</v>
      </c>
      <c r="AK71" s="70" t="s">
        <v>153</v>
      </c>
    </row>
    <row r="72" spans="1:37">
      <c r="A72" s="79">
        <v>28</v>
      </c>
      <c r="B72" s="80" t="s">
        <v>217</v>
      </c>
      <c r="C72" s="81" t="s">
        <v>275</v>
      </c>
      <c r="D72" s="82" t="s">
        <v>276</v>
      </c>
      <c r="E72" s="83">
        <v>23.16</v>
      </c>
      <c r="F72" s="84" t="s">
        <v>148</v>
      </c>
      <c r="H72" s="85">
        <f>ROUND(E72*G72,2)</f>
        <v>0</v>
      </c>
      <c r="J72" s="85">
        <f>ROUND(E72*G72,2)</f>
        <v>0</v>
      </c>
      <c r="K72" s="86">
        <v>0.12501000000000001</v>
      </c>
      <c r="L72" s="86">
        <f>E72*K72</f>
        <v>2.8952316000000002</v>
      </c>
      <c r="N72" s="83">
        <f>E72*M72</f>
        <v>0</v>
      </c>
      <c r="O72" s="84">
        <v>20</v>
      </c>
      <c r="P72" s="84" t="s">
        <v>149</v>
      </c>
      <c r="V72" s="87" t="s">
        <v>106</v>
      </c>
      <c r="W72" s="83">
        <v>12.113</v>
      </c>
      <c r="X72" s="126" t="s">
        <v>277</v>
      </c>
      <c r="Y72" s="126" t="s">
        <v>275</v>
      </c>
      <c r="Z72" s="81" t="s">
        <v>259</v>
      </c>
      <c r="AB72" s="84">
        <v>7</v>
      </c>
      <c r="AJ72" s="70" t="s">
        <v>152</v>
      </c>
      <c r="AK72" s="70" t="s">
        <v>153</v>
      </c>
    </row>
    <row r="73" spans="1:37">
      <c r="D73" s="127" t="s">
        <v>278</v>
      </c>
      <c r="E73" s="128"/>
      <c r="F73" s="129"/>
      <c r="G73" s="130"/>
      <c r="H73" s="130"/>
      <c r="I73" s="130"/>
      <c r="J73" s="130"/>
      <c r="K73" s="131"/>
      <c r="L73" s="131"/>
      <c r="M73" s="128"/>
      <c r="N73" s="128"/>
      <c r="O73" s="129"/>
      <c r="P73" s="129"/>
      <c r="Q73" s="128"/>
      <c r="R73" s="128"/>
      <c r="S73" s="128"/>
      <c r="T73" s="132"/>
      <c r="U73" s="132"/>
      <c r="V73" s="132" t="s">
        <v>0</v>
      </c>
      <c r="W73" s="128"/>
      <c r="X73" s="133"/>
    </row>
    <row r="74" spans="1:37">
      <c r="D74" s="134" t="s">
        <v>279</v>
      </c>
      <c r="E74" s="135">
        <f>J74</f>
        <v>0</v>
      </c>
      <c r="H74" s="135">
        <f>SUM(H64:H73)</f>
        <v>0</v>
      </c>
      <c r="I74" s="135">
        <f>SUM(I64:I73)</f>
        <v>0</v>
      </c>
      <c r="J74" s="135">
        <f>SUM(J64:J73)</f>
        <v>0</v>
      </c>
      <c r="L74" s="136">
        <f>SUM(L64:L73)</f>
        <v>32.467687550000001</v>
      </c>
      <c r="N74" s="137">
        <f>SUM(N64:N73)</f>
        <v>0</v>
      </c>
      <c r="W74" s="83">
        <f>SUM(W64:W73)</f>
        <v>105.375</v>
      </c>
    </row>
    <row r="76" spans="1:37">
      <c r="B76" s="81" t="s">
        <v>280</v>
      </c>
    </row>
    <row r="77" spans="1:37">
      <c r="A77" s="79">
        <v>29</v>
      </c>
      <c r="B77" s="80" t="s">
        <v>217</v>
      </c>
      <c r="C77" s="81" t="s">
        <v>281</v>
      </c>
      <c r="D77" s="82" t="s">
        <v>282</v>
      </c>
      <c r="E77" s="83">
        <v>6.4089999999999998</v>
      </c>
      <c r="F77" s="84" t="s">
        <v>164</v>
      </c>
      <c r="H77" s="85">
        <f>ROUND(E77*G77,2)</f>
        <v>0</v>
      </c>
      <c r="J77" s="85">
        <f>ROUND(E77*G77,2)</f>
        <v>0</v>
      </c>
      <c r="K77" s="86">
        <v>2.4468000000000001</v>
      </c>
      <c r="L77" s="86">
        <f>E77*K77</f>
        <v>15.6815412</v>
      </c>
      <c r="N77" s="83">
        <f>E77*M77</f>
        <v>0</v>
      </c>
      <c r="O77" s="84">
        <v>20</v>
      </c>
      <c r="P77" s="84" t="s">
        <v>149</v>
      </c>
      <c r="V77" s="87" t="s">
        <v>106</v>
      </c>
      <c r="W77" s="83">
        <v>5.3259999999999996</v>
      </c>
      <c r="X77" s="126" t="s">
        <v>283</v>
      </c>
      <c r="Y77" s="126" t="s">
        <v>281</v>
      </c>
      <c r="Z77" s="81" t="s">
        <v>221</v>
      </c>
      <c r="AB77" s="84">
        <v>7</v>
      </c>
      <c r="AJ77" s="70" t="s">
        <v>152</v>
      </c>
      <c r="AK77" s="70" t="s">
        <v>153</v>
      </c>
    </row>
    <row r="78" spans="1:37">
      <c r="D78" s="127" t="s">
        <v>284</v>
      </c>
      <c r="E78" s="128"/>
      <c r="F78" s="129"/>
      <c r="G78" s="130"/>
      <c r="H78" s="130"/>
      <c r="I78" s="130"/>
      <c r="J78" s="130"/>
      <c r="K78" s="131"/>
      <c r="L78" s="131"/>
      <c r="M78" s="128"/>
      <c r="N78" s="128"/>
      <c r="O78" s="129"/>
      <c r="P78" s="129"/>
      <c r="Q78" s="128"/>
      <c r="R78" s="128"/>
      <c r="S78" s="128"/>
      <c r="T78" s="132"/>
      <c r="U78" s="132"/>
      <c r="V78" s="132" t="s">
        <v>0</v>
      </c>
      <c r="W78" s="128"/>
      <c r="X78" s="133"/>
    </row>
    <row r="79" spans="1:37">
      <c r="A79" s="79">
        <v>30</v>
      </c>
      <c r="B79" s="80" t="s">
        <v>217</v>
      </c>
      <c r="C79" s="81" t="s">
        <v>285</v>
      </c>
      <c r="D79" s="82" t="s">
        <v>286</v>
      </c>
      <c r="E79" s="83">
        <v>44.692</v>
      </c>
      <c r="F79" s="84" t="s">
        <v>148</v>
      </c>
      <c r="H79" s="85">
        <f>ROUND(E79*G79,2)</f>
        <v>0</v>
      </c>
      <c r="J79" s="85">
        <f>ROUND(E79*G79,2)</f>
        <v>0</v>
      </c>
      <c r="K79" s="86">
        <v>3.9199999999999999E-3</v>
      </c>
      <c r="L79" s="86">
        <f>E79*K79</f>
        <v>0.17519263999999998</v>
      </c>
      <c r="N79" s="83">
        <f>E79*M79</f>
        <v>0</v>
      </c>
      <c r="O79" s="84">
        <v>20</v>
      </c>
      <c r="P79" s="84" t="s">
        <v>149</v>
      </c>
      <c r="V79" s="87" t="s">
        <v>106</v>
      </c>
      <c r="W79" s="83">
        <v>31.91</v>
      </c>
      <c r="X79" s="126" t="s">
        <v>287</v>
      </c>
      <c r="Y79" s="126" t="s">
        <v>285</v>
      </c>
      <c r="Z79" s="81" t="s">
        <v>221</v>
      </c>
      <c r="AB79" s="84">
        <v>7</v>
      </c>
      <c r="AJ79" s="70" t="s">
        <v>152</v>
      </c>
      <c r="AK79" s="70" t="s">
        <v>153</v>
      </c>
    </row>
    <row r="80" spans="1:37">
      <c r="D80" s="127" t="s">
        <v>288</v>
      </c>
      <c r="E80" s="128"/>
      <c r="F80" s="129"/>
      <c r="G80" s="130"/>
      <c r="H80" s="130"/>
      <c r="I80" s="130"/>
      <c r="J80" s="130"/>
      <c r="K80" s="131"/>
      <c r="L80" s="131"/>
      <c r="M80" s="128"/>
      <c r="N80" s="128"/>
      <c r="O80" s="129"/>
      <c r="P80" s="129"/>
      <c r="Q80" s="128"/>
      <c r="R80" s="128"/>
      <c r="S80" s="128"/>
      <c r="T80" s="132"/>
      <c r="U80" s="132"/>
      <c r="V80" s="132" t="s">
        <v>0</v>
      </c>
      <c r="W80" s="128"/>
      <c r="X80" s="133"/>
    </row>
    <row r="81" spans="1:37">
      <c r="A81" s="79">
        <v>31</v>
      </c>
      <c r="B81" s="80" t="s">
        <v>217</v>
      </c>
      <c r="C81" s="81" t="s">
        <v>289</v>
      </c>
      <c r="D81" s="82" t="s">
        <v>290</v>
      </c>
      <c r="E81" s="83">
        <v>44.692</v>
      </c>
      <c r="F81" s="84" t="s">
        <v>148</v>
      </c>
      <c r="H81" s="85">
        <f>ROUND(E81*G81,2)</f>
        <v>0</v>
      </c>
      <c r="J81" s="85">
        <f>ROUND(E81*G81,2)</f>
        <v>0</v>
      </c>
      <c r="L81" s="86">
        <f>E81*K81</f>
        <v>0</v>
      </c>
      <c r="N81" s="83">
        <f>E81*M81</f>
        <v>0</v>
      </c>
      <c r="O81" s="84">
        <v>20</v>
      </c>
      <c r="P81" s="84" t="s">
        <v>149</v>
      </c>
      <c r="V81" s="87" t="s">
        <v>106</v>
      </c>
      <c r="W81" s="83">
        <v>14.48</v>
      </c>
      <c r="X81" s="126" t="s">
        <v>291</v>
      </c>
      <c r="Y81" s="126" t="s">
        <v>289</v>
      </c>
      <c r="Z81" s="81" t="s">
        <v>221</v>
      </c>
      <c r="AB81" s="84">
        <v>7</v>
      </c>
      <c r="AJ81" s="70" t="s">
        <v>152</v>
      </c>
      <c r="AK81" s="70" t="s">
        <v>153</v>
      </c>
    </row>
    <row r="82" spans="1:37">
      <c r="A82" s="79">
        <v>32</v>
      </c>
      <c r="B82" s="80" t="s">
        <v>217</v>
      </c>
      <c r="C82" s="81" t="s">
        <v>292</v>
      </c>
      <c r="D82" s="82" t="s">
        <v>293</v>
      </c>
      <c r="E82" s="83">
        <v>0.3</v>
      </c>
      <c r="F82" s="84" t="s">
        <v>148</v>
      </c>
      <c r="H82" s="85">
        <f>ROUND(E82*G82,2)</f>
        <v>0</v>
      </c>
      <c r="J82" s="85">
        <f>ROUND(E82*G82,2)</f>
        <v>0</v>
      </c>
      <c r="K82" s="86">
        <v>5.3499999999999997E-3</v>
      </c>
      <c r="L82" s="86">
        <f>E82*K82</f>
        <v>1.6049999999999999E-3</v>
      </c>
      <c r="N82" s="83">
        <f>E82*M82</f>
        <v>0</v>
      </c>
      <c r="O82" s="84">
        <v>20</v>
      </c>
      <c r="P82" s="84" t="s">
        <v>149</v>
      </c>
      <c r="V82" s="87" t="s">
        <v>106</v>
      </c>
      <c r="W82" s="83">
        <v>0.33800000000000002</v>
      </c>
      <c r="X82" s="126" t="s">
        <v>294</v>
      </c>
      <c r="Y82" s="126" t="s">
        <v>292</v>
      </c>
      <c r="Z82" s="81" t="s">
        <v>221</v>
      </c>
      <c r="AB82" s="84">
        <v>7</v>
      </c>
      <c r="AJ82" s="70" t="s">
        <v>152</v>
      </c>
      <c r="AK82" s="70" t="s">
        <v>153</v>
      </c>
    </row>
    <row r="83" spans="1:37">
      <c r="D83" s="127" t="s">
        <v>295</v>
      </c>
      <c r="E83" s="128"/>
      <c r="F83" s="129"/>
      <c r="G83" s="130"/>
      <c r="H83" s="130"/>
      <c r="I83" s="130"/>
      <c r="J83" s="130"/>
      <c r="K83" s="131"/>
      <c r="L83" s="131"/>
      <c r="M83" s="128"/>
      <c r="N83" s="128"/>
      <c r="O83" s="129"/>
      <c r="P83" s="129"/>
      <c r="Q83" s="128"/>
      <c r="R83" s="128"/>
      <c r="S83" s="128"/>
      <c r="T83" s="132"/>
      <c r="U83" s="132"/>
      <c r="V83" s="132" t="s">
        <v>0</v>
      </c>
      <c r="W83" s="128"/>
      <c r="X83" s="133"/>
    </row>
    <row r="84" spans="1:37">
      <c r="A84" s="79">
        <v>33</v>
      </c>
      <c r="B84" s="80" t="s">
        <v>217</v>
      </c>
      <c r="C84" s="81" t="s">
        <v>296</v>
      </c>
      <c r="D84" s="82" t="s">
        <v>297</v>
      </c>
      <c r="E84" s="83">
        <v>0.3</v>
      </c>
      <c r="F84" s="84" t="s">
        <v>148</v>
      </c>
      <c r="H84" s="85">
        <f>ROUND(E84*G84,2)</f>
        <v>0</v>
      </c>
      <c r="J84" s="85">
        <f>ROUND(E84*G84,2)</f>
        <v>0</v>
      </c>
      <c r="L84" s="86">
        <f>E84*K84</f>
        <v>0</v>
      </c>
      <c r="N84" s="83">
        <f>E84*M84</f>
        <v>0</v>
      </c>
      <c r="O84" s="84">
        <v>20</v>
      </c>
      <c r="P84" s="84" t="s">
        <v>149</v>
      </c>
      <c r="V84" s="87" t="s">
        <v>106</v>
      </c>
      <c r="W84" s="83">
        <v>0.129</v>
      </c>
      <c r="X84" s="126" t="s">
        <v>298</v>
      </c>
      <c r="Y84" s="126" t="s">
        <v>296</v>
      </c>
      <c r="Z84" s="81" t="s">
        <v>221</v>
      </c>
      <c r="AB84" s="84">
        <v>7</v>
      </c>
      <c r="AJ84" s="70" t="s">
        <v>152</v>
      </c>
      <c r="AK84" s="70" t="s">
        <v>153</v>
      </c>
    </row>
    <row r="85" spans="1:37">
      <c r="A85" s="79">
        <v>34</v>
      </c>
      <c r="B85" s="80" t="s">
        <v>217</v>
      </c>
      <c r="C85" s="81" t="s">
        <v>299</v>
      </c>
      <c r="D85" s="82" t="s">
        <v>300</v>
      </c>
      <c r="E85" s="83">
        <v>0.63400000000000001</v>
      </c>
      <c r="F85" s="84" t="s">
        <v>247</v>
      </c>
      <c r="H85" s="85">
        <f>ROUND(E85*G85,2)</f>
        <v>0</v>
      </c>
      <c r="J85" s="85">
        <f>ROUND(E85*G85,2)</f>
        <v>0</v>
      </c>
      <c r="K85" s="86">
        <v>1.04674</v>
      </c>
      <c r="L85" s="86">
        <f>E85*K85</f>
        <v>0.66363316000000006</v>
      </c>
      <c r="N85" s="83">
        <f>E85*M85</f>
        <v>0</v>
      </c>
      <c r="O85" s="84">
        <v>20</v>
      </c>
      <c r="P85" s="84" t="s">
        <v>149</v>
      </c>
      <c r="V85" s="87" t="s">
        <v>106</v>
      </c>
      <c r="W85" s="83">
        <v>33.218000000000004</v>
      </c>
      <c r="X85" s="126" t="s">
        <v>301</v>
      </c>
      <c r="Y85" s="126" t="s">
        <v>299</v>
      </c>
      <c r="Z85" s="81" t="s">
        <v>221</v>
      </c>
      <c r="AB85" s="84">
        <v>7</v>
      </c>
      <c r="AJ85" s="70" t="s">
        <v>152</v>
      </c>
      <c r="AK85" s="70" t="s">
        <v>153</v>
      </c>
    </row>
    <row r="86" spans="1:37">
      <c r="D86" s="127" t="s">
        <v>302</v>
      </c>
      <c r="E86" s="128"/>
      <c r="F86" s="129"/>
      <c r="G86" s="130"/>
      <c r="H86" s="130"/>
      <c r="I86" s="130"/>
      <c r="J86" s="130"/>
      <c r="K86" s="131"/>
      <c r="L86" s="131"/>
      <c r="M86" s="128"/>
      <c r="N86" s="128"/>
      <c r="O86" s="129"/>
      <c r="P86" s="129"/>
      <c r="Q86" s="128"/>
      <c r="R86" s="128"/>
      <c r="S86" s="128"/>
      <c r="T86" s="132"/>
      <c r="U86" s="132"/>
      <c r="V86" s="132" t="s">
        <v>0</v>
      </c>
      <c r="W86" s="128"/>
      <c r="X86" s="133"/>
    </row>
    <row r="87" spans="1:37">
      <c r="D87" s="134" t="s">
        <v>303</v>
      </c>
      <c r="E87" s="135">
        <f>J87</f>
        <v>0</v>
      </c>
      <c r="H87" s="135">
        <f>SUM(H76:H86)</f>
        <v>0</v>
      </c>
      <c r="I87" s="135">
        <f>SUM(I76:I86)</f>
        <v>0</v>
      </c>
      <c r="J87" s="135">
        <f>SUM(J76:J86)</f>
        <v>0</v>
      </c>
      <c r="L87" s="136">
        <f>SUM(L76:L86)</f>
        <v>16.521972000000002</v>
      </c>
      <c r="N87" s="137">
        <f>SUM(N76:N86)</f>
        <v>0</v>
      </c>
      <c r="W87" s="83">
        <f>SUM(W76:W86)</f>
        <v>85.400999999999996</v>
      </c>
    </row>
    <row r="89" spans="1:37">
      <c r="B89" s="81" t="s">
        <v>304</v>
      </c>
    </row>
    <row r="90" spans="1:37">
      <c r="A90" s="79">
        <v>35</v>
      </c>
      <c r="B90" s="80" t="s">
        <v>157</v>
      </c>
      <c r="C90" s="81" t="s">
        <v>305</v>
      </c>
      <c r="D90" s="82" t="s">
        <v>306</v>
      </c>
      <c r="E90" s="83">
        <v>24.762</v>
      </c>
      <c r="F90" s="84" t="s">
        <v>148</v>
      </c>
      <c r="H90" s="85">
        <f>ROUND(E90*G90,2)</f>
        <v>0</v>
      </c>
      <c r="J90" s="85">
        <f>ROUND(E90*G90,2)</f>
        <v>0</v>
      </c>
      <c r="K90" s="86">
        <v>0.16600000000000001</v>
      </c>
      <c r="L90" s="86">
        <f>E90*K90</f>
        <v>4.1104920000000007</v>
      </c>
      <c r="N90" s="83">
        <f>E90*M90</f>
        <v>0</v>
      </c>
      <c r="O90" s="84">
        <v>20</v>
      </c>
      <c r="P90" s="84" t="s">
        <v>149</v>
      </c>
      <c r="V90" s="87" t="s">
        <v>106</v>
      </c>
      <c r="W90" s="83">
        <v>0.371</v>
      </c>
      <c r="X90" s="126" t="s">
        <v>307</v>
      </c>
      <c r="Y90" s="126" t="s">
        <v>305</v>
      </c>
      <c r="Z90" s="81" t="s">
        <v>308</v>
      </c>
      <c r="AB90" s="84">
        <v>7</v>
      </c>
      <c r="AJ90" s="70" t="s">
        <v>152</v>
      </c>
      <c r="AK90" s="70" t="s">
        <v>153</v>
      </c>
    </row>
    <row r="91" spans="1:37">
      <c r="D91" s="127" t="s">
        <v>309</v>
      </c>
      <c r="E91" s="128"/>
      <c r="F91" s="129"/>
      <c r="G91" s="130"/>
      <c r="H91" s="130"/>
      <c r="I91" s="130"/>
      <c r="J91" s="130"/>
      <c r="K91" s="131"/>
      <c r="L91" s="131"/>
      <c r="M91" s="128"/>
      <c r="N91" s="128"/>
      <c r="O91" s="129"/>
      <c r="P91" s="129"/>
      <c r="Q91" s="128"/>
      <c r="R91" s="128"/>
      <c r="S91" s="128"/>
      <c r="T91" s="132"/>
      <c r="U91" s="132"/>
      <c r="V91" s="132" t="s">
        <v>0</v>
      </c>
      <c r="W91" s="128"/>
      <c r="X91" s="133"/>
    </row>
    <row r="92" spans="1:37">
      <c r="A92" s="79">
        <v>36</v>
      </c>
      <c r="B92" s="80" t="s">
        <v>157</v>
      </c>
      <c r="C92" s="81" t="s">
        <v>310</v>
      </c>
      <c r="D92" s="82" t="s">
        <v>311</v>
      </c>
      <c r="E92" s="83">
        <v>24.762</v>
      </c>
      <c r="F92" s="84" t="s">
        <v>148</v>
      </c>
      <c r="H92" s="85">
        <f>ROUND(E92*G92,2)</f>
        <v>0</v>
      </c>
      <c r="J92" s="85">
        <f>ROUND(E92*G92,2)</f>
        <v>0</v>
      </c>
      <c r="K92" s="86">
        <v>0.18056</v>
      </c>
      <c r="L92" s="86">
        <f>E92*K92</f>
        <v>4.4710267200000002</v>
      </c>
      <c r="N92" s="83">
        <f>E92*M92</f>
        <v>0</v>
      </c>
      <c r="O92" s="84">
        <v>20</v>
      </c>
      <c r="P92" s="84" t="s">
        <v>149</v>
      </c>
      <c r="V92" s="87" t="s">
        <v>106</v>
      </c>
      <c r="W92" s="83">
        <v>1.659</v>
      </c>
      <c r="X92" s="126" t="s">
        <v>312</v>
      </c>
      <c r="Y92" s="126" t="s">
        <v>310</v>
      </c>
      <c r="Z92" s="81" t="s">
        <v>308</v>
      </c>
      <c r="AB92" s="84">
        <v>7</v>
      </c>
      <c r="AJ92" s="70" t="s">
        <v>152</v>
      </c>
      <c r="AK92" s="70" t="s">
        <v>153</v>
      </c>
    </row>
    <row r="93" spans="1:37">
      <c r="A93" s="79">
        <v>37</v>
      </c>
      <c r="B93" s="80" t="s">
        <v>157</v>
      </c>
      <c r="C93" s="81" t="s">
        <v>313</v>
      </c>
      <c r="D93" s="82" t="s">
        <v>314</v>
      </c>
      <c r="E93" s="83">
        <v>24.762</v>
      </c>
      <c r="F93" s="84" t="s">
        <v>148</v>
      </c>
      <c r="H93" s="85">
        <f>ROUND(E93*G93,2)</f>
        <v>0</v>
      </c>
      <c r="J93" s="85">
        <f>ROUND(E93*G93,2)</f>
        <v>0</v>
      </c>
      <c r="K93" s="86">
        <v>0.22015999999999999</v>
      </c>
      <c r="L93" s="86">
        <f>E93*K93</f>
        <v>5.4516019199999999</v>
      </c>
      <c r="N93" s="83">
        <f>E93*M93</f>
        <v>0</v>
      </c>
      <c r="O93" s="84">
        <v>20</v>
      </c>
      <c r="P93" s="84" t="s">
        <v>149</v>
      </c>
      <c r="V93" s="87" t="s">
        <v>106</v>
      </c>
      <c r="W93" s="83">
        <v>2.8479999999999999</v>
      </c>
      <c r="X93" s="126" t="s">
        <v>315</v>
      </c>
      <c r="Y93" s="126" t="s">
        <v>313</v>
      </c>
      <c r="Z93" s="81" t="s">
        <v>308</v>
      </c>
      <c r="AB93" s="84">
        <v>7</v>
      </c>
      <c r="AJ93" s="70" t="s">
        <v>152</v>
      </c>
      <c r="AK93" s="70" t="s">
        <v>153</v>
      </c>
    </row>
    <row r="94" spans="1:37">
      <c r="D94" s="134" t="s">
        <v>316</v>
      </c>
      <c r="E94" s="135">
        <f>J94</f>
        <v>0</v>
      </c>
      <c r="H94" s="135">
        <f>SUM(H89:H93)</f>
        <v>0</v>
      </c>
      <c r="I94" s="135">
        <f>SUM(I89:I93)</f>
        <v>0</v>
      </c>
      <c r="J94" s="135">
        <f>SUM(J89:J93)</f>
        <v>0</v>
      </c>
      <c r="L94" s="136">
        <f>SUM(L89:L93)</f>
        <v>14.033120640000002</v>
      </c>
      <c r="N94" s="137">
        <f>SUM(N89:N93)</f>
        <v>0</v>
      </c>
      <c r="W94" s="83">
        <f>SUM(W89:W93)</f>
        <v>4.8780000000000001</v>
      </c>
    </row>
    <row r="96" spans="1:37">
      <c r="B96" s="81" t="s">
        <v>317</v>
      </c>
    </row>
    <row r="97" spans="1:37">
      <c r="A97" s="79">
        <v>38</v>
      </c>
      <c r="B97" s="80" t="s">
        <v>217</v>
      </c>
      <c r="C97" s="81" t="s">
        <v>318</v>
      </c>
      <c r="D97" s="82" t="s">
        <v>319</v>
      </c>
      <c r="E97" s="83">
        <v>76.587999999999994</v>
      </c>
      <c r="F97" s="84" t="s">
        <v>148</v>
      </c>
      <c r="H97" s="85">
        <f>ROUND(E97*G97,2)</f>
        <v>0</v>
      </c>
      <c r="J97" s="85">
        <f>ROUND(E97*G97,2)</f>
        <v>0</v>
      </c>
      <c r="K97" s="86">
        <v>1.0000000000000001E-5</v>
      </c>
      <c r="L97" s="86">
        <f>E97*K97</f>
        <v>7.6588000000000003E-4</v>
      </c>
      <c r="N97" s="83">
        <f>E97*M97</f>
        <v>0</v>
      </c>
      <c r="O97" s="84">
        <v>20</v>
      </c>
      <c r="P97" s="84" t="s">
        <v>149</v>
      </c>
      <c r="V97" s="87" t="s">
        <v>106</v>
      </c>
      <c r="W97" s="83">
        <v>5.9740000000000002</v>
      </c>
      <c r="X97" s="126" t="s">
        <v>320</v>
      </c>
      <c r="Y97" s="126" t="s">
        <v>318</v>
      </c>
      <c r="Z97" s="81" t="s">
        <v>321</v>
      </c>
      <c r="AB97" s="84">
        <v>7</v>
      </c>
      <c r="AJ97" s="70" t="s">
        <v>152</v>
      </c>
      <c r="AK97" s="70" t="s">
        <v>153</v>
      </c>
    </row>
    <row r="98" spans="1:37">
      <c r="D98" s="127" t="s">
        <v>322</v>
      </c>
      <c r="E98" s="128"/>
      <c r="F98" s="129"/>
      <c r="G98" s="130"/>
      <c r="H98" s="130"/>
      <c r="I98" s="130"/>
      <c r="J98" s="130"/>
      <c r="K98" s="131"/>
      <c r="L98" s="131"/>
      <c r="M98" s="128"/>
      <c r="N98" s="128"/>
      <c r="O98" s="129"/>
      <c r="P98" s="129"/>
      <c r="Q98" s="128"/>
      <c r="R98" s="128"/>
      <c r="S98" s="128"/>
      <c r="T98" s="132"/>
      <c r="U98" s="132"/>
      <c r="V98" s="132" t="s">
        <v>0</v>
      </c>
      <c r="W98" s="128"/>
      <c r="X98" s="133"/>
    </row>
    <row r="99" spans="1:37">
      <c r="D99" s="127" t="s">
        <v>323</v>
      </c>
      <c r="E99" s="128"/>
      <c r="F99" s="129"/>
      <c r="G99" s="130"/>
      <c r="H99" s="130"/>
      <c r="I99" s="130"/>
      <c r="J99" s="130"/>
      <c r="K99" s="131"/>
      <c r="L99" s="131"/>
      <c r="M99" s="128"/>
      <c r="N99" s="128"/>
      <c r="O99" s="129"/>
      <c r="P99" s="129"/>
      <c r="Q99" s="128"/>
      <c r="R99" s="128"/>
      <c r="S99" s="128"/>
      <c r="T99" s="132"/>
      <c r="U99" s="132"/>
      <c r="V99" s="132" t="s">
        <v>0</v>
      </c>
      <c r="W99" s="128"/>
      <c r="X99" s="133"/>
    </row>
    <row r="100" spans="1:37">
      <c r="A100" s="79">
        <v>39</v>
      </c>
      <c r="B100" s="80" t="s">
        <v>217</v>
      </c>
      <c r="C100" s="81" t="s">
        <v>324</v>
      </c>
      <c r="D100" s="82" t="s">
        <v>325</v>
      </c>
      <c r="E100" s="83">
        <v>165.98599999999999</v>
      </c>
      <c r="F100" s="84" t="s">
        <v>148</v>
      </c>
      <c r="H100" s="85">
        <f>ROUND(E100*G100,2)</f>
        <v>0</v>
      </c>
      <c r="J100" s="85">
        <f>ROUND(E100*G100,2)</f>
        <v>0</v>
      </c>
      <c r="K100" s="86">
        <v>5.8799999999999998E-2</v>
      </c>
      <c r="L100" s="86">
        <f>E100*K100</f>
        <v>9.7599767999999987</v>
      </c>
      <c r="N100" s="83">
        <f>E100*M100</f>
        <v>0</v>
      </c>
      <c r="O100" s="84">
        <v>20</v>
      </c>
      <c r="P100" s="84" t="s">
        <v>149</v>
      </c>
      <c r="V100" s="87" t="s">
        <v>106</v>
      </c>
      <c r="W100" s="83">
        <v>69.215999999999994</v>
      </c>
      <c r="X100" s="126" t="s">
        <v>326</v>
      </c>
      <c r="Y100" s="126" t="s">
        <v>324</v>
      </c>
      <c r="Z100" s="81" t="s">
        <v>321</v>
      </c>
      <c r="AB100" s="84">
        <v>7</v>
      </c>
      <c r="AJ100" s="70" t="s">
        <v>152</v>
      </c>
      <c r="AK100" s="70" t="s">
        <v>153</v>
      </c>
    </row>
    <row r="101" spans="1:37" ht="25.5">
      <c r="D101" s="127" t="s">
        <v>327</v>
      </c>
      <c r="E101" s="128"/>
      <c r="F101" s="129"/>
      <c r="G101" s="130"/>
      <c r="H101" s="130"/>
      <c r="I101" s="130"/>
      <c r="J101" s="130"/>
      <c r="K101" s="131"/>
      <c r="L101" s="131"/>
      <c r="M101" s="128"/>
      <c r="N101" s="128"/>
      <c r="O101" s="129"/>
      <c r="P101" s="129"/>
      <c r="Q101" s="128"/>
      <c r="R101" s="128"/>
      <c r="S101" s="128"/>
      <c r="T101" s="132"/>
      <c r="U101" s="132"/>
      <c r="V101" s="132" t="s">
        <v>0</v>
      </c>
      <c r="W101" s="128"/>
      <c r="X101" s="133"/>
    </row>
    <row r="102" spans="1:37">
      <c r="D102" s="127" t="s">
        <v>328</v>
      </c>
      <c r="E102" s="128"/>
      <c r="F102" s="129"/>
      <c r="G102" s="130"/>
      <c r="H102" s="130"/>
      <c r="I102" s="130"/>
      <c r="J102" s="130"/>
      <c r="K102" s="131"/>
      <c r="L102" s="131"/>
      <c r="M102" s="128"/>
      <c r="N102" s="128"/>
      <c r="O102" s="129"/>
      <c r="P102" s="129"/>
      <c r="Q102" s="128"/>
      <c r="R102" s="128"/>
      <c r="S102" s="128"/>
      <c r="T102" s="132"/>
      <c r="U102" s="132"/>
      <c r="V102" s="132" t="s">
        <v>0</v>
      </c>
      <c r="W102" s="128"/>
      <c r="X102" s="133"/>
    </row>
    <row r="103" spans="1:37">
      <c r="A103" s="79">
        <v>40</v>
      </c>
      <c r="B103" s="80" t="s">
        <v>217</v>
      </c>
      <c r="C103" s="81" t="s">
        <v>329</v>
      </c>
      <c r="D103" s="82" t="s">
        <v>330</v>
      </c>
      <c r="E103" s="83">
        <v>21.687999999999999</v>
      </c>
      <c r="F103" s="84" t="s">
        <v>148</v>
      </c>
      <c r="H103" s="85">
        <f>ROUND(E103*G103,2)</f>
        <v>0</v>
      </c>
      <c r="J103" s="85">
        <f>ROUND(E103*G103,2)</f>
        <v>0</v>
      </c>
      <c r="K103" s="86">
        <v>1.0000000000000001E-5</v>
      </c>
      <c r="L103" s="86">
        <f>E103*K103</f>
        <v>2.1688E-4</v>
      </c>
      <c r="N103" s="83">
        <f>E103*M103</f>
        <v>0</v>
      </c>
      <c r="O103" s="84">
        <v>20</v>
      </c>
      <c r="P103" s="84" t="s">
        <v>149</v>
      </c>
      <c r="V103" s="87" t="s">
        <v>106</v>
      </c>
      <c r="W103" s="83">
        <v>1.6919999999999999</v>
      </c>
      <c r="X103" s="126" t="s">
        <v>331</v>
      </c>
      <c r="Y103" s="126" t="s">
        <v>329</v>
      </c>
      <c r="Z103" s="81" t="s">
        <v>321</v>
      </c>
      <c r="AB103" s="84">
        <v>7</v>
      </c>
      <c r="AJ103" s="70" t="s">
        <v>152</v>
      </c>
      <c r="AK103" s="70" t="s">
        <v>153</v>
      </c>
    </row>
    <row r="104" spans="1:37">
      <c r="D104" s="127" t="s">
        <v>332</v>
      </c>
      <c r="E104" s="128"/>
      <c r="F104" s="129"/>
      <c r="G104" s="130"/>
      <c r="H104" s="130"/>
      <c r="I104" s="130"/>
      <c r="J104" s="130"/>
      <c r="K104" s="131"/>
      <c r="L104" s="131"/>
      <c r="M104" s="128"/>
      <c r="N104" s="128"/>
      <c r="O104" s="129"/>
      <c r="P104" s="129"/>
      <c r="Q104" s="128"/>
      <c r="R104" s="128"/>
      <c r="S104" s="128"/>
      <c r="T104" s="132"/>
      <c r="U104" s="132"/>
      <c r="V104" s="132" t="s">
        <v>0</v>
      </c>
      <c r="W104" s="128"/>
      <c r="X104" s="133"/>
    </row>
    <row r="105" spans="1:37">
      <c r="A105" s="79">
        <v>41</v>
      </c>
      <c r="B105" s="80" t="s">
        <v>217</v>
      </c>
      <c r="C105" s="81" t="s">
        <v>333</v>
      </c>
      <c r="D105" s="82" t="s">
        <v>334</v>
      </c>
      <c r="E105" s="83">
        <v>117.988</v>
      </c>
      <c r="F105" s="84" t="s">
        <v>148</v>
      </c>
      <c r="H105" s="85">
        <f>ROUND(E105*G105,2)</f>
        <v>0</v>
      </c>
      <c r="J105" s="85">
        <f>ROUND(E105*G105,2)</f>
        <v>0</v>
      </c>
      <c r="K105" s="86">
        <v>1E-4</v>
      </c>
      <c r="L105" s="86">
        <f>E105*K105</f>
        <v>1.17988E-2</v>
      </c>
      <c r="N105" s="83">
        <f>E105*M105</f>
        <v>0</v>
      </c>
      <c r="O105" s="84">
        <v>20</v>
      </c>
      <c r="P105" s="84">
        <v>29</v>
      </c>
      <c r="V105" s="87" t="s">
        <v>106</v>
      </c>
      <c r="W105" s="83">
        <v>5.5449999999999999</v>
      </c>
      <c r="X105" s="126" t="s">
        <v>335</v>
      </c>
      <c r="Y105" s="126" t="s">
        <v>333</v>
      </c>
      <c r="Z105" s="81" t="s">
        <v>336</v>
      </c>
      <c r="AB105" s="84">
        <v>7</v>
      </c>
      <c r="AJ105" s="70" t="s">
        <v>152</v>
      </c>
      <c r="AK105" s="70" t="s">
        <v>153</v>
      </c>
    </row>
    <row r="106" spans="1:37">
      <c r="A106" s="79">
        <v>42</v>
      </c>
      <c r="B106" s="80" t="s">
        <v>217</v>
      </c>
      <c r="C106" s="81" t="s">
        <v>337</v>
      </c>
      <c r="D106" s="82" t="s">
        <v>338</v>
      </c>
      <c r="E106" s="83">
        <v>104.01300000000001</v>
      </c>
      <c r="F106" s="84" t="s">
        <v>148</v>
      </c>
      <c r="H106" s="85">
        <f>ROUND(E106*G106,2)</f>
        <v>0</v>
      </c>
      <c r="J106" s="85">
        <f>ROUND(E106*G106,2)</f>
        <v>0</v>
      </c>
      <c r="K106" s="86">
        <v>2.6900000000000001E-3</v>
      </c>
      <c r="L106" s="86">
        <f>E106*K106</f>
        <v>0.27979497000000003</v>
      </c>
      <c r="N106" s="83">
        <f>E106*M106</f>
        <v>0</v>
      </c>
      <c r="O106" s="84">
        <v>20</v>
      </c>
      <c r="P106" s="84">
        <v>29</v>
      </c>
      <c r="V106" s="87" t="s">
        <v>106</v>
      </c>
      <c r="W106" s="83">
        <v>42.957000000000001</v>
      </c>
      <c r="X106" s="126" t="s">
        <v>339</v>
      </c>
      <c r="Y106" s="126" t="s">
        <v>337</v>
      </c>
      <c r="Z106" s="81" t="s">
        <v>336</v>
      </c>
      <c r="AB106" s="84">
        <v>7</v>
      </c>
      <c r="AJ106" s="70" t="s">
        <v>152</v>
      </c>
      <c r="AK106" s="70" t="s">
        <v>153</v>
      </c>
    </row>
    <row r="107" spans="1:37" ht="25.5">
      <c r="D107" s="127" t="s">
        <v>340</v>
      </c>
      <c r="E107" s="128"/>
      <c r="F107" s="129"/>
      <c r="G107" s="130"/>
      <c r="H107" s="130"/>
      <c r="I107" s="130"/>
      <c r="J107" s="130"/>
      <c r="K107" s="131"/>
      <c r="L107" s="131"/>
      <c r="M107" s="128"/>
      <c r="N107" s="128"/>
      <c r="O107" s="129"/>
      <c r="P107" s="129"/>
      <c r="Q107" s="128"/>
      <c r="R107" s="128"/>
      <c r="S107" s="128"/>
      <c r="T107" s="132"/>
      <c r="U107" s="132"/>
      <c r="V107" s="132" t="s">
        <v>0</v>
      </c>
      <c r="W107" s="128"/>
      <c r="X107" s="133"/>
    </row>
    <row r="108" spans="1:37">
      <c r="D108" s="127" t="s">
        <v>328</v>
      </c>
      <c r="E108" s="128"/>
      <c r="F108" s="129"/>
      <c r="G108" s="130"/>
      <c r="H108" s="130"/>
      <c r="I108" s="130"/>
      <c r="J108" s="130"/>
      <c r="K108" s="131"/>
      <c r="L108" s="131"/>
      <c r="M108" s="128"/>
      <c r="N108" s="128"/>
      <c r="O108" s="129"/>
      <c r="P108" s="129"/>
      <c r="Q108" s="128"/>
      <c r="R108" s="128"/>
      <c r="S108" s="128"/>
      <c r="T108" s="132"/>
      <c r="U108" s="132"/>
      <c r="V108" s="132" t="s">
        <v>0</v>
      </c>
      <c r="W108" s="128"/>
      <c r="X108" s="133"/>
    </row>
    <row r="109" spans="1:37" ht="25.5">
      <c r="A109" s="79">
        <v>43</v>
      </c>
      <c r="B109" s="80" t="s">
        <v>217</v>
      </c>
      <c r="C109" s="81" t="s">
        <v>341</v>
      </c>
      <c r="D109" s="82" t="s">
        <v>342</v>
      </c>
      <c r="E109" s="83">
        <v>13.975</v>
      </c>
      <c r="F109" s="84" t="s">
        <v>148</v>
      </c>
      <c r="H109" s="85">
        <f>ROUND(E109*G109,2)</f>
        <v>0</v>
      </c>
      <c r="J109" s="85">
        <f>ROUND(E109*G109,2)</f>
        <v>0</v>
      </c>
      <c r="K109" s="86">
        <v>2.6900000000000001E-3</v>
      </c>
      <c r="L109" s="86">
        <f>E109*K109</f>
        <v>3.7592750000000001E-2</v>
      </c>
      <c r="N109" s="83">
        <f>E109*M109</f>
        <v>0</v>
      </c>
      <c r="O109" s="84">
        <v>20</v>
      </c>
      <c r="P109" s="84">
        <v>29</v>
      </c>
      <c r="V109" s="87" t="s">
        <v>106</v>
      </c>
      <c r="W109" s="83">
        <v>5.7720000000000002</v>
      </c>
      <c r="X109" s="126" t="s">
        <v>339</v>
      </c>
      <c r="Y109" s="126" t="s">
        <v>341</v>
      </c>
      <c r="Z109" s="81" t="s">
        <v>336</v>
      </c>
      <c r="AB109" s="84">
        <v>7</v>
      </c>
      <c r="AJ109" s="70" t="s">
        <v>152</v>
      </c>
      <c r="AK109" s="70" t="s">
        <v>153</v>
      </c>
    </row>
    <row r="110" spans="1:37">
      <c r="D110" s="127" t="s">
        <v>343</v>
      </c>
      <c r="E110" s="128"/>
      <c r="F110" s="129"/>
      <c r="G110" s="130"/>
      <c r="H110" s="130"/>
      <c r="I110" s="130"/>
      <c r="J110" s="130"/>
      <c r="K110" s="131"/>
      <c r="L110" s="131"/>
      <c r="M110" s="128"/>
      <c r="N110" s="128"/>
      <c r="O110" s="129"/>
      <c r="P110" s="129"/>
      <c r="Q110" s="128"/>
      <c r="R110" s="128"/>
      <c r="S110" s="128"/>
      <c r="T110" s="132"/>
      <c r="U110" s="132"/>
      <c r="V110" s="132" t="s">
        <v>0</v>
      </c>
      <c r="W110" s="128"/>
      <c r="X110" s="133"/>
    </row>
    <row r="111" spans="1:37" ht="25.5">
      <c r="A111" s="79">
        <v>44</v>
      </c>
      <c r="B111" s="80" t="s">
        <v>217</v>
      </c>
      <c r="C111" s="81" t="s">
        <v>344</v>
      </c>
      <c r="D111" s="82" t="s">
        <v>345</v>
      </c>
      <c r="E111" s="83">
        <v>117.988</v>
      </c>
      <c r="F111" s="84" t="s">
        <v>148</v>
      </c>
      <c r="H111" s="85">
        <f>ROUND(E111*G111,2)</f>
        <v>0</v>
      </c>
      <c r="J111" s="85">
        <f>ROUND(E111*G111,2)</f>
        <v>0</v>
      </c>
      <c r="K111" s="86">
        <v>4.5599999999999998E-3</v>
      </c>
      <c r="L111" s="86">
        <f>E111*K111</f>
        <v>0.53802527999999994</v>
      </c>
      <c r="N111" s="83">
        <f>E111*M111</f>
        <v>0</v>
      </c>
      <c r="O111" s="84">
        <v>20</v>
      </c>
      <c r="P111" s="84">
        <v>29</v>
      </c>
      <c r="V111" s="87" t="s">
        <v>106</v>
      </c>
      <c r="W111" s="83">
        <v>50.853000000000002</v>
      </c>
      <c r="X111" s="126" t="s">
        <v>346</v>
      </c>
      <c r="Y111" s="126" t="s">
        <v>344</v>
      </c>
      <c r="Z111" s="81" t="s">
        <v>321</v>
      </c>
      <c r="AB111" s="84">
        <v>7</v>
      </c>
      <c r="AJ111" s="70" t="s">
        <v>152</v>
      </c>
      <c r="AK111" s="70" t="s">
        <v>153</v>
      </c>
    </row>
    <row r="112" spans="1:37">
      <c r="A112" s="79">
        <v>45</v>
      </c>
      <c r="B112" s="80" t="s">
        <v>217</v>
      </c>
      <c r="C112" s="81" t="s">
        <v>347</v>
      </c>
      <c r="D112" s="82" t="s">
        <v>348</v>
      </c>
      <c r="E112" s="83">
        <v>3.6179999999999999</v>
      </c>
      <c r="F112" s="84" t="s">
        <v>164</v>
      </c>
      <c r="H112" s="85">
        <f>ROUND(E112*G112,2)</f>
        <v>0</v>
      </c>
      <c r="J112" s="85">
        <f>ROUND(E112*G112,2)</f>
        <v>0</v>
      </c>
      <c r="K112" s="86">
        <v>2.3793099999999998</v>
      </c>
      <c r="L112" s="86">
        <f>E112*K112</f>
        <v>8.6083435799999997</v>
      </c>
      <c r="N112" s="83">
        <f>E112*M112</f>
        <v>0</v>
      </c>
      <c r="O112" s="84">
        <v>20</v>
      </c>
      <c r="P112" s="84" t="s">
        <v>149</v>
      </c>
      <c r="V112" s="87" t="s">
        <v>106</v>
      </c>
      <c r="W112" s="83">
        <v>11.183</v>
      </c>
      <c r="X112" s="126" t="s">
        <v>349</v>
      </c>
      <c r="Y112" s="126" t="s">
        <v>347</v>
      </c>
      <c r="Z112" s="81" t="s">
        <v>221</v>
      </c>
      <c r="AB112" s="84">
        <v>7</v>
      </c>
      <c r="AJ112" s="70" t="s">
        <v>152</v>
      </c>
      <c r="AK112" s="70" t="s">
        <v>153</v>
      </c>
    </row>
    <row r="113" spans="1:37" ht="25.5">
      <c r="D113" s="127" t="s">
        <v>350</v>
      </c>
      <c r="E113" s="128"/>
      <c r="F113" s="129"/>
      <c r="G113" s="130"/>
      <c r="H113" s="130"/>
      <c r="I113" s="130"/>
      <c r="J113" s="130"/>
      <c r="K113" s="131"/>
      <c r="L113" s="131"/>
      <c r="M113" s="128"/>
      <c r="N113" s="128"/>
      <c r="O113" s="129"/>
      <c r="P113" s="129"/>
      <c r="Q113" s="128"/>
      <c r="R113" s="128"/>
      <c r="S113" s="128"/>
      <c r="T113" s="132"/>
      <c r="U113" s="132"/>
      <c r="V113" s="132" t="s">
        <v>0</v>
      </c>
      <c r="W113" s="128"/>
      <c r="X113" s="133"/>
    </row>
    <row r="114" spans="1:37">
      <c r="A114" s="79">
        <v>46</v>
      </c>
      <c r="B114" s="80" t="s">
        <v>217</v>
      </c>
      <c r="C114" s="81" t="s">
        <v>351</v>
      </c>
      <c r="D114" s="82" t="s">
        <v>352</v>
      </c>
      <c r="E114" s="83">
        <v>5.5330000000000004</v>
      </c>
      <c r="F114" s="84" t="s">
        <v>164</v>
      </c>
      <c r="H114" s="85">
        <f>ROUND(E114*G114,2)</f>
        <v>0</v>
      </c>
      <c r="J114" s="85">
        <f>ROUND(E114*G114,2)</f>
        <v>0</v>
      </c>
      <c r="K114" s="86">
        <v>2.4542099999999998</v>
      </c>
      <c r="L114" s="86">
        <f>E114*K114</f>
        <v>13.579143929999999</v>
      </c>
      <c r="N114" s="83">
        <f>E114*M114</f>
        <v>0</v>
      </c>
      <c r="O114" s="84">
        <v>20</v>
      </c>
      <c r="P114" s="84" t="s">
        <v>149</v>
      </c>
      <c r="V114" s="87" t="s">
        <v>106</v>
      </c>
      <c r="W114" s="83">
        <v>12.211</v>
      </c>
      <c r="X114" s="126" t="s">
        <v>353</v>
      </c>
      <c r="Y114" s="126" t="s">
        <v>351</v>
      </c>
      <c r="Z114" s="81" t="s">
        <v>221</v>
      </c>
      <c r="AB114" s="84">
        <v>7</v>
      </c>
      <c r="AJ114" s="70" t="s">
        <v>152</v>
      </c>
      <c r="AK114" s="70" t="s">
        <v>153</v>
      </c>
    </row>
    <row r="115" spans="1:37">
      <c r="D115" s="127" t="s">
        <v>354</v>
      </c>
      <c r="E115" s="128"/>
      <c r="F115" s="129"/>
      <c r="G115" s="130"/>
      <c r="H115" s="130"/>
      <c r="I115" s="130"/>
      <c r="J115" s="130"/>
      <c r="K115" s="131"/>
      <c r="L115" s="131"/>
      <c r="M115" s="128"/>
      <c r="N115" s="128"/>
      <c r="O115" s="129"/>
      <c r="P115" s="129"/>
      <c r="Q115" s="128"/>
      <c r="R115" s="128"/>
      <c r="S115" s="128"/>
      <c r="T115" s="132"/>
      <c r="U115" s="132"/>
      <c r="V115" s="132" t="s">
        <v>0</v>
      </c>
      <c r="W115" s="128"/>
      <c r="X115" s="133"/>
    </row>
    <row r="116" spans="1:37">
      <c r="A116" s="79">
        <v>47</v>
      </c>
      <c r="B116" s="80" t="s">
        <v>217</v>
      </c>
      <c r="C116" s="81" t="s">
        <v>355</v>
      </c>
      <c r="D116" s="82" t="s">
        <v>356</v>
      </c>
      <c r="E116" s="83">
        <v>5.5330000000000004</v>
      </c>
      <c r="F116" s="84" t="s">
        <v>164</v>
      </c>
      <c r="H116" s="85">
        <f>ROUND(E116*G116,2)</f>
        <v>0</v>
      </c>
      <c r="J116" s="85">
        <f>ROUND(E116*G116,2)</f>
        <v>0</v>
      </c>
      <c r="L116" s="86">
        <f>E116*K116</f>
        <v>0</v>
      </c>
      <c r="N116" s="83">
        <f>E116*M116</f>
        <v>0</v>
      </c>
      <c r="O116" s="84">
        <v>20</v>
      </c>
      <c r="P116" s="84" t="s">
        <v>149</v>
      </c>
      <c r="V116" s="87" t="s">
        <v>106</v>
      </c>
      <c r="W116" s="83">
        <v>1.1339999999999999</v>
      </c>
      <c r="X116" s="126" t="s">
        <v>357</v>
      </c>
      <c r="Y116" s="126" t="s">
        <v>355</v>
      </c>
      <c r="Z116" s="81" t="s">
        <v>221</v>
      </c>
      <c r="AB116" s="84">
        <v>7</v>
      </c>
      <c r="AJ116" s="70" t="s">
        <v>152</v>
      </c>
      <c r="AK116" s="70" t="s">
        <v>153</v>
      </c>
    </row>
    <row r="117" spans="1:37">
      <c r="D117" s="127" t="s">
        <v>354</v>
      </c>
      <c r="E117" s="128"/>
      <c r="F117" s="129"/>
      <c r="G117" s="130"/>
      <c r="H117" s="130"/>
      <c r="I117" s="130"/>
      <c r="J117" s="130"/>
      <c r="K117" s="131"/>
      <c r="L117" s="131"/>
      <c r="M117" s="128"/>
      <c r="N117" s="128"/>
      <c r="O117" s="129"/>
      <c r="P117" s="129"/>
      <c r="Q117" s="128"/>
      <c r="R117" s="128"/>
      <c r="S117" s="128"/>
      <c r="T117" s="132"/>
      <c r="U117" s="132"/>
      <c r="V117" s="132" t="s">
        <v>0</v>
      </c>
      <c r="W117" s="128"/>
      <c r="X117" s="133"/>
    </row>
    <row r="118" spans="1:37">
      <c r="A118" s="79">
        <v>48</v>
      </c>
      <c r="B118" s="80" t="s">
        <v>217</v>
      </c>
      <c r="C118" s="81" t="s">
        <v>358</v>
      </c>
      <c r="D118" s="82" t="s">
        <v>359</v>
      </c>
      <c r="E118" s="83">
        <v>5.5330000000000004</v>
      </c>
      <c r="F118" s="84" t="s">
        <v>164</v>
      </c>
      <c r="H118" s="85">
        <f>ROUND(E118*G118,2)</f>
        <v>0</v>
      </c>
      <c r="J118" s="85">
        <f>ROUND(E118*G118,2)</f>
        <v>0</v>
      </c>
      <c r="L118" s="86">
        <f>E118*K118</f>
        <v>0</v>
      </c>
      <c r="N118" s="83">
        <f>E118*M118</f>
        <v>0</v>
      </c>
      <c r="O118" s="84">
        <v>20</v>
      </c>
      <c r="P118" s="84" t="s">
        <v>149</v>
      </c>
      <c r="V118" s="87" t="s">
        <v>106</v>
      </c>
      <c r="W118" s="83">
        <v>1.04</v>
      </c>
      <c r="X118" s="126" t="s">
        <v>360</v>
      </c>
      <c r="Y118" s="126" t="s">
        <v>358</v>
      </c>
      <c r="Z118" s="81" t="s">
        <v>221</v>
      </c>
      <c r="AB118" s="84">
        <v>7</v>
      </c>
      <c r="AJ118" s="70" t="s">
        <v>152</v>
      </c>
      <c r="AK118" s="70" t="s">
        <v>153</v>
      </c>
    </row>
    <row r="119" spans="1:37">
      <c r="D119" s="127" t="s">
        <v>354</v>
      </c>
      <c r="E119" s="128"/>
      <c r="F119" s="129"/>
      <c r="G119" s="130"/>
      <c r="H119" s="130"/>
      <c r="I119" s="130"/>
      <c r="J119" s="130"/>
      <c r="K119" s="131"/>
      <c r="L119" s="131"/>
      <c r="M119" s="128"/>
      <c r="N119" s="128"/>
      <c r="O119" s="129"/>
      <c r="P119" s="129"/>
      <c r="Q119" s="128"/>
      <c r="R119" s="128"/>
      <c r="S119" s="128"/>
      <c r="T119" s="132"/>
      <c r="U119" s="132"/>
      <c r="V119" s="132" t="s">
        <v>0</v>
      </c>
      <c r="W119" s="128"/>
      <c r="X119" s="133"/>
    </row>
    <row r="120" spans="1:37" ht="25.5">
      <c r="A120" s="79">
        <v>49</v>
      </c>
      <c r="B120" s="80" t="s">
        <v>217</v>
      </c>
      <c r="C120" s="81" t="s">
        <v>361</v>
      </c>
      <c r="D120" s="82" t="s">
        <v>362</v>
      </c>
      <c r="E120" s="83">
        <v>30.74</v>
      </c>
      <c r="F120" s="84" t="s">
        <v>148</v>
      </c>
      <c r="H120" s="85">
        <f>ROUND(E120*G120,2)</f>
        <v>0</v>
      </c>
      <c r="J120" s="85">
        <f>ROUND(E120*G120,2)</f>
        <v>0</v>
      </c>
      <c r="K120" s="86">
        <v>6.2700000000000004E-3</v>
      </c>
      <c r="L120" s="86">
        <f>E120*K120</f>
        <v>0.19273979999999999</v>
      </c>
      <c r="N120" s="83">
        <f>E120*M120</f>
        <v>0</v>
      </c>
      <c r="O120" s="84">
        <v>20</v>
      </c>
      <c r="P120" s="84" t="s">
        <v>149</v>
      </c>
      <c r="V120" s="87" t="s">
        <v>106</v>
      </c>
      <c r="W120" s="83">
        <v>1.4450000000000001</v>
      </c>
      <c r="X120" s="126" t="s">
        <v>363</v>
      </c>
      <c r="Y120" s="126" t="s">
        <v>361</v>
      </c>
      <c r="Z120" s="81" t="s">
        <v>336</v>
      </c>
      <c r="AB120" s="84">
        <v>7</v>
      </c>
      <c r="AJ120" s="70" t="s">
        <v>152</v>
      </c>
      <c r="AK120" s="70" t="s">
        <v>153</v>
      </c>
    </row>
    <row r="121" spans="1:37">
      <c r="D121" s="127" t="s">
        <v>364</v>
      </c>
      <c r="E121" s="128"/>
      <c r="F121" s="129"/>
      <c r="G121" s="130"/>
      <c r="H121" s="130"/>
      <c r="I121" s="130"/>
      <c r="J121" s="130"/>
      <c r="K121" s="131"/>
      <c r="L121" s="131"/>
      <c r="M121" s="128"/>
      <c r="N121" s="128"/>
      <c r="O121" s="129"/>
      <c r="P121" s="129"/>
      <c r="Q121" s="128"/>
      <c r="R121" s="128"/>
      <c r="S121" s="128"/>
      <c r="T121" s="132"/>
      <c r="U121" s="132"/>
      <c r="V121" s="132" t="s">
        <v>0</v>
      </c>
      <c r="W121" s="128"/>
      <c r="X121" s="133"/>
    </row>
    <row r="122" spans="1:37" ht="25.5">
      <c r="A122" s="79">
        <v>50</v>
      </c>
      <c r="B122" s="80" t="s">
        <v>217</v>
      </c>
      <c r="C122" s="81" t="s">
        <v>365</v>
      </c>
      <c r="D122" s="82" t="s">
        <v>366</v>
      </c>
      <c r="E122" s="83">
        <v>22.04</v>
      </c>
      <c r="F122" s="84" t="s">
        <v>148</v>
      </c>
      <c r="H122" s="85">
        <f>ROUND(E122*G122,2)</f>
        <v>0</v>
      </c>
      <c r="J122" s="85">
        <f>ROUND(E122*G122,2)</f>
        <v>0</v>
      </c>
      <c r="K122" s="86">
        <v>0.105</v>
      </c>
      <c r="L122" s="86">
        <f>E122*K122</f>
        <v>2.3142</v>
      </c>
      <c r="N122" s="83">
        <f>E122*M122</f>
        <v>0</v>
      </c>
      <c r="O122" s="84">
        <v>20</v>
      </c>
      <c r="P122" s="84" t="s">
        <v>149</v>
      </c>
      <c r="V122" s="87" t="s">
        <v>106</v>
      </c>
      <c r="W122" s="83">
        <v>11.395</v>
      </c>
      <c r="X122" s="126" t="s">
        <v>367</v>
      </c>
      <c r="Y122" s="126" t="s">
        <v>365</v>
      </c>
      <c r="Z122" s="81" t="s">
        <v>221</v>
      </c>
      <c r="AB122" s="84">
        <v>7</v>
      </c>
      <c r="AJ122" s="70" t="s">
        <v>152</v>
      </c>
      <c r="AK122" s="70" t="s">
        <v>153</v>
      </c>
    </row>
    <row r="123" spans="1:37">
      <c r="D123" s="127" t="s">
        <v>368</v>
      </c>
      <c r="E123" s="128"/>
      <c r="F123" s="129"/>
      <c r="G123" s="130"/>
      <c r="H123" s="130"/>
      <c r="I123" s="130"/>
      <c r="J123" s="130"/>
      <c r="K123" s="131"/>
      <c r="L123" s="131"/>
      <c r="M123" s="128"/>
      <c r="N123" s="128"/>
      <c r="O123" s="129"/>
      <c r="P123" s="129"/>
      <c r="Q123" s="128"/>
      <c r="R123" s="128"/>
      <c r="S123" s="128"/>
      <c r="T123" s="132"/>
      <c r="U123" s="132"/>
      <c r="V123" s="132" t="s">
        <v>0</v>
      </c>
      <c r="W123" s="128"/>
      <c r="X123" s="133"/>
    </row>
    <row r="124" spans="1:37">
      <c r="D124" s="134" t="s">
        <v>369</v>
      </c>
      <c r="E124" s="135">
        <f>J124</f>
        <v>0</v>
      </c>
      <c r="H124" s="135">
        <f>SUM(H96:H123)</f>
        <v>0</v>
      </c>
      <c r="I124" s="135">
        <f>SUM(I96:I123)</f>
        <v>0</v>
      </c>
      <c r="J124" s="135">
        <f>SUM(J96:J123)</f>
        <v>0</v>
      </c>
      <c r="L124" s="136">
        <f>SUM(L96:L123)</f>
        <v>35.322598669999991</v>
      </c>
      <c r="N124" s="137">
        <f>SUM(N96:N123)</f>
        <v>0</v>
      </c>
      <c r="W124" s="83">
        <f>SUM(W96:W123)</f>
        <v>220.41699999999997</v>
      </c>
    </row>
    <row r="126" spans="1:37">
      <c r="B126" s="81" t="s">
        <v>370</v>
      </c>
    </row>
    <row r="127" spans="1:37" ht="25.5">
      <c r="A127" s="79">
        <v>51</v>
      </c>
      <c r="B127" s="80" t="s">
        <v>145</v>
      </c>
      <c r="C127" s="81" t="s">
        <v>371</v>
      </c>
      <c r="D127" s="82" t="s">
        <v>372</v>
      </c>
      <c r="E127" s="83">
        <v>12</v>
      </c>
      <c r="F127" s="84" t="s">
        <v>160</v>
      </c>
      <c r="H127" s="85">
        <f>ROUND(E127*G127,2)</f>
        <v>0</v>
      </c>
      <c r="J127" s="85">
        <f>ROUND(E127*G127,2)</f>
        <v>0</v>
      </c>
      <c r="K127" s="86">
        <v>0.20230000000000001</v>
      </c>
      <c r="L127" s="86">
        <f>E127*K127</f>
        <v>2.4276</v>
      </c>
      <c r="N127" s="83">
        <f>E127*M127</f>
        <v>0</v>
      </c>
      <c r="O127" s="84">
        <v>20</v>
      </c>
      <c r="P127" s="84" t="s">
        <v>149</v>
      </c>
      <c r="V127" s="87" t="s">
        <v>106</v>
      </c>
      <c r="W127" s="83">
        <v>3.78</v>
      </c>
      <c r="X127" s="126" t="s">
        <v>373</v>
      </c>
      <c r="Y127" s="126" t="s">
        <v>371</v>
      </c>
      <c r="Z127" s="81" t="s">
        <v>374</v>
      </c>
      <c r="AB127" s="84">
        <v>7</v>
      </c>
      <c r="AJ127" s="70" t="s">
        <v>152</v>
      </c>
      <c r="AK127" s="70" t="s">
        <v>153</v>
      </c>
    </row>
    <row r="128" spans="1:37">
      <c r="A128" s="79">
        <v>52</v>
      </c>
      <c r="B128" s="80" t="s">
        <v>375</v>
      </c>
      <c r="C128" s="81" t="s">
        <v>376</v>
      </c>
      <c r="D128" s="82" t="s">
        <v>377</v>
      </c>
      <c r="E128" s="83">
        <v>12.24</v>
      </c>
      <c r="F128" s="84" t="s">
        <v>267</v>
      </c>
      <c r="I128" s="85">
        <f>ROUND(E128*G128,2)</f>
        <v>0</v>
      </c>
      <c r="J128" s="85">
        <f>ROUND(E128*G128,2)</f>
        <v>0</v>
      </c>
      <c r="K128" s="86">
        <v>0.08</v>
      </c>
      <c r="L128" s="86">
        <f>E128*K128</f>
        <v>0.97920000000000007</v>
      </c>
      <c r="N128" s="83">
        <f>E128*M128</f>
        <v>0</v>
      </c>
      <c r="O128" s="84">
        <v>20</v>
      </c>
      <c r="P128" s="84" t="s">
        <v>149</v>
      </c>
      <c r="V128" s="87" t="s">
        <v>98</v>
      </c>
      <c r="X128" s="126" t="s">
        <v>376</v>
      </c>
      <c r="Y128" s="126" t="s">
        <v>376</v>
      </c>
      <c r="Z128" s="81" t="s">
        <v>378</v>
      </c>
      <c r="AA128" s="81" t="s">
        <v>149</v>
      </c>
      <c r="AB128" s="84">
        <v>8</v>
      </c>
      <c r="AJ128" s="70" t="s">
        <v>379</v>
      </c>
      <c r="AK128" s="70" t="s">
        <v>153</v>
      </c>
    </row>
    <row r="129" spans="1:37">
      <c r="D129" s="127" t="s">
        <v>380</v>
      </c>
      <c r="E129" s="128"/>
      <c r="F129" s="129"/>
      <c r="G129" s="130"/>
      <c r="H129" s="130"/>
      <c r="I129" s="130"/>
      <c r="J129" s="130"/>
      <c r="K129" s="131"/>
      <c r="L129" s="131"/>
      <c r="M129" s="128"/>
      <c r="N129" s="128"/>
      <c r="O129" s="129"/>
      <c r="P129" s="129"/>
      <c r="Q129" s="128"/>
      <c r="R129" s="128"/>
      <c r="S129" s="128"/>
      <c r="T129" s="132"/>
      <c r="U129" s="132"/>
      <c r="V129" s="132" t="s">
        <v>0</v>
      </c>
      <c r="W129" s="128"/>
      <c r="X129" s="133"/>
    </row>
    <row r="130" spans="1:37" ht="25.5">
      <c r="A130" s="79">
        <v>53</v>
      </c>
      <c r="B130" s="80" t="s">
        <v>145</v>
      </c>
      <c r="C130" s="81" t="s">
        <v>381</v>
      </c>
      <c r="D130" s="82" t="s">
        <v>382</v>
      </c>
      <c r="E130" s="83">
        <v>5.8</v>
      </c>
      <c r="F130" s="84" t="s">
        <v>160</v>
      </c>
      <c r="H130" s="85">
        <f>ROUND(E130*G130,2)</f>
        <v>0</v>
      </c>
      <c r="J130" s="85">
        <f>ROUND(E130*G130,2)</f>
        <v>0</v>
      </c>
      <c r="K130" s="86">
        <v>0.17348</v>
      </c>
      <c r="L130" s="86">
        <f>E130*K130</f>
        <v>1.006184</v>
      </c>
      <c r="N130" s="83">
        <f>E130*M130</f>
        <v>0</v>
      </c>
      <c r="O130" s="84">
        <v>20</v>
      </c>
      <c r="P130" s="84" t="s">
        <v>149</v>
      </c>
      <c r="V130" s="87" t="s">
        <v>106</v>
      </c>
      <c r="W130" s="83">
        <v>1.0089999999999999</v>
      </c>
      <c r="X130" s="126" t="s">
        <v>383</v>
      </c>
      <c r="Y130" s="126" t="s">
        <v>381</v>
      </c>
      <c r="Z130" s="81" t="s">
        <v>374</v>
      </c>
      <c r="AB130" s="84">
        <v>7</v>
      </c>
      <c r="AJ130" s="70" t="s">
        <v>152</v>
      </c>
      <c r="AK130" s="70" t="s">
        <v>153</v>
      </c>
    </row>
    <row r="131" spans="1:37">
      <c r="A131" s="79">
        <v>54</v>
      </c>
      <c r="B131" s="80" t="s">
        <v>384</v>
      </c>
      <c r="C131" s="81" t="s">
        <v>385</v>
      </c>
      <c r="D131" s="82" t="s">
        <v>386</v>
      </c>
      <c r="E131" s="83">
        <v>148.322</v>
      </c>
      <c r="F131" s="84" t="s">
        <v>148</v>
      </c>
      <c r="H131" s="85">
        <f>ROUND(E131*G131,2)</f>
        <v>0</v>
      </c>
      <c r="J131" s="85">
        <f>ROUND(E131*G131,2)</f>
        <v>0</v>
      </c>
      <c r="L131" s="86">
        <f>E131*K131</f>
        <v>0</v>
      </c>
      <c r="N131" s="83">
        <f>E131*M131</f>
        <v>0</v>
      </c>
      <c r="O131" s="84">
        <v>20</v>
      </c>
      <c r="P131" s="84" t="s">
        <v>149</v>
      </c>
      <c r="V131" s="87" t="s">
        <v>106</v>
      </c>
      <c r="W131" s="83">
        <v>27.736000000000001</v>
      </c>
      <c r="X131" s="126" t="s">
        <v>387</v>
      </c>
      <c r="Y131" s="126" t="s">
        <v>385</v>
      </c>
      <c r="Z131" s="81" t="s">
        <v>388</v>
      </c>
      <c r="AB131" s="84">
        <v>7</v>
      </c>
      <c r="AJ131" s="70" t="s">
        <v>152</v>
      </c>
      <c r="AK131" s="70" t="s">
        <v>153</v>
      </c>
    </row>
    <row r="132" spans="1:37">
      <c r="D132" s="127" t="s">
        <v>389</v>
      </c>
      <c r="E132" s="128"/>
      <c r="F132" s="129"/>
      <c r="G132" s="130"/>
      <c r="H132" s="130"/>
      <c r="I132" s="130"/>
      <c r="J132" s="130"/>
      <c r="K132" s="131"/>
      <c r="L132" s="131"/>
      <c r="M132" s="128"/>
      <c r="N132" s="128"/>
      <c r="O132" s="129"/>
      <c r="P132" s="129"/>
      <c r="Q132" s="128"/>
      <c r="R132" s="128"/>
      <c r="S132" s="128"/>
      <c r="T132" s="132"/>
      <c r="U132" s="132"/>
      <c r="V132" s="132" t="s">
        <v>0</v>
      </c>
      <c r="W132" s="128"/>
      <c r="X132" s="133"/>
    </row>
    <row r="133" spans="1:37">
      <c r="A133" s="79">
        <v>55</v>
      </c>
      <c r="B133" s="80" t="s">
        <v>384</v>
      </c>
      <c r="C133" s="81" t="s">
        <v>390</v>
      </c>
      <c r="D133" s="82" t="s">
        <v>391</v>
      </c>
      <c r="E133" s="83">
        <v>148.322</v>
      </c>
      <c r="F133" s="84" t="s">
        <v>148</v>
      </c>
      <c r="H133" s="85">
        <f>ROUND(E133*G133,2)</f>
        <v>0</v>
      </c>
      <c r="J133" s="85">
        <f>ROUND(E133*G133,2)</f>
        <v>0</v>
      </c>
      <c r="K133" s="86">
        <v>6.9999999999999999E-4</v>
      </c>
      <c r="L133" s="86">
        <f>E133*K133</f>
        <v>0.1038254</v>
      </c>
      <c r="N133" s="83">
        <f>E133*M133</f>
        <v>0</v>
      </c>
      <c r="O133" s="84">
        <v>20</v>
      </c>
      <c r="P133" s="84" t="s">
        <v>149</v>
      </c>
      <c r="V133" s="87" t="s">
        <v>106</v>
      </c>
      <c r="W133" s="83">
        <v>0.89</v>
      </c>
      <c r="X133" s="126" t="s">
        <v>392</v>
      </c>
      <c r="Y133" s="126" t="s">
        <v>390</v>
      </c>
      <c r="Z133" s="81" t="s">
        <v>388</v>
      </c>
      <c r="AB133" s="84">
        <v>7</v>
      </c>
      <c r="AJ133" s="70" t="s">
        <v>152</v>
      </c>
      <c r="AK133" s="70" t="s">
        <v>153</v>
      </c>
    </row>
    <row r="134" spans="1:37">
      <c r="A134" s="79">
        <v>56</v>
      </c>
      <c r="B134" s="80" t="s">
        <v>384</v>
      </c>
      <c r="C134" s="81" t="s">
        <v>393</v>
      </c>
      <c r="D134" s="82" t="s">
        <v>394</v>
      </c>
      <c r="E134" s="83">
        <v>148.322</v>
      </c>
      <c r="F134" s="84" t="s">
        <v>148</v>
      </c>
      <c r="H134" s="85">
        <f>ROUND(E134*G134,2)</f>
        <v>0</v>
      </c>
      <c r="J134" s="85">
        <f>ROUND(E134*G134,2)</f>
        <v>0</v>
      </c>
      <c r="L134" s="86">
        <f>E134*K134</f>
        <v>0</v>
      </c>
      <c r="N134" s="83">
        <f>E134*M134</f>
        <v>0</v>
      </c>
      <c r="O134" s="84">
        <v>20</v>
      </c>
      <c r="P134" s="84" t="s">
        <v>149</v>
      </c>
      <c r="V134" s="87" t="s">
        <v>106</v>
      </c>
      <c r="W134" s="83">
        <v>15.87</v>
      </c>
      <c r="X134" s="126" t="s">
        <v>395</v>
      </c>
      <c r="Y134" s="126" t="s">
        <v>393</v>
      </c>
      <c r="Z134" s="81" t="s">
        <v>388</v>
      </c>
      <c r="AB134" s="84">
        <v>7</v>
      </c>
      <c r="AJ134" s="70" t="s">
        <v>152</v>
      </c>
      <c r="AK134" s="70" t="s">
        <v>153</v>
      </c>
    </row>
    <row r="135" spans="1:37">
      <c r="A135" s="79">
        <v>57</v>
      </c>
      <c r="B135" s="80" t="s">
        <v>384</v>
      </c>
      <c r="C135" s="81" t="s">
        <v>396</v>
      </c>
      <c r="D135" s="82" t="s">
        <v>397</v>
      </c>
      <c r="E135" s="83">
        <v>50.4</v>
      </c>
      <c r="F135" s="84" t="s">
        <v>148</v>
      </c>
      <c r="H135" s="85">
        <f>ROUND(E135*G135,2)</f>
        <v>0</v>
      </c>
      <c r="J135" s="85">
        <f>ROUND(E135*G135,2)</f>
        <v>0</v>
      </c>
      <c r="K135" s="86">
        <v>1.66E-3</v>
      </c>
      <c r="L135" s="86">
        <f>E135*K135</f>
        <v>8.3664000000000002E-2</v>
      </c>
      <c r="N135" s="83">
        <f>E135*M135</f>
        <v>0</v>
      </c>
      <c r="O135" s="84">
        <v>20</v>
      </c>
      <c r="P135" s="84" t="s">
        <v>149</v>
      </c>
      <c r="V135" s="87" t="s">
        <v>106</v>
      </c>
      <c r="W135" s="83">
        <v>9.3239999999999998</v>
      </c>
      <c r="X135" s="126" t="s">
        <v>398</v>
      </c>
      <c r="Y135" s="126" t="s">
        <v>396</v>
      </c>
      <c r="Z135" s="81" t="s">
        <v>388</v>
      </c>
      <c r="AB135" s="84">
        <v>7</v>
      </c>
      <c r="AJ135" s="70" t="s">
        <v>152</v>
      </c>
      <c r="AK135" s="70" t="s">
        <v>153</v>
      </c>
    </row>
    <row r="136" spans="1:37">
      <c r="A136" s="79">
        <v>58</v>
      </c>
      <c r="B136" s="80" t="s">
        <v>217</v>
      </c>
      <c r="C136" s="81" t="s">
        <v>399</v>
      </c>
      <c r="D136" s="82" t="s">
        <v>400</v>
      </c>
      <c r="E136" s="83">
        <v>50.4</v>
      </c>
      <c r="F136" s="84" t="s">
        <v>148</v>
      </c>
      <c r="H136" s="85">
        <f>ROUND(E136*G136,2)</f>
        <v>0</v>
      </c>
      <c r="J136" s="85">
        <f>ROUND(E136*G136,2)</f>
        <v>0</v>
      </c>
      <c r="K136" s="86">
        <v>2.0000000000000002E-5</v>
      </c>
      <c r="L136" s="86">
        <f>E136*K136</f>
        <v>1.008E-3</v>
      </c>
      <c r="N136" s="83">
        <f>E136*M136</f>
        <v>0</v>
      </c>
      <c r="O136" s="84">
        <v>20</v>
      </c>
      <c r="P136" s="84" t="s">
        <v>149</v>
      </c>
      <c r="V136" s="87" t="s">
        <v>106</v>
      </c>
      <c r="W136" s="83">
        <v>14.263</v>
      </c>
      <c r="X136" s="126" t="s">
        <v>401</v>
      </c>
      <c r="Y136" s="126" t="s">
        <v>399</v>
      </c>
      <c r="Z136" s="81" t="s">
        <v>402</v>
      </c>
      <c r="AB136" s="84">
        <v>7</v>
      </c>
      <c r="AJ136" s="70" t="s">
        <v>152</v>
      </c>
      <c r="AK136" s="70" t="s">
        <v>153</v>
      </c>
    </row>
    <row r="137" spans="1:37">
      <c r="D137" s="127" t="s">
        <v>403</v>
      </c>
      <c r="E137" s="128"/>
      <c r="F137" s="129"/>
      <c r="G137" s="130"/>
      <c r="H137" s="130"/>
      <c r="I137" s="130"/>
      <c r="J137" s="130"/>
      <c r="K137" s="131"/>
      <c r="L137" s="131"/>
      <c r="M137" s="128"/>
      <c r="N137" s="128"/>
      <c r="O137" s="129"/>
      <c r="P137" s="129"/>
      <c r="Q137" s="128"/>
      <c r="R137" s="128"/>
      <c r="S137" s="128"/>
      <c r="T137" s="132"/>
      <c r="U137" s="132"/>
      <c r="V137" s="132" t="s">
        <v>0</v>
      </c>
      <c r="W137" s="128"/>
      <c r="X137" s="133"/>
    </row>
    <row r="138" spans="1:37">
      <c r="A138" s="79">
        <v>59</v>
      </c>
      <c r="B138" s="80" t="s">
        <v>404</v>
      </c>
      <c r="C138" s="81" t="s">
        <v>405</v>
      </c>
      <c r="D138" s="82" t="s">
        <v>406</v>
      </c>
      <c r="E138" s="83">
        <v>52.061999999999998</v>
      </c>
      <c r="F138" s="84" t="s">
        <v>247</v>
      </c>
      <c r="H138" s="85">
        <f>ROUND(E138*G138,2)</f>
        <v>0</v>
      </c>
      <c r="J138" s="85">
        <f>ROUND(E138*G138,2)</f>
        <v>0</v>
      </c>
      <c r="L138" s="86">
        <f>E138*K138</f>
        <v>0</v>
      </c>
      <c r="N138" s="83">
        <f>E138*M138</f>
        <v>0</v>
      </c>
      <c r="O138" s="84">
        <v>20</v>
      </c>
      <c r="P138" s="84" t="s">
        <v>149</v>
      </c>
      <c r="V138" s="87" t="s">
        <v>106</v>
      </c>
      <c r="W138" s="83">
        <v>28.166</v>
      </c>
      <c r="X138" s="126" t="s">
        <v>407</v>
      </c>
      <c r="Y138" s="126" t="s">
        <v>405</v>
      </c>
      <c r="Z138" s="81" t="s">
        <v>151</v>
      </c>
      <c r="AB138" s="84">
        <v>7</v>
      </c>
      <c r="AJ138" s="70" t="s">
        <v>152</v>
      </c>
      <c r="AK138" s="70" t="s">
        <v>153</v>
      </c>
    </row>
    <row r="139" spans="1:37">
      <c r="A139" s="79">
        <v>60</v>
      </c>
      <c r="B139" s="80" t="s">
        <v>404</v>
      </c>
      <c r="C139" s="81" t="s">
        <v>408</v>
      </c>
      <c r="D139" s="82" t="s">
        <v>409</v>
      </c>
      <c r="E139" s="83">
        <v>1509.798</v>
      </c>
      <c r="F139" s="84" t="s">
        <v>247</v>
      </c>
      <c r="H139" s="85">
        <f>ROUND(E139*G139,2)</f>
        <v>0</v>
      </c>
      <c r="J139" s="85">
        <f>ROUND(E139*G139,2)</f>
        <v>0</v>
      </c>
      <c r="L139" s="86">
        <f>E139*K139</f>
        <v>0</v>
      </c>
      <c r="N139" s="83">
        <f>E139*M139</f>
        <v>0</v>
      </c>
      <c r="O139" s="84">
        <v>20</v>
      </c>
      <c r="P139" s="84" t="s">
        <v>149</v>
      </c>
      <c r="V139" s="87" t="s">
        <v>106</v>
      </c>
      <c r="X139" s="126" t="s">
        <v>410</v>
      </c>
      <c r="Y139" s="126" t="s">
        <v>408</v>
      </c>
      <c r="Z139" s="81" t="s">
        <v>151</v>
      </c>
      <c r="AB139" s="84">
        <v>7</v>
      </c>
      <c r="AJ139" s="70" t="s">
        <v>152</v>
      </c>
      <c r="AK139" s="70" t="s">
        <v>153</v>
      </c>
    </row>
    <row r="140" spans="1:37">
      <c r="A140" s="79">
        <v>61</v>
      </c>
      <c r="B140" s="80" t="s">
        <v>404</v>
      </c>
      <c r="C140" s="81" t="s">
        <v>411</v>
      </c>
      <c r="D140" s="82" t="s">
        <v>412</v>
      </c>
      <c r="E140" s="83">
        <v>52.061999999999998</v>
      </c>
      <c r="F140" s="84" t="s">
        <v>247</v>
      </c>
      <c r="H140" s="85">
        <f>ROUND(E140*G140,2)</f>
        <v>0</v>
      </c>
      <c r="J140" s="85">
        <f>ROUND(E140*G140,2)</f>
        <v>0</v>
      </c>
      <c r="L140" s="86">
        <f>E140*K140</f>
        <v>0</v>
      </c>
      <c r="N140" s="83">
        <f>E140*M140</f>
        <v>0</v>
      </c>
      <c r="O140" s="84">
        <v>20</v>
      </c>
      <c r="P140" s="84" t="s">
        <v>149</v>
      </c>
      <c r="V140" s="87" t="s">
        <v>106</v>
      </c>
      <c r="W140" s="83">
        <v>58.673999999999999</v>
      </c>
      <c r="X140" s="126" t="s">
        <v>413</v>
      </c>
      <c r="Y140" s="126" t="s">
        <v>411</v>
      </c>
      <c r="Z140" s="81" t="s">
        <v>151</v>
      </c>
      <c r="AB140" s="84">
        <v>7</v>
      </c>
      <c r="AJ140" s="70" t="s">
        <v>152</v>
      </c>
      <c r="AK140" s="70" t="s">
        <v>153</v>
      </c>
    </row>
    <row r="141" spans="1:37" ht="25.5">
      <c r="A141" s="79">
        <v>62</v>
      </c>
      <c r="B141" s="80" t="s">
        <v>404</v>
      </c>
      <c r="C141" s="81" t="s">
        <v>414</v>
      </c>
      <c r="D141" s="82" t="s">
        <v>415</v>
      </c>
      <c r="E141" s="83">
        <v>52.061999999999998</v>
      </c>
      <c r="F141" s="84" t="s">
        <v>247</v>
      </c>
      <c r="H141" s="85">
        <f>ROUND(E141*G141,2)</f>
        <v>0</v>
      </c>
      <c r="J141" s="85">
        <f>ROUND(E141*G141,2)</f>
        <v>0</v>
      </c>
      <c r="L141" s="86">
        <f>E141*K141</f>
        <v>0</v>
      </c>
      <c r="N141" s="83">
        <f>E141*M141</f>
        <v>0</v>
      </c>
      <c r="O141" s="84">
        <v>20</v>
      </c>
      <c r="P141" s="84" t="s">
        <v>149</v>
      </c>
      <c r="V141" s="87" t="s">
        <v>106</v>
      </c>
      <c r="X141" s="126" t="s">
        <v>416</v>
      </c>
      <c r="Y141" s="126" t="s">
        <v>414</v>
      </c>
      <c r="Z141" s="81" t="s">
        <v>151</v>
      </c>
      <c r="AB141" s="84">
        <v>7</v>
      </c>
      <c r="AJ141" s="70" t="s">
        <v>152</v>
      </c>
      <c r="AK141" s="70" t="s">
        <v>153</v>
      </c>
    </row>
    <row r="142" spans="1:37">
      <c r="A142" s="79">
        <v>63</v>
      </c>
      <c r="B142" s="80" t="s">
        <v>217</v>
      </c>
      <c r="C142" s="81" t="s">
        <v>417</v>
      </c>
      <c r="D142" s="82" t="s">
        <v>418</v>
      </c>
      <c r="E142" s="83">
        <v>198.17699999999999</v>
      </c>
      <c r="F142" s="84" t="s">
        <v>247</v>
      </c>
      <c r="H142" s="85">
        <f>ROUND(E142*G142,2)</f>
        <v>0</v>
      </c>
      <c r="J142" s="85">
        <f>ROUND(E142*G142,2)</f>
        <v>0</v>
      </c>
      <c r="L142" s="86">
        <f>E142*K142</f>
        <v>0</v>
      </c>
      <c r="N142" s="83">
        <f>E142*M142</f>
        <v>0</v>
      </c>
      <c r="O142" s="84">
        <v>20</v>
      </c>
      <c r="P142" s="84" t="s">
        <v>149</v>
      </c>
      <c r="V142" s="87" t="s">
        <v>106</v>
      </c>
      <c r="W142" s="83">
        <v>160.72200000000001</v>
      </c>
      <c r="X142" s="126" t="s">
        <v>419</v>
      </c>
      <c r="Y142" s="126" t="s">
        <v>417</v>
      </c>
      <c r="Z142" s="81" t="s">
        <v>420</v>
      </c>
      <c r="AB142" s="84">
        <v>7</v>
      </c>
      <c r="AJ142" s="70" t="s">
        <v>152</v>
      </c>
      <c r="AK142" s="70" t="s">
        <v>153</v>
      </c>
    </row>
    <row r="143" spans="1:37">
      <c r="D143" s="134" t="s">
        <v>421</v>
      </c>
      <c r="E143" s="135">
        <f>J143</f>
        <v>0</v>
      </c>
      <c r="H143" s="135">
        <f>SUM(H126:H142)</f>
        <v>0</v>
      </c>
      <c r="I143" s="135">
        <f>SUM(I126:I142)</f>
        <v>0</v>
      </c>
      <c r="J143" s="135">
        <f>SUM(J126:J142)</f>
        <v>0</v>
      </c>
      <c r="L143" s="136">
        <f>SUM(L126:L142)</f>
        <v>4.6014813999999991</v>
      </c>
      <c r="N143" s="137">
        <f>SUM(N126:N142)</f>
        <v>0</v>
      </c>
      <c r="W143" s="83">
        <f>SUM(W126:W142)</f>
        <v>320.43399999999997</v>
      </c>
    </row>
    <row r="145" spans="1:37">
      <c r="D145" s="134" t="s">
        <v>422</v>
      </c>
      <c r="E145" s="137">
        <f>J145</f>
        <v>0</v>
      </c>
      <c r="H145" s="135">
        <f>+H36+H62+H74+H87+H94+H124+H143</f>
        <v>0</v>
      </c>
      <c r="I145" s="135">
        <f>+I36+I62+I74+I87+I94+I124+I143</f>
        <v>0</v>
      </c>
      <c r="J145" s="135">
        <f>+J36+J62+J74+J87+J94+J124+J143</f>
        <v>0</v>
      </c>
      <c r="L145" s="136">
        <f>+L36+L62+L74+L87+L94+L124+L143</f>
        <v>198.17705769</v>
      </c>
      <c r="N145" s="137">
        <f>+N36+N62+N74+N87+N94+N124+N143</f>
        <v>51.831999999999994</v>
      </c>
      <c r="W145" s="83">
        <f>+W36+W62+W74+W87+W94+W124+W143</f>
        <v>1397.7719999999999</v>
      </c>
    </row>
    <row r="147" spans="1:37">
      <c r="B147" s="125" t="s">
        <v>423</v>
      </c>
    </row>
    <row r="148" spans="1:37">
      <c r="B148" s="81" t="s">
        <v>424</v>
      </c>
    </row>
    <row r="149" spans="1:37" ht="25.5">
      <c r="A149" s="79">
        <v>64</v>
      </c>
      <c r="B149" s="80" t="s">
        <v>425</v>
      </c>
      <c r="C149" s="81" t="s">
        <v>426</v>
      </c>
      <c r="D149" s="82" t="s">
        <v>427</v>
      </c>
      <c r="E149" s="83">
        <v>46.28</v>
      </c>
      <c r="F149" s="84" t="s">
        <v>148</v>
      </c>
      <c r="H149" s="85">
        <f>ROUND(E149*G149,2)</f>
        <v>0</v>
      </c>
      <c r="J149" s="85">
        <f>ROUND(E149*G149,2)</f>
        <v>0</v>
      </c>
      <c r="K149" s="86">
        <v>6.0000000000000001E-3</v>
      </c>
      <c r="L149" s="86">
        <f>E149*K149</f>
        <v>0.27768000000000004</v>
      </c>
      <c r="N149" s="83">
        <f>E149*M149</f>
        <v>0</v>
      </c>
      <c r="O149" s="84">
        <v>20</v>
      </c>
      <c r="P149" s="84" t="s">
        <v>149</v>
      </c>
      <c r="V149" s="87" t="s">
        <v>428</v>
      </c>
      <c r="W149" s="83">
        <v>11.801</v>
      </c>
      <c r="X149" s="126" t="s">
        <v>429</v>
      </c>
      <c r="Y149" s="126" t="s">
        <v>426</v>
      </c>
      <c r="Z149" s="81" t="s">
        <v>430</v>
      </c>
      <c r="AB149" s="84">
        <v>7</v>
      </c>
      <c r="AJ149" s="70" t="s">
        <v>431</v>
      </c>
      <c r="AK149" s="70" t="s">
        <v>153</v>
      </c>
    </row>
    <row r="150" spans="1:37">
      <c r="D150" s="127" t="s">
        <v>432</v>
      </c>
      <c r="E150" s="128"/>
      <c r="F150" s="129"/>
      <c r="G150" s="130"/>
      <c r="H150" s="130"/>
      <c r="I150" s="130"/>
      <c r="J150" s="130"/>
      <c r="K150" s="131"/>
      <c r="L150" s="131"/>
      <c r="M150" s="128"/>
      <c r="N150" s="128"/>
      <c r="O150" s="129"/>
      <c r="P150" s="129"/>
      <c r="Q150" s="128"/>
      <c r="R150" s="128"/>
      <c r="S150" s="128"/>
      <c r="T150" s="132"/>
      <c r="U150" s="132"/>
      <c r="V150" s="132" t="s">
        <v>0</v>
      </c>
      <c r="W150" s="128"/>
      <c r="X150" s="133"/>
    </row>
    <row r="151" spans="1:37">
      <c r="A151" s="79">
        <v>65</v>
      </c>
      <c r="B151" s="80" t="s">
        <v>425</v>
      </c>
      <c r="C151" s="81" t="s">
        <v>433</v>
      </c>
      <c r="D151" s="82" t="s">
        <v>434</v>
      </c>
      <c r="E151" s="83">
        <v>56.98</v>
      </c>
      <c r="F151" s="84" t="s">
        <v>148</v>
      </c>
      <c r="H151" s="85">
        <f>ROUND(E151*G151,2)</f>
        <v>0</v>
      </c>
      <c r="J151" s="85">
        <f>ROUND(E151*G151,2)</f>
        <v>0</v>
      </c>
      <c r="K151" s="86">
        <v>8.4999999999999995E-4</v>
      </c>
      <c r="L151" s="86">
        <f>E151*K151</f>
        <v>4.8432999999999997E-2</v>
      </c>
      <c r="N151" s="83">
        <f>E151*M151</f>
        <v>0</v>
      </c>
      <c r="O151" s="84">
        <v>20</v>
      </c>
      <c r="P151" s="84" t="s">
        <v>149</v>
      </c>
      <c r="V151" s="87" t="s">
        <v>428</v>
      </c>
      <c r="W151" s="83">
        <v>9.5730000000000004</v>
      </c>
      <c r="X151" s="126" t="s">
        <v>435</v>
      </c>
      <c r="Y151" s="126" t="s">
        <v>433</v>
      </c>
      <c r="Z151" s="81" t="s">
        <v>430</v>
      </c>
      <c r="AB151" s="84">
        <v>7</v>
      </c>
      <c r="AJ151" s="70" t="s">
        <v>431</v>
      </c>
      <c r="AK151" s="70" t="s">
        <v>153</v>
      </c>
    </row>
    <row r="152" spans="1:37">
      <c r="D152" s="127" t="s">
        <v>436</v>
      </c>
      <c r="E152" s="128"/>
      <c r="F152" s="129"/>
      <c r="G152" s="130"/>
      <c r="H152" s="130"/>
      <c r="I152" s="130"/>
      <c r="J152" s="130"/>
      <c r="K152" s="131"/>
      <c r="L152" s="131"/>
      <c r="M152" s="128"/>
      <c r="N152" s="128"/>
      <c r="O152" s="129"/>
      <c r="P152" s="129"/>
      <c r="Q152" s="128"/>
      <c r="R152" s="128"/>
      <c r="S152" s="128"/>
      <c r="T152" s="132"/>
      <c r="U152" s="132"/>
      <c r="V152" s="132" t="s">
        <v>0</v>
      </c>
      <c r="W152" s="128"/>
      <c r="X152" s="133"/>
    </row>
    <row r="153" spans="1:37">
      <c r="A153" s="79">
        <v>66</v>
      </c>
      <c r="B153" s="80" t="s">
        <v>425</v>
      </c>
      <c r="C153" s="81" t="s">
        <v>437</v>
      </c>
      <c r="D153" s="82" t="s">
        <v>438</v>
      </c>
      <c r="E153" s="83">
        <v>27.992000000000001</v>
      </c>
      <c r="F153" s="84" t="s">
        <v>148</v>
      </c>
      <c r="H153" s="85">
        <f>ROUND(E153*G153,2)</f>
        <v>0</v>
      </c>
      <c r="J153" s="85">
        <f>ROUND(E153*G153,2)</f>
        <v>0</v>
      </c>
      <c r="K153" s="86">
        <v>1.0200000000000001E-3</v>
      </c>
      <c r="L153" s="86">
        <f>E153*K153</f>
        <v>2.8551840000000002E-2</v>
      </c>
      <c r="N153" s="83">
        <f>E153*M153</f>
        <v>0</v>
      </c>
      <c r="O153" s="84">
        <v>20</v>
      </c>
      <c r="P153" s="84" t="s">
        <v>149</v>
      </c>
      <c r="V153" s="87" t="s">
        <v>428</v>
      </c>
      <c r="W153" s="83">
        <v>5.6260000000000003</v>
      </c>
      <c r="X153" s="126" t="s">
        <v>439</v>
      </c>
      <c r="Y153" s="126" t="s">
        <v>437</v>
      </c>
      <c r="Z153" s="81" t="s">
        <v>430</v>
      </c>
      <c r="AB153" s="84">
        <v>7</v>
      </c>
      <c r="AJ153" s="70" t="s">
        <v>431</v>
      </c>
      <c r="AK153" s="70" t="s">
        <v>153</v>
      </c>
    </row>
    <row r="154" spans="1:37">
      <c r="D154" s="127" t="s">
        <v>440</v>
      </c>
      <c r="E154" s="128"/>
      <c r="F154" s="129"/>
      <c r="G154" s="130"/>
      <c r="H154" s="130"/>
      <c r="I154" s="130"/>
      <c r="J154" s="130"/>
      <c r="K154" s="131"/>
      <c r="L154" s="131"/>
      <c r="M154" s="128"/>
      <c r="N154" s="128"/>
      <c r="O154" s="129"/>
      <c r="P154" s="129"/>
      <c r="Q154" s="128"/>
      <c r="R154" s="128"/>
      <c r="S154" s="128"/>
      <c r="T154" s="132"/>
      <c r="U154" s="132"/>
      <c r="V154" s="132" t="s">
        <v>0</v>
      </c>
      <c r="W154" s="128"/>
      <c r="X154" s="133"/>
    </row>
    <row r="155" spans="1:37">
      <c r="A155" s="79">
        <v>67</v>
      </c>
      <c r="B155" s="80" t="s">
        <v>375</v>
      </c>
      <c r="C155" s="81" t="s">
        <v>441</v>
      </c>
      <c r="D155" s="82" t="s">
        <v>442</v>
      </c>
      <c r="E155" s="83">
        <v>101.96599999999999</v>
      </c>
      <c r="F155" s="84" t="s">
        <v>148</v>
      </c>
      <c r="I155" s="85">
        <f>ROUND(E155*G155,2)</f>
        <v>0</v>
      </c>
      <c r="J155" s="85">
        <f>ROUND(E155*G155,2)</f>
        <v>0</v>
      </c>
      <c r="K155" s="86">
        <v>1.2700000000000001E-3</v>
      </c>
      <c r="L155" s="86">
        <f>E155*K155</f>
        <v>0.12949682000000001</v>
      </c>
      <c r="N155" s="83">
        <f>E155*M155</f>
        <v>0</v>
      </c>
      <c r="O155" s="84">
        <v>20</v>
      </c>
      <c r="P155" s="84" t="s">
        <v>149</v>
      </c>
      <c r="V155" s="87" t="s">
        <v>98</v>
      </c>
      <c r="X155" s="126" t="s">
        <v>443</v>
      </c>
      <c r="Y155" s="126" t="s">
        <v>441</v>
      </c>
      <c r="Z155" s="81" t="s">
        <v>444</v>
      </c>
      <c r="AA155" s="81" t="s">
        <v>149</v>
      </c>
      <c r="AB155" s="84">
        <v>8</v>
      </c>
      <c r="AJ155" s="70" t="s">
        <v>445</v>
      </c>
      <c r="AK155" s="70" t="s">
        <v>153</v>
      </c>
    </row>
    <row r="156" spans="1:37">
      <c r="D156" s="127" t="s">
        <v>446</v>
      </c>
      <c r="E156" s="128"/>
      <c r="F156" s="129"/>
      <c r="G156" s="130"/>
      <c r="H156" s="130"/>
      <c r="I156" s="130"/>
      <c r="J156" s="130"/>
      <c r="K156" s="131"/>
      <c r="L156" s="131"/>
      <c r="M156" s="128"/>
      <c r="N156" s="128"/>
      <c r="O156" s="129"/>
      <c r="P156" s="129"/>
      <c r="Q156" s="128"/>
      <c r="R156" s="128"/>
      <c r="S156" s="128"/>
      <c r="T156" s="132"/>
      <c r="U156" s="132"/>
      <c r="V156" s="132" t="s">
        <v>0</v>
      </c>
      <c r="W156" s="128"/>
      <c r="X156" s="133"/>
    </row>
    <row r="157" spans="1:37">
      <c r="A157" s="79">
        <v>68</v>
      </c>
      <c r="B157" s="80" t="s">
        <v>425</v>
      </c>
      <c r="C157" s="81" t="s">
        <v>447</v>
      </c>
      <c r="D157" s="82" t="s">
        <v>448</v>
      </c>
      <c r="E157" s="83">
        <v>56.98</v>
      </c>
      <c r="F157" s="84" t="s">
        <v>148</v>
      </c>
      <c r="H157" s="85">
        <f>ROUND(E157*G157,2)</f>
        <v>0</v>
      </c>
      <c r="J157" s="85">
        <f>ROUND(E157*G157,2)</f>
        <v>0</v>
      </c>
      <c r="L157" s="86">
        <f>E157*K157</f>
        <v>0</v>
      </c>
      <c r="N157" s="83">
        <f>E157*M157</f>
        <v>0</v>
      </c>
      <c r="O157" s="84">
        <v>20</v>
      </c>
      <c r="P157" s="84" t="s">
        <v>149</v>
      </c>
      <c r="V157" s="87" t="s">
        <v>428</v>
      </c>
      <c r="W157" s="83">
        <v>6.1539999999999999</v>
      </c>
      <c r="X157" s="126" t="s">
        <v>449</v>
      </c>
      <c r="Y157" s="126" t="s">
        <v>447</v>
      </c>
      <c r="Z157" s="81" t="s">
        <v>430</v>
      </c>
      <c r="AB157" s="84">
        <v>7</v>
      </c>
      <c r="AJ157" s="70" t="s">
        <v>431</v>
      </c>
      <c r="AK157" s="70" t="s">
        <v>153</v>
      </c>
    </row>
    <row r="158" spans="1:37">
      <c r="A158" s="79">
        <v>69</v>
      </c>
      <c r="B158" s="80" t="s">
        <v>425</v>
      </c>
      <c r="C158" s="81" t="s">
        <v>450</v>
      </c>
      <c r="D158" s="82" t="s">
        <v>451</v>
      </c>
      <c r="E158" s="83">
        <v>56.98</v>
      </c>
      <c r="F158" s="84" t="s">
        <v>148</v>
      </c>
      <c r="H158" s="85">
        <f>ROUND(E158*G158,2)</f>
        <v>0</v>
      </c>
      <c r="J158" s="85">
        <f>ROUND(E158*G158,2)</f>
        <v>0</v>
      </c>
      <c r="L158" s="86">
        <f>E158*K158</f>
        <v>0</v>
      </c>
      <c r="N158" s="83">
        <f>E158*M158</f>
        <v>0</v>
      </c>
      <c r="O158" s="84">
        <v>20</v>
      </c>
      <c r="P158" s="84" t="s">
        <v>149</v>
      </c>
      <c r="V158" s="87" t="s">
        <v>428</v>
      </c>
      <c r="W158" s="83">
        <v>7.5209999999999999</v>
      </c>
      <c r="X158" s="126" t="s">
        <v>452</v>
      </c>
      <c r="Y158" s="126" t="s">
        <v>450</v>
      </c>
      <c r="Z158" s="81" t="s">
        <v>430</v>
      </c>
      <c r="AB158" s="84">
        <v>7</v>
      </c>
      <c r="AJ158" s="70" t="s">
        <v>431</v>
      </c>
      <c r="AK158" s="70" t="s">
        <v>153</v>
      </c>
    </row>
    <row r="159" spans="1:37">
      <c r="A159" s="79">
        <v>70</v>
      </c>
      <c r="B159" s="80" t="s">
        <v>375</v>
      </c>
      <c r="C159" s="81" t="s">
        <v>453</v>
      </c>
      <c r="D159" s="82" t="s">
        <v>454</v>
      </c>
      <c r="E159" s="83">
        <v>178.441</v>
      </c>
      <c r="F159" s="84" t="s">
        <v>148</v>
      </c>
      <c r="I159" s="85">
        <f>ROUND(E159*G159,2)</f>
        <v>0</v>
      </c>
      <c r="J159" s="85">
        <f>ROUND(E159*G159,2)</f>
        <v>0</v>
      </c>
      <c r="K159" s="86">
        <v>2.9999999999999997E-4</v>
      </c>
      <c r="L159" s="86">
        <f>E159*K159</f>
        <v>5.3532299999999998E-2</v>
      </c>
      <c r="N159" s="83">
        <f>E159*M159</f>
        <v>0</v>
      </c>
      <c r="O159" s="84">
        <v>20</v>
      </c>
      <c r="P159" s="84" t="s">
        <v>149</v>
      </c>
      <c r="V159" s="87" t="s">
        <v>98</v>
      </c>
      <c r="X159" s="126" t="s">
        <v>453</v>
      </c>
      <c r="Y159" s="126" t="s">
        <v>453</v>
      </c>
      <c r="Z159" s="81" t="s">
        <v>455</v>
      </c>
      <c r="AA159" s="81" t="s">
        <v>149</v>
      </c>
      <c r="AB159" s="84">
        <v>8</v>
      </c>
      <c r="AJ159" s="70" t="s">
        <v>445</v>
      </c>
      <c r="AK159" s="70" t="s">
        <v>153</v>
      </c>
    </row>
    <row r="160" spans="1:37">
      <c r="D160" s="127" t="s">
        <v>456</v>
      </c>
      <c r="E160" s="128"/>
      <c r="F160" s="129"/>
      <c r="G160" s="130"/>
      <c r="H160" s="130"/>
      <c r="I160" s="130"/>
      <c r="J160" s="130"/>
      <c r="K160" s="131"/>
      <c r="L160" s="131"/>
      <c r="M160" s="128"/>
      <c r="N160" s="128"/>
      <c r="O160" s="129"/>
      <c r="P160" s="129"/>
      <c r="Q160" s="128"/>
      <c r="R160" s="128"/>
      <c r="S160" s="128"/>
      <c r="T160" s="132"/>
      <c r="U160" s="132"/>
      <c r="V160" s="132" t="s">
        <v>0</v>
      </c>
      <c r="W160" s="128"/>
      <c r="X160" s="133"/>
    </row>
    <row r="161" spans="1:37">
      <c r="A161" s="79">
        <v>71</v>
      </c>
      <c r="B161" s="80" t="s">
        <v>425</v>
      </c>
      <c r="C161" s="81" t="s">
        <v>457</v>
      </c>
      <c r="D161" s="82" t="s">
        <v>458</v>
      </c>
      <c r="E161" s="83">
        <v>27.992000000000001</v>
      </c>
      <c r="F161" s="84" t="s">
        <v>148</v>
      </c>
      <c r="H161" s="85">
        <f>ROUND(E161*G161,2)</f>
        <v>0</v>
      </c>
      <c r="J161" s="85">
        <f>ROUND(E161*G161,2)</f>
        <v>0</v>
      </c>
      <c r="K161" s="86">
        <v>1.7000000000000001E-4</v>
      </c>
      <c r="L161" s="86">
        <f>E161*K161</f>
        <v>4.7586400000000006E-3</v>
      </c>
      <c r="N161" s="83">
        <f>E161*M161</f>
        <v>0</v>
      </c>
      <c r="O161" s="84">
        <v>20</v>
      </c>
      <c r="P161" s="84" t="s">
        <v>149</v>
      </c>
      <c r="V161" s="87" t="s">
        <v>428</v>
      </c>
      <c r="W161" s="83">
        <v>5.4859999999999998</v>
      </c>
      <c r="X161" s="126" t="s">
        <v>459</v>
      </c>
      <c r="Y161" s="126" t="s">
        <v>457</v>
      </c>
      <c r="Z161" s="81" t="s">
        <v>430</v>
      </c>
      <c r="AB161" s="84">
        <v>7</v>
      </c>
      <c r="AJ161" s="70" t="s">
        <v>431</v>
      </c>
      <c r="AK161" s="70" t="s">
        <v>153</v>
      </c>
    </row>
    <row r="162" spans="1:37">
      <c r="A162" s="79">
        <v>72</v>
      </c>
      <c r="B162" s="80" t="s">
        <v>425</v>
      </c>
      <c r="C162" s="81" t="s">
        <v>460</v>
      </c>
      <c r="D162" s="82" t="s">
        <v>461</v>
      </c>
      <c r="E162" s="83">
        <v>27.992000000000001</v>
      </c>
      <c r="F162" s="84" t="s">
        <v>148</v>
      </c>
      <c r="H162" s="85">
        <f>ROUND(E162*G162,2)</f>
        <v>0</v>
      </c>
      <c r="J162" s="85">
        <f>ROUND(E162*G162,2)</f>
        <v>0</v>
      </c>
      <c r="K162" s="86">
        <v>2.0000000000000001E-4</v>
      </c>
      <c r="L162" s="86">
        <f>E162*K162</f>
        <v>5.5984000000000008E-3</v>
      </c>
      <c r="N162" s="83">
        <f>E162*M162</f>
        <v>0</v>
      </c>
      <c r="O162" s="84">
        <v>20</v>
      </c>
      <c r="P162" s="84" t="s">
        <v>149</v>
      </c>
      <c r="V162" s="87" t="s">
        <v>428</v>
      </c>
      <c r="W162" s="83">
        <v>5.4859999999999998</v>
      </c>
      <c r="X162" s="126" t="s">
        <v>462</v>
      </c>
      <c r="Y162" s="126" t="s">
        <v>460</v>
      </c>
      <c r="Z162" s="81" t="s">
        <v>430</v>
      </c>
      <c r="AB162" s="84">
        <v>7</v>
      </c>
      <c r="AJ162" s="70" t="s">
        <v>431</v>
      </c>
      <c r="AK162" s="70" t="s">
        <v>153</v>
      </c>
    </row>
    <row r="163" spans="1:37">
      <c r="A163" s="79">
        <v>73</v>
      </c>
      <c r="B163" s="80" t="s">
        <v>425</v>
      </c>
      <c r="C163" s="81" t="s">
        <v>463</v>
      </c>
      <c r="D163" s="82" t="s">
        <v>464</v>
      </c>
      <c r="F163" s="84" t="s">
        <v>54</v>
      </c>
      <c r="H163" s="85">
        <f>ROUND(E163*G163,2)</f>
        <v>0</v>
      </c>
      <c r="J163" s="85">
        <f>ROUND(E163*G163,2)</f>
        <v>0</v>
      </c>
      <c r="L163" s="86">
        <f>E163*K163</f>
        <v>0</v>
      </c>
      <c r="N163" s="83">
        <f>E163*M163</f>
        <v>0</v>
      </c>
      <c r="O163" s="84">
        <v>20</v>
      </c>
      <c r="P163" s="84" t="s">
        <v>149</v>
      </c>
      <c r="V163" s="87" t="s">
        <v>428</v>
      </c>
      <c r="X163" s="126" t="s">
        <v>465</v>
      </c>
      <c r="Y163" s="126" t="s">
        <v>463</v>
      </c>
      <c r="Z163" s="81" t="s">
        <v>430</v>
      </c>
      <c r="AB163" s="84">
        <v>1</v>
      </c>
      <c r="AJ163" s="70" t="s">
        <v>431</v>
      </c>
      <c r="AK163" s="70" t="s">
        <v>153</v>
      </c>
    </row>
    <row r="164" spans="1:37">
      <c r="D164" s="134" t="s">
        <v>466</v>
      </c>
      <c r="E164" s="135">
        <f>J164</f>
        <v>0</v>
      </c>
      <c r="H164" s="135">
        <f>SUM(H147:H163)</f>
        <v>0</v>
      </c>
      <c r="I164" s="135">
        <f>SUM(I147:I163)</f>
        <v>0</v>
      </c>
      <c r="J164" s="135">
        <f>SUM(J147:J163)</f>
        <v>0</v>
      </c>
      <c r="L164" s="136">
        <f>SUM(L147:L163)</f>
        <v>0.54805100000000007</v>
      </c>
      <c r="N164" s="137">
        <f>SUM(N147:N163)</f>
        <v>0</v>
      </c>
      <c r="W164" s="83">
        <f>SUM(W147:W163)</f>
        <v>51.646999999999998</v>
      </c>
    </row>
    <row r="166" spans="1:37">
      <c r="B166" s="81" t="s">
        <v>467</v>
      </c>
    </row>
    <row r="167" spans="1:37">
      <c r="A167" s="79">
        <v>74</v>
      </c>
      <c r="B167" s="80" t="s">
        <v>468</v>
      </c>
      <c r="C167" s="81" t="s">
        <v>469</v>
      </c>
      <c r="D167" s="82" t="s">
        <v>470</v>
      </c>
      <c r="E167" s="83">
        <v>1</v>
      </c>
      <c r="F167" s="84" t="s">
        <v>13</v>
      </c>
      <c r="H167" s="85">
        <f>ROUND(E167*G167,2)</f>
        <v>0</v>
      </c>
      <c r="J167" s="85">
        <f>ROUND(E167*G167,2)</f>
        <v>0</v>
      </c>
      <c r="L167" s="86">
        <f>E167*K167</f>
        <v>0</v>
      </c>
      <c r="N167" s="83">
        <f>E167*M167</f>
        <v>0</v>
      </c>
      <c r="O167" s="84">
        <v>20</v>
      </c>
      <c r="P167" s="84" t="s">
        <v>149</v>
      </c>
      <c r="V167" s="87" t="s">
        <v>428</v>
      </c>
      <c r="X167" s="126" t="s">
        <v>468</v>
      </c>
      <c r="Y167" s="126" t="s">
        <v>469</v>
      </c>
      <c r="Z167" s="81" t="s">
        <v>336</v>
      </c>
      <c r="AB167" s="84">
        <v>7</v>
      </c>
      <c r="AJ167" s="70" t="s">
        <v>431</v>
      </c>
      <c r="AK167" s="70" t="s">
        <v>153</v>
      </c>
    </row>
    <row r="168" spans="1:37">
      <c r="D168" s="134" t="s">
        <v>471</v>
      </c>
      <c r="E168" s="135">
        <f>J168</f>
        <v>0</v>
      </c>
      <c r="H168" s="135">
        <f>SUM(H166:H167)</f>
        <v>0</v>
      </c>
      <c r="I168" s="135">
        <f>SUM(I166:I167)</f>
        <v>0</v>
      </c>
      <c r="J168" s="135">
        <f>SUM(J166:J167)</f>
        <v>0</v>
      </c>
      <c r="L168" s="136">
        <f>SUM(L166:L167)</f>
        <v>0</v>
      </c>
      <c r="N168" s="137">
        <f>SUM(N166:N167)</f>
        <v>0</v>
      </c>
      <c r="W168" s="83">
        <f>SUM(W166:W167)</f>
        <v>0</v>
      </c>
    </row>
    <row r="170" spans="1:37">
      <c r="B170" s="81" t="s">
        <v>472</v>
      </c>
    </row>
    <row r="171" spans="1:37">
      <c r="A171" s="79">
        <v>75</v>
      </c>
      <c r="B171" s="80" t="s">
        <v>468</v>
      </c>
      <c r="C171" s="81" t="s">
        <v>468</v>
      </c>
      <c r="D171" s="146" t="s">
        <v>473</v>
      </c>
      <c r="E171" s="147">
        <v>1</v>
      </c>
      <c r="F171" s="84" t="s">
        <v>13</v>
      </c>
      <c r="H171" s="85">
        <f>ROUND(E171*G171,2)</f>
        <v>0</v>
      </c>
      <c r="J171" s="85">
        <f>ROUND(E171*G171,2)</f>
        <v>0</v>
      </c>
      <c r="L171" s="86">
        <f>E171*K171</f>
        <v>0</v>
      </c>
      <c r="N171" s="83">
        <f>E171*M171</f>
        <v>0</v>
      </c>
      <c r="O171" s="84">
        <v>20</v>
      </c>
      <c r="P171" s="84" t="s">
        <v>149</v>
      </c>
      <c r="V171" s="87" t="s">
        <v>428</v>
      </c>
      <c r="X171" s="126" t="s">
        <v>468</v>
      </c>
      <c r="Y171" s="126" t="s">
        <v>468</v>
      </c>
      <c r="Z171" s="81" t="s">
        <v>336</v>
      </c>
      <c r="AB171" s="84">
        <v>7</v>
      </c>
      <c r="AJ171" s="70" t="s">
        <v>431</v>
      </c>
      <c r="AK171" s="70" t="s">
        <v>153</v>
      </c>
    </row>
    <row r="172" spans="1:37">
      <c r="D172" s="134" t="s">
        <v>474</v>
      </c>
      <c r="E172" s="135">
        <f>J172</f>
        <v>0</v>
      </c>
      <c r="H172" s="135">
        <f>SUM(H170:H171)</f>
        <v>0</v>
      </c>
      <c r="I172" s="135">
        <f>SUM(I170:I171)</f>
        <v>0</v>
      </c>
      <c r="J172" s="135">
        <f>SUM(J170:J171)</f>
        <v>0</v>
      </c>
      <c r="L172" s="136">
        <f>SUM(L170:L171)</f>
        <v>0</v>
      </c>
      <c r="N172" s="137">
        <f>SUM(N170:N171)</f>
        <v>0</v>
      </c>
      <c r="W172" s="83">
        <f>SUM(W170:W171)</f>
        <v>0</v>
      </c>
    </row>
    <row r="174" spans="1:37">
      <c r="B174" s="81" t="s">
        <v>475</v>
      </c>
    </row>
    <row r="175" spans="1:37">
      <c r="A175" s="79">
        <v>76</v>
      </c>
      <c r="B175" s="80" t="s">
        <v>468</v>
      </c>
      <c r="C175" s="81" t="s">
        <v>476</v>
      </c>
      <c r="D175" s="82" t="s">
        <v>477</v>
      </c>
      <c r="E175" s="83">
        <v>2</v>
      </c>
      <c r="F175" s="84" t="s">
        <v>267</v>
      </c>
      <c r="H175" s="85">
        <f>ROUND(E175*G175,2)</f>
        <v>0</v>
      </c>
      <c r="J175" s="85">
        <f>ROUND(E175*G175,2)</f>
        <v>0</v>
      </c>
      <c r="L175" s="86">
        <f>E175*K175</f>
        <v>0</v>
      </c>
      <c r="N175" s="83">
        <f>E175*M175</f>
        <v>0</v>
      </c>
      <c r="O175" s="84">
        <v>20</v>
      </c>
      <c r="P175" s="84" t="s">
        <v>149</v>
      </c>
      <c r="V175" s="87" t="s">
        <v>428</v>
      </c>
      <c r="W175" s="83">
        <v>0.79200000000000004</v>
      </c>
      <c r="X175" s="126" t="s">
        <v>478</v>
      </c>
      <c r="Y175" s="126" t="s">
        <v>476</v>
      </c>
      <c r="Z175" s="81" t="s">
        <v>479</v>
      </c>
      <c r="AB175" s="84">
        <v>7</v>
      </c>
      <c r="AJ175" s="70" t="s">
        <v>431</v>
      </c>
      <c r="AK175" s="70" t="s">
        <v>153</v>
      </c>
    </row>
    <row r="176" spans="1:37">
      <c r="D176" s="134" t="s">
        <v>480</v>
      </c>
      <c r="E176" s="135">
        <f>J176</f>
        <v>0</v>
      </c>
      <c r="H176" s="135">
        <f>SUM(H174:H175)</f>
        <v>0</v>
      </c>
      <c r="I176" s="135">
        <f>SUM(I174:I175)</f>
        <v>0</v>
      </c>
      <c r="J176" s="135">
        <f>SUM(J174:J175)</f>
        <v>0</v>
      </c>
      <c r="L176" s="136">
        <f>SUM(L174:L175)</f>
        <v>0</v>
      </c>
      <c r="N176" s="137">
        <f>SUM(N174:N175)</f>
        <v>0</v>
      </c>
      <c r="W176" s="83">
        <f>SUM(W174:W175)</f>
        <v>0.79200000000000004</v>
      </c>
    </row>
    <row r="178" spans="1:37">
      <c r="B178" s="81" t="s">
        <v>481</v>
      </c>
    </row>
    <row r="179" spans="1:37">
      <c r="A179" s="79">
        <v>77</v>
      </c>
      <c r="B179" s="80" t="s">
        <v>482</v>
      </c>
      <c r="C179" s="81" t="s">
        <v>483</v>
      </c>
      <c r="D179" s="82" t="s">
        <v>484</v>
      </c>
      <c r="E179" s="83">
        <v>9.6479999999999997</v>
      </c>
      <c r="F179" s="84" t="s">
        <v>148</v>
      </c>
      <c r="H179" s="85">
        <f>ROUND(E179*G179,2)</f>
        <v>0</v>
      </c>
      <c r="J179" s="85">
        <f>ROUND(E179*G179,2)</f>
        <v>0</v>
      </c>
      <c r="K179" s="86">
        <v>2.0000000000000002E-5</v>
      </c>
      <c r="L179" s="86">
        <f>E179*K179</f>
        <v>1.9296000000000002E-4</v>
      </c>
      <c r="N179" s="83">
        <f>E179*M179</f>
        <v>0</v>
      </c>
      <c r="O179" s="84">
        <v>20</v>
      </c>
      <c r="P179" s="84" t="s">
        <v>149</v>
      </c>
      <c r="V179" s="87" t="s">
        <v>428</v>
      </c>
      <c r="W179" s="83">
        <v>5.7309999999999999</v>
      </c>
      <c r="X179" s="126" t="s">
        <v>485</v>
      </c>
      <c r="Y179" s="126" t="s">
        <v>483</v>
      </c>
      <c r="Z179" s="81" t="s">
        <v>486</v>
      </c>
      <c r="AB179" s="84">
        <v>7</v>
      </c>
      <c r="AJ179" s="70" t="s">
        <v>431</v>
      </c>
      <c r="AK179" s="70" t="s">
        <v>153</v>
      </c>
    </row>
    <row r="180" spans="1:37">
      <c r="D180" s="127" t="s">
        <v>487</v>
      </c>
      <c r="E180" s="128"/>
      <c r="F180" s="129"/>
      <c r="G180" s="130"/>
      <c r="H180" s="130"/>
      <c r="I180" s="130"/>
      <c r="J180" s="130"/>
      <c r="K180" s="131"/>
      <c r="L180" s="131"/>
      <c r="M180" s="128"/>
      <c r="N180" s="128"/>
      <c r="O180" s="129"/>
      <c r="P180" s="129"/>
      <c r="Q180" s="128"/>
      <c r="R180" s="128"/>
      <c r="S180" s="128"/>
      <c r="T180" s="132"/>
      <c r="U180" s="132"/>
      <c r="V180" s="132" t="s">
        <v>0</v>
      </c>
      <c r="W180" s="128"/>
      <c r="X180" s="133"/>
    </row>
    <row r="181" spans="1:37">
      <c r="A181" s="79">
        <v>78</v>
      </c>
      <c r="B181" s="80" t="s">
        <v>375</v>
      </c>
      <c r="C181" s="81" t="s">
        <v>488</v>
      </c>
      <c r="D181" s="82" t="s">
        <v>489</v>
      </c>
      <c r="E181" s="83">
        <v>0.253</v>
      </c>
      <c r="F181" s="84" t="s">
        <v>164</v>
      </c>
      <c r="I181" s="85">
        <f>ROUND(E181*G181,2)</f>
        <v>0</v>
      </c>
      <c r="J181" s="85">
        <f>ROUND(E181*G181,2)</f>
        <v>0</v>
      </c>
      <c r="K181" s="86">
        <v>0.55000000000000004</v>
      </c>
      <c r="L181" s="86">
        <f>E181*K181</f>
        <v>0.13915000000000002</v>
      </c>
      <c r="N181" s="83">
        <f>E181*M181</f>
        <v>0</v>
      </c>
      <c r="O181" s="84">
        <v>20</v>
      </c>
      <c r="P181" s="84" t="s">
        <v>149</v>
      </c>
      <c r="V181" s="87" t="s">
        <v>98</v>
      </c>
      <c r="X181" s="126" t="s">
        <v>488</v>
      </c>
      <c r="Y181" s="126" t="s">
        <v>488</v>
      </c>
      <c r="Z181" s="81" t="s">
        <v>490</v>
      </c>
      <c r="AA181" s="81" t="s">
        <v>149</v>
      </c>
      <c r="AB181" s="84">
        <v>8</v>
      </c>
      <c r="AJ181" s="70" t="s">
        <v>445</v>
      </c>
      <c r="AK181" s="70" t="s">
        <v>153</v>
      </c>
    </row>
    <row r="182" spans="1:37">
      <c r="D182" s="127" t="s">
        <v>491</v>
      </c>
      <c r="E182" s="128"/>
      <c r="F182" s="129"/>
      <c r="G182" s="130"/>
      <c r="H182" s="130"/>
      <c r="I182" s="130"/>
      <c r="J182" s="130"/>
      <c r="K182" s="131"/>
      <c r="L182" s="131"/>
      <c r="M182" s="128"/>
      <c r="N182" s="128"/>
      <c r="O182" s="129"/>
      <c r="P182" s="129"/>
      <c r="Q182" s="128"/>
      <c r="R182" s="128"/>
      <c r="S182" s="128"/>
      <c r="T182" s="132"/>
      <c r="U182" s="132"/>
      <c r="V182" s="132" t="s">
        <v>0</v>
      </c>
      <c r="W182" s="128"/>
      <c r="X182" s="133"/>
    </row>
    <row r="183" spans="1:37" ht="25.5">
      <c r="A183" s="79">
        <v>79</v>
      </c>
      <c r="B183" s="80" t="s">
        <v>482</v>
      </c>
      <c r="C183" s="81" t="s">
        <v>492</v>
      </c>
      <c r="D183" s="82" t="s">
        <v>493</v>
      </c>
      <c r="E183" s="83">
        <v>1</v>
      </c>
      <c r="F183" s="84" t="s">
        <v>494</v>
      </c>
      <c r="H183" s="85">
        <f>ROUND(E183*G183,2)</f>
        <v>0</v>
      </c>
      <c r="J183" s="85">
        <f>ROUND(E183*G183,2)</f>
        <v>0</v>
      </c>
      <c r="L183" s="86">
        <f>E183*K183</f>
        <v>0</v>
      </c>
      <c r="N183" s="83">
        <f>E183*M183</f>
        <v>0</v>
      </c>
      <c r="O183" s="84">
        <v>20</v>
      </c>
      <c r="P183" s="84" t="s">
        <v>149</v>
      </c>
      <c r="V183" s="87" t="s">
        <v>428</v>
      </c>
      <c r="W183" s="83">
        <v>6.6000000000000003E-2</v>
      </c>
      <c r="X183" s="126" t="s">
        <v>495</v>
      </c>
      <c r="Y183" s="126" t="s">
        <v>492</v>
      </c>
      <c r="Z183" s="81" t="s">
        <v>486</v>
      </c>
      <c r="AB183" s="84">
        <v>7</v>
      </c>
      <c r="AJ183" s="70" t="s">
        <v>431</v>
      </c>
      <c r="AK183" s="70" t="s">
        <v>153</v>
      </c>
    </row>
    <row r="184" spans="1:37">
      <c r="A184" s="79">
        <v>80</v>
      </c>
      <c r="B184" s="80" t="s">
        <v>482</v>
      </c>
      <c r="C184" s="81" t="s">
        <v>496</v>
      </c>
      <c r="D184" s="82" t="s">
        <v>497</v>
      </c>
      <c r="E184" s="83">
        <v>227.7</v>
      </c>
      <c r="F184" s="84" t="s">
        <v>160</v>
      </c>
      <c r="H184" s="85">
        <f>ROUND(E184*G184,2)</f>
        <v>0</v>
      </c>
      <c r="J184" s="85">
        <f>ROUND(E184*G184,2)</f>
        <v>0</v>
      </c>
      <c r="K184" s="86">
        <v>2.5999999999999998E-4</v>
      </c>
      <c r="L184" s="86">
        <f>E184*K184</f>
        <v>5.9201999999999991E-2</v>
      </c>
      <c r="N184" s="83">
        <f>E184*M184</f>
        <v>0</v>
      </c>
      <c r="O184" s="84">
        <v>20</v>
      </c>
      <c r="P184" s="84" t="s">
        <v>149</v>
      </c>
      <c r="V184" s="87" t="s">
        <v>428</v>
      </c>
      <c r="W184" s="83">
        <v>78.328999999999994</v>
      </c>
      <c r="X184" s="126" t="s">
        <v>498</v>
      </c>
      <c r="Y184" s="126" t="s">
        <v>496</v>
      </c>
      <c r="Z184" s="81" t="s">
        <v>499</v>
      </c>
      <c r="AB184" s="84">
        <v>7</v>
      </c>
      <c r="AJ184" s="70" t="s">
        <v>431</v>
      </c>
      <c r="AK184" s="70" t="s">
        <v>153</v>
      </c>
    </row>
    <row r="185" spans="1:37">
      <c r="D185" s="127" t="s">
        <v>500</v>
      </c>
      <c r="E185" s="128"/>
      <c r="F185" s="129"/>
      <c r="G185" s="130"/>
      <c r="H185" s="130"/>
      <c r="I185" s="130"/>
      <c r="J185" s="130"/>
      <c r="K185" s="131"/>
      <c r="L185" s="131"/>
      <c r="M185" s="128"/>
      <c r="N185" s="128"/>
      <c r="O185" s="129"/>
      <c r="P185" s="129"/>
      <c r="Q185" s="128"/>
      <c r="R185" s="128"/>
      <c r="S185" s="128"/>
      <c r="T185" s="132"/>
      <c r="U185" s="132"/>
      <c r="V185" s="132" t="s">
        <v>0</v>
      </c>
      <c r="W185" s="128"/>
      <c r="X185" s="133"/>
    </row>
    <row r="186" spans="1:37">
      <c r="D186" s="127" t="s">
        <v>501</v>
      </c>
      <c r="E186" s="128"/>
      <c r="F186" s="129"/>
      <c r="G186" s="130"/>
      <c r="H186" s="130"/>
      <c r="I186" s="130"/>
      <c r="J186" s="130"/>
      <c r="K186" s="131"/>
      <c r="L186" s="131"/>
      <c r="M186" s="128"/>
      <c r="N186" s="128"/>
      <c r="O186" s="129"/>
      <c r="P186" s="129"/>
      <c r="Q186" s="128"/>
      <c r="R186" s="128"/>
      <c r="S186" s="128"/>
      <c r="T186" s="132"/>
      <c r="U186" s="132"/>
      <c r="V186" s="132" t="s">
        <v>0</v>
      </c>
      <c r="W186" s="128"/>
      <c r="X186" s="133"/>
    </row>
    <row r="187" spans="1:37">
      <c r="A187" s="79">
        <v>81</v>
      </c>
      <c r="B187" s="80" t="s">
        <v>482</v>
      </c>
      <c r="C187" s="81" t="s">
        <v>502</v>
      </c>
      <c r="D187" s="82" t="s">
        <v>503</v>
      </c>
      <c r="E187" s="83">
        <v>106.05</v>
      </c>
      <c r="F187" s="84" t="s">
        <v>160</v>
      </c>
      <c r="H187" s="85">
        <f>ROUND(E187*G187,2)</f>
        <v>0</v>
      </c>
      <c r="J187" s="85">
        <f>ROUND(E187*G187,2)</f>
        <v>0</v>
      </c>
      <c r="K187" s="86">
        <v>2.5999999999999998E-4</v>
      </c>
      <c r="L187" s="86">
        <f>E187*K187</f>
        <v>2.7572999999999997E-2</v>
      </c>
      <c r="N187" s="83">
        <f>E187*M187</f>
        <v>0</v>
      </c>
      <c r="O187" s="84">
        <v>20</v>
      </c>
      <c r="P187" s="84" t="s">
        <v>149</v>
      </c>
      <c r="V187" s="87" t="s">
        <v>428</v>
      </c>
      <c r="W187" s="83">
        <v>52.283000000000001</v>
      </c>
      <c r="X187" s="126" t="s">
        <v>504</v>
      </c>
      <c r="Y187" s="126" t="s">
        <v>502</v>
      </c>
      <c r="Z187" s="81" t="s">
        <v>499</v>
      </c>
      <c r="AB187" s="84">
        <v>7</v>
      </c>
      <c r="AJ187" s="70" t="s">
        <v>431</v>
      </c>
      <c r="AK187" s="70" t="s">
        <v>153</v>
      </c>
    </row>
    <row r="188" spans="1:37">
      <c r="D188" s="127" t="s">
        <v>505</v>
      </c>
      <c r="E188" s="128"/>
      <c r="F188" s="129"/>
      <c r="G188" s="130"/>
      <c r="H188" s="130"/>
      <c r="I188" s="130"/>
      <c r="J188" s="130"/>
      <c r="K188" s="131"/>
      <c r="L188" s="131"/>
      <c r="M188" s="128"/>
      <c r="N188" s="128"/>
      <c r="O188" s="129"/>
      <c r="P188" s="129"/>
      <c r="Q188" s="128"/>
      <c r="R188" s="128"/>
      <c r="S188" s="128"/>
      <c r="T188" s="132"/>
      <c r="U188" s="132"/>
      <c r="V188" s="132" t="s">
        <v>0</v>
      </c>
      <c r="W188" s="128"/>
      <c r="X188" s="133"/>
    </row>
    <row r="189" spans="1:37">
      <c r="A189" s="79">
        <v>82</v>
      </c>
      <c r="B189" s="80" t="s">
        <v>375</v>
      </c>
      <c r="C189" s="81" t="s">
        <v>506</v>
      </c>
      <c r="D189" s="82" t="s">
        <v>507</v>
      </c>
      <c r="E189" s="83">
        <v>4.49</v>
      </c>
      <c r="F189" s="84" t="s">
        <v>164</v>
      </c>
      <c r="I189" s="85">
        <f>ROUND(E189*G189,2)</f>
        <v>0</v>
      </c>
      <c r="J189" s="85">
        <f>ROUND(E189*G189,2)</f>
        <v>0</v>
      </c>
      <c r="K189" s="86">
        <v>0.55000000000000004</v>
      </c>
      <c r="L189" s="86">
        <f>E189*K189</f>
        <v>2.4695000000000005</v>
      </c>
      <c r="N189" s="83">
        <f>E189*M189</f>
        <v>0</v>
      </c>
      <c r="O189" s="84">
        <v>20</v>
      </c>
      <c r="P189" s="84" t="s">
        <v>149</v>
      </c>
      <c r="V189" s="87" t="s">
        <v>98</v>
      </c>
      <c r="X189" s="126" t="s">
        <v>506</v>
      </c>
      <c r="Y189" s="126" t="s">
        <v>506</v>
      </c>
      <c r="Z189" s="81" t="s">
        <v>490</v>
      </c>
      <c r="AA189" s="81" t="s">
        <v>149</v>
      </c>
      <c r="AB189" s="84">
        <v>8</v>
      </c>
      <c r="AJ189" s="70" t="s">
        <v>445</v>
      </c>
      <c r="AK189" s="70" t="s">
        <v>153</v>
      </c>
    </row>
    <row r="190" spans="1:37">
      <c r="D190" s="127" t="s">
        <v>508</v>
      </c>
      <c r="E190" s="128"/>
      <c r="F190" s="129"/>
      <c r="G190" s="130"/>
      <c r="H190" s="130"/>
      <c r="I190" s="130"/>
      <c r="J190" s="130"/>
      <c r="K190" s="131"/>
      <c r="L190" s="131"/>
      <c r="M190" s="128"/>
      <c r="N190" s="128"/>
      <c r="O190" s="129"/>
      <c r="P190" s="129"/>
      <c r="Q190" s="128"/>
      <c r="R190" s="128"/>
      <c r="S190" s="128"/>
      <c r="T190" s="132"/>
      <c r="U190" s="132"/>
      <c r="V190" s="132" t="s">
        <v>0</v>
      </c>
      <c r="W190" s="128"/>
      <c r="X190" s="133"/>
    </row>
    <row r="191" spans="1:37" ht="25.5">
      <c r="A191" s="79">
        <v>83</v>
      </c>
      <c r="B191" s="80" t="s">
        <v>482</v>
      </c>
      <c r="C191" s="81" t="s">
        <v>509</v>
      </c>
      <c r="D191" s="82" t="s">
        <v>510</v>
      </c>
      <c r="E191" s="83">
        <v>116.55</v>
      </c>
      <c r="F191" s="84" t="s">
        <v>148</v>
      </c>
      <c r="H191" s="85">
        <f>ROUND(E191*G191,2)</f>
        <v>0</v>
      </c>
      <c r="J191" s="85">
        <f>ROUND(E191*G191,2)</f>
        <v>0</v>
      </c>
      <c r="L191" s="86">
        <f>E191*K191</f>
        <v>0</v>
      </c>
      <c r="N191" s="83">
        <f>E191*M191</f>
        <v>0</v>
      </c>
      <c r="O191" s="84">
        <v>20</v>
      </c>
      <c r="P191" s="84" t="s">
        <v>149</v>
      </c>
      <c r="V191" s="87" t="s">
        <v>428</v>
      </c>
      <c r="W191" s="83">
        <v>27.855</v>
      </c>
      <c r="X191" s="126" t="s">
        <v>511</v>
      </c>
      <c r="Y191" s="126" t="s">
        <v>509</v>
      </c>
      <c r="Z191" s="81" t="s">
        <v>336</v>
      </c>
      <c r="AB191" s="84">
        <v>7</v>
      </c>
      <c r="AJ191" s="70" t="s">
        <v>431</v>
      </c>
      <c r="AK191" s="70" t="s">
        <v>153</v>
      </c>
    </row>
    <row r="192" spans="1:37">
      <c r="D192" s="127" t="s">
        <v>512</v>
      </c>
      <c r="E192" s="128"/>
      <c r="F192" s="129"/>
      <c r="G192" s="130"/>
      <c r="H192" s="130"/>
      <c r="I192" s="130"/>
      <c r="J192" s="130"/>
      <c r="K192" s="131"/>
      <c r="L192" s="131"/>
      <c r="M192" s="128"/>
      <c r="N192" s="128"/>
      <c r="O192" s="129"/>
      <c r="P192" s="129"/>
      <c r="Q192" s="128"/>
      <c r="R192" s="128"/>
      <c r="S192" s="128"/>
      <c r="T192" s="132"/>
      <c r="U192" s="132"/>
      <c r="V192" s="132" t="s">
        <v>0</v>
      </c>
      <c r="W192" s="128"/>
      <c r="X192" s="133"/>
    </row>
    <row r="193" spans="1:37">
      <c r="A193" s="79">
        <v>84</v>
      </c>
      <c r="B193" s="80" t="s">
        <v>482</v>
      </c>
      <c r="C193" s="81" t="s">
        <v>513</v>
      </c>
      <c r="D193" s="82" t="s">
        <v>514</v>
      </c>
      <c r="E193" s="83">
        <v>6.5839999999999996</v>
      </c>
      <c r="F193" s="84" t="s">
        <v>148</v>
      </c>
      <c r="H193" s="85">
        <f>ROUND(E193*G193,2)</f>
        <v>0</v>
      </c>
      <c r="J193" s="85">
        <f>ROUND(E193*G193,2)</f>
        <v>0</v>
      </c>
      <c r="L193" s="86">
        <f>E193*K193</f>
        <v>0</v>
      </c>
      <c r="N193" s="83">
        <f>E193*M193</f>
        <v>0</v>
      </c>
      <c r="O193" s="84">
        <v>20</v>
      </c>
      <c r="P193" s="84" t="s">
        <v>149</v>
      </c>
      <c r="V193" s="87" t="s">
        <v>428</v>
      </c>
      <c r="W193" s="83">
        <v>5.8929999999999998</v>
      </c>
      <c r="X193" s="126" t="s">
        <v>515</v>
      </c>
      <c r="Y193" s="126" t="s">
        <v>513</v>
      </c>
      <c r="Z193" s="81" t="s">
        <v>499</v>
      </c>
      <c r="AB193" s="84">
        <v>7</v>
      </c>
      <c r="AJ193" s="70" t="s">
        <v>431</v>
      </c>
      <c r="AK193" s="70" t="s">
        <v>153</v>
      </c>
    </row>
    <row r="194" spans="1:37">
      <c r="D194" s="127" t="s">
        <v>516</v>
      </c>
      <c r="E194" s="128"/>
      <c r="F194" s="129"/>
      <c r="G194" s="130"/>
      <c r="H194" s="130"/>
      <c r="I194" s="130"/>
      <c r="J194" s="130"/>
      <c r="K194" s="131"/>
      <c r="L194" s="131"/>
      <c r="M194" s="128"/>
      <c r="N194" s="128"/>
      <c r="O194" s="129"/>
      <c r="P194" s="129"/>
      <c r="Q194" s="128"/>
      <c r="R194" s="128"/>
      <c r="S194" s="128"/>
      <c r="T194" s="132"/>
      <c r="U194" s="132"/>
      <c r="V194" s="132" t="s">
        <v>0</v>
      </c>
      <c r="W194" s="128"/>
      <c r="X194" s="133"/>
    </row>
    <row r="195" spans="1:37">
      <c r="A195" s="79">
        <v>85</v>
      </c>
      <c r="B195" s="80" t="s">
        <v>375</v>
      </c>
      <c r="C195" s="81" t="s">
        <v>517</v>
      </c>
      <c r="D195" s="82" t="s">
        <v>518</v>
      </c>
      <c r="E195" s="83">
        <v>0.17299999999999999</v>
      </c>
      <c r="F195" s="84" t="s">
        <v>164</v>
      </c>
      <c r="I195" s="85">
        <f>ROUND(E195*G195,2)</f>
        <v>0</v>
      </c>
      <c r="J195" s="85">
        <f>ROUND(E195*G195,2)</f>
        <v>0</v>
      </c>
      <c r="K195" s="86">
        <v>0.55000000000000004</v>
      </c>
      <c r="L195" s="86">
        <f>E195*K195</f>
        <v>9.5149999999999998E-2</v>
      </c>
      <c r="N195" s="83">
        <f>E195*M195</f>
        <v>0</v>
      </c>
      <c r="O195" s="84">
        <v>20</v>
      </c>
      <c r="P195" s="84" t="s">
        <v>149</v>
      </c>
      <c r="V195" s="87" t="s">
        <v>98</v>
      </c>
      <c r="X195" s="126" t="s">
        <v>517</v>
      </c>
      <c r="Y195" s="126" t="s">
        <v>517</v>
      </c>
      <c r="Z195" s="81" t="s">
        <v>490</v>
      </c>
      <c r="AA195" s="81" t="s">
        <v>149</v>
      </c>
      <c r="AB195" s="84">
        <v>8</v>
      </c>
      <c r="AJ195" s="70" t="s">
        <v>445</v>
      </c>
      <c r="AK195" s="70" t="s">
        <v>153</v>
      </c>
    </row>
    <row r="196" spans="1:37">
      <c r="D196" s="127" t="s">
        <v>519</v>
      </c>
      <c r="E196" s="128"/>
      <c r="F196" s="129"/>
      <c r="G196" s="130"/>
      <c r="H196" s="130"/>
      <c r="I196" s="130"/>
      <c r="J196" s="130"/>
      <c r="K196" s="131"/>
      <c r="L196" s="131"/>
      <c r="M196" s="128"/>
      <c r="N196" s="128"/>
      <c r="O196" s="129"/>
      <c r="P196" s="129"/>
      <c r="Q196" s="128"/>
      <c r="R196" s="128"/>
      <c r="S196" s="128"/>
      <c r="T196" s="132"/>
      <c r="U196" s="132"/>
      <c r="V196" s="132" t="s">
        <v>0</v>
      </c>
      <c r="W196" s="128"/>
      <c r="X196" s="133"/>
    </row>
    <row r="197" spans="1:37" ht="25.5">
      <c r="A197" s="79">
        <v>86</v>
      </c>
      <c r="B197" s="80" t="s">
        <v>482</v>
      </c>
      <c r="C197" s="81" t="s">
        <v>520</v>
      </c>
      <c r="D197" s="82" t="s">
        <v>521</v>
      </c>
      <c r="E197" s="83">
        <v>116.55</v>
      </c>
      <c r="F197" s="84" t="s">
        <v>148</v>
      </c>
      <c r="H197" s="85">
        <f>ROUND(E197*G197,2)</f>
        <v>0</v>
      </c>
      <c r="J197" s="85">
        <f>ROUND(E197*G197,2)</f>
        <v>0</v>
      </c>
      <c r="L197" s="86">
        <f>E197*K197</f>
        <v>0</v>
      </c>
      <c r="N197" s="83">
        <f>E197*M197</f>
        <v>0</v>
      </c>
      <c r="O197" s="84">
        <v>20</v>
      </c>
      <c r="P197" s="84" t="s">
        <v>149</v>
      </c>
      <c r="V197" s="87" t="s">
        <v>428</v>
      </c>
      <c r="W197" s="83">
        <v>19.579999999999998</v>
      </c>
      <c r="X197" s="126" t="s">
        <v>522</v>
      </c>
      <c r="Y197" s="126" t="s">
        <v>520</v>
      </c>
      <c r="Z197" s="81" t="s">
        <v>499</v>
      </c>
      <c r="AB197" s="84">
        <v>7</v>
      </c>
      <c r="AJ197" s="70" t="s">
        <v>431</v>
      </c>
      <c r="AK197" s="70" t="s">
        <v>153</v>
      </c>
    </row>
    <row r="198" spans="1:37">
      <c r="A198" s="79">
        <v>87</v>
      </c>
      <c r="B198" s="80" t="s">
        <v>375</v>
      </c>
      <c r="C198" s="81" t="s">
        <v>488</v>
      </c>
      <c r="D198" s="82" t="s">
        <v>489</v>
      </c>
      <c r="E198" s="83">
        <v>0.245</v>
      </c>
      <c r="F198" s="84" t="s">
        <v>164</v>
      </c>
      <c r="I198" s="85">
        <f>ROUND(E198*G198,2)</f>
        <v>0</v>
      </c>
      <c r="J198" s="85">
        <f>ROUND(E198*G198,2)</f>
        <v>0</v>
      </c>
      <c r="K198" s="86">
        <v>0.55000000000000004</v>
      </c>
      <c r="L198" s="86">
        <f>E198*K198</f>
        <v>0.13475000000000001</v>
      </c>
      <c r="N198" s="83">
        <f>E198*M198</f>
        <v>0</v>
      </c>
      <c r="O198" s="84">
        <v>20</v>
      </c>
      <c r="P198" s="84" t="s">
        <v>149</v>
      </c>
      <c r="V198" s="87" t="s">
        <v>98</v>
      </c>
      <c r="X198" s="126" t="s">
        <v>488</v>
      </c>
      <c r="Y198" s="126" t="s">
        <v>488</v>
      </c>
      <c r="Z198" s="81" t="s">
        <v>490</v>
      </c>
      <c r="AA198" s="81" t="s">
        <v>149</v>
      </c>
      <c r="AB198" s="84">
        <v>8</v>
      </c>
      <c r="AJ198" s="70" t="s">
        <v>445</v>
      </c>
      <c r="AK198" s="70" t="s">
        <v>153</v>
      </c>
    </row>
    <row r="199" spans="1:37">
      <c r="D199" s="127" t="s">
        <v>523</v>
      </c>
      <c r="E199" s="128"/>
      <c r="F199" s="129"/>
      <c r="G199" s="130"/>
      <c r="H199" s="130"/>
      <c r="I199" s="130"/>
      <c r="J199" s="130"/>
      <c r="K199" s="131"/>
      <c r="L199" s="131"/>
      <c r="M199" s="128"/>
      <c r="N199" s="128"/>
      <c r="O199" s="129"/>
      <c r="P199" s="129"/>
      <c r="Q199" s="128"/>
      <c r="R199" s="128"/>
      <c r="S199" s="128"/>
      <c r="T199" s="132"/>
      <c r="U199" s="132"/>
      <c r="V199" s="132" t="s">
        <v>0</v>
      </c>
      <c r="W199" s="128"/>
      <c r="X199" s="133"/>
    </row>
    <row r="200" spans="1:37">
      <c r="A200" s="79">
        <v>88</v>
      </c>
      <c r="B200" s="80" t="s">
        <v>482</v>
      </c>
      <c r="C200" s="81" t="s">
        <v>524</v>
      </c>
      <c r="D200" s="82" t="s">
        <v>525</v>
      </c>
      <c r="E200" s="83">
        <v>4.7350000000000003</v>
      </c>
      <c r="F200" s="84" t="s">
        <v>164</v>
      </c>
      <c r="H200" s="85">
        <f>ROUND(E200*G200,2)</f>
        <v>0</v>
      </c>
      <c r="J200" s="85">
        <f>ROUND(E200*G200,2)</f>
        <v>0</v>
      </c>
      <c r="K200" s="86">
        <v>2.0889999999999999E-2</v>
      </c>
      <c r="L200" s="86">
        <f>E200*K200</f>
        <v>9.8914150000000006E-2</v>
      </c>
      <c r="N200" s="83">
        <f>E200*M200</f>
        <v>0</v>
      </c>
      <c r="O200" s="84">
        <v>20</v>
      </c>
      <c r="P200" s="84" t="s">
        <v>149</v>
      </c>
      <c r="V200" s="87" t="s">
        <v>428</v>
      </c>
      <c r="X200" s="126" t="s">
        <v>526</v>
      </c>
      <c r="Y200" s="126" t="s">
        <v>524</v>
      </c>
      <c r="Z200" s="81" t="s">
        <v>499</v>
      </c>
      <c r="AB200" s="84">
        <v>7</v>
      </c>
      <c r="AJ200" s="70" t="s">
        <v>431</v>
      </c>
      <c r="AK200" s="70" t="s">
        <v>153</v>
      </c>
    </row>
    <row r="201" spans="1:37">
      <c r="D201" s="127" t="s">
        <v>527</v>
      </c>
      <c r="E201" s="128"/>
      <c r="F201" s="129"/>
      <c r="G201" s="130"/>
      <c r="H201" s="130"/>
      <c r="I201" s="130"/>
      <c r="J201" s="130"/>
      <c r="K201" s="131"/>
      <c r="L201" s="131"/>
      <c r="M201" s="128"/>
      <c r="N201" s="128"/>
      <c r="O201" s="129"/>
      <c r="P201" s="129"/>
      <c r="Q201" s="128"/>
      <c r="R201" s="128"/>
      <c r="S201" s="128"/>
      <c r="T201" s="132"/>
      <c r="U201" s="132"/>
      <c r="V201" s="132" t="s">
        <v>0</v>
      </c>
      <c r="W201" s="128"/>
      <c r="X201" s="133"/>
    </row>
    <row r="202" spans="1:37" ht="25.5">
      <c r="A202" s="79">
        <v>89</v>
      </c>
      <c r="B202" s="80" t="s">
        <v>482</v>
      </c>
      <c r="C202" s="81" t="s">
        <v>528</v>
      </c>
      <c r="D202" s="82" t="s">
        <v>529</v>
      </c>
      <c r="E202" s="83">
        <v>58.058</v>
      </c>
      <c r="F202" s="84" t="s">
        <v>148</v>
      </c>
      <c r="H202" s="85">
        <f>ROUND(E202*G202,2)</f>
        <v>0</v>
      </c>
      <c r="J202" s="85">
        <f>ROUND(E202*G202,2)</f>
        <v>0</v>
      </c>
      <c r="L202" s="86">
        <f>E202*K202</f>
        <v>0</v>
      </c>
      <c r="N202" s="83">
        <f>E202*M202</f>
        <v>0</v>
      </c>
      <c r="O202" s="84">
        <v>20</v>
      </c>
      <c r="P202" s="84" t="s">
        <v>149</v>
      </c>
      <c r="V202" s="87" t="s">
        <v>428</v>
      </c>
      <c r="W202" s="83">
        <v>14.631</v>
      </c>
      <c r="X202" s="126" t="s">
        <v>530</v>
      </c>
      <c r="Y202" s="126" t="s">
        <v>528</v>
      </c>
      <c r="Z202" s="81" t="s">
        <v>336</v>
      </c>
      <c r="AB202" s="84">
        <v>7</v>
      </c>
      <c r="AJ202" s="70" t="s">
        <v>431</v>
      </c>
      <c r="AK202" s="70" t="s">
        <v>153</v>
      </c>
    </row>
    <row r="203" spans="1:37">
      <c r="D203" s="127" t="s">
        <v>531</v>
      </c>
      <c r="E203" s="128"/>
      <c r="F203" s="129"/>
      <c r="G203" s="130"/>
      <c r="H203" s="130"/>
      <c r="I203" s="130"/>
      <c r="J203" s="130"/>
      <c r="K203" s="131"/>
      <c r="L203" s="131"/>
      <c r="M203" s="128"/>
      <c r="N203" s="128"/>
      <c r="O203" s="129"/>
      <c r="P203" s="129"/>
      <c r="Q203" s="128"/>
      <c r="R203" s="128"/>
      <c r="S203" s="128"/>
      <c r="T203" s="132"/>
      <c r="U203" s="132"/>
      <c r="V203" s="132" t="s">
        <v>0</v>
      </c>
      <c r="W203" s="128"/>
      <c r="X203" s="133"/>
    </row>
    <row r="204" spans="1:37" ht="25.5">
      <c r="A204" s="79">
        <v>90</v>
      </c>
      <c r="B204" s="80" t="s">
        <v>482</v>
      </c>
      <c r="C204" s="81" t="s">
        <v>532</v>
      </c>
      <c r="D204" s="82" t="s">
        <v>533</v>
      </c>
      <c r="E204" s="83">
        <v>50.4</v>
      </c>
      <c r="F204" s="84" t="s">
        <v>148</v>
      </c>
      <c r="H204" s="85">
        <f>ROUND(E204*G204,2)</f>
        <v>0</v>
      </c>
      <c r="J204" s="85">
        <f>ROUND(E204*G204,2)</f>
        <v>0</v>
      </c>
      <c r="L204" s="86">
        <f>E204*K204</f>
        <v>0</v>
      </c>
      <c r="N204" s="83">
        <f>E204*M204</f>
        <v>0</v>
      </c>
      <c r="O204" s="84">
        <v>20</v>
      </c>
      <c r="P204" s="84" t="s">
        <v>149</v>
      </c>
      <c r="V204" s="87" t="s">
        <v>428</v>
      </c>
      <c r="W204" s="83">
        <v>12.045999999999999</v>
      </c>
      <c r="X204" s="126" t="s">
        <v>534</v>
      </c>
      <c r="Y204" s="126" t="s">
        <v>532</v>
      </c>
      <c r="Z204" s="81" t="s">
        <v>336</v>
      </c>
      <c r="AB204" s="84">
        <v>7</v>
      </c>
      <c r="AJ204" s="70" t="s">
        <v>431</v>
      </c>
      <c r="AK204" s="70" t="s">
        <v>153</v>
      </c>
    </row>
    <row r="205" spans="1:37">
      <c r="D205" s="127" t="s">
        <v>403</v>
      </c>
      <c r="E205" s="128"/>
      <c r="F205" s="129"/>
      <c r="G205" s="130"/>
      <c r="H205" s="130"/>
      <c r="I205" s="130"/>
      <c r="J205" s="130"/>
      <c r="K205" s="131"/>
      <c r="L205" s="131"/>
      <c r="M205" s="128"/>
      <c r="N205" s="128"/>
      <c r="O205" s="129"/>
      <c r="P205" s="129"/>
      <c r="Q205" s="128"/>
      <c r="R205" s="128"/>
      <c r="S205" s="128"/>
      <c r="T205" s="132"/>
      <c r="U205" s="132"/>
      <c r="V205" s="132" t="s">
        <v>0</v>
      </c>
      <c r="W205" s="128"/>
      <c r="X205" s="133"/>
    </row>
    <row r="206" spans="1:37" ht="25.5">
      <c r="A206" s="79">
        <v>91</v>
      </c>
      <c r="B206" s="80" t="s">
        <v>482</v>
      </c>
      <c r="C206" s="81" t="s">
        <v>535</v>
      </c>
      <c r="D206" s="82" t="s">
        <v>536</v>
      </c>
      <c r="E206" s="83">
        <v>11.88</v>
      </c>
      <c r="F206" s="84" t="s">
        <v>148</v>
      </c>
      <c r="H206" s="85">
        <f>ROUND(E206*G206,2)</f>
        <v>0</v>
      </c>
      <c r="J206" s="85">
        <f>ROUND(E206*G206,2)</f>
        <v>0</v>
      </c>
      <c r="K206" s="86">
        <v>1.8000000000000001E-4</v>
      </c>
      <c r="L206" s="86">
        <f>E206*K206</f>
        <v>2.1384000000000004E-3</v>
      </c>
      <c r="N206" s="83">
        <f>E206*M206</f>
        <v>0</v>
      </c>
      <c r="O206" s="84">
        <v>20</v>
      </c>
      <c r="P206" s="84" t="s">
        <v>149</v>
      </c>
      <c r="V206" s="87" t="s">
        <v>428</v>
      </c>
      <c r="W206" s="83">
        <v>2.887</v>
      </c>
      <c r="X206" s="126" t="s">
        <v>537</v>
      </c>
      <c r="Y206" s="126" t="s">
        <v>535</v>
      </c>
      <c r="Z206" s="81" t="s">
        <v>336</v>
      </c>
      <c r="AB206" s="84">
        <v>7</v>
      </c>
      <c r="AJ206" s="70" t="s">
        <v>431</v>
      </c>
      <c r="AK206" s="70" t="s">
        <v>153</v>
      </c>
    </row>
    <row r="207" spans="1:37">
      <c r="D207" s="127" t="s">
        <v>538</v>
      </c>
      <c r="E207" s="128"/>
      <c r="F207" s="129"/>
      <c r="G207" s="130"/>
      <c r="H207" s="130"/>
      <c r="I207" s="130"/>
      <c r="J207" s="130"/>
      <c r="K207" s="131"/>
      <c r="L207" s="131"/>
      <c r="M207" s="128"/>
      <c r="N207" s="128"/>
      <c r="O207" s="129"/>
      <c r="P207" s="129"/>
      <c r="Q207" s="128"/>
      <c r="R207" s="128"/>
      <c r="S207" s="128"/>
      <c r="T207" s="132"/>
      <c r="U207" s="132"/>
      <c r="V207" s="132" t="s">
        <v>0</v>
      </c>
      <c r="W207" s="128"/>
      <c r="X207" s="133"/>
    </row>
    <row r="208" spans="1:37">
      <c r="A208" s="79">
        <v>92</v>
      </c>
      <c r="B208" s="80" t="s">
        <v>375</v>
      </c>
      <c r="C208" s="81" t="s">
        <v>539</v>
      </c>
      <c r="D208" s="82" t="s">
        <v>540</v>
      </c>
      <c r="E208" s="83">
        <v>12.474</v>
      </c>
      <c r="F208" s="84" t="s">
        <v>148</v>
      </c>
      <c r="I208" s="85">
        <f>ROUND(E208*G208,2)</f>
        <v>0</v>
      </c>
      <c r="J208" s="85">
        <f>ROUND(E208*G208,2)</f>
        <v>0</v>
      </c>
      <c r="K208" s="86">
        <v>8.8000000000000005E-3</v>
      </c>
      <c r="L208" s="86">
        <f>E208*K208</f>
        <v>0.10977120000000001</v>
      </c>
      <c r="N208" s="83">
        <f>E208*M208</f>
        <v>0</v>
      </c>
      <c r="O208" s="84">
        <v>20</v>
      </c>
      <c r="P208" s="84" t="s">
        <v>149</v>
      </c>
      <c r="V208" s="87" t="s">
        <v>98</v>
      </c>
      <c r="X208" s="126" t="s">
        <v>539</v>
      </c>
      <c r="Y208" s="126" t="s">
        <v>539</v>
      </c>
      <c r="Z208" s="81" t="s">
        <v>541</v>
      </c>
      <c r="AA208" s="81" t="s">
        <v>149</v>
      </c>
      <c r="AB208" s="84">
        <v>8</v>
      </c>
      <c r="AJ208" s="70" t="s">
        <v>445</v>
      </c>
      <c r="AK208" s="70" t="s">
        <v>153</v>
      </c>
    </row>
    <row r="209" spans="1:37">
      <c r="D209" s="127" t="s">
        <v>542</v>
      </c>
      <c r="E209" s="128"/>
      <c r="F209" s="129"/>
      <c r="G209" s="130"/>
      <c r="H209" s="130"/>
      <c r="I209" s="130"/>
      <c r="J209" s="130"/>
      <c r="K209" s="131"/>
      <c r="L209" s="131"/>
      <c r="M209" s="128"/>
      <c r="N209" s="128"/>
      <c r="O209" s="129"/>
      <c r="P209" s="129"/>
      <c r="Q209" s="128"/>
      <c r="R209" s="128"/>
      <c r="S209" s="128"/>
      <c r="T209" s="132"/>
      <c r="U209" s="132"/>
      <c r="V209" s="132" t="s">
        <v>0</v>
      </c>
      <c r="W209" s="128"/>
      <c r="X209" s="133"/>
    </row>
    <row r="210" spans="1:37">
      <c r="A210" s="79">
        <v>93</v>
      </c>
      <c r="B210" s="80" t="s">
        <v>482</v>
      </c>
      <c r="C210" s="81" t="s">
        <v>543</v>
      </c>
      <c r="D210" s="82" t="s">
        <v>544</v>
      </c>
      <c r="F210" s="84" t="s">
        <v>54</v>
      </c>
      <c r="H210" s="85">
        <f>ROUND(E210*G210,2)</f>
        <v>0</v>
      </c>
      <c r="J210" s="85">
        <f>ROUND(E210*G210,2)</f>
        <v>0</v>
      </c>
      <c r="L210" s="86">
        <f>E210*K210</f>
        <v>0</v>
      </c>
      <c r="N210" s="83">
        <f>E210*M210</f>
        <v>0</v>
      </c>
      <c r="O210" s="84">
        <v>20</v>
      </c>
      <c r="P210" s="84" t="s">
        <v>149</v>
      </c>
      <c r="V210" s="87" t="s">
        <v>428</v>
      </c>
      <c r="X210" s="126" t="s">
        <v>545</v>
      </c>
      <c r="Y210" s="126" t="s">
        <v>543</v>
      </c>
      <c r="Z210" s="81" t="s">
        <v>486</v>
      </c>
      <c r="AB210" s="84">
        <v>1</v>
      </c>
      <c r="AJ210" s="70" t="s">
        <v>431</v>
      </c>
      <c r="AK210" s="70" t="s">
        <v>153</v>
      </c>
    </row>
    <row r="211" spans="1:37">
      <c r="D211" s="134" t="s">
        <v>546</v>
      </c>
      <c r="E211" s="135">
        <f>J211</f>
        <v>0</v>
      </c>
      <c r="H211" s="135">
        <f>SUM(H178:H210)</f>
        <v>0</v>
      </c>
      <c r="I211" s="135">
        <f>SUM(I178:I210)</f>
        <v>0</v>
      </c>
      <c r="J211" s="135">
        <f>SUM(J178:J210)</f>
        <v>0</v>
      </c>
      <c r="L211" s="136">
        <f>SUM(L178:L210)</f>
        <v>3.1363417100000004</v>
      </c>
      <c r="N211" s="137">
        <f>SUM(N178:N210)</f>
        <v>0</v>
      </c>
      <c r="W211" s="83">
        <f>SUM(W178:W210)</f>
        <v>219.30099999999996</v>
      </c>
    </row>
    <row r="213" spans="1:37">
      <c r="B213" s="81" t="s">
        <v>547</v>
      </c>
    </row>
    <row r="214" spans="1:37">
      <c r="A214" s="79">
        <v>94</v>
      </c>
      <c r="B214" s="80" t="s">
        <v>548</v>
      </c>
      <c r="C214" s="81" t="s">
        <v>549</v>
      </c>
      <c r="D214" s="82" t="s">
        <v>550</v>
      </c>
      <c r="E214" s="83">
        <v>21.2</v>
      </c>
      <c r="F214" s="84" t="s">
        <v>160</v>
      </c>
      <c r="H214" s="85">
        <f>ROUND(E214*G214,2)</f>
        <v>0</v>
      </c>
      <c r="J214" s="85">
        <f>ROUND(E214*G214,2)</f>
        <v>0</v>
      </c>
      <c r="K214" s="86">
        <v>3.5899999999999999E-3</v>
      </c>
      <c r="L214" s="86">
        <f>E214*K214</f>
        <v>7.6107999999999995E-2</v>
      </c>
      <c r="N214" s="83">
        <f>E214*M214</f>
        <v>0</v>
      </c>
      <c r="O214" s="84">
        <v>20</v>
      </c>
      <c r="P214" s="84" t="s">
        <v>149</v>
      </c>
      <c r="V214" s="87" t="s">
        <v>428</v>
      </c>
      <c r="W214" s="83">
        <v>11.066000000000001</v>
      </c>
      <c r="X214" s="126" t="s">
        <v>551</v>
      </c>
      <c r="Y214" s="126" t="s">
        <v>549</v>
      </c>
      <c r="Z214" s="81" t="s">
        <v>552</v>
      </c>
      <c r="AB214" s="84">
        <v>7</v>
      </c>
      <c r="AJ214" s="70" t="s">
        <v>431</v>
      </c>
      <c r="AK214" s="70" t="s">
        <v>153</v>
      </c>
    </row>
    <row r="215" spans="1:37">
      <c r="D215" s="127" t="s">
        <v>553</v>
      </c>
      <c r="E215" s="128"/>
      <c r="F215" s="129"/>
      <c r="G215" s="130"/>
      <c r="H215" s="130"/>
      <c r="I215" s="130"/>
      <c r="J215" s="130"/>
      <c r="K215" s="131"/>
      <c r="L215" s="131"/>
      <c r="M215" s="128"/>
      <c r="N215" s="128"/>
      <c r="O215" s="129"/>
      <c r="P215" s="129"/>
      <c r="Q215" s="128"/>
      <c r="R215" s="128"/>
      <c r="S215" s="128"/>
      <c r="T215" s="132"/>
      <c r="U215" s="132"/>
      <c r="V215" s="132" t="s">
        <v>0</v>
      </c>
      <c r="W215" s="128"/>
      <c r="X215" s="133"/>
    </row>
    <row r="216" spans="1:37">
      <c r="A216" s="79">
        <v>95</v>
      </c>
      <c r="B216" s="80" t="s">
        <v>548</v>
      </c>
      <c r="C216" s="81" t="s">
        <v>554</v>
      </c>
      <c r="D216" s="82" t="s">
        <v>555</v>
      </c>
      <c r="E216" s="83">
        <v>10</v>
      </c>
      <c r="F216" s="84" t="s">
        <v>160</v>
      </c>
      <c r="H216" s="85">
        <f>ROUND(E216*G216,2)</f>
        <v>0</v>
      </c>
      <c r="J216" s="85">
        <f>ROUND(E216*G216,2)</f>
        <v>0</v>
      </c>
      <c r="K216" s="86">
        <v>1.74E-3</v>
      </c>
      <c r="L216" s="86">
        <f>E216*K216</f>
        <v>1.7399999999999999E-2</v>
      </c>
      <c r="N216" s="83">
        <f>E216*M216</f>
        <v>0</v>
      </c>
      <c r="O216" s="84">
        <v>20</v>
      </c>
      <c r="P216" s="84" t="s">
        <v>149</v>
      </c>
      <c r="V216" s="87" t="s">
        <v>428</v>
      </c>
      <c r="W216" s="83">
        <v>4.9000000000000004</v>
      </c>
      <c r="X216" s="126" t="s">
        <v>556</v>
      </c>
      <c r="Y216" s="126" t="s">
        <v>554</v>
      </c>
      <c r="Z216" s="81" t="s">
        <v>552</v>
      </c>
      <c r="AB216" s="84">
        <v>7</v>
      </c>
      <c r="AJ216" s="70" t="s">
        <v>431</v>
      </c>
      <c r="AK216" s="70" t="s">
        <v>153</v>
      </c>
    </row>
    <row r="217" spans="1:37">
      <c r="D217" s="127" t="s">
        <v>557</v>
      </c>
      <c r="E217" s="128"/>
      <c r="F217" s="129"/>
      <c r="G217" s="130"/>
      <c r="H217" s="130"/>
      <c r="I217" s="130"/>
      <c r="J217" s="130"/>
      <c r="K217" s="131"/>
      <c r="L217" s="131"/>
      <c r="M217" s="128"/>
      <c r="N217" s="128"/>
      <c r="O217" s="129"/>
      <c r="P217" s="129"/>
      <c r="Q217" s="128"/>
      <c r="R217" s="128"/>
      <c r="S217" s="128"/>
      <c r="T217" s="132"/>
      <c r="U217" s="132"/>
      <c r="V217" s="132" t="s">
        <v>0</v>
      </c>
      <c r="W217" s="128"/>
      <c r="X217" s="133"/>
    </row>
    <row r="218" spans="1:37">
      <c r="A218" s="79">
        <v>96</v>
      </c>
      <c r="B218" s="80" t="s">
        <v>548</v>
      </c>
      <c r="C218" s="81" t="s">
        <v>558</v>
      </c>
      <c r="D218" s="82" t="s">
        <v>559</v>
      </c>
      <c r="E218" s="83">
        <v>8</v>
      </c>
      <c r="F218" s="84" t="s">
        <v>267</v>
      </c>
      <c r="H218" s="85">
        <f>ROUND(E218*G218,2)</f>
        <v>0</v>
      </c>
      <c r="J218" s="85">
        <f>ROUND(E218*G218,2)</f>
        <v>0</v>
      </c>
      <c r="K218" s="86">
        <v>2.9999999999999997E-4</v>
      </c>
      <c r="L218" s="86">
        <f>E218*K218</f>
        <v>2.3999999999999998E-3</v>
      </c>
      <c r="N218" s="83">
        <f>E218*M218</f>
        <v>0</v>
      </c>
      <c r="O218" s="84">
        <v>20</v>
      </c>
      <c r="P218" s="84" t="s">
        <v>149</v>
      </c>
      <c r="V218" s="87" t="s">
        <v>428</v>
      </c>
      <c r="W218" s="83">
        <v>1.456</v>
      </c>
      <c r="X218" s="126" t="s">
        <v>560</v>
      </c>
      <c r="Y218" s="126" t="s">
        <v>558</v>
      </c>
      <c r="Z218" s="81" t="s">
        <v>552</v>
      </c>
      <c r="AB218" s="84">
        <v>7</v>
      </c>
      <c r="AJ218" s="70" t="s">
        <v>431</v>
      </c>
      <c r="AK218" s="70" t="s">
        <v>153</v>
      </c>
    </row>
    <row r="219" spans="1:37">
      <c r="A219" s="79">
        <v>97</v>
      </c>
      <c r="B219" s="80" t="s">
        <v>548</v>
      </c>
      <c r="C219" s="81" t="s">
        <v>561</v>
      </c>
      <c r="D219" s="82" t="s">
        <v>562</v>
      </c>
      <c r="E219" s="83">
        <v>4</v>
      </c>
      <c r="F219" s="84" t="s">
        <v>267</v>
      </c>
      <c r="H219" s="85">
        <f>ROUND(E219*G219,2)</f>
        <v>0</v>
      </c>
      <c r="J219" s="85">
        <f>ROUND(E219*G219,2)</f>
        <v>0</v>
      </c>
      <c r="K219" s="86">
        <v>2.9999999999999997E-4</v>
      </c>
      <c r="L219" s="86">
        <f>E219*K219</f>
        <v>1.1999999999999999E-3</v>
      </c>
      <c r="N219" s="83">
        <f>E219*M219</f>
        <v>0</v>
      </c>
      <c r="O219" s="84">
        <v>20</v>
      </c>
      <c r="P219" s="84" t="s">
        <v>149</v>
      </c>
      <c r="V219" s="87" t="s">
        <v>428</v>
      </c>
      <c r="W219" s="83">
        <v>0.72799999999999998</v>
      </c>
      <c r="X219" s="126" t="s">
        <v>560</v>
      </c>
      <c r="Y219" s="126" t="s">
        <v>561</v>
      </c>
      <c r="Z219" s="81" t="s">
        <v>552</v>
      </c>
      <c r="AB219" s="84">
        <v>7</v>
      </c>
      <c r="AJ219" s="70" t="s">
        <v>431</v>
      </c>
      <c r="AK219" s="70" t="s">
        <v>153</v>
      </c>
    </row>
    <row r="220" spans="1:37">
      <c r="A220" s="79">
        <v>98</v>
      </c>
      <c r="B220" s="80" t="s">
        <v>548</v>
      </c>
      <c r="C220" s="81" t="s">
        <v>563</v>
      </c>
      <c r="D220" s="82" t="s">
        <v>564</v>
      </c>
      <c r="F220" s="84" t="s">
        <v>54</v>
      </c>
      <c r="H220" s="85">
        <f>ROUND(E220*G220,2)</f>
        <v>0</v>
      </c>
      <c r="J220" s="85">
        <f>ROUND(E220*G220,2)</f>
        <v>0</v>
      </c>
      <c r="L220" s="86">
        <f>E220*K220</f>
        <v>0</v>
      </c>
      <c r="N220" s="83">
        <f>E220*M220</f>
        <v>0</v>
      </c>
      <c r="O220" s="84">
        <v>20</v>
      </c>
      <c r="P220" s="84" t="s">
        <v>149</v>
      </c>
      <c r="V220" s="87" t="s">
        <v>428</v>
      </c>
      <c r="X220" s="126" t="s">
        <v>565</v>
      </c>
      <c r="Y220" s="126" t="s">
        <v>563</v>
      </c>
      <c r="Z220" s="81" t="s">
        <v>552</v>
      </c>
      <c r="AB220" s="84">
        <v>1</v>
      </c>
      <c r="AJ220" s="70" t="s">
        <v>431</v>
      </c>
      <c r="AK220" s="70" t="s">
        <v>153</v>
      </c>
    </row>
    <row r="221" spans="1:37">
      <c r="D221" s="134" t="s">
        <v>566</v>
      </c>
      <c r="E221" s="135">
        <f>J221</f>
        <v>0</v>
      </c>
      <c r="H221" s="135">
        <f>SUM(H213:H220)</f>
        <v>0</v>
      </c>
      <c r="I221" s="135">
        <f>SUM(I213:I220)</f>
        <v>0</v>
      </c>
      <c r="J221" s="135">
        <f>SUM(J213:J220)</f>
        <v>0</v>
      </c>
      <c r="L221" s="136">
        <f>SUM(L213:L220)</f>
        <v>9.7108E-2</v>
      </c>
      <c r="N221" s="137">
        <f>SUM(N213:N220)</f>
        <v>0</v>
      </c>
      <c r="W221" s="83">
        <f>SUM(W213:W220)</f>
        <v>18.150000000000002</v>
      </c>
    </row>
    <row r="223" spans="1:37">
      <c r="B223" s="81" t="s">
        <v>567</v>
      </c>
    </row>
    <row r="224" spans="1:37" ht="25.5">
      <c r="A224" s="79">
        <v>99</v>
      </c>
      <c r="B224" s="80" t="s">
        <v>568</v>
      </c>
      <c r="C224" s="81" t="s">
        <v>569</v>
      </c>
      <c r="D224" s="82" t="s">
        <v>570</v>
      </c>
      <c r="E224" s="83">
        <v>116.55</v>
      </c>
      <c r="F224" s="84" t="s">
        <v>148</v>
      </c>
      <c r="H224" s="85">
        <f>ROUND(E224*G224,2)</f>
        <v>0</v>
      </c>
      <c r="J224" s="85">
        <f>ROUND(E224*G224,2)</f>
        <v>0</v>
      </c>
      <c r="K224" s="86">
        <v>4.929E-2</v>
      </c>
      <c r="L224" s="86">
        <f>E224*K224</f>
        <v>5.7447495000000002</v>
      </c>
      <c r="N224" s="83">
        <f>E224*M224</f>
        <v>0</v>
      </c>
      <c r="O224" s="84">
        <v>20</v>
      </c>
      <c r="P224" s="84" t="s">
        <v>149</v>
      </c>
      <c r="V224" s="87" t="s">
        <v>428</v>
      </c>
      <c r="W224" s="83">
        <v>49.067999999999998</v>
      </c>
      <c r="X224" s="126" t="s">
        <v>571</v>
      </c>
      <c r="Y224" s="126" t="s">
        <v>569</v>
      </c>
      <c r="Z224" s="81" t="s">
        <v>572</v>
      </c>
      <c r="AB224" s="84">
        <v>7</v>
      </c>
      <c r="AJ224" s="70" t="s">
        <v>431</v>
      </c>
      <c r="AK224" s="70" t="s">
        <v>153</v>
      </c>
    </row>
    <row r="225" spans="1:37">
      <c r="D225" s="127" t="s">
        <v>512</v>
      </c>
      <c r="E225" s="128"/>
      <c r="F225" s="129"/>
      <c r="G225" s="130"/>
      <c r="H225" s="130"/>
      <c r="I225" s="130"/>
      <c r="J225" s="130"/>
      <c r="K225" s="131"/>
      <c r="L225" s="131"/>
      <c r="M225" s="128"/>
      <c r="N225" s="128"/>
      <c r="O225" s="129"/>
      <c r="P225" s="129"/>
      <c r="Q225" s="128"/>
      <c r="R225" s="128"/>
      <c r="S225" s="128"/>
      <c r="T225" s="132"/>
      <c r="U225" s="132"/>
      <c r="V225" s="132" t="s">
        <v>0</v>
      </c>
      <c r="W225" s="128"/>
      <c r="X225" s="133"/>
    </row>
    <row r="226" spans="1:37">
      <c r="A226" s="79">
        <v>100</v>
      </c>
      <c r="B226" s="80" t="s">
        <v>568</v>
      </c>
      <c r="C226" s="81" t="s">
        <v>573</v>
      </c>
      <c r="D226" s="82" t="s">
        <v>574</v>
      </c>
      <c r="E226" s="83">
        <v>128.20500000000001</v>
      </c>
      <c r="F226" s="84" t="s">
        <v>148</v>
      </c>
      <c r="H226" s="85">
        <f>ROUND(E226*G226,2)</f>
        <v>0</v>
      </c>
      <c r="J226" s="85">
        <f>ROUND(E226*G226,2)</f>
        <v>0</v>
      </c>
      <c r="K226" s="86">
        <v>1.7000000000000001E-4</v>
      </c>
      <c r="L226" s="86">
        <f>E226*K226</f>
        <v>2.1794850000000004E-2</v>
      </c>
      <c r="N226" s="83">
        <f>E226*M226</f>
        <v>0</v>
      </c>
      <c r="O226" s="84">
        <v>20</v>
      </c>
      <c r="P226" s="84" t="s">
        <v>149</v>
      </c>
      <c r="V226" s="87" t="s">
        <v>428</v>
      </c>
      <c r="W226" s="83">
        <v>6.7949999999999999</v>
      </c>
      <c r="X226" s="126" t="s">
        <v>575</v>
      </c>
      <c r="Y226" s="126" t="s">
        <v>573</v>
      </c>
      <c r="Z226" s="81" t="s">
        <v>572</v>
      </c>
      <c r="AB226" s="84">
        <v>7</v>
      </c>
      <c r="AJ226" s="70" t="s">
        <v>431</v>
      </c>
      <c r="AK226" s="70" t="s">
        <v>153</v>
      </c>
    </row>
    <row r="227" spans="1:37">
      <c r="D227" s="127" t="s">
        <v>576</v>
      </c>
      <c r="E227" s="128"/>
      <c r="F227" s="129"/>
      <c r="G227" s="130"/>
      <c r="H227" s="130"/>
      <c r="I227" s="130"/>
      <c r="J227" s="130"/>
      <c r="K227" s="131"/>
      <c r="L227" s="131"/>
      <c r="M227" s="128"/>
      <c r="N227" s="128"/>
      <c r="O227" s="129"/>
      <c r="P227" s="129"/>
      <c r="Q227" s="128"/>
      <c r="R227" s="128"/>
      <c r="S227" s="128"/>
      <c r="T227" s="132"/>
      <c r="U227" s="132"/>
      <c r="V227" s="132" t="s">
        <v>0</v>
      </c>
      <c r="W227" s="128"/>
      <c r="X227" s="133"/>
    </row>
    <row r="228" spans="1:37">
      <c r="A228" s="79">
        <v>101</v>
      </c>
      <c r="B228" s="80" t="s">
        <v>568</v>
      </c>
      <c r="C228" s="81" t="s">
        <v>577</v>
      </c>
      <c r="D228" s="82" t="s">
        <v>578</v>
      </c>
      <c r="F228" s="84" t="s">
        <v>54</v>
      </c>
      <c r="H228" s="85">
        <f>ROUND(E228*G228,2)</f>
        <v>0</v>
      </c>
      <c r="J228" s="85">
        <f>ROUND(E228*G228,2)</f>
        <v>0</v>
      </c>
      <c r="L228" s="86">
        <f>E228*K228</f>
        <v>0</v>
      </c>
      <c r="N228" s="83">
        <f>E228*M228</f>
        <v>0</v>
      </c>
      <c r="O228" s="84">
        <v>20</v>
      </c>
      <c r="P228" s="84" t="s">
        <v>149</v>
      </c>
      <c r="V228" s="87" t="s">
        <v>428</v>
      </c>
      <c r="X228" s="126" t="s">
        <v>579</v>
      </c>
      <c r="Y228" s="126" t="s">
        <v>577</v>
      </c>
      <c r="Z228" s="81" t="s">
        <v>572</v>
      </c>
      <c r="AB228" s="84">
        <v>1</v>
      </c>
      <c r="AJ228" s="70" t="s">
        <v>431</v>
      </c>
      <c r="AK228" s="70" t="s">
        <v>153</v>
      </c>
    </row>
    <row r="229" spans="1:37">
      <c r="D229" s="134" t="s">
        <v>580</v>
      </c>
      <c r="E229" s="135">
        <f>J229</f>
        <v>0</v>
      </c>
      <c r="H229" s="135">
        <f>SUM(H223:H228)</f>
        <v>0</v>
      </c>
      <c r="I229" s="135">
        <f>SUM(I223:I228)</f>
        <v>0</v>
      </c>
      <c r="J229" s="135">
        <f>SUM(J223:J228)</f>
        <v>0</v>
      </c>
      <c r="L229" s="136">
        <f>SUM(L223:L228)</f>
        <v>5.7665443500000002</v>
      </c>
      <c r="N229" s="137">
        <f>SUM(N223:N228)</f>
        <v>0</v>
      </c>
      <c r="W229" s="83">
        <f>SUM(W223:W228)</f>
        <v>55.863</v>
      </c>
    </row>
    <row r="231" spans="1:37">
      <c r="B231" s="81" t="s">
        <v>581</v>
      </c>
    </row>
    <row r="232" spans="1:37">
      <c r="A232" s="79">
        <v>102</v>
      </c>
      <c r="B232" s="80" t="s">
        <v>582</v>
      </c>
      <c r="C232" s="81" t="s">
        <v>583</v>
      </c>
      <c r="D232" s="82" t="s">
        <v>584</v>
      </c>
      <c r="E232" s="83">
        <v>21.812999999999999</v>
      </c>
      <c r="F232" s="84" t="s">
        <v>148</v>
      </c>
      <c r="H232" s="85">
        <f>ROUND(E232*G232,2)</f>
        <v>0</v>
      </c>
      <c r="J232" s="85">
        <f>ROUND(E232*G232,2)</f>
        <v>0</v>
      </c>
      <c r="K232" s="86">
        <v>3.0000000000000001E-5</v>
      </c>
      <c r="L232" s="86">
        <f>E232*K232</f>
        <v>6.5439000000000003E-4</v>
      </c>
      <c r="N232" s="83">
        <f>E232*M232</f>
        <v>0</v>
      </c>
      <c r="O232" s="84">
        <v>20</v>
      </c>
      <c r="P232" s="84" t="s">
        <v>149</v>
      </c>
      <c r="V232" s="87" t="s">
        <v>428</v>
      </c>
      <c r="W232" s="83">
        <v>17.058</v>
      </c>
      <c r="X232" s="126" t="s">
        <v>585</v>
      </c>
      <c r="Y232" s="126" t="s">
        <v>583</v>
      </c>
      <c r="Z232" s="81" t="s">
        <v>486</v>
      </c>
      <c r="AB232" s="84">
        <v>7</v>
      </c>
      <c r="AJ232" s="70" t="s">
        <v>431</v>
      </c>
      <c r="AK232" s="70" t="s">
        <v>153</v>
      </c>
    </row>
    <row r="233" spans="1:37">
      <c r="D233" s="127" t="s">
        <v>586</v>
      </c>
      <c r="E233" s="128"/>
      <c r="F233" s="129"/>
      <c r="G233" s="130"/>
      <c r="H233" s="130"/>
      <c r="I233" s="130"/>
      <c r="J233" s="130"/>
      <c r="K233" s="131"/>
      <c r="L233" s="131"/>
      <c r="M233" s="128"/>
      <c r="N233" s="128"/>
      <c r="O233" s="129"/>
      <c r="P233" s="129"/>
      <c r="Q233" s="128"/>
      <c r="R233" s="128"/>
      <c r="S233" s="128"/>
      <c r="T233" s="132"/>
      <c r="U233" s="132"/>
      <c r="V233" s="132" t="s">
        <v>0</v>
      </c>
      <c r="W233" s="128"/>
      <c r="X233" s="133"/>
    </row>
    <row r="234" spans="1:37">
      <c r="A234" s="79">
        <v>103</v>
      </c>
      <c r="B234" s="80" t="s">
        <v>375</v>
      </c>
      <c r="C234" s="81" t="s">
        <v>587</v>
      </c>
      <c r="D234" s="82" t="s">
        <v>588</v>
      </c>
      <c r="E234" s="83">
        <v>0.45800000000000002</v>
      </c>
      <c r="F234" s="84" t="s">
        <v>164</v>
      </c>
      <c r="I234" s="85">
        <f>ROUND(E234*G234,2)</f>
        <v>0</v>
      </c>
      <c r="J234" s="85">
        <f>ROUND(E234*G234,2)</f>
        <v>0</v>
      </c>
      <c r="K234" s="86">
        <v>0.55000000000000004</v>
      </c>
      <c r="L234" s="86">
        <f>E234*K234</f>
        <v>0.25190000000000001</v>
      </c>
      <c r="N234" s="83">
        <f>E234*M234</f>
        <v>0</v>
      </c>
      <c r="O234" s="84">
        <v>20</v>
      </c>
      <c r="P234" s="84" t="s">
        <v>149</v>
      </c>
      <c r="V234" s="87" t="s">
        <v>98</v>
      </c>
      <c r="X234" s="126" t="s">
        <v>587</v>
      </c>
      <c r="Y234" s="126" t="s">
        <v>587</v>
      </c>
      <c r="Z234" s="81" t="s">
        <v>490</v>
      </c>
      <c r="AA234" s="81" t="s">
        <v>149</v>
      </c>
      <c r="AB234" s="84">
        <v>8</v>
      </c>
      <c r="AJ234" s="70" t="s">
        <v>445</v>
      </c>
      <c r="AK234" s="70" t="s">
        <v>153</v>
      </c>
    </row>
    <row r="235" spans="1:37">
      <c r="D235" s="127" t="s">
        <v>589</v>
      </c>
      <c r="E235" s="128"/>
      <c r="F235" s="129"/>
      <c r="G235" s="130"/>
      <c r="H235" s="130"/>
      <c r="I235" s="130"/>
      <c r="J235" s="130"/>
      <c r="K235" s="131"/>
      <c r="L235" s="131"/>
      <c r="M235" s="128"/>
      <c r="N235" s="128"/>
      <c r="O235" s="129"/>
      <c r="P235" s="129"/>
      <c r="Q235" s="128"/>
      <c r="R235" s="128"/>
      <c r="S235" s="128"/>
      <c r="T235" s="132"/>
      <c r="U235" s="132"/>
      <c r="V235" s="132" t="s">
        <v>0</v>
      </c>
      <c r="W235" s="128"/>
      <c r="X235" s="133"/>
    </row>
    <row r="236" spans="1:37" ht="25.5">
      <c r="A236" s="79">
        <v>104</v>
      </c>
      <c r="B236" s="80" t="s">
        <v>582</v>
      </c>
      <c r="C236" s="81" t="s">
        <v>590</v>
      </c>
      <c r="D236" s="82" t="s">
        <v>591</v>
      </c>
      <c r="E236" s="83">
        <v>1</v>
      </c>
      <c r="F236" s="84" t="s">
        <v>267</v>
      </c>
      <c r="H236" s="85">
        <f>ROUND(E236*G236,2)</f>
        <v>0</v>
      </c>
      <c r="J236" s="85">
        <f>ROUND(E236*G236,2)</f>
        <v>0</v>
      </c>
      <c r="L236" s="86">
        <f>E236*K236</f>
        <v>0</v>
      </c>
      <c r="N236" s="83">
        <f>E236*M236</f>
        <v>0</v>
      </c>
      <c r="O236" s="84">
        <v>20</v>
      </c>
      <c r="P236" s="84" t="s">
        <v>149</v>
      </c>
      <c r="V236" s="87" t="s">
        <v>428</v>
      </c>
      <c r="W236" s="83">
        <v>0.68200000000000005</v>
      </c>
      <c r="X236" s="126" t="s">
        <v>592</v>
      </c>
      <c r="Y236" s="126" t="s">
        <v>590</v>
      </c>
      <c r="Z236" s="81" t="s">
        <v>593</v>
      </c>
      <c r="AB236" s="84">
        <v>7</v>
      </c>
      <c r="AJ236" s="70" t="s">
        <v>431</v>
      </c>
      <c r="AK236" s="70" t="s">
        <v>153</v>
      </c>
    </row>
    <row r="237" spans="1:37" ht="25.5">
      <c r="A237" s="79">
        <v>105</v>
      </c>
      <c r="B237" s="80" t="s">
        <v>582</v>
      </c>
      <c r="C237" s="81" t="s">
        <v>594</v>
      </c>
      <c r="D237" s="82" t="s">
        <v>595</v>
      </c>
      <c r="E237" s="83">
        <v>2</v>
      </c>
      <c r="F237" s="84" t="s">
        <v>267</v>
      </c>
      <c r="H237" s="85">
        <f>ROUND(E237*G237,2)</f>
        <v>0</v>
      </c>
      <c r="J237" s="85">
        <f>ROUND(E237*G237,2)</f>
        <v>0</v>
      </c>
      <c r="L237" s="86">
        <f>E237*K237</f>
        <v>0</v>
      </c>
      <c r="N237" s="83">
        <f>E237*M237</f>
        <v>0</v>
      </c>
      <c r="O237" s="84">
        <v>20</v>
      </c>
      <c r="P237" s="84" t="s">
        <v>149</v>
      </c>
      <c r="V237" s="87" t="s">
        <v>428</v>
      </c>
      <c r="W237" s="83">
        <v>1.3640000000000001</v>
      </c>
      <c r="X237" s="126" t="s">
        <v>592</v>
      </c>
      <c r="Y237" s="126" t="s">
        <v>594</v>
      </c>
      <c r="Z237" s="81" t="s">
        <v>593</v>
      </c>
      <c r="AB237" s="84">
        <v>7</v>
      </c>
      <c r="AJ237" s="70" t="s">
        <v>431</v>
      </c>
      <c r="AK237" s="70" t="s">
        <v>153</v>
      </c>
    </row>
    <row r="238" spans="1:37" ht="25.5">
      <c r="A238" s="79">
        <v>106</v>
      </c>
      <c r="B238" s="80" t="s">
        <v>582</v>
      </c>
      <c r="C238" s="81" t="s">
        <v>596</v>
      </c>
      <c r="D238" s="82" t="s">
        <v>597</v>
      </c>
      <c r="E238" s="147">
        <v>4</v>
      </c>
      <c r="F238" s="84" t="s">
        <v>267</v>
      </c>
      <c r="H238" s="85">
        <f>ROUND(E238*G238,2)</f>
        <v>0</v>
      </c>
      <c r="J238" s="85">
        <f>ROUND(E238*G238,2)</f>
        <v>0</v>
      </c>
      <c r="L238" s="86">
        <f>E238*K238</f>
        <v>0</v>
      </c>
      <c r="N238" s="83">
        <f>E238*M238</f>
        <v>0</v>
      </c>
      <c r="O238" s="84">
        <v>20</v>
      </c>
      <c r="P238" s="84" t="s">
        <v>149</v>
      </c>
      <c r="V238" s="87" t="s">
        <v>428</v>
      </c>
      <c r="W238" s="83">
        <v>3.41</v>
      </c>
      <c r="X238" s="126" t="s">
        <v>592</v>
      </c>
      <c r="Y238" s="126" t="s">
        <v>596</v>
      </c>
      <c r="Z238" s="81" t="s">
        <v>593</v>
      </c>
      <c r="AB238" s="84">
        <v>7</v>
      </c>
      <c r="AJ238" s="70" t="s">
        <v>431</v>
      </c>
      <c r="AK238" s="70" t="s">
        <v>153</v>
      </c>
    </row>
    <row r="239" spans="1:37">
      <c r="A239" s="79">
        <v>107</v>
      </c>
      <c r="B239" s="80" t="s">
        <v>582</v>
      </c>
      <c r="C239" s="81" t="s">
        <v>598</v>
      </c>
      <c r="D239" s="82" t="s">
        <v>599</v>
      </c>
      <c r="F239" s="84" t="s">
        <v>54</v>
      </c>
      <c r="H239" s="85">
        <f>ROUND(E239*G239,2)</f>
        <v>0</v>
      </c>
      <c r="J239" s="85">
        <f>ROUND(E239*G239,2)</f>
        <v>0</v>
      </c>
      <c r="L239" s="86">
        <f>E239*K239</f>
        <v>0</v>
      </c>
      <c r="N239" s="83">
        <f>E239*M239</f>
        <v>0</v>
      </c>
      <c r="O239" s="84">
        <v>20</v>
      </c>
      <c r="P239" s="84" t="s">
        <v>149</v>
      </c>
      <c r="V239" s="87" t="s">
        <v>428</v>
      </c>
      <c r="X239" s="126" t="s">
        <v>600</v>
      </c>
      <c r="Y239" s="126" t="s">
        <v>598</v>
      </c>
      <c r="Z239" s="81" t="s">
        <v>486</v>
      </c>
      <c r="AB239" s="84">
        <v>1</v>
      </c>
      <c r="AJ239" s="70" t="s">
        <v>431</v>
      </c>
      <c r="AK239" s="70" t="s">
        <v>153</v>
      </c>
    </row>
    <row r="240" spans="1:37">
      <c r="D240" s="134" t="s">
        <v>601</v>
      </c>
      <c r="E240" s="135">
        <f>J240</f>
        <v>0</v>
      </c>
      <c r="H240" s="135">
        <f>SUM(H231:H239)</f>
        <v>0</v>
      </c>
      <c r="I240" s="135">
        <f>SUM(I231:I239)</f>
        <v>0</v>
      </c>
      <c r="J240" s="135">
        <f>SUM(J231:J239)</f>
        <v>0</v>
      </c>
      <c r="L240" s="136">
        <f>SUM(L231:L239)</f>
        <v>0.25255439000000002</v>
      </c>
      <c r="N240" s="137">
        <f>SUM(N231:N239)</f>
        <v>0</v>
      </c>
      <c r="W240" s="83">
        <f>SUM(W231:W239)</f>
        <v>22.513999999999999</v>
      </c>
    </row>
    <row r="242" spans="1:37">
      <c r="B242" s="81" t="s">
        <v>602</v>
      </c>
    </row>
    <row r="243" spans="1:37" ht="25.5">
      <c r="A243" s="79">
        <v>108</v>
      </c>
      <c r="B243" s="80" t="s">
        <v>603</v>
      </c>
      <c r="C243" s="81" t="s">
        <v>604</v>
      </c>
      <c r="D243" s="82" t="s">
        <v>605</v>
      </c>
      <c r="E243" s="83">
        <v>7</v>
      </c>
      <c r="F243" s="84" t="s">
        <v>267</v>
      </c>
      <c r="H243" s="85">
        <f>ROUND(E243*G243,2)</f>
        <v>0</v>
      </c>
      <c r="J243" s="85">
        <f>ROUND(E243*G243,2)</f>
        <v>0</v>
      </c>
      <c r="K243" s="86">
        <v>1.4999999999999999E-4</v>
      </c>
      <c r="L243" s="86">
        <f>E243*K243</f>
        <v>1.0499999999999999E-3</v>
      </c>
      <c r="N243" s="83">
        <f>E243*M243</f>
        <v>0</v>
      </c>
      <c r="O243" s="84">
        <v>20</v>
      </c>
      <c r="P243" s="84" t="s">
        <v>149</v>
      </c>
      <c r="V243" s="87" t="s">
        <v>428</v>
      </c>
      <c r="W243" s="83">
        <v>4.8929999999999998</v>
      </c>
      <c r="X243" s="126" t="s">
        <v>606</v>
      </c>
      <c r="Y243" s="126" t="s">
        <v>604</v>
      </c>
      <c r="Z243" s="81" t="s">
        <v>607</v>
      </c>
      <c r="AB243" s="84">
        <v>7</v>
      </c>
      <c r="AJ243" s="70" t="s">
        <v>431</v>
      </c>
      <c r="AK243" s="70" t="s">
        <v>153</v>
      </c>
    </row>
    <row r="244" spans="1:37" ht="25.5">
      <c r="A244" s="79">
        <v>109</v>
      </c>
      <c r="B244" s="80" t="s">
        <v>603</v>
      </c>
      <c r="C244" s="81" t="s">
        <v>608</v>
      </c>
      <c r="D244" s="82" t="s">
        <v>609</v>
      </c>
      <c r="E244" s="83">
        <v>10.4</v>
      </c>
      <c r="F244" s="84" t="s">
        <v>160</v>
      </c>
      <c r="H244" s="85">
        <f>ROUND(E244*G244,2)</f>
        <v>0</v>
      </c>
      <c r="J244" s="85">
        <f>ROUND(E244*G244,2)</f>
        <v>0</v>
      </c>
      <c r="L244" s="86">
        <f>E244*K244</f>
        <v>0</v>
      </c>
      <c r="N244" s="83">
        <f>E244*M244</f>
        <v>0</v>
      </c>
      <c r="O244" s="84">
        <v>20</v>
      </c>
      <c r="P244" s="84" t="s">
        <v>149</v>
      </c>
      <c r="V244" s="87" t="s">
        <v>428</v>
      </c>
      <c r="W244" s="83">
        <v>3.4319999999999999</v>
      </c>
      <c r="X244" s="126" t="s">
        <v>610</v>
      </c>
      <c r="Y244" s="126" t="s">
        <v>608</v>
      </c>
      <c r="Z244" s="81" t="s">
        <v>611</v>
      </c>
      <c r="AB244" s="84">
        <v>7</v>
      </c>
      <c r="AJ244" s="70" t="s">
        <v>431</v>
      </c>
      <c r="AK244" s="70" t="s">
        <v>153</v>
      </c>
    </row>
    <row r="245" spans="1:37">
      <c r="D245" s="127" t="s">
        <v>612</v>
      </c>
      <c r="E245" s="128"/>
      <c r="F245" s="129"/>
      <c r="G245" s="130"/>
      <c r="H245" s="130"/>
      <c r="I245" s="130"/>
      <c r="J245" s="130"/>
      <c r="K245" s="131"/>
      <c r="L245" s="131"/>
      <c r="M245" s="128"/>
      <c r="N245" s="128"/>
      <c r="O245" s="129"/>
      <c r="P245" s="129"/>
      <c r="Q245" s="128"/>
      <c r="R245" s="128"/>
      <c r="S245" s="128"/>
      <c r="T245" s="132"/>
      <c r="U245" s="132"/>
      <c r="V245" s="132" t="s">
        <v>0</v>
      </c>
      <c r="W245" s="128"/>
      <c r="X245" s="133"/>
    </row>
    <row r="246" spans="1:37">
      <c r="A246" s="79">
        <v>110</v>
      </c>
      <c r="B246" s="80" t="s">
        <v>603</v>
      </c>
      <c r="C246" s="81" t="s">
        <v>613</v>
      </c>
      <c r="D246" s="82" t="s">
        <v>614</v>
      </c>
      <c r="E246" s="83">
        <v>1</v>
      </c>
      <c r="F246" s="84" t="s">
        <v>494</v>
      </c>
      <c r="H246" s="85">
        <f>ROUND(E246*G246,2)</f>
        <v>0</v>
      </c>
      <c r="J246" s="85">
        <f>ROUND(E246*G246,2)</f>
        <v>0</v>
      </c>
      <c r="L246" s="86">
        <f>E246*K246</f>
        <v>0</v>
      </c>
      <c r="N246" s="83">
        <f>E246*M246</f>
        <v>0</v>
      </c>
      <c r="O246" s="84">
        <v>20</v>
      </c>
      <c r="P246" s="84" t="s">
        <v>149</v>
      </c>
      <c r="V246" s="87" t="s">
        <v>428</v>
      </c>
      <c r="W246" s="83">
        <v>0.45</v>
      </c>
      <c r="X246" s="126" t="s">
        <v>615</v>
      </c>
      <c r="Y246" s="126" t="s">
        <v>613</v>
      </c>
      <c r="Z246" s="81" t="s">
        <v>611</v>
      </c>
      <c r="AB246" s="84">
        <v>7</v>
      </c>
      <c r="AJ246" s="70" t="s">
        <v>431</v>
      </c>
      <c r="AK246" s="70" t="s">
        <v>153</v>
      </c>
    </row>
    <row r="247" spans="1:37" ht="25.5">
      <c r="A247" s="79">
        <v>111</v>
      </c>
      <c r="B247" s="80" t="s">
        <v>603</v>
      </c>
      <c r="C247" s="81" t="s">
        <v>616</v>
      </c>
      <c r="D247" s="82" t="s">
        <v>617</v>
      </c>
      <c r="E247" s="83">
        <v>1</v>
      </c>
      <c r="F247" s="84" t="s">
        <v>267</v>
      </c>
      <c r="H247" s="85">
        <f>ROUND(E247*G247,2)</f>
        <v>0</v>
      </c>
      <c r="J247" s="85">
        <f>ROUND(E247*G247,2)</f>
        <v>0</v>
      </c>
      <c r="L247" s="86">
        <f>E247*K247</f>
        <v>0</v>
      </c>
      <c r="N247" s="83">
        <f>E247*M247</f>
        <v>0</v>
      </c>
      <c r="O247" s="84">
        <v>20</v>
      </c>
      <c r="P247" s="84" t="s">
        <v>149</v>
      </c>
      <c r="V247" s="87" t="s">
        <v>428</v>
      </c>
      <c r="W247" s="83">
        <v>2.2000000000000002</v>
      </c>
      <c r="X247" s="126" t="s">
        <v>618</v>
      </c>
      <c r="Y247" s="126" t="s">
        <v>616</v>
      </c>
      <c r="Z247" s="81" t="s">
        <v>611</v>
      </c>
      <c r="AB247" s="84">
        <v>7</v>
      </c>
      <c r="AJ247" s="70" t="s">
        <v>431</v>
      </c>
      <c r="AK247" s="70" t="s">
        <v>153</v>
      </c>
    </row>
    <row r="248" spans="1:37">
      <c r="A248" s="79">
        <v>112</v>
      </c>
      <c r="B248" s="80" t="s">
        <v>603</v>
      </c>
      <c r="C248" s="81" t="s">
        <v>619</v>
      </c>
      <c r="D248" s="82" t="s">
        <v>620</v>
      </c>
      <c r="E248" s="83">
        <v>230</v>
      </c>
      <c r="F248" s="84" t="s">
        <v>621</v>
      </c>
      <c r="H248" s="85">
        <f>ROUND(E248*G248,2)</f>
        <v>0</v>
      </c>
      <c r="J248" s="85">
        <f>ROUND(E248*G248,2)</f>
        <v>0</v>
      </c>
      <c r="K248" s="86">
        <v>5.0000000000000002E-5</v>
      </c>
      <c r="L248" s="86">
        <f>E248*K248</f>
        <v>1.15E-2</v>
      </c>
      <c r="M248" s="83">
        <v>1E-3</v>
      </c>
      <c r="N248" s="83">
        <f>E248*M248</f>
        <v>0.23</v>
      </c>
      <c r="O248" s="84">
        <v>20</v>
      </c>
      <c r="P248" s="84" t="s">
        <v>149</v>
      </c>
      <c r="V248" s="87" t="s">
        <v>428</v>
      </c>
      <c r="W248" s="83">
        <v>9.66</v>
      </c>
      <c r="X248" s="126" t="s">
        <v>622</v>
      </c>
      <c r="Y248" s="126" t="s">
        <v>619</v>
      </c>
      <c r="Z248" s="81" t="s">
        <v>607</v>
      </c>
      <c r="AB248" s="84">
        <v>7</v>
      </c>
      <c r="AJ248" s="70" t="s">
        <v>431</v>
      </c>
      <c r="AK248" s="70" t="s">
        <v>153</v>
      </c>
    </row>
    <row r="249" spans="1:37">
      <c r="D249" s="127" t="s">
        <v>623</v>
      </c>
      <c r="E249" s="128"/>
      <c r="F249" s="129"/>
      <c r="G249" s="130"/>
      <c r="H249" s="130"/>
      <c r="I249" s="130"/>
      <c r="J249" s="130"/>
      <c r="K249" s="131"/>
      <c r="L249" s="131"/>
      <c r="M249" s="128"/>
      <c r="N249" s="128"/>
      <c r="O249" s="129"/>
      <c r="P249" s="129"/>
      <c r="Q249" s="128"/>
      <c r="R249" s="128"/>
      <c r="S249" s="128"/>
      <c r="T249" s="132"/>
      <c r="U249" s="132"/>
      <c r="V249" s="132" t="s">
        <v>0</v>
      </c>
      <c r="W249" s="128"/>
      <c r="X249" s="133"/>
    </row>
    <row r="250" spans="1:37" ht="25.5">
      <c r="A250" s="79">
        <v>113</v>
      </c>
      <c r="B250" s="80" t="s">
        <v>603</v>
      </c>
      <c r="C250" s="81" t="s">
        <v>624</v>
      </c>
      <c r="D250" s="82" t="s">
        <v>625</v>
      </c>
      <c r="E250" s="83">
        <v>20</v>
      </c>
      <c r="F250" s="84" t="s">
        <v>626</v>
      </c>
      <c r="H250" s="85">
        <f>ROUND(E250*G250,2)</f>
        <v>0</v>
      </c>
      <c r="J250" s="85">
        <f>ROUND(E250*G250,2)</f>
        <v>0</v>
      </c>
      <c r="L250" s="86">
        <f>E250*K250</f>
        <v>0</v>
      </c>
      <c r="N250" s="83">
        <f>E250*M250</f>
        <v>0</v>
      </c>
      <c r="O250" s="84">
        <v>20</v>
      </c>
      <c r="P250" s="84" t="s">
        <v>149</v>
      </c>
      <c r="V250" s="87" t="s">
        <v>428</v>
      </c>
      <c r="W250" s="83">
        <v>20</v>
      </c>
      <c r="X250" s="126" t="s">
        <v>627</v>
      </c>
      <c r="Y250" s="126" t="s">
        <v>624</v>
      </c>
      <c r="Z250" s="81" t="s">
        <v>607</v>
      </c>
      <c r="AB250" s="84">
        <v>7</v>
      </c>
      <c r="AJ250" s="70" t="s">
        <v>431</v>
      </c>
      <c r="AK250" s="70" t="s">
        <v>153</v>
      </c>
    </row>
    <row r="251" spans="1:37">
      <c r="A251" s="79">
        <v>114</v>
      </c>
      <c r="B251" s="80" t="s">
        <v>603</v>
      </c>
      <c r="C251" s="81" t="s">
        <v>628</v>
      </c>
      <c r="D251" s="82" t="s">
        <v>629</v>
      </c>
      <c r="F251" s="84" t="s">
        <v>54</v>
      </c>
      <c r="H251" s="85">
        <f>ROUND(E251*G251,2)</f>
        <v>0</v>
      </c>
      <c r="J251" s="85">
        <f>ROUND(E251*G251,2)</f>
        <v>0</v>
      </c>
      <c r="L251" s="86">
        <f>E251*K251</f>
        <v>0</v>
      </c>
      <c r="N251" s="83">
        <f>E251*M251</f>
        <v>0</v>
      </c>
      <c r="O251" s="84">
        <v>20</v>
      </c>
      <c r="P251" s="84" t="s">
        <v>149</v>
      </c>
      <c r="V251" s="87" t="s">
        <v>428</v>
      </c>
      <c r="X251" s="126" t="s">
        <v>630</v>
      </c>
      <c r="Y251" s="126" t="s">
        <v>628</v>
      </c>
      <c r="Z251" s="81" t="s">
        <v>607</v>
      </c>
      <c r="AB251" s="84">
        <v>1</v>
      </c>
      <c r="AJ251" s="70" t="s">
        <v>431</v>
      </c>
      <c r="AK251" s="70" t="s">
        <v>153</v>
      </c>
    </row>
    <row r="252" spans="1:37">
      <c r="D252" s="134" t="s">
        <v>631</v>
      </c>
      <c r="E252" s="135">
        <f>J252</f>
        <v>0</v>
      </c>
      <c r="H252" s="135">
        <f>SUM(H242:H251)</f>
        <v>0</v>
      </c>
      <c r="I252" s="135">
        <f>SUM(I242:I251)</f>
        <v>0</v>
      </c>
      <c r="J252" s="135">
        <f>SUM(J242:J251)</f>
        <v>0</v>
      </c>
      <c r="L252" s="136">
        <f>SUM(L242:L251)</f>
        <v>1.255E-2</v>
      </c>
      <c r="N252" s="137">
        <f>SUM(N242:N251)</f>
        <v>0.23</v>
      </c>
      <c r="W252" s="83">
        <f>SUM(W242:W251)</f>
        <v>40.634999999999998</v>
      </c>
    </row>
    <row r="254" spans="1:37">
      <c r="B254" s="81" t="s">
        <v>632</v>
      </c>
    </row>
    <row r="255" spans="1:37">
      <c r="A255" s="79">
        <v>115</v>
      </c>
      <c r="B255" s="80" t="s">
        <v>633</v>
      </c>
      <c r="C255" s="81" t="s">
        <v>634</v>
      </c>
      <c r="D255" s="82" t="s">
        <v>635</v>
      </c>
      <c r="E255" s="83">
        <v>36.695999999999998</v>
      </c>
      <c r="F255" s="84" t="s">
        <v>148</v>
      </c>
      <c r="H255" s="85">
        <f>ROUND(E255*G255,2)</f>
        <v>0</v>
      </c>
      <c r="J255" s="85">
        <f>ROUND(E255*G255,2)</f>
        <v>0</v>
      </c>
      <c r="K255" s="86">
        <v>3.2000000000000003E-4</v>
      </c>
      <c r="L255" s="86">
        <f>E255*K255</f>
        <v>1.174272E-2</v>
      </c>
      <c r="N255" s="83">
        <f>E255*M255</f>
        <v>0</v>
      </c>
      <c r="O255" s="84">
        <v>20</v>
      </c>
      <c r="P255" s="84" t="s">
        <v>149</v>
      </c>
      <c r="V255" s="87" t="s">
        <v>428</v>
      </c>
      <c r="W255" s="83">
        <v>4.55</v>
      </c>
      <c r="X255" s="126" t="s">
        <v>636</v>
      </c>
      <c r="Y255" s="126" t="s">
        <v>634</v>
      </c>
      <c r="Z255" s="81" t="s">
        <v>637</v>
      </c>
      <c r="AB255" s="84">
        <v>7</v>
      </c>
      <c r="AJ255" s="70" t="s">
        <v>431</v>
      </c>
      <c r="AK255" s="70" t="s">
        <v>153</v>
      </c>
    </row>
    <row r="256" spans="1:37">
      <c r="D256" s="127" t="s">
        <v>638</v>
      </c>
      <c r="E256" s="128"/>
      <c r="F256" s="129"/>
      <c r="G256" s="130"/>
      <c r="H256" s="130"/>
      <c r="I256" s="130"/>
      <c r="J256" s="130"/>
      <c r="K256" s="131"/>
      <c r="L256" s="131"/>
      <c r="M256" s="128"/>
      <c r="N256" s="128"/>
      <c r="O256" s="129"/>
      <c r="P256" s="129"/>
      <c r="Q256" s="128"/>
      <c r="R256" s="128"/>
      <c r="S256" s="128"/>
      <c r="T256" s="132"/>
      <c r="U256" s="132"/>
      <c r="V256" s="132" t="s">
        <v>0</v>
      </c>
      <c r="W256" s="128"/>
      <c r="X256" s="133"/>
    </row>
    <row r="257" spans="1:37" ht="25.5">
      <c r="A257" s="79">
        <v>116</v>
      </c>
      <c r="B257" s="80" t="s">
        <v>633</v>
      </c>
      <c r="C257" s="81" t="s">
        <v>639</v>
      </c>
      <c r="D257" s="82" t="s">
        <v>640</v>
      </c>
      <c r="E257" s="83">
        <v>254.89</v>
      </c>
      <c r="F257" s="84" t="s">
        <v>148</v>
      </c>
      <c r="H257" s="85">
        <f>ROUND(E257*G257,2)</f>
        <v>0</v>
      </c>
      <c r="J257" s="85">
        <f>ROUND(E257*G257,2)</f>
        <v>0</v>
      </c>
      <c r="K257" s="86">
        <v>3.4000000000000002E-4</v>
      </c>
      <c r="L257" s="86">
        <f>E257*K257</f>
        <v>8.6662600000000006E-2</v>
      </c>
      <c r="N257" s="83">
        <f>E257*M257</f>
        <v>0</v>
      </c>
      <c r="O257" s="84">
        <v>20</v>
      </c>
      <c r="P257" s="84" t="s">
        <v>149</v>
      </c>
      <c r="V257" s="87" t="s">
        <v>428</v>
      </c>
      <c r="W257" s="83">
        <v>46.645000000000003</v>
      </c>
      <c r="X257" s="126" t="s">
        <v>641</v>
      </c>
      <c r="Y257" s="126" t="s">
        <v>639</v>
      </c>
      <c r="Z257" s="81" t="s">
        <v>637</v>
      </c>
      <c r="AB257" s="84">
        <v>7</v>
      </c>
      <c r="AJ257" s="70" t="s">
        <v>431</v>
      </c>
      <c r="AK257" s="70" t="s">
        <v>153</v>
      </c>
    </row>
    <row r="258" spans="1:37" ht="25.5">
      <c r="D258" s="127" t="s">
        <v>642</v>
      </c>
      <c r="E258" s="128"/>
      <c r="F258" s="129"/>
      <c r="G258" s="130"/>
      <c r="H258" s="130"/>
      <c r="I258" s="130"/>
      <c r="J258" s="130"/>
      <c r="K258" s="131"/>
      <c r="L258" s="131"/>
      <c r="M258" s="128"/>
      <c r="N258" s="128"/>
      <c r="O258" s="129"/>
      <c r="P258" s="129"/>
      <c r="Q258" s="128"/>
      <c r="R258" s="128"/>
      <c r="S258" s="128"/>
      <c r="T258" s="132"/>
      <c r="U258" s="132"/>
      <c r="V258" s="132" t="s">
        <v>0</v>
      </c>
      <c r="W258" s="128"/>
      <c r="X258" s="133"/>
    </row>
    <row r="259" spans="1:37">
      <c r="D259" s="134" t="s">
        <v>643</v>
      </c>
      <c r="E259" s="135">
        <f>J259</f>
        <v>0</v>
      </c>
      <c r="H259" s="135">
        <f>SUM(H254:H258)</f>
        <v>0</v>
      </c>
      <c r="I259" s="135">
        <f>SUM(I254:I258)</f>
        <v>0</v>
      </c>
      <c r="J259" s="135">
        <f>SUM(J254:J258)</f>
        <v>0</v>
      </c>
      <c r="L259" s="136">
        <f>SUM(L254:L258)</f>
        <v>9.8405320000000004E-2</v>
      </c>
      <c r="N259" s="137">
        <f>SUM(N254:N258)</f>
        <v>0</v>
      </c>
      <c r="W259" s="83">
        <f>SUM(W254:W258)</f>
        <v>51.195</v>
      </c>
    </row>
    <row r="261" spans="1:37">
      <c r="B261" s="81" t="s">
        <v>644</v>
      </c>
    </row>
    <row r="262" spans="1:37">
      <c r="A262" s="79">
        <v>117</v>
      </c>
      <c r="B262" s="80" t="s">
        <v>645</v>
      </c>
      <c r="C262" s="81" t="s">
        <v>646</v>
      </c>
      <c r="D262" s="82" t="s">
        <v>647</v>
      </c>
      <c r="E262" s="83">
        <v>165.98599999999999</v>
      </c>
      <c r="F262" s="84" t="s">
        <v>148</v>
      </c>
      <c r="H262" s="85">
        <f>ROUND(E262*G262,2)</f>
        <v>0</v>
      </c>
      <c r="J262" s="85">
        <f>ROUND(E262*G262,2)</f>
        <v>0</v>
      </c>
      <c r="K262" s="86">
        <v>4.2000000000000002E-4</v>
      </c>
      <c r="L262" s="86">
        <f>E262*K262</f>
        <v>6.9714120000000004E-2</v>
      </c>
      <c r="N262" s="83">
        <f>E262*M262</f>
        <v>0</v>
      </c>
      <c r="O262" s="84">
        <v>20</v>
      </c>
      <c r="P262" s="84" t="s">
        <v>149</v>
      </c>
      <c r="V262" s="87" t="s">
        <v>428</v>
      </c>
      <c r="W262" s="83">
        <v>14.939</v>
      </c>
      <c r="X262" s="126" t="s">
        <v>648</v>
      </c>
      <c r="Y262" s="126" t="s">
        <v>646</v>
      </c>
      <c r="Z262" s="81" t="s">
        <v>649</v>
      </c>
      <c r="AB262" s="84">
        <v>7</v>
      </c>
      <c r="AJ262" s="70" t="s">
        <v>431</v>
      </c>
      <c r="AK262" s="70" t="s">
        <v>153</v>
      </c>
    </row>
    <row r="263" spans="1:37">
      <c r="D263" s="134" t="s">
        <v>650</v>
      </c>
      <c r="E263" s="135">
        <f>J263</f>
        <v>0</v>
      </c>
      <c r="H263" s="135">
        <f>SUM(H261:H262)</f>
        <v>0</v>
      </c>
      <c r="I263" s="135">
        <f>SUM(I261:I262)</f>
        <v>0</v>
      </c>
      <c r="J263" s="135">
        <f>SUM(J261:J262)</f>
        <v>0</v>
      </c>
      <c r="L263" s="136">
        <f>SUM(L261:L262)</f>
        <v>6.9714120000000004E-2</v>
      </c>
      <c r="N263" s="137">
        <f>SUM(N261:N262)</f>
        <v>0</v>
      </c>
      <c r="W263" s="83">
        <f>SUM(W261:W262)</f>
        <v>14.939</v>
      </c>
    </row>
    <row r="265" spans="1:37">
      <c r="D265" s="134" t="s">
        <v>651</v>
      </c>
      <c r="E265" s="137">
        <f>J265</f>
        <v>0</v>
      </c>
      <c r="H265" s="135">
        <f>+H164+H168+H172+H176+H211+H221+H229+H240+H252+H259+H263</f>
        <v>0</v>
      </c>
      <c r="I265" s="135">
        <f>+I164+I168+I172+I176+I211+I221+I229+I240+I252+I259+I263</f>
        <v>0</v>
      </c>
      <c r="J265" s="135">
        <f>+J164+J168+J172+J176+J211+J221+J229+J240+J252+J259+J263</f>
        <v>0</v>
      </c>
      <c r="L265" s="136">
        <f>+L164+L168+L172+L176+L211+L221+L229+L240+L252+L259+L263</f>
        <v>9.9812688899999991</v>
      </c>
      <c r="N265" s="137">
        <f>+N164+N168+N172+N176+N211+N221+N229+N240+N252+N259+N263</f>
        <v>0.23</v>
      </c>
      <c r="W265" s="83">
        <f>+W164+W168+W172+W176+W211+W221+W229+W240+W252+W259+W263</f>
        <v>475.03599999999994</v>
      </c>
    </row>
    <row r="267" spans="1:37">
      <c r="B267" s="125" t="s">
        <v>652</v>
      </c>
    </row>
    <row r="268" spans="1:37">
      <c r="B268" s="81" t="s">
        <v>653</v>
      </c>
    </row>
    <row r="269" spans="1:37" ht="25.5">
      <c r="A269" s="79">
        <v>118</v>
      </c>
      <c r="B269" s="80" t="s">
        <v>654</v>
      </c>
      <c r="C269" s="81" t="s">
        <v>655</v>
      </c>
      <c r="D269" s="82" t="s">
        <v>656</v>
      </c>
      <c r="E269" s="83">
        <v>1</v>
      </c>
      <c r="F269" s="84" t="s">
        <v>13</v>
      </c>
      <c r="H269" s="85">
        <f>ROUND(E269*G269,2)</f>
        <v>0</v>
      </c>
      <c r="J269" s="85">
        <f>ROUND(E269*G269,2)</f>
        <v>0</v>
      </c>
      <c r="L269" s="86">
        <f>E269*K269</f>
        <v>0</v>
      </c>
      <c r="N269" s="83">
        <f>E269*M269</f>
        <v>0</v>
      </c>
      <c r="O269" s="84">
        <v>20</v>
      </c>
      <c r="P269" s="84" t="s">
        <v>149</v>
      </c>
      <c r="V269" s="87" t="s">
        <v>657</v>
      </c>
      <c r="X269" s="126" t="s">
        <v>658</v>
      </c>
      <c r="Y269" s="126" t="s">
        <v>655</v>
      </c>
      <c r="Z269" s="81" t="s">
        <v>336</v>
      </c>
      <c r="AB269" s="84">
        <v>7</v>
      </c>
      <c r="AJ269" s="70" t="s">
        <v>659</v>
      </c>
      <c r="AK269" s="70" t="s">
        <v>153</v>
      </c>
    </row>
    <row r="270" spans="1:37">
      <c r="A270" s="79">
        <v>119</v>
      </c>
      <c r="B270" s="80" t="s">
        <v>654</v>
      </c>
      <c r="C270" s="81" t="s">
        <v>660</v>
      </c>
      <c r="D270" s="82" t="s">
        <v>661</v>
      </c>
      <c r="E270" s="83">
        <v>1</v>
      </c>
      <c r="F270" s="84" t="s">
        <v>13</v>
      </c>
      <c r="H270" s="85">
        <f>ROUND(E270*G270,2)</f>
        <v>0</v>
      </c>
      <c r="J270" s="85">
        <f>ROUND(E270*G270,2)</f>
        <v>0</v>
      </c>
      <c r="L270" s="86">
        <f>E270*K270</f>
        <v>0</v>
      </c>
      <c r="N270" s="83">
        <f>E270*M270</f>
        <v>0</v>
      </c>
      <c r="O270" s="84">
        <v>20</v>
      </c>
      <c r="P270" s="84" t="s">
        <v>149</v>
      </c>
      <c r="V270" s="87" t="s">
        <v>657</v>
      </c>
      <c r="X270" s="126" t="s">
        <v>662</v>
      </c>
      <c r="Y270" s="126" t="s">
        <v>660</v>
      </c>
      <c r="Z270" s="81" t="s">
        <v>336</v>
      </c>
      <c r="AB270" s="84">
        <v>7</v>
      </c>
      <c r="AJ270" s="70" t="s">
        <v>659</v>
      </c>
      <c r="AK270" s="70" t="s">
        <v>153</v>
      </c>
    </row>
    <row r="271" spans="1:37">
      <c r="D271" s="134" t="s">
        <v>663</v>
      </c>
      <c r="E271" s="135">
        <f>J271</f>
        <v>0</v>
      </c>
      <c r="H271" s="135">
        <f>SUM(H267:H270)</f>
        <v>0</v>
      </c>
      <c r="I271" s="135">
        <f>SUM(I267:I270)</f>
        <v>0</v>
      </c>
      <c r="J271" s="135">
        <f>SUM(J267:J270)</f>
        <v>0</v>
      </c>
      <c r="L271" s="136">
        <f>SUM(L267:L270)</f>
        <v>0</v>
      </c>
      <c r="N271" s="137">
        <f>SUM(N267:N270)</f>
        <v>0</v>
      </c>
      <c r="W271" s="83">
        <f>SUM(W267:W270)</f>
        <v>0</v>
      </c>
    </row>
    <row r="273" spans="4:23">
      <c r="D273" s="134" t="s">
        <v>664</v>
      </c>
      <c r="E273" s="135">
        <f>J273</f>
        <v>0</v>
      </c>
      <c r="H273" s="135">
        <f>+H271</f>
        <v>0</v>
      </c>
      <c r="I273" s="135">
        <f>+I271</f>
        <v>0</v>
      </c>
      <c r="J273" s="135">
        <f>+J271</f>
        <v>0</v>
      </c>
      <c r="L273" s="136">
        <f>+L271</f>
        <v>0</v>
      </c>
      <c r="N273" s="137">
        <f>+N271</f>
        <v>0</v>
      </c>
      <c r="W273" s="83">
        <f>+W271</f>
        <v>0</v>
      </c>
    </row>
    <row r="275" spans="4:23">
      <c r="D275" s="145" t="s">
        <v>665</v>
      </c>
      <c r="E275" s="135">
        <f>J275</f>
        <v>0</v>
      </c>
      <c r="H275" s="135">
        <f>+H145+H265+H273</f>
        <v>0</v>
      </c>
      <c r="I275" s="135">
        <f>+I145+I265+I273</f>
        <v>0</v>
      </c>
      <c r="J275" s="135">
        <f>+J145+J265+J273</f>
        <v>0</v>
      </c>
      <c r="L275" s="136">
        <f>+L145+L265+L273</f>
        <v>208.15832657999999</v>
      </c>
      <c r="N275" s="137">
        <f>+N145+N265+N273</f>
        <v>52.061999999999991</v>
      </c>
      <c r="W275" s="83">
        <f>+W145+W265+W273</f>
        <v>1872.808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38"/>
  <sheetViews>
    <sheetView showGridLines="0" workbookViewId="0">
      <pane xSplit="1" ySplit="10" topLeftCell="B11" activePane="bottomRight" state="frozen"/>
      <selection pane="topRight"/>
      <selection pane="bottomLeft"/>
      <selection pane="bottomRight" activeCell="A36" sqref="A36"/>
    </sheetView>
  </sheetViews>
  <sheetFormatPr defaultColWidth="9" defaultRowHeight="13.5"/>
  <cols>
    <col min="1" max="1" width="45.85546875" style="70" customWidth="1"/>
    <col min="2" max="2" width="14.28515625" style="71" customWidth="1"/>
    <col min="3" max="3" width="13.5703125" style="71" customWidth="1"/>
    <col min="4" max="4" width="11.5703125" style="71" customWidth="1"/>
    <col min="5" max="5" width="12.140625" style="72" customWidth="1"/>
    <col min="6" max="6" width="10.140625" style="73" customWidth="1"/>
    <col min="7" max="7" width="9.140625" style="73" customWidth="1"/>
    <col min="8" max="23" width="9.140625" style="70" customWidth="1"/>
    <col min="24" max="25" width="5.7109375" style="70" customWidth="1"/>
    <col min="26" max="26" width="6.5703125" style="70" customWidth="1"/>
    <col min="27" max="27" width="24.28515625" style="70" customWidth="1"/>
    <col min="28" max="28" width="4.28515625" style="70" customWidth="1"/>
    <col min="29" max="29" width="8.28515625" style="70" customWidth="1"/>
    <col min="30" max="30" width="8.7109375" style="70" customWidth="1"/>
    <col min="31" max="37" width="9.140625" style="70" customWidth="1"/>
  </cols>
  <sheetData>
    <row r="1" spans="1:30" s="70" customFormat="1" ht="12.75">
      <c r="A1" s="74" t="s">
        <v>111</v>
      </c>
      <c r="B1" s="71"/>
      <c r="D1" s="71"/>
      <c r="E1" s="74" t="s">
        <v>112</v>
      </c>
      <c r="Z1" s="67" t="s">
        <v>4</v>
      </c>
      <c r="AA1" s="67" t="s">
        <v>5</v>
      </c>
      <c r="AB1" s="67" t="s">
        <v>6</v>
      </c>
      <c r="AC1" s="67" t="s">
        <v>7</v>
      </c>
      <c r="AD1" s="67" t="s">
        <v>8</v>
      </c>
    </row>
    <row r="2" spans="1:30" s="70" customFormat="1" ht="12.75">
      <c r="A2" s="74" t="s">
        <v>113</v>
      </c>
      <c r="B2" s="71"/>
      <c r="D2" s="71"/>
      <c r="E2" s="74" t="s">
        <v>114</v>
      </c>
      <c r="Z2" s="67" t="s">
        <v>11</v>
      </c>
      <c r="AA2" s="68" t="s">
        <v>64</v>
      </c>
      <c r="AB2" s="68" t="s">
        <v>13</v>
      </c>
      <c r="AC2" s="68"/>
      <c r="AD2" s="69"/>
    </row>
    <row r="3" spans="1:30" s="70" customFormat="1" ht="12.75">
      <c r="A3" s="74" t="s">
        <v>14</v>
      </c>
      <c r="B3" s="71"/>
      <c r="D3" s="71"/>
      <c r="E3" s="74" t="s">
        <v>666</v>
      </c>
      <c r="Z3" s="67" t="s">
        <v>15</v>
      </c>
      <c r="AA3" s="68" t="s">
        <v>65</v>
      </c>
      <c r="AB3" s="68" t="s">
        <v>13</v>
      </c>
      <c r="AC3" s="68" t="s">
        <v>17</v>
      </c>
      <c r="AD3" s="69" t="s">
        <v>18</v>
      </c>
    </row>
    <row r="4" spans="1:30" s="70" customFormat="1" ht="12.75">
      <c r="Z4" s="67" t="s">
        <v>19</v>
      </c>
      <c r="AA4" s="68" t="s">
        <v>66</v>
      </c>
      <c r="AB4" s="68" t="s">
        <v>13</v>
      </c>
      <c r="AC4" s="68"/>
      <c r="AD4" s="69"/>
    </row>
    <row r="5" spans="1:30" s="70" customFormat="1" ht="12.75">
      <c r="A5" s="74" t="s">
        <v>115</v>
      </c>
      <c r="Z5" s="67" t="s">
        <v>21</v>
      </c>
      <c r="AA5" s="68" t="s">
        <v>65</v>
      </c>
      <c r="AB5" s="68" t="s">
        <v>13</v>
      </c>
      <c r="AC5" s="68" t="s">
        <v>17</v>
      </c>
      <c r="AD5" s="69" t="s">
        <v>18</v>
      </c>
    </row>
    <row r="6" spans="1:30" s="70" customFormat="1" ht="12.75">
      <c r="A6" s="74" t="s">
        <v>116</v>
      </c>
    </row>
    <row r="7" spans="1:30" s="70" customFormat="1" ht="12.75">
      <c r="A7" s="74"/>
    </row>
    <row r="8" spans="1:30">
      <c r="A8" s="70" t="s">
        <v>117</v>
      </c>
      <c r="B8" s="75" t="str">
        <f>CONCATENATE(AA2," ",AB2," ",AC2," ",AD2)</f>
        <v xml:space="preserve">Rekapitulácia rozpočtu v EUR  </v>
      </c>
      <c r="G8" s="70"/>
    </row>
    <row r="9" spans="1:30">
      <c r="A9" s="76" t="s">
        <v>67</v>
      </c>
      <c r="B9" s="76" t="s">
        <v>30</v>
      </c>
      <c r="C9" s="76" t="s">
        <v>31</v>
      </c>
      <c r="D9" s="76" t="s">
        <v>32</v>
      </c>
      <c r="E9" s="77" t="s">
        <v>33</v>
      </c>
      <c r="F9" s="77" t="s">
        <v>34</v>
      </c>
      <c r="G9" s="77" t="s">
        <v>39</v>
      </c>
    </row>
    <row r="10" spans="1:30">
      <c r="A10" s="78"/>
      <c r="B10" s="78"/>
      <c r="C10" s="78" t="s">
        <v>53</v>
      </c>
      <c r="D10" s="78"/>
      <c r="E10" s="78" t="s">
        <v>32</v>
      </c>
      <c r="F10" s="78" t="s">
        <v>32</v>
      </c>
      <c r="G10" s="78" t="s">
        <v>32</v>
      </c>
    </row>
    <row r="12" spans="1:30">
      <c r="A12" s="70" t="s">
        <v>144</v>
      </c>
      <c r="B12" s="71">
        <f>Prehlad!H36</f>
        <v>0</v>
      </c>
      <c r="C12" s="71">
        <f>Prehlad!I36</f>
        <v>0</v>
      </c>
      <c r="D12" s="71">
        <f>Prehlad!J36</f>
        <v>0</v>
      </c>
      <c r="E12" s="72">
        <f>Prehlad!L36</f>
        <v>0</v>
      </c>
      <c r="F12" s="73">
        <f>Prehlad!N36</f>
        <v>51.831999999999994</v>
      </c>
      <c r="G12" s="73">
        <f>Prehlad!W36</f>
        <v>304.40800000000007</v>
      </c>
    </row>
    <row r="13" spans="1:30">
      <c r="A13" s="70" t="s">
        <v>205</v>
      </c>
      <c r="B13" s="71">
        <f>Prehlad!H62</f>
        <v>0</v>
      </c>
      <c r="C13" s="71">
        <f>Prehlad!I62</f>
        <v>0</v>
      </c>
      <c r="D13" s="71">
        <f>Prehlad!J62</f>
        <v>0</v>
      </c>
      <c r="E13" s="72">
        <f>Prehlad!L62</f>
        <v>95.23019742999999</v>
      </c>
      <c r="F13" s="73">
        <f>Prehlad!N62</f>
        <v>0</v>
      </c>
      <c r="G13" s="73">
        <f>Prehlad!W62</f>
        <v>356.85899999999998</v>
      </c>
    </row>
    <row r="14" spans="1:30">
      <c r="A14" s="70" t="s">
        <v>255</v>
      </c>
      <c r="B14" s="71">
        <f>Prehlad!H74</f>
        <v>0</v>
      </c>
      <c r="C14" s="71">
        <f>Prehlad!I74</f>
        <v>0</v>
      </c>
      <c r="D14" s="71">
        <f>Prehlad!J74</f>
        <v>0</v>
      </c>
      <c r="E14" s="72">
        <f>Prehlad!L74</f>
        <v>32.467687550000001</v>
      </c>
      <c r="F14" s="73">
        <f>Prehlad!N74</f>
        <v>0</v>
      </c>
      <c r="G14" s="73">
        <f>Prehlad!W74</f>
        <v>105.375</v>
      </c>
    </row>
    <row r="15" spans="1:30">
      <c r="A15" s="70" t="s">
        <v>280</v>
      </c>
      <c r="B15" s="71">
        <f>Prehlad!H87</f>
        <v>0</v>
      </c>
      <c r="C15" s="71">
        <f>Prehlad!I87</f>
        <v>0</v>
      </c>
      <c r="D15" s="71">
        <f>Prehlad!J87</f>
        <v>0</v>
      </c>
      <c r="E15" s="72">
        <f>Prehlad!L87</f>
        <v>16.521972000000002</v>
      </c>
      <c r="F15" s="73">
        <f>Prehlad!N87</f>
        <v>0</v>
      </c>
      <c r="G15" s="73">
        <f>Prehlad!W87</f>
        <v>85.400999999999996</v>
      </c>
    </row>
    <row r="16" spans="1:30">
      <c r="A16" s="70" t="s">
        <v>304</v>
      </c>
      <c r="B16" s="71">
        <f>Prehlad!H94</f>
        <v>0</v>
      </c>
      <c r="C16" s="71">
        <f>Prehlad!I94</f>
        <v>0</v>
      </c>
      <c r="D16" s="71">
        <f>Prehlad!J94</f>
        <v>0</v>
      </c>
      <c r="E16" s="72">
        <f>Prehlad!L94</f>
        <v>14.033120640000002</v>
      </c>
      <c r="F16" s="73">
        <f>Prehlad!N94</f>
        <v>0</v>
      </c>
      <c r="G16" s="73">
        <f>Prehlad!W94</f>
        <v>4.8780000000000001</v>
      </c>
    </row>
    <row r="17" spans="1:7">
      <c r="A17" s="70" t="s">
        <v>317</v>
      </c>
      <c r="B17" s="71">
        <f>Prehlad!H124</f>
        <v>0</v>
      </c>
      <c r="C17" s="71">
        <f>Prehlad!I124</f>
        <v>0</v>
      </c>
      <c r="D17" s="71">
        <f>Prehlad!J124</f>
        <v>0</v>
      </c>
      <c r="E17" s="72">
        <f>Prehlad!L124</f>
        <v>35.322598669999991</v>
      </c>
      <c r="F17" s="73">
        <f>Prehlad!N124</f>
        <v>0</v>
      </c>
      <c r="G17" s="73">
        <f>Prehlad!W124</f>
        <v>220.41699999999997</v>
      </c>
    </row>
    <row r="18" spans="1:7">
      <c r="A18" s="70" t="s">
        <v>370</v>
      </c>
      <c r="B18" s="71">
        <f>Prehlad!H143</f>
        <v>0</v>
      </c>
      <c r="C18" s="71">
        <f>Prehlad!I143</f>
        <v>0</v>
      </c>
      <c r="D18" s="71">
        <f>Prehlad!J143</f>
        <v>0</v>
      </c>
      <c r="E18" s="72">
        <f>Prehlad!L143</f>
        <v>4.6014813999999991</v>
      </c>
      <c r="F18" s="73">
        <f>Prehlad!N143</f>
        <v>0</v>
      </c>
      <c r="G18" s="73">
        <f>Prehlad!W143</f>
        <v>320.43399999999997</v>
      </c>
    </row>
    <row r="19" spans="1:7">
      <c r="A19" s="70" t="s">
        <v>422</v>
      </c>
      <c r="B19" s="71">
        <f>Prehlad!H145</f>
        <v>0</v>
      </c>
      <c r="C19" s="71">
        <f>Prehlad!I145</f>
        <v>0</v>
      </c>
      <c r="D19" s="71">
        <f>Prehlad!J145</f>
        <v>0</v>
      </c>
      <c r="E19" s="72">
        <f>Prehlad!L145</f>
        <v>198.17705769</v>
      </c>
      <c r="F19" s="73">
        <f>Prehlad!N145</f>
        <v>51.831999999999994</v>
      </c>
      <c r="G19" s="73">
        <f>Prehlad!W145</f>
        <v>1397.7719999999999</v>
      </c>
    </row>
    <row r="21" spans="1:7">
      <c r="A21" s="70" t="s">
        <v>424</v>
      </c>
      <c r="B21" s="71">
        <f>Prehlad!H164</f>
        <v>0</v>
      </c>
      <c r="C21" s="71">
        <f>Prehlad!I164</f>
        <v>0</v>
      </c>
      <c r="D21" s="71">
        <f>Prehlad!J164</f>
        <v>0</v>
      </c>
      <c r="E21" s="72">
        <f>Prehlad!L164</f>
        <v>0.54805100000000007</v>
      </c>
      <c r="F21" s="73">
        <f>Prehlad!N164</f>
        <v>0</v>
      </c>
      <c r="G21" s="73">
        <f>Prehlad!W164</f>
        <v>51.646999999999998</v>
      </c>
    </row>
    <row r="22" spans="1:7">
      <c r="A22" s="70" t="s">
        <v>467</v>
      </c>
      <c r="B22" s="71">
        <f>Prehlad!H168</f>
        <v>0</v>
      </c>
      <c r="C22" s="71">
        <f>Prehlad!I168</f>
        <v>0</v>
      </c>
      <c r="D22" s="71">
        <f>Prehlad!J168</f>
        <v>0</v>
      </c>
      <c r="E22" s="72">
        <f>Prehlad!L168</f>
        <v>0</v>
      </c>
      <c r="F22" s="73">
        <f>Prehlad!N168</f>
        <v>0</v>
      </c>
      <c r="G22" s="73">
        <f>Prehlad!W168</f>
        <v>0</v>
      </c>
    </row>
    <row r="23" spans="1:7">
      <c r="A23" s="70" t="s">
        <v>472</v>
      </c>
      <c r="B23" s="71">
        <f>Prehlad!H172</f>
        <v>0</v>
      </c>
      <c r="C23" s="71">
        <f>Prehlad!I172</f>
        <v>0</v>
      </c>
      <c r="D23" s="71">
        <f>Prehlad!J172</f>
        <v>0</v>
      </c>
      <c r="E23" s="72">
        <f>Prehlad!L172</f>
        <v>0</v>
      </c>
      <c r="F23" s="73">
        <f>Prehlad!N172</f>
        <v>0</v>
      </c>
      <c r="G23" s="73">
        <f>Prehlad!W172</f>
        <v>0</v>
      </c>
    </row>
    <row r="24" spans="1:7">
      <c r="A24" s="70" t="s">
        <v>475</v>
      </c>
      <c r="B24" s="71">
        <f>Prehlad!H176</f>
        <v>0</v>
      </c>
      <c r="C24" s="71">
        <f>Prehlad!I176</f>
        <v>0</v>
      </c>
      <c r="D24" s="71">
        <f>Prehlad!J176</f>
        <v>0</v>
      </c>
      <c r="E24" s="72">
        <f>Prehlad!L176</f>
        <v>0</v>
      </c>
      <c r="F24" s="73">
        <f>Prehlad!N176</f>
        <v>0</v>
      </c>
      <c r="G24" s="73">
        <f>Prehlad!W176</f>
        <v>0.79200000000000004</v>
      </c>
    </row>
    <row r="25" spans="1:7">
      <c r="A25" s="70" t="s">
        <v>481</v>
      </c>
      <c r="B25" s="71">
        <f>Prehlad!H211</f>
        <v>0</v>
      </c>
      <c r="C25" s="71">
        <f>Prehlad!I211</f>
        <v>0</v>
      </c>
      <c r="D25" s="71">
        <f>Prehlad!J211</f>
        <v>0</v>
      </c>
      <c r="E25" s="72">
        <f>Prehlad!L211</f>
        <v>3.1363417100000004</v>
      </c>
      <c r="F25" s="73">
        <f>Prehlad!N211</f>
        <v>0</v>
      </c>
      <c r="G25" s="73">
        <f>Prehlad!W211</f>
        <v>219.30099999999996</v>
      </c>
    </row>
    <row r="26" spans="1:7">
      <c r="A26" s="70" t="s">
        <v>547</v>
      </c>
      <c r="B26" s="71">
        <f>Prehlad!H221</f>
        <v>0</v>
      </c>
      <c r="C26" s="71">
        <f>Prehlad!I221</f>
        <v>0</v>
      </c>
      <c r="D26" s="71">
        <f>Prehlad!J221</f>
        <v>0</v>
      </c>
      <c r="E26" s="72">
        <f>Prehlad!L221</f>
        <v>9.7108E-2</v>
      </c>
      <c r="F26" s="73">
        <f>Prehlad!N221</f>
        <v>0</v>
      </c>
      <c r="G26" s="73">
        <f>Prehlad!W221</f>
        <v>18.150000000000002</v>
      </c>
    </row>
    <row r="27" spans="1:7">
      <c r="A27" s="70" t="s">
        <v>567</v>
      </c>
      <c r="B27" s="71">
        <f>Prehlad!H229</f>
        <v>0</v>
      </c>
      <c r="C27" s="71">
        <f>Prehlad!I229</f>
        <v>0</v>
      </c>
      <c r="D27" s="71">
        <f>Prehlad!J229</f>
        <v>0</v>
      </c>
      <c r="E27" s="72">
        <f>Prehlad!L229</f>
        <v>5.7665443500000002</v>
      </c>
      <c r="F27" s="73">
        <f>Prehlad!N229</f>
        <v>0</v>
      </c>
      <c r="G27" s="73">
        <f>Prehlad!W229</f>
        <v>55.863</v>
      </c>
    </row>
    <row r="28" spans="1:7">
      <c r="A28" s="70" t="s">
        <v>581</v>
      </c>
      <c r="B28" s="71">
        <f>Prehlad!H240</f>
        <v>0</v>
      </c>
      <c r="C28" s="71">
        <f>Prehlad!I240</f>
        <v>0</v>
      </c>
      <c r="D28" s="71">
        <f>Prehlad!J240</f>
        <v>0</v>
      </c>
      <c r="E28" s="72">
        <f>Prehlad!L240</f>
        <v>0.25255439000000002</v>
      </c>
      <c r="F28" s="73">
        <f>Prehlad!N240</f>
        <v>0</v>
      </c>
      <c r="G28" s="73">
        <f>Prehlad!W240</f>
        <v>22.513999999999999</v>
      </c>
    </row>
    <row r="29" spans="1:7">
      <c r="A29" s="70" t="s">
        <v>602</v>
      </c>
      <c r="B29" s="71">
        <f>Prehlad!H252</f>
        <v>0</v>
      </c>
      <c r="C29" s="71">
        <f>Prehlad!I252</f>
        <v>0</v>
      </c>
      <c r="D29" s="71">
        <f>Prehlad!J252</f>
        <v>0</v>
      </c>
      <c r="E29" s="72">
        <f>Prehlad!L252</f>
        <v>1.255E-2</v>
      </c>
      <c r="F29" s="73">
        <f>Prehlad!N252</f>
        <v>0.23</v>
      </c>
      <c r="G29" s="73">
        <f>Prehlad!W252</f>
        <v>40.634999999999998</v>
      </c>
    </row>
    <row r="30" spans="1:7">
      <c r="A30" s="70" t="s">
        <v>632</v>
      </c>
      <c r="B30" s="71">
        <f>Prehlad!H259</f>
        <v>0</v>
      </c>
      <c r="C30" s="71">
        <f>Prehlad!I259</f>
        <v>0</v>
      </c>
      <c r="D30" s="71">
        <f>Prehlad!J259</f>
        <v>0</v>
      </c>
      <c r="E30" s="72">
        <f>Prehlad!L259</f>
        <v>9.8405320000000004E-2</v>
      </c>
      <c r="F30" s="73">
        <f>Prehlad!N259</f>
        <v>0</v>
      </c>
      <c r="G30" s="73">
        <f>Prehlad!W259</f>
        <v>51.195</v>
      </c>
    </row>
    <row r="31" spans="1:7">
      <c r="A31" s="70" t="s">
        <v>644</v>
      </c>
      <c r="B31" s="71">
        <f>Prehlad!H263</f>
        <v>0</v>
      </c>
      <c r="C31" s="71">
        <f>Prehlad!I263</f>
        <v>0</v>
      </c>
      <c r="D31" s="71">
        <f>Prehlad!J263</f>
        <v>0</v>
      </c>
      <c r="E31" s="72">
        <f>Prehlad!L263</f>
        <v>6.9714120000000004E-2</v>
      </c>
      <c r="F31" s="73">
        <f>Prehlad!N263</f>
        <v>0</v>
      </c>
      <c r="G31" s="73">
        <f>Prehlad!W263</f>
        <v>14.939</v>
      </c>
    </row>
    <row r="32" spans="1:7">
      <c r="A32" s="70" t="s">
        <v>651</v>
      </c>
      <c r="B32" s="71">
        <f>Prehlad!H265</f>
        <v>0</v>
      </c>
      <c r="C32" s="71">
        <f>Prehlad!I265</f>
        <v>0</v>
      </c>
      <c r="D32" s="71">
        <f>Prehlad!J265</f>
        <v>0</v>
      </c>
      <c r="E32" s="72">
        <f>Prehlad!L265</f>
        <v>9.9812688899999991</v>
      </c>
      <c r="F32" s="73">
        <f>Prehlad!N265</f>
        <v>0.23</v>
      </c>
      <c r="G32" s="73">
        <f>Prehlad!W265</f>
        <v>475.03599999999994</v>
      </c>
    </row>
    <row r="34" spans="1:7">
      <c r="A34" s="70" t="s">
        <v>653</v>
      </c>
      <c r="B34" s="71">
        <f>Prehlad!H271</f>
        <v>0</v>
      </c>
      <c r="C34" s="71">
        <f>Prehlad!I271</f>
        <v>0</v>
      </c>
      <c r="D34" s="71">
        <f>Prehlad!J271</f>
        <v>0</v>
      </c>
      <c r="E34" s="72">
        <f>Prehlad!L271</f>
        <v>0</v>
      </c>
      <c r="F34" s="73">
        <f>Prehlad!N271</f>
        <v>0</v>
      </c>
      <c r="G34" s="73">
        <f>Prehlad!W271</f>
        <v>0</v>
      </c>
    </row>
    <row r="35" spans="1:7">
      <c r="A35" s="70" t="s">
        <v>664</v>
      </c>
      <c r="B35" s="71">
        <f>Prehlad!H273</f>
        <v>0</v>
      </c>
      <c r="C35" s="71">
        <f>Prehlad!I273</f>
        <v>0</v>
      </c>
      <c r="D35" s="71">
        <f>Prehlad!J273</f>
        <v>0</v>
      </c>
      <c r="E35" s="72">
        <f>Prehlad!L273</f>
        <v>0</v>
      </c>
      <c r="F35" s="73">
        <f>Prehlad!N273</f>
        <v>0</v>
      </c>
      <c r="G35" s="73">
        <f>Prehlad!W273</f>
        <v>0</v>
      </c>
    </row>
    <row r="38" spans="1:7">
      <c r="A38" s="70" t="s">
        <v>665</v>
      </c>
      <c r="B38" s="71">
        <f>Prehlad!H275</f>
        <v>0</v>
      </c>
      <c r="C38" s="71">
        <f>Prehlad!I275</f>
        <v>0</v>
      </c>
      <c r="D38" s="71">
        <f>Prehlad!J275</f>
        <v>0</v>
      </c>
      <c r="E38" s="72">
        <f>Prehlad!L275</f>
        <v>208.15832657999999</v>
      </c>
      <c r="F38" s="73">
        <f>Prehlad!N275</f>
        <v>52.061999999999991</v>
      </c>
      <c r="G38" s="73">
        <f>Prehlad!W275</f>
        <v>1872.808</v>
      </c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29"/>
  <sheetViews>
    <sheetView showGridLines="0" workbookViewId="0">
      <selection activeCell="K5" sqref="K5"/>
    </sheetView>
  </sheetViews>
  <sheetFormatPr defaultColWidth="9.140625" defaultRowHeight="13.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22.7109375" style="1" customWidth="1"/>
    <col min="9" max="9" width="14" style="1" customWidth="1"/>
    <col min="10" max="10" width="4.28515625" style="1" customWidth="1"/>
    <col min="11" max="11" width="19.7109375" style="1" customWidth="1"/>
    <col min="12" max="12" width="9.7109375" style="1" customWidth="1"/>
    <col min="13" max="13" width="14" style="1" customWidth="1"/>
    <col min="14" max="14" width="0.7109375" style="1" customWidth="1"/>
    <col min="15" max="15" width="1.42578125" style="1" customWidth="1"/>
    <col min="16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024" width="9.140625" style="1"/>
  </cols>
  <sheetData>
    <row r="1" spans="2:30" ht="28.5" customHeight="1">
      <c r="B1" s="2" t="s">
        <v>118</v>
      </c>
      <c r="C1" s="2"/>
      <c r="D1" s="2"/>
      <c r="E1" s="2"/>
      <c r="F1" s="2"/>
      <c r="G1" s="2"/>
      <c r="H1" s="3" t="str">
        <f>CONCATENATE(AA2," ",AB2," ",AC2," ",AD2)</f>
        <v xml:space="preserve">Krycí list rozpočtu v EUR  </v>
      </c>
      <c r="I1" s="2"/>
      <c r="J1" s="2"/>
      <c r="K1" s="2"/>
      <c r="L1" s="2"/>
      <c r="M1" s="2"/>
      <c r="Z1" s="67" t="s">
        <v>4</v>
      </c>
      <c r="AA1" s="67" t="s">
        <v>5</v>
      </c>
      <c r="AB1" s="67" t="s">
        <v>6</v>
      </c>
      <c r="AC1" s="67" t="s">
        <v>7</v>
      </c>
      <c r="AD1" s="67" t="s">
        <v>8</v>
      </c>
    </row>
    <row r="2" spans="2:30" ht="18" customHeight="1">
      <c r="B2" s="4" t="s">
        <v>119</v>
      </c>
      <c r="C2" s="5"/>
      <c r="D2" s="5"/>
      <c r="E2" s="5"/>
      <c r="F2" s="5"/>
      <c r="G2" s="6" t="s">
        <v>68</v>
      </c>
      <c r="H2" s="5" t="s">
        <v>120</v>
      </c>
      <c r="I2" s="5"/>
      <c r="J2" s="6" t="s">
        <v>69</v>
      </c>
      <c r="K2" s="5"/>
      <c r="L2" s="5"/>
      <c r="M2" s="48"/>
      <c r="Z2" s="67" t="s">
        <v>11</v>
      </c>
      <c r="AA2" s="68" t="s">
        <v>70</v>
      </c>
      <c r="AB2" s="68" t="s">
        <v>13</v>
      </c>
      <c r="AC2" s="68"/>
      <c r="AD2" s="69"/>
    </row>
    <row r="3" spans="2:30" ht="18" customHeight="1">
      <c r="B3" s="7" t="s">
        <v>121</v>
      </c>
      <c r="C3" s="8"/>
      <c r="D3" s="8"/>
      <c r="E3" s="8"/>
      <c r="F3" s="8"/>
      <c r="G3" s="9" t="s">
        <v>122</v>
      </c>
      <c r="H3" s="8"/>
      <c r="I3" s="8"/>
      <c r="J3" s="9" t="s">
        <v>71</v>
      </c>
      <c r="K3" s="8" t="s">
        <v>123</v>
      </c>
      <c r="L3" s="8"/>
      <c r="M3" s="49"/>
      <c r="Z3" s="67" t="s">
        <v>15</v>
      </c>
      <c r="AA3" s="68" t="s">
        <v>72</v>
      </c>
      <c r="AB3" s="68" t="s">
        <v>13</v>
      </c>
      <c r="AC3" s="68" t="s">
        <v>17</v>
      </c>
      <c r="AD3" s="69" t="s">
        <v>18</v>
      </c>
    </row>
    <row r="4" spans="2:30" ht="18" customHeight="1">
      <c r="B4" s="10" t="s">
        <v>2</v>
      </c>
      <c r="C4" s="11"/>
      <c r="D4" s="11"/>
      <c r="E4" s="11"/>
      <c r="F4" s="11"/>
      <c r="G4" s="12"/>
      <c r="H4" s="11"/>
      <c r="I4" s="11"/>
      <c r="J4" s="12" t="s">
        <v>73</v>
      </c>
      <c r="K4" s="148">
        <v>44652</v>
      </c>
      <c r="L4" s="11" t="s">
        <v>74</v>
      </c>
      <c r="M4" s="50"/>
      <c r="Z4" s="67" t="s">
        <v>19</v>
      </c>
      <c r="AA4" s="68" t="s">
        <v>75</v>
      </c>
      <c r="AB4" s="68" t="s">
        <v>13</v>
      </c>
      <c r="AC4" s="68"/>
      <c r="AD4" s="69"/>
    </row>
    <row r="5" spans="2:30" ht="18" customHeight="1">
      <c r="B5" s="4" t="s">
        <v>76</v>
      </c>
      <c r="C5" s="5"/>
      <c r="D5" s="5" t="s">
        <v>124</v>
      </c>
      <c r="E5" s="5"/>
      <c r="F5" s="5"/>
      <c r="G5" s="13" t="s">
        <v>125</v>
      </c>
      <c r="H5" s="5"/>
      <c r="I5" s="5"/>
      <c r="J5" s="5" t="s">
        <v>77</v>
      </c>
      <c r="K5" s="5"/>
      <c r="L5" s="5" t="s">
        <v>78</v>
      </c>
      <c r="M5" s="48"/>
      <c r="Z5" s="67" t="s">
        <v>21</v>
      </c>
      <c r="AA5" s="68" t="s">
        <v>72</v>
      </c>
      <c r="AB5" s="68" t="s">
        <v>13</v>
      </c>
      <c r="AC5" s="68" t="s">
        <v>17</v>
      </c>
      <c r="AD5" s="69" t="s">
        <v>18</v>
      </c>
    </row>
    <row r="6" spans="2:30" ht="18" customHeight="1">
      <c r="B6" s="7" t="s">
        <v>79</v>
      </c>
      <c r="C6" s="8"/>
      <c r="D6" s="8"/>
      <c r="E6" s="8"/>
      <c r="F6" s="8"/>
      <c r="G6" s="14"/>
      <c r="H6" s="8"/>
      <c r="I6" s="8"/>
      <c r="J6" s="8" t="s">
        <v>77</v>
      </c>
      <c r="K6" s="8"/>
      <c r="L6" s="8" t="s">
        <v>78</v>
      </c>
      <c r="M6" s="49"/>
    </row>
    <row r="7" spans="2:30" ht="18" customHeight="1">
      <c r="B7" s="10" t="s">
        <v>80</v>
      </c>
      <c r="C7" s="11"/>
      <c r="D7" s="11" t="s">
        <v>126</v>
      </c>
      <c r="E7" s="11"/>
      <c r="F7" s="11"/>
      <c r="G7" s="15" t="s">
        <v>125</v>
      </c>
      <c r="H7" s="11" t="s">
        <v>127</v>
      </c>
      <c r="I7" s="11"/>
      <c r="J7" s="11" t="s">
        <v>77</v>
      </c>
      <c r="K7" s="11"/>
      <c r="L7" s="11" t="s">
        <v>78</v>
      </c>
      <c r="M7" s="50"/>
    </row>
    <row r="8" spans="2:30" ht="18" customHeight="1">
      <c r="B8" s="16"/>
      <c r="C8" s="17"/>
      <c r="D8" s="18"/>
      <c r="E8" s="19"/>
      <c r="F8" s="20">
        <f>IF(B8&lt;&gt;0,ROUND($M$26/B8,0),0)</f>
        <v>0</v>
      </c>
      <c r="G8" s="13"/>
      <c r="H8" s="17"/>
      <c r="I8" s="20">
        <f>IF(G8&lt;&gt;0,ROUND($M$26/G8,0),0)</f>
        <v>0</v>
      </c>
      <c r="J8" s="6"/>
      <c r="K8" s="17"/>
      <c r="L8" s="19"/>
      <c r="M8" s="51">
        <f>IF(J8&lt;&gt;0,ROUND($M$26/J8,0),0)</f>
        <v>0</v>
      </c>
    </row>
    <row r="9" spans="2:30" ht="18" customHeight="1">
      <c r="B9" s="21"/>
      <c r="C9" s="22"/>
      <c r="D9" s="23"/>
      <c r="E9" s="24"/>
      <c r="F9" s="25">
        <f>IF(B9&lt;&gt;0,ROUND($M$26/B9,0),0)</f>
        <v>0</v>
      </c>
      <c r="G9" s="26"/>
      <c r="H9" s="22"/>
      <c r="I9" s="25">
        <f>IF(G9&lt;&gt;0,ROUND($M$26/G9,0),0)</f>
        <v>0</v>
      </c>
      <c r="J9" s="26"/>
      <c r="K9" s="22"/>
      <c r="L9" s="24"/>
      <c r="M9" s="52">
        <f>IF(J9&lt;&gt;0,ROUND($M$26/J9,0),0)</f>
        <v>0</v>
      </c>
    </row>
    <row r="10" spans="2:30" ht="18" customHeight="1">
      <c r="B10" s="27" t="s">
        <v>81</v>
      </c>
      <c r="C10" s="28" t="s">
        <v>82</v>
      </c>
      <c r="D10" s="29" t="s">
        <v>30</v>
      </c>
      <c r="E10" s="29" t="s">
        <v>83</v>
      </c>
      <c r="F10" s="30" t="s">
        <v>84</v>
      </c>
      <c r="G10" s="27" t="s">
        <v>85</v>
      </c>
      <c r="H10" s="152" t="s">
        <v>86</v>
      </c>
      <c r="I10" s="152"/>
      <c r="J10" s="27" t="s">
        <v>87</v>
      </c>
      <c r="K10" s="152" t="s">
        <v>88</v>
      </c>
      <c r="L10" s="152"/>
      <c r="M10" s="152"/>
    </row>
    <row r="11" spans="2:30" ht="18" customHeight="1">
      <c r="B11" s="31">
        <v>1</v>
      </c>
      <c r="C11" s="32" t="s">
        <v>89</v>
      </c>
      <c r="D11" s="116">
        <f>Prehlad!H145</f>
        <v>0</v>
      </c>
      <c r="E11" s="116">
        <f>Prehlad!I145</f>
        <v>0</v>
      </c>
      <c r="F11" s="117">
        <f>D11+E11</f>
        <v>0</v>
      </c>
      <c r="G11" s="31">
        <v>6</v>
      </c>
      <c r="H11" s="32" t="s">
        <v>128</v>
      </c>
      <c r="I11" s="117">
        <v>0</v>
      </c>
      <c r="J11" s="31">
        <v>11</v>
      </c>
      <c r="K11" s="53" t="s">
        <v>131</v>
      </c>
      <c r="L11" s="54"/>
      <c r="M11" s="117">
        <f>ROUND(((D11+E11+D12+E12+D13)*L11),2)</f>
        <v>0</v>
      </c>
    </row>
    <row r="12" spans="2:30" ht="18" customHeight="1">
      <c r="B12" s="33">
        <v>2</v>
      </c>
      <c r="C12" s="34" t="s">
        <v>90</v>
      </c>
      <c r="D12" s="118">
        <f>Prehlad!H265</f>
        <v>0</v>
      </c>
      <c r="E12" s="118">
        <f>Prehlad!I265</f>
        <v>0</v>
      </c>
      <c r="F12" s="117">
        <f>D12+E12</f>
        <v>0</v>
      </c>
      <c r="G12" s="33">
        <v>7</v>
      </c>
      <c r="H12" s="34" t="s">
        <v>129</v>
      </c>
      <c r="I12" s="119">
        <v>0</v>
      </c>
      <c r="J12" s="33">
        <v>12</v>
      </c>
      <c r="K12" s="55" t="s">
        <v>132</v>
      </c>
      <c r="L12" s="56"/>
      <c r="M12" s="119">
        <f>ROUND(((D11+E11+D12+E12+D13)*L12),2)</f>
        <v>0</v>
      </c>
    </row>
    <row r="13" spans="2:30" ht="18" customHeight="1">
      <c r="B13" s="33">
        <v>3</v>
      </c>
      <c r="C13" s="34" t="s">
        <v>91</v>
      </c>
      <c r="D13" s="118">
        <f>Prehlad!H273</f>
        <v>0</v>
      </c>
      <c r="E13" s="118">
        <f>Prehlad!I273</f>
        <v>0</v>
      </c>
      <c r="F13" s="117">
        <f>D13+E13</f>
        <v>0</v>
      </c>
      <c r="G13" s="33">
        <v>8</v>
      </c>
      <c r="H13" s="34" t="s">
        <v>130</v>
      </c>
      <c r="I13" s="119">
        <v>0</v>
      </c>
      <c r="J13" s="33">
        <v>13</v>
      </c>
      <c r="K13" s="55" t="s">
        <v>133</v>
      </c>
      <c r="L13" s="56"/>
      <c r="M13" s="119">
        <f>ROUND(((D11+E11+D12+E12+D13)*L13),2)</f>
        <v>0</v>
      </c>
    </row>
    <row r="14" spans="2:30" ht="18" customHeight="1">
      <c r="B14" s="33">
        <v>4</v>
      </c>
      <c r="C14" s="34" t="s">
        <v>92</v>
      </c>
      <c r="D14" s="118"/>
      <c r="E14" s="118"/>
      <c r="F14" s="120">
        <f>D14+E14</f>
        <v>0</v>
      </c>
      <c r="G14" s="33">
        <v>9</v>
      </c>
      <c r="H14" s="34" t="s">
        <v>2</v>
      </c>
      <c r="I14" s="119">
        <v>0</v>
      </c>
      <c r="J14" s="33">
        <v>14</v>
      </c>
      <c r="K14" s="55" t="s">
        <v>2</v>
      </c>
      <c r="L14" s="56"/>
      <c r="M14" s="119">
        <f>ROUND(((D11+E11+D12+E12+D13+E13)*L14),2)</f>
        <v>0</v>
      </c>
    </row>
    <row r="15" spans="2:30" ht="18" customHeight="1">
      <c r="B15" s="35">
        <v>5</v>
      </c>
      <c r="C15" s="36" t="s">
        <v>93</v>
      </c>
      <c r="D15" s="121">
        <f>SUM(D11:D14)</f>
        <v>0</v>
      </c>
      <c r="E15" s="122">
        <f>SUM(E11:E14)</f>
        <v>0</v>
      </c>
      <c r="F15" s="123">
        <f>SUM(F11:F14)</f>
        <v>0</v>
      </c>
      <c r="G15" s="37">
        <v>10</v>
      </c>
      <c r="H15" s="38" t="s">
        <v>94</v>
      </c>
      <c r="I15" s="123">
        <f>SUM(I11:I14)</f>
        <v>0</v>
      </c>
      <c r="J15" s="35">
        <v>15</v>
      </c>
      <c r="K15" s="57"/>
      <c r="L15" s="58" t="s">
        <v>95</v>
      </c>
      <c r="M15" s="123">
        <f>SUM(M11:M14)</f>
        <v>0</v>
      </c>
    </row>
    <row r="16" spans="2:30" ht="18" customHeight="1">
      <c r="B16" s="151" t="s">
        <v>96</v>
      </c>
      <c r="C16" s="151"/>
      <c r="D16" s="151"/>
      <c r="E16" s="151"/>
      <c r="F16" s="39"/>
      <c r="G16" s="153" t="s">
        <v>97</v>
      </c>
      <c r="H16" s="153"/>
      <c r="I16" s="153"/>
      <c r="J16" s="27" t="s">
        <v>98</v>
      </c>
      <c r="K16" s="152" t="s">
        <v>99</v>
      </c>
      <c r="L16" s="152"/>
      <c r="M16" s="152"/>
    </row>
    <row r="17" spans="2:13" ht="18" customHeight="1">
      <c r="B17" s="40"/>
      <c r="C17" s="41" t="s">
        <v>100</v>
      </c>
      <c r="D17" s="41"/>
      <c r="E17" s="41" t="s">
        <v>101</v>
      </c>
      <c r="F17" s="42"/>
      <c r="G17" s="40"/>
      <c r="H17" s="2"/>
      <c r="I17" s="59"/>
      <c r="J17" s="33">
        <v>16</v>
      </c>
      <c r="K17" s="55" t="s">
        <v>102</v>
      </c>
      <c r="L17" s="60"/>
      <c r="M17" s="119">
        <v>0</v>
      </c>
    </row>
    <row r="18" spans="2:13" ht="18" customHeight="1">
      <c r="B18" s="43"/>
      <c r="C18" s="2" t="s">
        <v>103</v>
      </c>
      <c r="D18" s="2"/>
      <c r="E18" s="2"/>
      <c r="F18" s="44"/>
      <c r="G18" s="43"/>
      <c r="H18" s="2" t="s">
        <v>100</v>
      </c>
      <c r="I18" s="59"/>
      <c r="J18" s="33">
        <v>17</v>
      </c>
      <c r="K18" s="55" t="s">
        <v>134</v>
      </c>
      <c r="L18" s="60"/>
      <c r="M18" s="119">
        <v>0</v>
      </c>
    </row>
    <row r="19" spans="2:13" ht="18" customHeight="1">
      <c r="B19" s="43"/>
      <c r="C19" s="2"/>
      <c r="D19" s="2"/>
      <c r="E19" s="2"/>
      <c r="F19" s="44"/>
      <c r="G19" s="43"/>
      <c r="H19" s="45"/>
      <c r="I19" s="59"/>
      <c r="J19" s="33">
        <v>18</v>
      </c>
      <c r="K19" s="55" t="s">
        <v>135</v>
      </c>
      <c r="L19" s="60"/>
      <c r="M19" s="119">
        <v>0</v>
      </c>
    </row>
    <row r="20" spans="2:13" ht="18" customHeight="1">
      <c r="B20" s="43"/>
      <c r="C20" s="2"/>
      <c r="D20" s="2"/>
      <c r="E20" s="2"/>
      <c r="F20" s="44"/>
      <c r="G20" s="43"/>
      <c r="H20" s="41" t="s">
        <v>101</v>
      </c>
      <c r="I20" s="59"/>
      <c r="J20" s="33">
        <v>19</v>
      </c>
      <c r="K20" s="55" t="s">
        <v>2</v>
      </c>
      <c r="L20" s="60"/>
      <c r="M20" s="119">
        <v>0</v>
      </c>
    </row>
    <row r="21" spans="2:13" ht="18" customHeight="1">
      <c r="B21" s="40"/>
      <c r="C21" s="2"/>
      <c r="D21" s="2"/>
      <c r="E21" s="2"/>
      <c r="F21" s="2"/>
      <c r="G21" s="40"/>
      <c r="H21" s="2" t="s">
        <v>103</v>
      </c>
      <c r="I21" s="59"/>
      <c r="J21" s="35">
        <v>20</v>
      </c>
      <c r="K21" s="57"/>
      <c r="L21" s="58" t="s">
        <v>104</v>
      </c>
      <c r="M21" s="123">
        <f>SUM(M17:M20)</f>
        <v>0</v>
      </c>
    </row>
    <row r="22" spans="2:13" ht="18" customHeight="1">
      <c r="B22" s="151" t="s">
        <v>105</v>
      </c>
      <c r="C22" s="151"/>
      <c r="D22" s="151"/>
      <c r="E22" s="151"/>
      <c r="F22" s="39"/>
      <c r="G22" s="40"/>
      <c r="H22" s="2"/>
      <c r="I22" s="59"/>
      <c r="J22" s="27" t="s">
        <v>106</v>
      </c>
      <c r="K22" s="152" t="s">
        <v>107</v>
      </c>
      <c r="L22" s="152"/>
      <c r="M22" s="152"/>
    </row>
    <row r="23" spans="2:13" ht="18" customHeight="1">
      <c r="B23" s="40"/>
      <c r="C23" s="41" t="s">
        <v>100</v>
      </c>
      <c r="D23" s="41"/>
      <c r="E23" s="41" t="s">
        <v>101</v>
      </c>
      <c r="F23" s="42"/>
      <c r="G23" s="40"/>
      <c r="H23" s="2"/>
      <c r="I23" s="59"/>
      <c r="J23" s="31">
        <v>21</v>
      </c>
      <c r="K23" s="53"/>
      <c r="L23" s="61" t="s">
        <v>108</v>
      </c>
      <c r="M23" s="117">
        <f>ROUND(F15,2)+I15+M15+M21</f>
        <v>0</v>
      </c>
    </row>
    <row r="24" spans="2:13" ht="18" customHeight="1">
      <c r="B24" s="43"/>
      <c r="C24" s="2" t="s">
        <v>103</v>
      </c>
      <c r="D24" s="2"/>
      <c r="E24" s="2"/>
      <c r="F24" s="44"/>
      <c r="G24" s="40"/>
      <c r="H24" s="2"/>
      <c r="I24" s="59"/>
      <c r="J24" s="33">
        <v>22</v>
      </c>
      <c r="K24" s="55" t="s">
        <v>136</v>
      </c>
      <c r="L24" s="124">
        <f>M23-L25</f>
        <v>0</v>
      </c>
      <c r="M24" s="119">
        <f>ROUND((L24*20)/100,2)</f>
        <v>0</v>
      </c>
    </row>
    <row r="25" spans="2:13" ht="18" customHeight="1">
      <c r="B25" s="43"/>
      <c r="C25" s="2"/>
      <c r="D25" s="2"/>
      <c r="E25" s="2"/>
      <c r="F25" s="44"/>
      <c r="G25" s="40"/>
      <c r="H25" s="2"/>
      <c r="I25" s="59"/>
      <c r="J25" s="33">
        <v>23</v>
      </c>
      <c r="K25" s="55" t="s">
        <v>137</v>
      </c>
      <c r="L25" s="124">
        <f>SUMIF(Prehlad!O11:O9999,0,Prehlad!J11:J9999)</f>
        <v>0</v>
      </c>
      <c r="M25" s="119">
        <f>ROUND((L25*0)/100,1)</f>
        <v>0</v>
      </c>
    </row>
    <row r="26" spans="2:13" ht="18" customHeight="1">
      <c r="B26" s="43"/>
      <c r="C26" s="2"/>
      <c r="D26" s="2"/>
      <c r="E26" s="2"/>
      <c r="F26" s="44"/>
      <c r="G26" s="40"/>
      <c r="H26" s="2"/>
      <c r="I26" s="59"/>
      <c r="J26" s="35">
        <v>24</v>
      </c>
      <c r="K26" s="57"/>
      <c r="L26" s="58" t="s">
        <v>109</v>
      </c>
      <c r="M26" s="123">
        <f>M23+M24+M25</f>
        <v>0</v>
      </c>
    </row>
    <row r="27" spans="2:13" ht="17.100000000000001" customHeight="1">
      <c r="B27" s="46"/>
      <c r="C27" s="47"/>
      <c r="D27" s="47"/>
      <c r="E27" s="47"/>
      <c r="F27" s="47"/>
      <c r="G27" s="46"/>
      <c r="H27" s="47"/>
      <c r="I27" s="62"/>
      <c r="J27" s="63" t="s">
        <v>110</v>
      </c>
      <c r="K27" s="64" t="s">
        <v>138</v>
      </c>
      <c r="L27" s="65"/>
      <c r="M27" s="66">
        <v>0</v>
      </c>
    </row>
    <row r="28" spans="2:13" ht="14.25" customHeight="1"/>
    <row r="29" spans="2:13" ht="2.25" customHeight="1"/>
  </sheetData>
  <mergeCells count="7">
    <mergeCell ref="B22:E22"/>
    <mergeCell ref="K22:M22"/>
    <mergeCell ref="H10:I10"/>
    <mergeCell ref="K10:M10"/>
    <mergeCell ref="B16:E16"/>
    <mergeCell ref="G16:I16"/>
    <mergeCell ref="K16:M16"/>
  </mergeCells>
  <printOptions horizontalCentered="1" verticalCentered="1"/>
  <pageMargins left="0.25" right="0.38888888888888901" top="0.35416666666666702" bottom="0.43263888888888902" header="0.51180555555555496" footer="0.51180555555555496"/>
  <pageSetup paperSize="9" firstPageNumber="0" orientation="landscape" useFirstPageNumber="1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Kutlák Matúš</cp:lastModifiedBy>
  <cp:revision>2</cp:revision>
  <cp:lastPrinted>2019-05-20T14:23:00Z</cp:lastPrinted>
  <dcterms:created xsi:type="dcterms:W3CDTF">1999-04-06T07:39:00Z</dcterms:created>
  <dcterms:modified xsi:type="dcterms:W3CDTF">2023-01-17T12:56:29Z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