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128"/>
  <workbookPr/>
  <mc:AlternateContent xmlns:mc="http://schemas.openxmlformats.org/markup-compatibility/2006">
    <mc:Choice Requires="x15">
      <x15ac:absPath xmlns:x15ac="http://schemas.microsoft.com/office/spreadsheetml/2010/11/ac" url="C:\Users\ksedliakova\Documents\a SOŠ Pod Bánošom_PD_komplet\Rozpočty\SO04 rozpočty a VV\"/>
    </mc:Choice>
  </mc:AlternateContent>
  <xr:revisionPtr revIDLastSave="0" documentId="13_ncr:1_{A61AFEF4-9BA2-448A-9CEC-AD8DE499894C}" xr6:coauthVersionLast="47" xr6:coauthVersionMax="47" xr10:uidLastSave="{00000000-0000-0000-0000-000000000000}"/>
  <bookViews>
    <workbookView xWindow="-120" yWindow="-120" windowWidth="29040" windowHeight="15840" tabRatio="500" xr2:uid="{00000000-000D-0000-FFFF-FFFF00000000}"/>
  </bookViews>
  <sheets>
    <sheet name="Prehlad" sheetId="3" r:id="rId1"/>
    <sheet name="Rekapitulacia" sheetId="5" r:id="rId2"/>
    <sheet name="Kryci list" sheetId="6" r:id="rId3"/>
  </sheets>
  <definedNames>
    <definedName name="_xlnm._FilterDatabase">#REF!</definedName>
    <definedName name="fakt1R">#REF!</definedName>
    <definedName name="_xlnm.Print_Titles" localSheetId="0">Prehlad!$8:$10</definedName>
    <definedName name="_xlnm.Print_Titles" localSheetId="1">Rekapitulacia!$8:$10</definedName>
    <definedName name="_xlnm.Print_Area" localSheetId="2">'Kryci list'!$A:$M</definedName>
    <definedName name="_xlnm.Print_Area" localSheetId="0">Prehlad!$A:$AH</definedName>
    <definedName name="_xlnm.Print_Area" localSheetId="1">Rekapitulacia!$A:$G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L25" i="6" l="1"/>
  <c r="M25" i="6" s="1"/>
  <c r="I264" i="3"/>
  <c r="E13" i="6" s="1"/>
  <c r="W262" i="3"/>
  <c r="G34" i="5" s="1"/>
  <c r="I262" i="3"/>
  <c r="C34" i="5" s="1"/>
  <c r="N261" i="3"/>
  <c r="L261" i="3"/>
  <c r="J261" i="3"/>
  <c r="H261" i="3"/>
  <c r="N260" i="3"/>
  <c r="N262" i="3" s="1"/>
  <c r="L260" i="3"/>
  <c r="L262" i="3" s="1"/>
  <c r="J260" i="3"/>
  <c r="J262" i="3" s="1"/>
  <c r="H260" i="3"/>
  <c r="C31" i="5"/>
  <c r="W254" i="3"/>
  <c r="G31" i="5" s="1"/>
  <c r="I254" i="3"/>
  <c r="N252" i="3"/>
  <c r="L252" i="3"/>
  <c r="J252" i="3"/>
  <c r="H252" i="3"/>
  <c r="N250" i="3"/>
  <c r="N254" i="3" s="1"/>
  <c r="F31" i="5" s="1"/>
  <c r="L250" i="3"/>
  <c r="J250" i="3"/>
  <c r="J254" i="3" s="1"/>
  <c r="H250" i="3"/>
  <c r="N249" i="3"/>
  <c r="L249" i="3"/>
  <c r="L254" i="3" s="1"/>
  <c r="E31" i="5" s="1"/>
  <c r="J249" i="3"/>
  <c r="H249" i="3"/>
  <c r="G30" i="5"/>
  <c r="W246" i="3"/>
  <c r="I246" i="3"/>
  <c r="C30" i="5" s="1"/>
  <c r="N245" i="3"/>
  <c r="L245" i="3"/>
  <c r="J245" i="3"/>
  <c r="H245" i="3"/>
  <c r="N243" i="3"/>
  <c r="L243" i="3"/>
  <c r="J243" i="3"/>
  <c r="H243" i="3"/>
  <c r="N241" i="3"/>
  <c r="L241" i="3"/>
  <c r="J241" i="3"/>
  <c r="H241" i="3"/>
  <c r="N240" i="3"/>
  <c r="L240" i="3"/>
  <c r="J240" i="3"/>
  <c r="H240" i="3"/>
  <c r="H246" i="3" s="1"/>
  <c r="B30" i="5" s="1"/>
  <c r="N237" i="3"/>
  <c r="N246" i="3" s="1"/>
  <c r="F30" i="5" s="1"/>
  <c r="L237" i="3"/>
  <c r="L246" i="3" s="1"/>
  <c r="E30" i="5" s="1"/>
  <c r="J237" i="3"/>
  <c r="H237" i="3"/>
  <c r="C29" i="5"/>
  <c r="W234" i="3"/>
  <c r="G29" i="5" s="1"/>
  <c r="N234" i="3"/>
  <c r="F29" i="5" s="1"/>
  <c r="I234" i="3"/>
  <c r="N233" i="3"/>
  <c r="L233" i="3"/>
  <c r="J233" i="3"/>
  <c r="H233" i="3"/>
  <c r="N232" i="3"/>
  <c r="L232" i="3"/>
  <c r="J232" i="3"/>
  <c r="J234" i="3" s="1"/>
  <c r="H232" i="3"/>
  <c r="G28" i="5"/>
  <c r="W229" i="3"/>
  <c r="I229" i="3"/>
  <c r="C28" i="5" s="1"/>
  <c r="N228" i="3"/>
  <c r="L228" i="3"/>
  <c r="J228" i="3"/>
  <c r="H228" i="3"/>
  <c r="N227" i="3"/>
  <c r="L227" i="3"/>
  <c r="J227" i="3"/>
  <c r="H227" i="3"/>
  <c r="N225" i="3"/>
  <c r="L225" i="3"/>
  <c r="J225" i="3"/>
  <c r="I225" i="3"/>
  <c r="N224" i="3"/>
  <c r="L224" i="3"/>
  <c r="J224" i="3"/>
  <c r="H224" i="3"/>
  <c r="N223" i="3"/>
  <c r="L223" i="3"/>
  <c r="J223" i="3"/>
  <c r="H223" i="3"/>
  <c r="N221" i="3"/>
  <c r="L221" i="3"/>
  <c r="J221" i="3"/>
  <c r="H221" i="3"/>
  <c r="W218" i="3"/>
  <c r="G27" i="5" s="1"/>
  <c r="L218" i="3"/>
  <c r="E27" i="5" s="1"/>
  <c r="N217" i="3"/>
  <c r="L217" i="3"/>
  <c r="J217" i="3"/>
  <c r="H217" i="3"/>
  <c r="N215" i="3"/>
  <c r="L215" i="3"/>
  <c r="J215" i="3"/>
  <c r="H215" i="3"/>
  <c r="N214" i="3"/>
  <c r="L214" i="3"/>
  <c r="J214" i="3"/>
  <c r="I214" i="3"/>
  <c r="N213" i="3"/>
  <c r="L213" i="3"/>
  <c r="J213" i="3"/>
  <c r="H213" i="3"/>
  <c r="N210" i="3"/>
  <c r="L210" i="3"/>
  <c r="J210" i="3"/>
  <c r="I210" i="3"/>
  <c r="I218" i="3" s="1"/>
  <c r="C27" i="5" s="1"/>
  <c r="N209" i="3"/>
  <c r="L209" i="3"/>
  <c r="J209" i="3"/>
  <c r="J218" i="3" s="1"/>
  <c r="H209" i="3"/>
  <c r="G26" i="5"/>
  <c r="W206" i="3"/>
  <c r="I206" i="3"/>
  <c r="C26" i="5" s="1"/>
  <c r="N205" i="3"/>
  <c r="L205" i="3"/>
  <c r="J205" i="3"/>
  <c r="H205" i="3"/>
  <c r="N204" i="3"/>
  <c r="L204" i="3"/>
  <c r="J204" i="3"/>
  <c r="H204" i="3"/>
  <c r="N202" i="3"/>
  <c r="L202" i="3"/>
  <c r="J202" i="3"/>
  <c r="H202" i="3"/>
  <c r="N200" i="3"/>
  <c r="L200" i="3"/>
  <c r="J200" i="3"/>
  <c r="H200" i="3"/>
  <c r="C25" i="5"/>
  <c r="W197" i="3"/>
  <c r="G25" i="5" s="1"/>
  <c r="I197" i="3"/>
  <c r="N196" i="3"/>
  <c r="L196" i="3"/>
  <c r="J196" i="3"/>
  <c r="H196" i="3"/>
  <c r="N194" i="3"/>
  <c r="L194" i="3"/>
  <c r="J194" i="3"/>
  <c r="H194" i="3"/>
  <c r="N192" i="3"/>
  <c r="N197" i="3" s="1"/>
  <c r="F25" i="5" s="1"/>
  <c r="L192" i="3"/>
  <c r="L197" i="3" s="1"/>
  <c r="E25" i="5" s="1"/>
  <c r="J192" i="3"/>
  <c r="H192" i="3"/>
  <c r="H197" i="3" s="1"/>
  <c r="B25" i="5" s="1"/>
  <c r="G24" i="5"/>
  <c r="C24" i="5"/>
  <c r="W189" i="3"/>
  <c r="I189" i="3"/>
  <c r="N188" i="3"/>
  <c r="L188" i="3"/>
  <c r="J188" i="3"/>
  <c r="H188" i="3"/>
  <c r="N187" i="3"/>
  <c r="L187" i="3"/>
  <c r="J187" i="3"/>
  <c r="H187" i="3"/>
  <c r="N186" i="3"/>
  <c r="L186" i="3"/>
  <c r="J186" i="3"/>
  <c r="H186" i="3"/>
  <c r="N185" i="3"/>
  <c r="L185" i="3"/>
  <c r="J185" i="3"/>
  <c r="H185" i="3"/>
  <c r="N183" i="3"/>
  <c r="L183" i="3"/>
  <c r="J183" i="3"/>
  <c r="H183" i="3"/>
  <c r="N182" i="3"/>
  <c r="L182" i="3"/>
  <c r="J182" i="3"/>
  <c r="H182" i="3"/>
  <c r="E23" i="5"/>
  <c r="W179" i="3"/>
  <c r="G23" i="5" s="1"/>
  <c r="L179" i="3"/>
  <c r="J179" i="3"/>
  <c r="N178" i="3"/>
  <c r="L178" i="3"/>
  <c r="J178" i="3"/>
  <c r="H178" i="3"/>
  <c r="N176" i="3"/>
  <c r="L176" i="3"/>
  <c r="J176" i="3"/>
  <c r="H176" i="3"/>
  <c r="N174" i="3"/>
  <c r="L174" i="3"/>
  <c r="J174" i="3"/>
  <c r="I174" i="3"/>
  <c r="N172" i="3"/>
  <c r="L172" i="3"/>
  <c r="J172" i="3"/>
  <c r="H172" i="3"/>
  <c r="N170" i="3"/>
  <c r="L170" i="3"/>
  <c r="J170" i="3"/>
  <c r="H170" i="3"/>
  <c r="N168" i="3"/>
  <c r="L168" i="3"/>
  <c r="J168" i="3"/>
  <c r="H168" i="3"/>
  <c r="N166" i="3"/>
  <c r="L166" i="3"/>
  <c r="J166" i="3"/>
  <c r="H166" i="3"/>
  <c r="N164" i="3"/>
  <c r="L164" i="3"/>
  <c r="J164" i="3"/>
  <c r="I164" i="3"/>
  <c r="N163" i="3"/>
  <c r="L163" i="3"/>
  <c r="J163" i="3"/>
  <c r="H163" i="3"/>
  <c r="N162" i="3"/>
  <c r="L162" i="3"/>
  <c r="J162" i="3"/>
  <c r="H162" i="3"/>
  <c r="N160" i="3"/>
  <c r="L160" i="3"/>
  <c r="J160" i="3"/>
  <c r="I160" i="3"/>
  <c r="N158" i="3"/>
  <c r="L158" i="3"/>
  <c r="J158" i="3"/>
  <c r="H158" i="3"/>
  <c r="N157" i="3"/>
  <c r="L157" i="3"/>
  <c r="J157" i="3"/>
  <c r="H157" i="3"/>
  <c r="G22" i="5"/>
  <c r="C22" i="5"/>
  <c r="W154" i="3"/>
  <c r="I154" i="3"/>
  <c r="N153" i="3"/>
  <c r="N154" i="3" s="1"/>
  <c r="F22" i="5" s="1"/>
  <c r="L153" i="3"/>
  <c r="L154" i="3" s="1"/>
  <c r="E22" i="5" s="1"/>
  <c r="J153" i="3"/>
  <c r="J154" i="3" s="1"/>
  <c r="D22" i="5" s="1"/>
  <c r="H153" i="3"/>
  <c r="H154" i="3" s="1"/>
  <c r="B22" i="5" s="1"/>
  <c r="W150" i="3"/>
  <c r="G21" i="5" s="1"/>
  <c r="N149" i="3"/>
  <c r="L149" i="3"/>
  <c r="J149" i="3"/>
  <c r="H149" i="3"/>
  <c r="N147" i="3"/>
  <c r="L147" i="3"/>
  <c r="J147" i="3"/>
  <c r="H147" i="3"/>
  <c r="N145" i="3"/>
  <c r="L145" i="3"/>
  <c r="J145" i="3"/>
  <c r="I145" i="3"/>
  <c r="N143" i="3"/>
  <c r="L143" i="3"/>
  <c r="J143" i="3"/>
  <c r="H143" i="3"/>
  <c r="N141" i="3"/>
  <c r="L141" i="3"/>
  <c r="J141" i="3"/>
  <c r="I141" i="3"/>
  <c r="N139" i="3"/>
  <c r="L139" i="3"/>
  <c r="J139" i="3"/>
  <c r="H139" i="3"/>
  <c r="N137" i="3"/>
  <c r="L137" i="3"/>
  <c r="J137" i="3"/>
  <c r="I137" i="3"/>
  <c r="N135" i="3"/>
  <c r="L135" i="3"/>
  <c r="J135" i="3"/>
  <c r="I135" i="3"/>
  <c r="N133" i="3"/>
  <c r="L133" i="3"/>
  <c r="L150" i="3" s="1"/>
  <c r="E21" i="5" s="1"/>
  <c r="J133" i="3"/>
  <c r="J150" i="3" s="1"/>
  <c r="D21" i="5" s="1"/>
  <c r="H133" i="3"/>
  <c r="H150" i="3" s="1"/>
  <c r="B21" i="5" s="1"/>
  <c r="W130" i="3"/>
  <c r="G20" i="5" s="1"/>
  <c r="L130" i="3"/>
  <c r="E20" i="5" s="1"/>
  <c r="N129" i="3"/>
  <c r="L129" i="3"/>
  <c r="J129" i="3"/>
  <c r="H129" i="3"/>
  <c r="N127" i="3"/>
  <c r="L127" i="3"/>
  <c r="J127" i="3"/>
  <c r="I127" i="3"/>
  <c r="I130" i="3" s="1"/>
  <c r="C20" i="5" s="1"/>
  <c r="N126" i="3"/>
  <c r="L126" i="3"/>
  <c r="J126" i="3"/>
  <c r="H126" i="3"/>
  <c r="N125" i="3"/>
  <c r="L125" i="3"/>
  <c r="J125" i="3"/>
  <c r="H125" i="3"/>
  <c r="N123" i="3"/>
  <c r="L123" i="3"/>
  <c r="J123" i="3"/>
  <c r="I123" i="3"/>
  <c r="N121" i="3"/>
  <c r="L121" i="3"/>
  <c r="J121" i="3"/>
  <c r="H121" i="3"/>
  <c r="N119" i="3"/>
  <c r="N130" i="3" s="1"/>
  <c r="F20" i="5" s="1"/>
  <c r="L119" i="3"/>
  <c r="J119" i="3"/>
  <c r="H119" i="3"/>
  <c r="W113" i="3"/>
  <c r="G17" i="5" s="1"/>
  <c r="N113" i="3"/>
  <c r="F17" i="5" s="1"/>
  <c r="I113" i="3"/>
  <c r="C17" i="5" s="1"/>
  <c r="N112" i="3"/>
  <c r="L112" i="3"/>
  <c r="J112" i="3"/>
  <c r="H112" i="3"/>
  <c r="N110" i="3"/>
  <c r="L110" i="3"/>
  <c r="J110" i="3"/>
  <c r="H110" i="3"/>
  <c r="N109" i="3"/>
  <c r="L109" i="3"/>
  <c r="J109" i="3"/>
  <c r="H109" i="3"/>
  <c r="N108" i="3"/>
  <c r="L108" i="3"/>
  <c r="J108" i="3"/>
  <c r="H108" i="3"/>
  <c r="N107" i="3"/>
  <c r="L107" i="3"/>
  <c r="J107" i="3"/>
  <c r="H107" i="3"/>
  <c r="N106" i="3"/>
  <c r="L106" i="3"/>
  <c r="J106" i="3"/>
  <c r="H106" i="3"/>
  <c r="N104" i="3"/>
  <c r="L104" i="3"/>
  <c r="J104" i="3"/>
  <c r="H104" i="3"/>
  <c r="N103" i="3"/>
  <c r="L103" i="3"/>
  <c r="J103" i="3"/>
  <c r="H103" i="3"/>
  <c r="N102" i="3"/>
  <c r="L102" i="3"/>
  <c r="J102" i="3"/>
  <c r="H102" i="3"/>
  <c r="N101" i="3"/>
  <c r="L101" i="3"/>
  <c r="J101" i="3"/>
  <c r="H101" i="3"/>
  <c r="H113" i="3" s="1"/>
  <c r="B17" i="5" s="1"/>
  <c r="N99" i="3"/>
  <c r="L99" i="3"/>
  <c r="L113" i="3" s="1"/>
  <c r="E17" i="5" s="1"/>
  <c r="J99" i="3"/>
  <c r="J113" i="3" s="1"/>
  <c r="D17" i="5" s="1"/>
  <c r="H99" i="3"/>
  <c r="G16" i="5"/>
  <c r="C16" i="5"/>
  <c r="W96" i="3"/>
  <c r="I96" i="3"/>
  <c r="N95" i="3"/>
  <c r="L95" i="3"/>
  <c r="J95" i="3"/>
  <c r="H95" i="3"/>
  <c r="N94" i="3"/>
  <c r="L94" i="3"/>
  <c r="J94" i="3"/>
  <c r="H94" i="3"/>
  <c r="N92" i="3"/>
  <c r="L92" i="3"/>
  <c r="J92" i="3"/>
  <c r="H92" i="3"/>
  <c r="N91" i="3"/>
  <c r="L91" i="3"/>
  <c r="J91" i="3"/>
  <c r="H91" i="3"/>
  <c r="N89" i="3"/>
  <c r="L89" i="3"/>
  <c r="J89" i="3"/>
  <c r="H89" i="3"/>
  <c r="N87" i="3"/>
  <c r="L87" i="3"/>
  <c r="J87" i="3"/>
  <c r="H87" i="3"/>
  <c r="N86" i="3"/>
  <c r="L86" i="3"/>
  <c r="J86" i="3"/>
  <c r="H86" i="3"/>
  <c r="N84" i="3"/>
  <c r="L84" i="3"/>
  <c r="J84" i="3"/>
  <c r="H84" i="3"/>
  <c r="N83" i="3"/>
  <c r="L83" i="3"/>
  <c r="J83" i="3"/>
  <c r="H83" i="3"/>
  <c r="N80" i="3"/>
  <c r="L80" i="3"/>
  <c r="J80" i="3"/>
  <c r="H80" i="3"/>
  <c r="N77" i="3"/>
  <c r="N96" i="3" s="1"/>
  <c r="F16" i="5" s="1"/>
  <c r="L77" i="3"/>
  <c r="L96" i="3" s="1"/>
  <c r="E16" i="5" s="1"/>
  <c r="J77" i="3"/>
  <c r="H77" i="3"/>
  <c r="W74" i="3"/>
  <c r="G15" i="5" s="1"/>
  <c r="N74" i="3"/>
  <c r="F15" i="5" s="1"/>
  <c r="I74" i="3"/>
  <c r="C15" i="5" s="1"/>
  <c r="N72" i="3"/>
  <c r="L72" i="3"/>
  <c r="J72" i="3"/>
  <c r="H72" i="3"/>
  <c r="N71" i="3"/>
  <c r="L71" i="3"/>
  <c r="J71" i="3"/>
  <c r="H71" i="3"/>
  <c r="N69" i="3"/>
  <c r="L69" i="3"/>
  <c r="J69" i="3"/>
  <c r="H69" i="3"/>
  <c r="N68" i="3"/>
  <c r="L68" i="3"/>
  <c r="J68" i="3"/>
  <c r="H68" i="3"/>
  <c r="N66" i="3"/>
  <c r="L66" i="3"/>
  <c r="J66" i="3"/>
  <c r="H66" i="3"/>
  <c r="N64" i="3"/>
  <c r="L64" i="3"/>
  <c r="L74" i="3" s="1"/>
  <c r="E15" i="5" s="1"/>
  <c r="J64" i="3"/>
  <c r="H64" i="3"/>
  <c r="H74" i="3" s="1"/>
  <c r="B15" i="5" s="1"/>
  <c r="W61" i="3"/>
  <c r="G14" i="5" s="1"/>
  <c r="N61" i="3"/>
  <c r="F14" i="5" s="1"/>
  <c r="I61" i="3"/>
  <c r="C14" i="5" s="1"/>
  <c r="N60" i="3"/>
  <c r="L60" i="3"/>
  <c r="J60" i="3"/>
  <c r="H60" i="3"/>
  <c r="N58" i="3"/>
  <c r="L58" i="3"/>
  <c r="J58" i="3"/>
  <c r="H58" i="3"/>
  <c r="N56" i="3"/>
  <c r="L56" i="3"/>
  <c r="J56" i="3"/>
  <c r="H56" i="3"/>
  <c r="N54" i="3"/>
  <c r="L54" i="3"/>
  <c r="L61" i="3" s="1"/>
  <c r="E14" i="5" s="1"/>
  <c r="J54" i="3"/>
  <c r="H54" i="3"/>
  <c r="W51" i="3"/>
  <c r="G13" i="5" s="1"/>
  <c r="N51" i="3"/>
  <c r="F13" i="5" s="1"/>
  <c r="I51" i="3"/>
  <c r="C13" i="5" s="1"/>
  <c r="N49" i="3"/>
  <c r="L49" i="3"/>
  <c r="J49" i="3"/>
  <c r="H49" i="3"/>
  <c r="N47" i="3"/>
  <c r="L47" i="3"/>
  <c r="J47" i="3"/>
  <c r="H47" i="3"/>
  <c r="N46" i="3"/>
  <c r="L46" i="3"/>
  <c r="J46" i="3"/>
  <c r="H46" i="3"/>
  <c r="N44" i="3"/>
  <c r="L44" i="3"/>
  <c r="J44" i="3"/>
  <c r="H44" i="3"/>
  <c r="N42" i="3"/>
  <c r="L42" i="3"/>
  <c r="J42" i="3"/>
  <c r="H42" i="3"/>
  <c r="N41" i="3"/>
  <c r="L41" i="3"/>
  <c r="J41" i="3"/>
  <c r="H41" i="3"/>
  <c r="N39" i="3"/>
  <c r="L39" i="3"/>
  <c r="J39" i="3"/>
  <c r="H39" i="3"/>
  <c r="N37" i="3"/>
  <c r="L37" i="3"/>
  <c r="J37" i="3"/>
  <c r="H37" i="3"/>
  <c r="N35" i="3"/>
  <c r="L35" i="3"/>
  <c r="J35" i="3"/>
  <c r="H35" i="3"/>
  <c r="N32" i="3"/>
  <c r="L32" i="3"/>
  <c r="L51" i="3" s="1"/>
  <c r="E13" i="5" s="1"/>
  <c r="J32" i="3"/>
  <c r="H32" i="3"/>
  <c r="C12" i="5"/>
  <c r="W29" i="3"/>
  <c r="W115" i="3" s="1"/>
  <c r="I29" i="3"/>
  <c r="N26" i="3"/>
  <c r="L26" i="3"/>
  <c r="J26" i="3"/>
  <c r="H26" i="3"/>
  <c r="N25" i="3"/>
  <c r="L25" i="3"/>
  <c r="J25" i="3"/>
  <c r="H25" i="3"/>
  <c r="N23" i="3"/>
  <c r="L23" i="3"/>
  <c r="J23" i="3"/>
  <c r="H23" i="3"/>
  <c r="N21" i="3"/>
  <c r="L21" i="3"/>
  <c r="J21" i="3"/>
  <c r="H21" i="3"/>
  <c r="N19" i="3"/>
  <c r="L19" i="3"/>
  <c r="J19" i="3"/>
  <c r="H19" i="3"/>
  <c r="N17" i="3"/>
  <c r="L17" i="3"/>
  <c r="L29" i="3" s="1"/>
  <c r="J17" i="3"/>
  <c r="H17" i="3"/>
  <c r="N14" i="3"/>
  <c r="N29" i="3" s="1"/>
  <c r="L14" i="3"/>
  <c r="J14" i="3"/>
  <c r="H14" i="3"/>
  <c r="H29" i="3" s="1"/>
  <c r="B12" i="5" s="1"/>
  <c r="M21" i="6"/>
  <c r="I15" i="6"/>
  <c r="F14" i="6"/>
  <c r="M9" i="6"/>
  <c r="I9" i="6"/>
  <c r="F9" i="6"/>
  <c r="M8" i="6"/>
  <c r="I8" i="6"/>
  <c r="F8" i="6"/>
  <c r="H1" i="6"/>
  <c r="B8" i="5"/>
  <c r="D8" i="3"/>
  <c r="N115" i="3" l="1"/>
  <c r="F18" i="5" s="1"/>
  <c r="F12" i="5"/>
  <c r="L115" i="3"/>
  <c r="E18" i="5" s="1"/>
  <c r="E12" i="5"/>
  <c r="G18" i="5"/>
  <c r="L264" i="3"/>
  <c r="E35" i="5" s="1"/>
  <c r="E34" i="5"/>
  <c r="N264" i="3"/>
  <c r="F35" i="5" s="1"/>
  <c r="F34" i="5"/>
  <c r="N150" i="3"/>
  <c r="F21" i="5" s="1"/>
  <c r="L189" i="3"/>
  <c r="E24" i="5" s="1"/>
  <c r="W264" i="3"/>
  <c r="G35" i="5" s="1"/>
  <c r="H179" i="3"/>
  <c r="B23" i="5" s="1"/>
  <c r="I179" i="3"/>
  <c r="C23" i="5" s="1"/>
  <c r="N189" i="3"/>
  <c r="F24" i="5" s="1"/>
  <c r="C35" i="5"/>
  <c r="J29" i="3"/>
  <c r="G12" i="5"/>
  <c r="E150" i="3"/>
  <c r="L234" i="3"/>
  <c r="H254" i="3"/>
  <c r="B31" i="5" s="1"/>
  <c r="W256" i="3"/>
  <c r="G32" i="5" s="1"/>
  <c r="I115" i="3"/>
  <c r="N218" i="3"/>
  <c r="F27" i="5" s="1"/>
  <c r="J51" i="3"/>
  <c r="J61" i="3"/>
  <c r="D14" i="5" s="1"/>
  <c r="J74" i="3"/>
  <c r="E74" i="3" s="1"/>
  <c r="N179" i="3"/>
  <c r="F23" i="5" s="1"/>
  <c r="H234" i="3"/>
  <c r="B29" i="5" s="1"/>
  <c r="H262" i="3"/>
  <c r="L206" i="3"/>
  <c r="E26" i="5" s="1"/>
  <c r="L229" i="3"/>
  <c r="E28" i="5" s="1"/>
  <c r="H96" i="3"/>
  <c r="B16" i="5" s="1"/>
  <c r="J197" i="3"/>
  <c r="D25" i="5" s="1"/>
  <c r="N206" i="3"/>
  <c r="F26" i="5" s="1"/>
  <c r="N229" i="3"/>
  <c r="F28" i="5" s="1"/>
  <c r="J246" i="3"/>
  <c r="E246" i="3" s="1"/>
  <c r="J130" i="3"/>
  <c r="D20" i="5" s="1"/>
  <c r="H130" i="3"/>
  <c r="H189" i="3"/>
  <c r="B24" i="5" s="1"/>
  <c r="H206" i="3"/>
  <c r="B26" i="5" s="1"/>
  <c r="J206" i="3"/>
  <c r="H229" i="3"/>
  <c r="B28" i="5" s="1"/>
  <c r="E29" i="5"/>
  <c r="E51" i="3"/>
  <c r="D13" i="5"/>
  <c r="D15" i="5"/>
  <c r="E234" i="3"/>
  <c r="D29" i="5"/>
  <c r="D34" i="5"/>
  <c r="J264" i="3"/>
  <c r="E262" i="3"/>
  <c r="E113" i="3"/>
  <c r="E61" i="3"/>
  <c r="J96" i="3"/>
  <c r="J115" i="3"/>
  <c r="E154" i="3"/>
  <c r="H51" i="3"/>
  <c r="B13" i="5" s="1"/>
  <c r="B20" i="5"/>
  <c r="I150" i="3"/>
  <c r="C21" i="5" s="1"/>
  <c r="D23" i="5"/>
  <c r="E179" i="3"/>
  <c r="J189" i="3"/>
  <c r="E197" i="3"/>
  <c r="D30" i="5"/>
  <c r="H61" i="3"/>
  <c r="B14" i="5" s="1"/>
  <c r="H218" i="3"/>
  <c r="B27" i="5" s="1"/>
  <c r="D27" i="5"/>
  <c r="E218" i="3"/>
  <c r="J229" i="3"/>
  <c r="E254" i="3"/>
  <c r="D31" i="5"/>
  <c r="B34" i="5"/>
  <c r="H264" i="3"/>
  <c r="I256" i="3" l="1"/>
  <c r="E130" i="3"/>
  <c r="W266" i="3"/>
  <c r="G38" i="5" s="1"/>
  <c r="C18" i="5"/>
  <c r="E11" i="6"/>
  <c r="L256" i="3"/>
  <c r="L266" i="3" s="1"/>
  <c r="E38" i="5" s="1"/>
  <c r="N256" i="3"/>
  <c r="N266" i="3" s="1"/>
  <c r="F38" i="5" s="1"/>
  <c r="E29" i="3"/>
  <c r="D12" i="5"/>
  <c r="E206" i="3"/>
  <c r="D26" i="5"/>
  <c r="D35" i="5"/>
  <c r="E264" i="3"/>
  <c r="C32" i="5"/>
  <c r="E12" i="6"/>
  <c r="E15" i="6" s="1"/>
  <c r="I266" i="3"/>
  <c r="C38" i="5" s="1"/>
  <c r="D24" i="5"/>
  <c r="J256" i="3"/>
  <c r="J266" i="3" s="1"/>
  <c r="E189" i="3"/>
  <c r="B35" i="5"/>
  <c r="D13" i="6"/>
  <c r="F13" i="6" s="1"/>
  <c r="H256" i="3"/>
  <c r="D28" i="5"/>
  <c r="E229" i="3"/>
  <c r="H115" i="3"/>
  <c r="E115" i="3"/>
  <c r="D18" i="5"/>
  <c r="E96" i="3"/>
  <c r="D16" i="5"/>
  <c r="E32" i="5" l="1"/>
  <c r="F32" i="5"/>
  <c r="E266" i="3"/>
  <c r="D38" i="5"/>
  <c r="B18" i="5"/>
  <c r="D11" i="6"/>
  <c r="H266" i="3"/>
  <c r="B38" i="5" s="1"/>
  <c r="E256" i="3"/>
  <c r="D32" i="5"/>
  <c r="B32" i="5"/>
  <c r="D12" i="6"/>
  <c r="F12" i="6" s="1"/>
  <c r="D15" i="6" l="1"/>
  <c r="M14" i="6"/>
  <c r="M13" i="6"/>
  <c r="F11" i="6"/>
  <c r="F15" i="6" s="1"/>
  <c r="M12" i="6"/>
  <c r="M11" i="6"/>
  <c r="M15" i="6" l="1"/>
  <c r="M23" i="6"/>
  <c r="L24" i="6" s="1"/>
  <c r="M24" i="6" s="1"/>
  <c r="M26" i="6" s="1"/>
</calcChain>
</file>

<file path=xl/sharedStrings.xml><?xml version="1.0" encoding="utf-8"?>
<sst xmlns="http://schemas.openxmlformats.org/spreadsheetml/2006/main" count="1726" uniqueCount="657">
  <si>
    <t>a</t>
  </si>
  <si>
    <t>b</t>
  </si>
  <si>
    <t xml:space="preserve"> </t>
  </si>
  <si>
    <t>DPH</t>
  </si>
  <si>
    <t>V module</t>
  </si>
  <si>
    <t>Hlavička1</t>
  </si>
  <si>
    <t>Mena</t>
  </si>
  <si>
    <t>Hlavička2</t>
  </si>
  <si>
    <t>Obdobie</t>
  </si>
  <si>
    <t>Počet des.miest</t>
  </si>
  <si>
    <t>Formát</t>
  </si>
  <si>
    <t>Rozpočet</t>
  </si>
  <si>
    <t>Prehľad rozpočtových nákladov v</t>
  </si>
  <si>
    <t>EUR</t>
  </si>
  <si>
    <t xml:space="preserve">Dodávateľ: </t>
  </si>
  <si>
    <t>Čerpanie</t>
  </si>
  <si>
    <t>Súpis vykonaných prác a dodávok v</t>
  </si>
  <si>
    <t>za obdobie</t>
  </si>
  <si>
    <t>Mesiac 2011</t>
  </si>
  <si>
    <t>VK</t>
  </si>
  <si>
    <t>Prehľad kalkulovaných nákladov v</t>
  </si>
  <si>
    <t>VF</t>
  </si>
  <si>
    <t>N</t>
  </si>
  <si>
    <t>Por.</t>
  </si>
  <si>
    <t>Kód</t>
  </si>
  <si>
    <t>Kód položky</t>
  </si>
  <si>
    <t>Popis položky, stavebného dielu, remesla,</t>
  </si>
  <si>
    <t>Množstvo</t>
  </si>
  <si>
    <t>Merná</t>
  </si>
  <si>
    <t>Jednotková</t>
  </si>
  <si>
    <t>Konštrukcie</t>
  </si>
  <si>
    <t>Špecifikovaný</t>
  </si>
  <si>
    <t>Spolu</t>
  </si>
  <si>
    <t>Hmotnosť v tonách</t>
  </si>
  <si>
    <t>Suť v tonách</t>
  </si>
  <si>
    <t>Pozícia</t>
  </si>
  <si>
    <t>Vyňatý</t>
  </si>
  <si>
    <t>Vysoká sadzba</t>
  </si>
  <si>
    <t>Typ</t>
  </si>
  <si>
    <t>Nh</t>
  </si>
  <si>
    <t>Klasifikácia</t>
  </si>
  <si>
    <t>Katalógové</t>
  </si>
  <si>
    <t>AC</t>
  </si>
  <si>
    <t>AD</t>
  </si>
  <si>
    <t>Jedn. cena</t>
  </si>
  <si>
    <t>Index JC</t>
  </si>
  <si>
    <t>Index mn.</t>
  </si>
  <si>
    <t>číslo</t>
  </si>
  <si>
    <t>cen.</t>
  </si>
  <si>
    <t>výkaz-výmer</t>
  </si>
  <si>
    <t>výmera</t>
  </si>
  <si>
    <t>jednotka</t>
  </si>
  <si>
    <t>cena</t>
  </si>
  <si>
    <t>materiál</t>
  </si>
  <si>
    <t>%</t>
  </si>
  <si>
    <t>rozpočtované</t>
  </si>
  <si>
    <t>od začiatku</t>
  </si>
  <si>
    <t>dodatok</t>
  </si>
  <si>
    <t>z režimu stavba</t>
  </si>
  <si>
    <t>DPH ( materiál )</t>
  </si>
  <si>
    <t>položky</t>
  </si>
  <si>
    <t>pre tlač</t>
  </si>
  <si>
    <t>produkcie</t>
  </si>
  <si>
    <t>ceny</t>
  </si>
  <si>
    <t>Rekapitulácia rozpočtu v</t>
  </si>
  <si>
    <t>Rekapitulácia splátky v</t>
  </si>
  <si>
    <t>Rekapitulácia výrobnej kalkulácie v</t>
  </si>
  <si>
    <t>Popis položky, stavebného dielu, remesla</t>
  </si>
  <si>
    <t>Miesto:</t>
  </si>
  <si>
    <t>Rozpočet:</t>
  </si>
  <si>
    <t>Krycí list rozpočtu v</t>
  </si>
  <si>
    <t>Spracoval:</t>
  </si>
  <si>
    <t>Krycí list splátky v</t>
  </si>
  <si>
    <t>Dňa:</t>
  </si>
  <si>
    <t>Zmluva č.:</t>
  </si>
  <si>
    <t>Krycí list výrobnej kalkulácie v</t>
  </si>
  <si>
    <t xml:space="preserve"> Odberateľ:</t>
  </si>
  <si>
    <t>IČO:</t>
  </si>
  <si>
    <t>DIČ:</t>
  </si>
  <si>
    <t xml:space="preserve"> Dodávateľ:</t>
  </si>
  <si>
    <t xml:space="preserve"> Projektant:</t>
  </si>
  <si>
    <t>A</t>
  </si>
  <si>
    <t xml:space="preserve"> ZRN</t>
  </si>
  <si>
    <t>Špecifikovaný materiál</t>
  </si>
  <si>
    <t>Spolu ZRN</t>
  </si>
  <si>
    <t>B</t>
  </si>
  <si>
    <t>IN - Individuálne náklady</t>
  </si>
  <si>
    <t>C</t>
  </si>
  <si>
    <t>NUS - náklady umiestnenia stavby</t>
  </si>
  <si>
    <t xml:space="preserve"> HSV:</t>
  </si>
  <si>
    <t xml:space="preserve"> PSV:</t>
  </si>
  <si>
    <t xml:space="preserve"> MCE:</t>
  </si>
  <si>
    <t xml:space="preserve"> Iné:</t>
  </si>
  <si>
    <t xml:space="preserve"> Súčet:</t>
  </si>
  <si>
    <t xml:space="preserve">Súčet riadkov 6 až 9: </t>
  </si>
  <si>
    <t xml:space="preserve">Súčet riadkov 11 až 14: </t>
  </si>
  <si>
    <t>projektant, rozpočtár, cenár</t>
  </si>
  <si>
    <t>dodávateľ, zhotoviteľ</t>
  </si>
  <si>
    <t>D</t>
  </si>
  <si>
    <t>ON - ostatné náklady</t>
  </si>
  <si>
    <t>dátum:</t>
  </si>
  <si>
    <t>podpis:</t>
  </si>
  <si>
    <t xml:space="preserve"> Ostatné náklady uvedené v rozpočte</t>
  </si>
  <si>
    <t>pečiatka:</t>
  </si>
  <si>
    <t xml:space="preserve">Súčet riadkov 16 až 19: </t>
  </si>
  <si>
    <t>odberateľ, obstarávateľ</t>
  </si>
  <si>
    <t>E</t>
  </si>
  <si>
    <t>Celkové náklady</t>
  </si>
  <si>
    <t xml:space="preserve">Súčet riadkov 5, 10, 15 a 20: </t>
  </si>
  <si>
    <t xml:space="preserve">Súčet riadkov 21 až 23: </t>
  </si>
  <si>
    <t>F</t>
  </si>
  <si>
    <t xml:space="preserve">Odberateľ: Banskobystrický samosprávny kraj </t>
  </si>
  <si>
    <t xml:space="preserve">Spracoval: Ing.Dana Urbanová                       </t>
  </si>
  <si>
    <t xml:space="preserve">Projektant: Architectural &amp; Building Management s.r.o. </t>
  </si>
  <si>
    <t xml:space="preserve">JKSO : </t>
  </si>
  <si>
    <t>Stavba : Stredná odborná škola Pod Bánošom - Modernizácia vzdelávania</t>
  </si>
  <si>
    <t>Objekt : SO 04 - Voštináreň</t>
  </si>
  <si>
    <t>Danken s. r. o.</t>
  </si>
  <si>
    <t xml:space="preserve"> Danken s. r. o.</t>
  </si>
  <si>
    <t xml:space="preserve"> Stavba : Stredná odborná škola Pod Bánošom - Modernizácia vzdelávania</t>
  </si>
  <si>
    <t>Banská Bystrica</t>
  </si>
  <si>
    <t xml:space="preserve"> Objekt : SO 04 - Voštináreň</t>
  </si>
  <si>
    <t>JKSO :</t>
  </si>
  <si>
    <t>Ing.Dana Urbanová</t>
  </si>
  <si>
    <t xml:space="preserve">Banskobystrický samosprávny kraj </t>
  </si>
  <si>
    <t/>
  </si>
  <si>
    <t xml:space="preserve">Architectural &amp; Building Management s.r.o. </t>
  </si>
  <si>
    <t>Modra</t>
  </si>
  <si>
    <t xml:space="preserve"> Práce nadčas</t>
  </si>
  <si>
    <t xml:space="preserve"> Murárske výpomoce</t>
  </si>
  <si>
    <t xml:space="preserve"> Bez pevnej podlahy</t>
  </si>
  <si>
    <t xml:space="preserve"> Zariadenie staveniska</t>
  </si>
  <si>
    <t xml:space="preserve"> Prevádzkové vplyvy</t>
  </si>
  <si>
    <t xml:space="preserve"> Sťažené podmienky</t>
  </si>
  <si>
    <t xml:space="preserve"> Inžinierska činnosť</t>
  </si>
  <si>
    <t xml:space="preserve"> Projektové práce</t>
  </si>
  <si>
    <t xml:space="preserve"> DPH   20% z:</t>
  </si>
  <si>
    <t xml:space="preserve"> DPH    0% z:</t>
  </si>
  <si>
    <t xml:space="preserve"> Odpočet - prípočet</t>
  </si>
  <si>
    <t>Zaradenie</t>
  </si>
  <si>
    <t>pre KL</t>
  </si>
  <si>
    <t>Lev0</t>
  </si>
  <si>
    <t>pozícia</t>
  </si>
  <si>
    <t>PRÁCE A DODÁVKY HSV</t>
  </si>
  <si>
    <t>1 - ZEMNE PRÁCE</t>
  </si>
  <si>
    <t>272</t>
  </si>
  <si>
    <t>131201101</t>
  </si>
  <si>
    <t>Hĺbenie jám nezapaž. v horn. tr. 3 do 100 m3</t>
  </si>
  <si>
    <t>m3</t>
  </si>
  <si>
    <t xml:space="preserve">                    </t>
  </si>
  <si>
    <t>13120-1101</t>
  </si>
  <si>
    <t>45.11.21</t>
  </si>
  <si>
    <t>EK</t>
  </si>
  <si>
    <t>S</t>
  </si>
  <si>
    <t>7,66*16,8*0,83 =   106,811</t>
  </si>
  <si>
    <t>"zosik" (17,7*2+7,66)*0,9*0,83/2 =   16,083</t>
  </si>
  <si>
    <t>131201109</t>
  </si>
  <si>
    <t>Príplatok za lepivosť v horn. tr. 3</t>
  </si>
  <si>
    <t>13120-1109</t>
  </si>
  <si>
    <t>122,894/2 =   61,447</t>
  </si>
  <si>
    <t>162201101</t>
  </si>
  <si>
    <t>Vodorovné premiestnenie výkopu do 20 m horn. tr. 1-4</t>
  </si>
  <si>
    <t>16220-1101</t>
  </si>
  <si>
    <t>45.11.24</t>
  </si>
  <si>
    <t>26,510+36,929 =   63,439</t>
  </si>
  <si>
    <t>162701105</t>
  </si>
  <si>
    <t>Vodorovné premiestnenie výkopu do 10000 m horn. tr. 1-4</t>
  </si>
  <si>
    <t>16270-1105</t>
  </si>
  <si>
    <t>122,894-63,439 =   59,455</t>
  </si>
  <si>
    <t>001</t>
  </si>
  <si>
    <t>171101104</t>
  </si>
  <si>
    <t>Násypy z hornín súdržných zhutnených do 102% PS</t>
  </si>
  <si>
    <t>17110-1104</t>
  </si>
  <si>
    <t>5,26*(10,77+2,93+0,7)*0,35 =   26,510</t>
  </si>
  <si>
    <t>171201201</t>
  </si>
  <si>
    <t>Uloženie sypaniny na skládku + poplatok</t>
  </si>
  <si>
    <t>17120-1201</t>
  </si>
  <si>
    <t>174101001</t>
  </si>
  <si>
    <t>Zásyp zhutnený jám, šachiet, rýh, zárezov alebo okolo objektov do 100 m3</t>
  </si>
  <si>
    <t>17410-1001</t>
  </si>
  <si>
    <t>0,6*(17,7*2+6,46)*0,83 =   20,846</t>
  </si>
  <si>
    <t xml:space="preserve">1 - ZEMNE PRÁCE  spolu: </t>
  </si>
  <si>
    <t>2 - ZÁKLADY</t>
  </si>
  <si>
    <t>002</t>
  </si>
  <si>
    <t>221942100</t>
  </si>
  <si>
    <t>Zhotovenie baranených duklitných pilot zvislých do 7 m komplet</t>
  </si>
  <si>
    <t>m</t>
  </si>
  <si>
    <t>22194-2133</t>
  </si>
  <si>
    <t>45.25.21</t>
  </si>
  <si>
    <t>18*7 =   126,000</t>
  </si>
  <si>
    <t>výmera je predbežná</t>
  </si>
  <si>
    <t>271571112</t>
  </si>
  <si>
    <t>Vankúš pod základy zo štrkopiesku netriedeného</t>
  </si>
  <si>
    <t>27157-1112</t>
  </si>
  <si>
    <t>7,66*16,8*0,25 =   32,172</t>
  </si>
  <si>
    <t>011</t>
  </si>
  <si>
    <t>273321411</t>
  </si>
  <si>
    <t>Základové dosky zo železobetónu tr. C25/30 XC2, XA1</t>
  </si>
  <si>
    <t>27332-1411</t>
  </si>
  <si>
    <t>45.25.32</t>
  </si>
  <si>
    <t>"ZD1" 16,2*6,46*0,25 =   26,163</t>
  </si>
  <si>
    <t>273351215</t>
  </si>
  <si>
    <t>Debnenie základových dosiek zhotovenie</t>
  </si>
  <si>
    <t>m2</t>
  </si>
  <si>
    <t>27335-1215</t>
  </si>
  <si>
    <t>"ZD1" (16,2+6,46)*2*0,25 =   11,330</t>
  </si>
  <si>
    <t>273351216</t>
  </si>
  <si>
    <t>Debnenie základových dosiek odstránenie</t>
  </si>
  <si>
    <t>27335-1216</t>
  </si>
  <si>
    <t>274321411</t>
  </si>
  <si>
    <t>Základové pásy zo železobetónu tr. C25/30 XC2, XA1</t>
  </si>
  <si>
    <t>27432-1411</t>
  </si>
  <si>
    <t>"ZP1" (16,2*2+5,26*3)*0,35*0,6 =   10,118</t>
  </si>
  <si>
    <t>274351215</t>
  </si>
  <si>
    <t>Debnenie základových pásov zhotovenie</t>
  </si>
  <si>
    <t>27435-1215</t>
  </si>
  <si>
    <t>"ZP1" (16,2*2+5,26*3)*0,35*2 =   33,726</t>
  </si>
  <si>
    <t>274351216</t>
  </si>
  <si>
    <t>Debnenie základových pásov odstránenie</t>
  </si>
  <si>
    <t>27435-1216</t>
  </si>
  <si>
    <t>274361821</t>
  </si>
  <si>
    <t>Výstuž základových dosiek a pásov BSt 500 (10505)</t>
  </si>
  <si>
    <t>t</t>
  </si>
  <si>
    <t>27436-1821</t>
  </si>
  <si>
    <t>(1541,3+1740,0)/1000 =   3,281</t>
  </si>
  <si>
    <t>289970110</t>
  </si>
  <si>
    <t>Vrstva z geotextílie Tatratex PP 200g/m2 prisypaním</t>
  </si>
  <si>
    <t>28997-0110</t>
  </si>
  <si>
    <t>16,8*7,66+1,3*(16,8*2+7,66) =   182,326</t>
  </si>
  <si>
    <t xml:space="preserve">2 - ZÁKLADY  spolu: </t>
  </si>
  <si>
    <t>3 - ZVISLÉ A KOMPLETNÉ KONŠTRUKCIE</t>
  </si>
  <si>
    <t>311233717</t>
  </si>
  <si>
    <t>Murivo nosné z tehál Porotherm 20 Profi Dryfix P12 brúsených</t>
  </si>
  <si>
    <t>31123-3717</t>
  </si>
  <si>
    <t>45.25.50</t>
  </si>
  <si>
    <t>(6*3+4,23*2-0,3*6)*2,5-1,5*2,25 =   58,275</t>
  </si>
  <si>
    <t>330321610</t>
  </si>
  <si>
    <t>Stĺpy a piliere zo železobetónu tr. C30/37 XC1</t>
  </si>
  <si>
    <t>33032-1610</t>
  </si>
  <si>
    <t>0,3*0,2*2,5*6 =   0,900</t>
  </si>
  <si>
    <t>253</t>
  </si>
  <si>
    <t>330351121</t>
  </si>
  <si>
    <t>Debnenie stĺpov. pilierov hranatých 0,40 m2</t>
  </si>
  <si>
    <t>33035-1121</t>
  </si>
  <si>
    <t>45.21.22</t>
  </si>
  <si>
    <t>(0,3+0,2)*2*2,5*6 =   15,000</t>
  </si>
  <si>
    <t>330351129</t>
  </si>
  <si>
    <t>Oddebnenie stĺpových pilierov</t>
  </si>
  <si>
    <t>33035-1129</t>
  </si>
  <si>
    <t xml:space="preserve">3 - ZVISLÉ A KOMPLETNÉ KONŠTRUKCIE  spolu: </t>
  </si>
  <si>
    <t>4 - VODOROVNÉ KONŠTRUKCIE</t>
  </si>
  <si>
    <t>413321414</t>
  </si>
  <si>
    <t>Nosníky a vence zo železobetónu tr. C25/30 XC1</t>
  </si>
  <si>
    <t>41332-1414</t>
  </si>
  <si>
    <t>(6*3+4,23*2-1,5)*0,32*0,2+1,5*0,5*0,2 =   1,747</t>
  </si>
  <si>
    <t>413351107</t>
  </si>
  <si>
    <t>Debnenie nosníkov a vencov bez podpernej konštrukcie zhotovenie</t>
  </si>
  <si>
    <t>41335-1107</t>
  </si>
  <si>
    <t>(6*3+4,23*2-1,5)*0,32*2+1,5*0,5*2+1,5*0,2 =   17,774</t>
  </si>
  <si>
    <t>413351108</t>
  </si>
  <si>
    <t>Debnenie nosníkov a vencov bez podpernej konštrukcie odstránenie</t>
  </si>
  <si>
    <t>41335-1108</t>
  </si>
  <si>
    <t>413351213</t>
  </si>
  <si>
    <t>Podperná konštr. nosníkov pre zaťaženie do 10 kPa zhotovenie</t>
  </si>
  <si>
    <t>41335-1213</t>
  </si>
  <si>
    <t>1,5*0,2 =   0,300</t>
  </si>
  <si>
    <t>413351214</t>
  </si>
  <si>
    <t>Podperná konštr. nosníkov pre zaťaženie do 10 kPa odstránenie</t>
  </si>
  <si>
    <t>41335-1214</t>
  </si>
  <si>
    <t>413361821</t>
  </si>
  <si>
    <t>Výstuž nosníkov ,vencov a stĺpov BSt 500 (10505)</t>
  </si>
  <si>
    <t>41336-1821</t>
  </si>
  <si>
    <t>453,8/1000 =   0,454</t>
  </si>
  <si>
    <t xml:space="preserve">4 - VODOROVNÉ KONŠTRUKCIE  spolu: </t>
  </si>
  <si>
    <t>6 - ÚPRAVY POVRCHOV, PODLAHY, VÝPLNE</t>
  </si>
  <si>
    <t>610991111</t>
  </si>
  <si>
    <t>Zakrývanie vnút. okenných otvorov, podláh, predmetov a konštrukcií</t>
  </si>
  <si>
    <t>61099-1111</t>
  </si>
  <si>
    <t>45.41.10</t>
  </si>
  <si>
    <t>1,5*2,25 =   3,375</t>
  </si>
  <si>
    <t>63,54+21,77 =   85,310</t>
  </si>
  <si>
    <t>612474605</t>
  </si>
  <si>
    <t>Omietka vnút. stien a stropov zo such. zm. Nanopor+cem. prednástrek</t>
  </si>
  <si>
    <t>61247-4505</t>
  </si>
  <si>
    <t>4,03*5,4 =   21,762</t>
  </si>
  <si>
    <t>(4,03*2+5,4*2)*2,84-1,5*2,25+(1,5+2,25)*0,2 =   50,937</t>
  </si>
  <si>
    <t>612481118</t>
  </si>
  <si>
    <t>Potiahnutie vnút. stien sklovláknitým pletivom vtlačeným do tmelu</t>
  </si>
  <si>
    <t>61248-1118</t>
  </si>
  <si>
    <t>620991121</t>
  </si>
  <si>
    <t>Zakrývanie výplní vonk. otvorov z lešenia</t>
  </si>
  <si>
    <t>62099-1121</t>
  </si>
  <si>
    <t>622401122</t>
  </si>
  <si>
    <t>Prípr. podkladu pre vonk. omietky, penetračný náter</t>
  </si>
  <si>
    <t>62240-8122</t>
  </si>
  <si>
    <t xml:space="preserve">  .  .  </t>
  </si>
  <si>
    <t>622401352</t>
  </si>
  <si>
    <t>Omietka vonk. stien tenkovrstvová Nanopor+cem. prednástrek</t>
  </si>
  <si>
    <t>62240-1332</t>
  </si>
  <si>
    <t>(4,63*2+6*3+0,2*2)*2,84-1,5*2,25+(1,5+2,25*2)*0,15-12,930 =   63,149</t>
  </si>
  <si>
    <t>622401382</t>
  </si>
  <si>
    <t>Omietka vonk. soklov tenkovrstvová Nanopor Mosaiktop+cem. prednástrek</t>
  </si>
  <si>
    <t>(4,63*2+6*3+0,2*2-1,5)*0,5-0,5*2*0,15 =   12,930</t>
  </si>
  <si>
    <t>622481119</t>
  </si>
  <si>
    <t>Potiahnutie vonk. stien sklovláknitým pletivom vtlačeným do tmelu s prichytením</t>
  </si>
  <si>
    <t>62248-1119</t>
  </si>
  <si>
    <t>631312511</t>
  </si>
  <si>
    <t>Mazanina z betónu prostého tr. C12/15 hr. 5-8 cm - podkladný betón</t>
  </si>
  <si>
    <t>63131-2511</t>
  </si>
  <si>
    <t>(16,2*2+5,26*3)*0,05*0,6+5,26*(10,77+2,93+0,7)*0,05 =   5,233</t>
  </si>
  <si>
    <t>632450132</t>
  </si>
  <si>
    <t>Vyrovnávací cementový poter zhotovenie v ploche zo suchých zmesí hr. 30 mm</t>
  </si>
  <si>
    <t>63245-0132</t>
  </si>
  <si>
    <t>632450134</t>
  </si>
  <si>
    <t>Vyrovnávací cementový poter zhotovenie v ploche zo suchých zmesí hr. 50 mm</t>
  </si>
  <si>
    <t>63245-0134</t>
  </si>
  <si>
    <t xml:space="preserve">6 - ÚPRAVY POVRCHOV, PODLAHY, VÝPLNE  spolu: </t>
  </si>
  <si>
    <t>9 - OSTATNÉ KONŠTRUKCIE A PRÁCE</t>
  </si>
  <si>
    <t>003</t>
  </si>
  <si>
    <t>941941041</t>
  </si>
  <si>
    <t>Montáž lešenia ľahk. radového s podlahami š. do 1,2 m v. do 10 m</t>
  </si>
  <si>
    <t>94194-1041</t>
  </si>
  <si>
    <t>45.25.10</t>
  </si>
  <si>
    <t>16*(5,4+3,2)+6*4,3*2+1,2*(5,4+3,2) =   199,520</t>
  </si>
  <si>
    <t>941941291</t>
  </si>
  <si>
    <t>Príplatok za prvý a každý ďalší mesiac použitia lešenia k pol. -1041</t>
  </si>
  <si>
    <t>94194-1291</t>
  </si>
  <si>
    <t>941941841</t>
  </si>
  <si>
    <t>Demontáž lešenia ľahk. radového s podlahami š. do 1,2 m v. do 10 m</t>
  </si>
  <si>
    <t>94194-1841</t>
  </si>
  <si>
    <t>941955003</t>
  </si>
  <si>
    <t>Lešenie ľahké prac. pomocné výš. podlahy do 2,5 m</t>
  </si>
  <si>
    <t>94195-5003</t>
  </si>
  <si>
    <t>952901111</t>
  </si>
  <si>
    <t>Vyčistenie budov byt. alebo občian. výstavby pri výške podlažia do 4 m</t>
  </si>
  <si>
    <t>95290-1111</t>
  </si>
  <si>
    <t>45.45.13</t>
  </si>
  <si>
    <t>013</t>
  </si>
  <si>
    <t>979081111</t>
  </si>
  <si>
    <t>Odvoz sute a vybúraných hmôt na skládku do 1 km</t>
  </si>
  <si>
    <t>97908-1111</t>
  </si>
  <si>
    <t>45.11.11</t>
  </si>
  <si>
    <t>979081121</t>
  </si>
  <si>
    <t>Odvoz sute a vybúraných hmôt na skládku každý ďalší 1 km</t>
  </si>
  <si>
    <t>97908-1121</t>
  </si>
  <si>
    <t>979082111</t>
  </si>
  <si>
    <t>Vnútrostavenisková doprava sute a vybúraných hmôt do 10 m</t>
  </si>
  <si>
    <t>97908-2111</t>
  </si>
  <si>
    <t>979131409</t>
  </si>
  <si>
    <t>Poplatok za ulož.a znešk.staveb.sute na vymedzených skládkach "O"-ostatný odpad</t>
  </si>
  <si>
    <t>97913-1409</t>
  </si>
  <si>
    <t>006</t>
  </si>
  <si>
    <t>981011413</t>
  </si>
  <si>
    <t>Demolácia budov mur. na MC alebo betónu postup. rozob. s podielom 20%</t>
  </si>
  <si>
    <t>98101-1413</t>
  </si>
  <si>
    <t>"sklady" 3,5*5*2,5*3 =   131,250</t>
  </si>
  <si>
    <t>998011001</t>
  </si>
  <si>
    <t>Presun hmôt pre budovy murované výšky do 6 m</t>
  </si>
  <si>
    <t>99801-1001</t>
  </si>
  <si>
    <t>45.21.6*</t>
  </si>
  <si>
    <t xml:space="preserve">9 - OSTATNÉ KONŠTRUKCIE A PRÁCE  spolu: </t>
  </si>
  <si>
    <t xml:space="preserve">PRÁCE A DODÁVKY HSV  spolu: </t>
  </si>
  <si>
    <t>PRÁCE A DODÁVKY PSV</t>
  </si>
  <si>
    <t>711 - Izolácie proti vode a vlhkosti</t>
  </si>
  <si>
    <t>711</t>
  </si>
  <si>
    <t>711111001</t>
  </si>
  <si>
    <t>Zhotovenie izolácie proti vlhkosti za studena vodor. náterom asfalt. penetr.</t>
  </si>
  <si>
    <t>I</t>
  </si>
  <si>
    <t>71111-1001</t>
  </si>
  <si>
    <t>45.22.20</t>
  </si>
  <si>
    <t>IK</t>
  </si>
  <si>
    <t>16*6 =   96,000</t>
  </si>
  <si>
    <t>711112001</t>
  </si>
  <si>
    <t>Zhotovenie izolácie proti vlhkosti za studena zvislá náterom asfalt. penetr.</t>
  </si>
  <si>
    <t>71111-2001</t>
  </si>
  <si>
    <t>(16+6)*2*0,2 =   8,800</t>
  </si>
  <si>
    <t>MAT</t>
  </si>
  <si>
    <t>111631500</t>
  </si>
  <si>
    <t>Lak asfaltový ALP-PENETRAL sudy</t>
  </si>
  <si>
    <t>26.82.13</t>
  </si>
  <si>
    <t>IZ</t>
  </si>
  <si>
    <t>(96,000+8,800)*0,00035 =   0,037</t>
  </si>
  <si>
    <t>711141559</t>
  </si>
  <si>
    <t>Zhotovenie izolácie proti vlhkosti pritavením NAIP vodor.</t>
  </si>
  <si>
    <t>71114-1559</t>
  </si>
  <si>
    <t>711142559</t>
  </si>
  <si>
    <t>Zhotovenie izolácie proti vlhkosti pritavením NAIP zvislá</t>
  </si>
  <si>
    <t>71114-2559</t>
  </si>
  <si>
    <t>628329120</t>
  </si>
  <si>
    <t>Pás ťažký asfaltový GG40</t>
  </si>
  <si>
    <t>21.12.56</t>
  </si>
  <si>
    <t>(96,000+8,800)*1,2 =   125,760</t>
  </si>
  <si>
    <t>998711201</t>
  </si>
  <si>
    <t>Presun hmôt pre izolácie proti vode v objektoch výšky do 6 m</t>
  </si>
  <si>
    <t>99871-1201</t>
  </si>
  <si>
    <t xml:space="preserve">711 - Izolácie proti vode a vlhkosti  spolu: </t>
  </si>
  <si>
    <t>713 - Izolácie tepelné</t>
  </si>
  <si>
    <t>713</t>
  </si>
  <si>
    <t>713111181</t>
  </si>
  <si>
    <t>Montáž tep. izolácie stropov rovn. hr. nad 15+5 cm skrutky</t>
  </si>
  <si>
    <t>71314-1181</t>
  </si>
  <si>
    <t>45.32.11</t>
  </si>
  <si>
    <t>631412230</t>
  </si>
  <si>
    <t>Doska Isover mw 90kg/m3 hr. 5cm</t>
  </si>
  <si>
    <t>26.82.16</t>
  </si>
  <si>
    <t>21,762*1,05 =   22,850</t>
  </si>
  <si>
    <t>631412330</t>
  </si>
  <si>
    <t>Doska Isover mw 90kg/m3 hr.15 cm</t>
  </si>
  <si>
    <t>713121111</t>
  </si>
  <si>
    <t>Montáž tep. izolácie podláh 1 x položenie</t>
  </si>
  <si>
    <t>71312-1111</t>
  </si>
  <si>
    <t>4,23*5,6 =   23,688</t>
  </si>
  <si>
    <t>2831BA742</t>
  </si>
  <si>
    <t>Doska izolačná eps Isover Neoflor 150 hr.3cm 1000x500 1000x1000 2500x1000mm</t>
  </si>
  <si>
    <t>23,688*1,05 =   24,872</t>
  </si>
  <si>
    <t>713132211</t>
  </si>
  <si>
    <t>Montáž tep. izol. stien z minerálnych vlákien hr. do 10 cm</t>
  </si>
  <si>
    <t>71313-2211</t>
  </si>
  <si>
    <t>(4,03*2+5,4*2)*2,84-1,5*2,25 =   50,187</t>
  </si>
  <si>
    <t>631414150</t>
  </si>
  <si>
    <t>Doska čadičová NOBASIL FKD(TF) 150kg/m3 hr. 10 cm</t>
  </si>
  <si>
    <t>50,187*1,05 =   52,696</t>
  </si>
  <si>
    <t>713191132</t>
  </si>
  <si>
    <t>Prekrytie izolácie tepelnej separačnou fóliou hr. 0,2 mm u podlah, striech alebo vrchom stropov</t>
  </si>
  <si>
    <t>71319-1132</t>
  </si>
  <si>
    <t>23,688*1,1 =   26,057</t>
  </si>
  <si>
    <t>998713201</t>
  </si>
  <si>
    <t>Presun hmôt pre izolácie tepelné v objektoch výšky do 6 m</t>
  </si>
  <si>
    <t>99871-3201</t>
  </si>
  <si>
    <t xml:space="preserve">713 - Izolácie tepelné  spolu: </t>
  </si>
  <si>
    <t>722 - Vnútorný vodovod</t>
  </si>
  <si>
    <t>721</t>
  </si>
  <si>
    <t>722252106</t>
  </si>
  <si>
    <t>Požiarne príslušenstvo, hasiaci prístroj práškový 6 kg</t>
  </si>
  <si>
    <t>kus</t>
  </si>
  <si>
    <t>72225-2104</t>
  </si>
  <si>
    <t>45.33.20</t>
  </si>
  <si>
    <t xml:space="preserve">722 - Vnútorný vodovod  spolu: </t>
  </si>
  <si>
    <t>762 - Konštrukcie tesárske</t>
  </si>
  <si>
    <t>762</t>
  </si>
  <si>
    <t>762313100</t>
  </si>
  <si>
    <t>Montáž a dodávka svorníkov , závit.tyčí a kotevných želiez pre drevené konštrukcie</t>
  </si>
  <si>
    <t>kpl</t>
  </si>
  <si>
    <t>76231-3111</t>
  </si>
  <si>
    <t>45.42.13</t>
  </si>
  <si>
    <t>762332130</t>
  </si>
  <si>
    <t>Montáž krovov viazaných prierez. plocha nad 224 do 288 cm2</t>
  </si>
  <si>
    <t>76233-2130</t>
  </si>
  <si>
    <t>45.22.11</t>
  </si>
  <si>
    <t>"12/22" 31*8,28 =   256,680</t>
  </si>
  <si>
    <t>605151500</t>
  </si>
  <si>
    <t>Hranol SM 1</t>
  </si>
  <si>
    <t>20.10.10</t>
  </si>
  <si>
    <t>256,680*0,12*0,22*1,05 =   7,115</t>
  </si>
  <si>
    <t>762341028</t>
  </si>
  <si>
    <t>Debnenia striech z dosiek OSB 3 skrutk. na krokvy na pero a drážku 30mm</t>
  </si>
  <si>
    <t>76234-1027</t>
  </si>
  <si>
    <t>762342202</t>
  </si>
  <si>
    <t>Montáž latovania striech, rozpätie do 22 cm, vrátane vyrez. otvor. do 0,25 m2</t>
  </si>
  <si>
    <t>76234-2202</t>
  </si>
  <si>
    <t>605171020</t>
  </si>
  <si>
    <t>Lata SM 1 do 25cm2</t>
  </si>
  <si>
    <t>136,620*2,5*0,02*0,04*1,05 =   0,287</t>
  </si>
  <si>
    <t>762395000</t>
  </si>
  <si>
    <t>Spojovacie a ochranné prostriedky k montáži krovov</t>
  </si>
  <si>
    <t>76239-5000</t>
  </si>
  <si>
    <t>7,115+0,287 =   7,402</t>
  </si>
  <si>
    <t>762511266</t>
  </si>
  <si>
    <t>Podlahy podkladové z dosiek OSB skrutk. na pero a drážku nebrús 20mm</t>
  </si>
  <si>
    <t>76251-1266</t>
  </si>
  <si>
    <t>762822110</t>
  </si>
  <si>
    <t>Montáž stropníc z hraneného a polohr. reziva, prier. plocha do 144 cm2</t>
  </si>
  <si>
    <t>76282-2110</t>
  </si>
  <si>
    <t>"8/15" 11*2,99+22*2,825+11*2,8 =   125,840</t>
  </si>
  <si>
    <t>762822120</t>
  </si>
  <si>
    <t>Montáž stropníc z hraneného a polohr. reziva, prier. plocha nad 144 do 288 cm2</t>
  </si>
  <si>
    <t>76282-2120</t>
  </si>
  <si>
    <t>"15/15" 11*4,5 =   49,500</t>
  </si>
  <si>
    <t>(125,840*0,08*0,15+49,500*0,15*0,15)*1,05 =   2,755</t>
  </si>
  <si>
    <t>762895000</t>
  </si>
  <si>
    <t>Spojovacie a ochranné prostriedky k montáži podláh a stropov</t>
  </si>
  <si>
    <t>76289-5000</t>
  </si>
  <si>
    <t>2,755 =   2,755</t>
  </si>
  <si>
    <t>998762202</t>
  </si>
  <si>
    <t>Presun hmôt pre tesárske konštr. v objektoch výšky do 12 m</t>
  </si>
  <si>
    <t>99876-2202</t>
  </si>
  <si>
    <t xml:space="preserve">762 - Konštrukcie tesárske  spolu: </t>
  </si>
  <si>
    <t>764 - Konštrukcie klampiarske</t>
  </si>
  <si>
    <t>764</t>
  </si>
  <si>
    <t>764351205</t>
  </si>
  <si>
    <t>KL02 Klamp. PZ pl. žľaby pododkvap. štvorhran. rš 440</t>
  </si>
  <si>
    <t>76435-1205</t>
  </si>
  <si>
    <t>45.22.13</t>
  </si>
  <si>
    <t>764454201</t>
  </si>
  <si>
    <t>KL01,03 Klamp. PZ pl. rúry odpadové kruhové d-80 objímky</t>
  </si>
  <si>
    <t>76445-4201</t>
  </si>
  <si>
    <t>2,6*2 =   5,200</t>
  </si>
  <si>
    <t>764721117</t>
  </si>
  <si>
    <t>KL06 Klamp. PZ pl. oplechovanie rš 516</t>
  </si>
  <si>
    <t>76472-1117</t>
  </si>
  <si>
    <t>764751121</t>
  </si>
  <si>
    <t>KL04 Klamp. PZ pl. koleno rúry odkvapovej d 80 mm</t>
  </si>
  <si>
    <t>76475-1131</t>
  </si>
  <si>
    <t>764751131</t>
  </si>
  <si>
    <t>KL05 Klamp. PZ pl. koleno rúry odkvapovej d 80 mm</t>
  </si>
  <si>
    <t>998764201</t>
  </si>
  <si>
    <t>Presun hmôt pre klampiarske konštr. v objektoch výšky do 6 m</t>
  </si>
  <si>
    <t>99876-4201</t>
  </si>
  <si>
    <t xml:space="preserve">764 - Konštrukcie klampiarske  spolu: </t>
  </si>
  <si>
    <t>765 - Krytiny tvrdé</t>
  </si>
  <si>
    <t>765</t>
  </si>
  <si>
    <t>765331110</t>
  </si>
  <si>
    <t>Zastrešenie kryt. BRAMAC skladaná na sucho komplet vrátane všetkých ukonč.prvkov, vetr.mriežky, sneholamov</t>
  </si>
  <si>
    <t>76533-1111</t>
  </si>
  <si>
    <t>45.22.12</t>
  </si>
  <si>
    <t>16,5*8,28 =   136,620</t>
  </si>
  <si>
    <t>765901050</t>
  </si>
  <si>
    <t>Pokrytie striech fóliou hydroizolačná poistná</t>
  </si>
  <si>
    <t>76590-1050</t>
  </si>
  <si>
    <t>136,620*1,1 =   150,282</t>
  </si>
  <si>
    <t>998765201</t>
  </si>
  <si>
    <t>Presun hmôt pre krytiny tvrdé na objektoch výšky do 6 m</t>
  </si>
  <si>
    <t>99876-5201</t>
  </si>
  <si>
    <t xml:space="preserve">765 - Krytiny tvrdé  spolu: </t>
  </si>
  <si>
    <t>766 - Konštrukcie stolárske</t>
  </si>
  <si>
    <t>766</t>
  </si>
  <si>
    <t>766411131</t>
  </si>
  <si>
    <t>Montáž a dodávka obloženia stien z drev.fošní hr.25 mm š.143 mm s podkladným hranolom 100x50 mm</t>
  </si>
  <si>
    <t>76641-1131</t>
  </si>
  <si>
    <t>16,62*(0,31*2+0,16+1,02+0,16+0,72+0,74+0,16+0,29)+9,64*2 =   83,599</t>
  </si>
  <si>
    <t>766411132</t>
  </si>
  <si>
    <t>Montáž a dodávka obloženia stien z drev.fošní hr.25 mm š.200 mm s podkladným hranolom 100x50 mm</t>
  </si>
  <si>
    <t>76641-1132</t>
  </si>
  <si>
    <t>11,17*2*(1,31+0,3+1,24) =   63,669</t>
  </si>
  <si>
    <t>766661111</t>
  </si>
  <si>
    <t>D1 Montáž a dodávka drev.dvier exterier 1500x2250 mm komplet vrátane oceľ.zárubne, kovania, povrch.úpravy</t>
  </si>
  <si>
    <t>76666-1112</t>
  </si>
  <si>
    <t>45.42.11</t>
  </si>
  <si>
    <t>998766201</t>
  </si>
  <si>
    <t>Presun hmôt pre konštr. stolárske v objektoch výšky do 6 m</t>
  </si>
  <si>
    <t>99876-6201</t>
  </si>
  <si>
    <t xml:space="preserve">766 - Konštrukcie stolárske  spolu: </t>
  </si>
  <si>
    <t>767 - Konštrukcie doplnk. kovové stavebné</t>
  </si>
  <si>
    <t>767</t>
  </si>
  <si>
    <t>767995101</t>
  </si>
  <si>
    <t>Montáž atypických stavebných doplnk. konštrukcií do 5 kg</t>
  </si>
  <si>
    <t>kg</t>
  </si>
  <si>
    <t>76799-5101</t>
  </si>
  <si>
    <t>45.42.12</t>
  </si>
  <si>
    <t>553000002</t>
  </si>
  <si>
    <t>Oceľové konštrukcie - kovania a kotevné konštrukcie K1,2</t>
  </si>
  <si>
    <t>553000010</t>
  </si>
  <si>
    <t>28.11.23</t>
  </si>
  <si>
    <t>"K1" 6*4,2 =   25,200</t>
  </si>
  <si>
    <t>"K2" 13*3,5 =   45,500</t>
  </si>
  <si>
    <t>767995105</t>
  </si>
  <si>
    <t>Montáž atypických stavebných doplnk. konštrukcií do 100 kg</t>
  </si>
  <si>
    <t>76799-5105</t>
  </si>
  <si>
    <t>553000003</t>
  </si>
  <si>
    <t>Oceľové konštrukcie - HEB140, 160 , stužidlá, kotviace platne krov</t>
  </si>
  <si>
    <t>767996805</t>
  </si>
  <si>
    <t>Demontáž ostatných doplnkov, nad 500 kg</t>
  </si>
  <si>
    <t>76799-6805</t>
  </si>
  <si>
    <t>"sklady" 900 =   900,000</t>
  </si>
  <si>
    <t>998767201</t>
  </si>
  <si>
    <t>Presun hmôt pre kovové stav. doplnk. konštr. v objektoch výšky do 6 m</t>
  </si>
  <si>
    <t>99876-7201</t>
  </si>
  <si>
    <t xml:space="preserve">767 - Konštrukcie doplnk. kovové stavebné  spolu: </t>
  </si>
  <si>
    <t>771 - Podlahy z dlaždíc  keramických</t>
  </si>
  <si>
    <t>771</t>
  </si>
  <si>
    <t>7714741122</t>
  </si>
  <si>
    <t>Montáž soklov keram.rovných do flexib.lep.do 9cm</t>
  </si>
  <si>
    <t>77147-4112</t>
  </si>
  <si>
    <t>45.43.12</t>
  </si>
  <si>
    <t>4,03*2+5,4*2-1,5+0,2*2 =   17,760</t>
  </si>
  <si>
    <t>771572329</t>
  </si>
  <si>
    <t>Príprava podkladu podláh z dlaždíc keram. penetračný náter</t>
  </si>
  <si>
    <t>77157-2329</t>
  </si>
  <si>
    <t>7715724302</t>
  </si>
  <si>
    <t>Montáž podláh z dlaždíc keram. do flexib. tmelu - sklady</t>
  </si>
  <si>
    <t>77157-2429</t>
  </si>
  <si>
    <t>597651002</t>
  </si>
  <si>
    <t>Dlažba keramická gres štandard pre sklady</t>
  </si>
  <si>
    <t>597651010</t>
  </si>
  <si>
    <t>26.30.10</t>
  </si>
  <si>
    <t>(21,770+17,760*0,09)*1,08 =   25,238</t>
  </si>
  <si>
    <t>771589795</t>
  </si>
  <si>
    <t>Prípl. za škárovanie pri mont. podláh keramických</t>
  </si>
  <si>
    <t>77158-9795</t>
  </si>
  <si>
    <t>998771201</t>
  </si>
  <si>
    <t>Presun hmôt pre podlahy z dlaždíc v objektoch výšky do 6 m</t>
  </si>
  <si>
    <t>99877-1201</t>
  </si>
  <si>
    <t xml:space="preserve">771 - Podlahy z dlaždíc  keramických  spolu: </t>
  </si>
  <si>
    <t>777 - Podlahy zo syntetických hmôt</t>
  </si>
  <si>
    <t>773</t>
  </si>
  <si>
    <t>777115031</t>
  </si>
  <si>
    <t>Podlaha liata s penetráciou hr. 5mm</t>
  </si>
  <si>
    <t>77711-5031</t>
  </si>
  <si>
    <t>45.43.21</t>
  </si>
  <si>
    <t>998777201</t>
  </si>
  <si>
    <t>Presun hmôt pre podlahy syntetické v objektoch výšky do 6 m</t>
  </si>
  <si>
    <t>99877-7201</t>
  </si>
  <si>
    <t xml:space="preserve">777 - Podlahy zo syntetických hmôt  spolu: </t>
  </si>
  <si>
    <t>783 - Nátery</t>
  </si>
  <si>
    <t>783</t>
  </si>
  <si>
    <t>783222100</t>
  </si>
  <si>
    <t>Nátery kov. stav. doplnk. konštr. syntet. dvojnásobné</t>
  </si>
  <si>
    <t>78322-2100</t>
  </si>
  <si>
    <t>45.44.21</t>
  </si>
  <si>
    <t>"kovanie" 6*0,4+13*0,25 =   5,650</t>
  </si>
  <si>
    <t>"krov" 150,2 =   150,200</t>
  </si>
  <si>
    <t>783226100</t>
  </si>
  <si>
    <t>Nátery kov. stav. doplnk. konštr. syntet. základné</t>
  </si>
  <si>
    <t>78322-6100</t>
  </si>
  <si>
    <t>783726500</t>
  </si>
  <si>
    <t>Nátery tesárskych konštr. syntetické exterierové 2x</t>
  </si>
  <si>
    <t>78372-6300</t>
  </si>
  <si>
    <t>45.44.22</t>
  </si>
  <si>
    <t>83,599+63,669 =   147,268</t>
  </si>
  <si>
    <t>783782203</t>
  </si>
  <si>
    <t>Nátery tesárskych konštr. Lastanoxom Q (Bochemit QB-inovovaná náhrada)</t>
  </si>
  <si>
    <t>78378-2203</t>
  </si>
  <si>
    <t>256,68*0,68+136,62*2,5*0,12+125,84*0,46+49,5*0,6+83,599+63,669 =   450,383</t>
  </si>
  <si>
    <t>783991250</t>
  </si>
  <si>
    <t>Bezpečnostné šrafovanie povrchu na rovnej ploche</t>
  </si>
  <si>
    <t>78399-1231</t>
  </si>
  <si>
    <t xml:space="preserve">783 - Nátery  spolu: </t>
  </si>
  <si>
    <t>784 - Maľby</t>
  </si>
  <si>
    <t>784</t>
  </si>
  <si>
    <t>784413301</t>
  </si>
  <si>
    <t>Príprava podkladu, penetračný náter</t>
  </si>
  <si>
    <t>78441-3301</t>
  </si>
  <si>
    <t>784423271</t>
  </si>
  <si>
    <t>Maľba váp. 1 far. s bielym stropom v miestnostiach do 3,8m a na schodisku</t>
  </si>
  <si>
    <t>78442-3271</t>
  </si>
  <si>
    <t>72,699-34,720 =   37,979</t>
  </si>
  <si>
    <t>784441010</t>
  </si>
  <si>
    <t>Náter umýveteľný na steny v miest. do 3,8m</t>
  </si>
  <si>
    <t>78444-1010</t>
  </si>
  <si>
    <t>(4,03*2+5,4*2-1,5)*2 =   34,720</t>
  </si>
  <si>
    <t xml:space="preserve">784 - Maľby  spolu: </t>
  </si>
  <si>
    <t xml:space="preserve">PRÁCE A DODÁVKY PSV  spolu: </t>
  </si>
  <si>
    <t>PRÁCE A DODÁVKY M</t>
  </si>
  <si>
    <t>M21 - 155 Elektromontáže</t>
  </si>
  <si>
    <t>921</t>
  </si>
  <si>
    <t>210-1</t>
  </si>
  <si>
    <t>Elektromontáže silnoprúd a um.osvetlenie vrátane svietidiel (samostatný výkaz)</t>
  </si>
  <si>
    <t>M</t>
  </si>
  <si>
    <t>21</t>
  </si>
  <si>
    <t>MK</t>
  </si>
  <si>
    <t>210-2</t>
  </si>
  <si>
    <t>Elektromontáže bleskozvod (samostatný výkaz)</t>
  </si>
  <si>
    <t>21001</t>
  </si>
  <si>
    <t xml:space="preserve">M21 - 155 Elektromontáže  spolu: </t>
  </si>
  <si>
    <t xml:space="preserve">PRÁCE A DODÁVKY M  spolu: </t>
  </si>
  <si>
    <t>Za rozpočet celkom</t>
  </si>
  <si>
    <t>Dátum: 1.4.2022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</si>
</sst>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164" formatCode="#,##0&quot; Sk&quot;;[Red]\-#,##0&quot; Sk&quot;"/>
    <numFmt numFmtId="165" formatCode="_-* #,##0&quot; Sk&quot;_-;\-* #,##0&quot; Sk&quot;_-;_-* &quot;- Sk&quot;_-;_-@_-"/>
    <numFmt numFmtId="166" formatCode="#,##0\ _S_k"/>
    <numFmt numFmtId="167" formatCode="#,##0&quot; Sk&quot;"/>
    <numFmt numFmtId="168" formatCode="0.00\ %"/>
    <numFmt numFmtId="169" formatCode="#,##0.0000"/>
    <numFmt numFmtId="170" formatCode="#,##0\ "/>
    <numFmt numFmtId="171" formatCode="#,##0.00000"/>
    <numFmt numFmtId="172" formatCode="#,##0.000"/>
    <numFmt numFmtId="173" formatCode="#,##0.0"/>
  </numFmts>
  <fonts count="18">
    <font>
      <sz val="10"/>
      <name val="Arial"/>
      <charset val="238"/>
    </font>
    <font>
      <sz val="8"/>
      <name val="Arial Narrow"/>
      <charset val="238"/>
    </font>
    <font>
      <b/>
      <sz val="10"/>
      <name val="Arial Narrow"/>
      <charset val="238"/>
    </font>
    <font>
      <b/>
      <sz val="8"/>
      <name val="Arial Narrow"/>
      <charset val="238"/>
    </font>
    <font>
      <sz val="8"/>
      <color rgb="FFFFFFFF"/>
      <name val="Arial Narrow"/>
      <charset val="238"/>
    </font>
    <font>
      <b/>
      <sz val="8"/>
      <color rgb="FFFFFFFF"/>
      <name val="Arial Narrow"/>
      <charset val="238"/>
    </font>
    <font>
      <sz val="8"/>
      <color rgb="FF0000FF"/>
      <name val="Arial Narrow"/>
      <charset val="238"/>
    </font>
    <font>
      <b/>
      <sz val="7"/>
      <name val="Letter Gothic CE"/>
      <charset val="238"/>
    </font>
    <font>
      <sz val="10"/>
      <name val="Arial CE"/>
      <charset val="238"/>
    </font>
    <font>
      <sz val="11"/>
      <color rgb="FF000000"/>
      <name val="Calibri"/>
      <charset val="238"/>
    </font>
    <font>
      <sz val="11"/>
      <color rgb="FFFFFFFF"/>
      <name val="Calibri"/>
      <charset val="238"/>
    </font>
    <font>
      <b/>
      <sz val="11"/>
      <color rgb="FF000000"/>
      <name val="Calibri"/>
      <charset val="238"/>
    </font>
    <font>
      <b/>
      <sz val="18"/>
      <color rgb="FF333399"/>
      <name val="Cambria"/>
      <charset val="238"/>
    </font>
    <font>
      <sz val="11"/>
      <color rgb="FFFF0000"/>
      <name val="Calibri"/>
      <charset val="238"/>
    </font>
    <font>
      <sz val="10"/>
      <name val="Arial"/>
      <charset val="238"/>
    </font>
    <font>
      <b/>
      <sz val="8"/>
      <name val="Arial Narrow"/>
      <family val="2"/>
      <charset val="238"/>
    </font>
    <font>
      <sz val="8"/>
      <color rgb="FF0000FF"/>
      <name val="Arial Narrow"/>
      <family val="2"/>
      <charset val="238"/>
    </font>
    <font>
      <sz val="8"/>
      <color rgb="FF008000"/>
      <name val="Arial Narrow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rgb="FFA0E0E0"/>
        <bgColor rgb="FFA6CAF0"/>
      </patternFill>
    </fill>
    <fill>
      <patternFill patternType="solid">
        <fgColor rgb="FFA6CAF0"/>
        <bgColor rgb="FFA0E0E0"/>
      </patternFill>
    </fill>
    <fill>
      <patternFill patternType="solid">
        <fgColor rgb="FFFFFFC0"/>
        <bgColor rgb="FFFFFF99"/>
      </patternFill>
    </fill>
    <fill>
      <patternFill patternType="solid">
        <fgColor rgb="FFFF8080"/>
        <bgColor rgb="FFFF99CC"/>
      </patternFill>
    </fill>
    <fill>
      <patternFill patternType="solid">
        <fgColor rgb="FFC0C0C0"/>
        <bgColor rgb="FFA6CAF0"/>
      </patternFill>
    </fill>
    <fill>
      <patternFill patternType="solid">
        <fgColor rgb="FFFFFF99"/>
        <bgColor rgb="FFFFFFC0"/>
      </patternFill>
    </fill>
    <fill>
      <patternFill patternType="solid">
        <fgColor rgb="FFCC9CCC"/>
        <bgColor rgb="FFFF99CC"/>
      </patternFill>
    </fill>
    <fill>
      <patternFill patternType="solid">
        <fgColor rgb="FF996666"/>
        <bgColor rgb="FF666699"/>
      </patternFill>
    </fill>
    <fill>
      <patternFill patternType="solid">
        <fgColor rgb="FF999933"/>
        <bgColor rgb="FF969696"/>
      </patternFill>
    </fill>
  </fills>
  <borders count="54">
    <border>
      <left/>
      <right/>
      <top/>
      <bottom/>
      <diagonal/>
    </border>
    <border>
      <left style="double">
        <color auto="1"/>
      </left>
      <right style="hair">
        <color auto="1"/>
      </right>
      <top style="hair">
        <color auto="1"/>
      </top>
      <bottom style="double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double">
        <color auto="1"/>
      </bottom>
      <diagonal/>
    </border>
    <border>
      <left style="double">
        <color auto="1"/>
      </left>
      <right/>
      <top style="double">
        <color auto="1"/>
      </top>
      <bottom style="hair">
        <color auto="1"/>
      </bottom>
      <diagonal/>
    </border>
    <border>
      <left/>
      <right/>
      <top style="double">
        <color auto="1"/>
      </top>
      <bottom style="hair">
        <color auto="1"/>
      </bottom>
      <diagonal/>
    </border>
    <border>
      <left style="double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double">
        <color auto="1"/>
      </left>
      <right/>
      <top style="hair">
        <color auto="1"/>
      </top>
      <bottom style="double">
        <color auto="1"/>
      </bottom>
      <diagonal/>
    </border>
    <border>
      <left/>
      <right/>
      <top style="hair">
        <color auto="1"/>
      </top>
      <bottom style="double">
        <color auto="1"/>
      </bottom>
      <diagonal/>
    </border>
    <border>
      <left/>
      <right style="hair">
        <color auto="1"/>
      </right>
      <top style="double">
        <color auto="1"/>
      </top>
      <bottom style="hair">
        <color auto="1"/>
      </bottom>
      <diagonal/>
    </border>
    <border>
      <left style="double">
        <color auto="1"/>
      </left>
      <right/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/>
      <right style="hair">
        <color auto="1"/>
      </right>
      <top/>
      <bottom style="double">
        <color auto="1"/>
      </bottom>
      <diagonal/>
    </border>
    <border>
      <left style="double">
        <color auto="1"/>
      </left>
      <right style="hair">
        <color auto="1"/>
      </right>
      <top style="double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double">
        <color auto="1"/>
      </top>
      <bottom style="thin">
        <color auto="1"/>
      </bottom>
      <diagonal/>
    </border>
    <border>
      <left style="hair">
        <color auto="1"/>
      </left>
      <right style="double">
        <color auto="1"/>
      </right>
      <top style="double">
        <color auto="1"/>
      </top>
      <bottom style="thin">
        <color auto="1"/>
      </bottom>
      <diagonal/>
    </border>
    <border>
      <left style="double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double">
        <color auto="1"/>
      </right>
      <top/>
      <bottom style="hair">
        <color auto="1"/>
      </bottom>
      <diagonal/>
    </border>
    <border>
      <left style="double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double">
        <color auto="1"/>
      </right>
      <top style="hair">
        <color auto="1"/>
      </top>
      <bottom/>
      <diagonal/>
    </border>
    <border>
      <left style="hair">
        <color auto="1"/>
      </left>
      <right/>
      <top style="hair">
        <color auto="1"/>
      </top>
      <bottom style="double">
        <color auto="1"/>
      </bottom>
      <diagonal/>
    </border>
    <border>
      <left style="medium">
        <color auto="1"/>
      </left>
      <right style="double">
        <color auto="1"/>
      </right>
      <top style="medium">
        <color auto="1"/>
      </top>
      <bottom style="double">
        <color auto="1"/>
      </bottom>
      <diagonal/>
    </border>
    <border>
      <left/>
      <right style="hair">
        <color auto="1"/>
      </right>
      <top style="hair">
        <color auto="1"/>
      </top>
      <bottom style="double">
        <color auto="1"/>
      </bottom>
      <diagonal/>
    </border>
    <border>
      <left style="double">
        <color auto="1"/>
      </left>
      <right/>
      <top style="double">
        <color auto="1"/>
      </top>
      <bottom/>
      <diagonal/>
    </border>
    <border>
      <left/>
      <right/>
      <top style="double">
        <color auto="1"/>
      </top>
      <bottom/>
      <diagonal/>
    </border>
    <border>
      <left style="double">
        <color auto="1"/>
      </left>
      <right style="double">
        <color auto="1"/>
      </right>
      <top style="double">
        <color auto="1"/>
      </top>
      <bottom/>
      <diagonal/>
    </border>
    <border>
      <left style="double">
        <color auto="1"/>
      </left>
      <right/>
      <top/>
      <bottom/>
      <diagonal/>
    </border>
    <border>
      <left/>
      <right/>
      <top/>
      <bottom style="hair">
        <color auto="1"/>
      </bottom>
      <diagonal/>
    </border>
    <border>
      <left/>
      <right style="double">
        <color auto="1"/>
      </right>
      <top/>
      <bottom style="hair">
        <color auto="1"/>
      </bottom>
      <diagonal/>
    </border>
    <border>
      <left/>
      <right/>
      <top style="hair">
        <color auto="1"/>
      </top>
      <bottom/>
      <diagonal/>
    </border>
    <border>
      <left/>
      <right style="double">
        <color auto="1"/>
      </right>
      <top style="double">
        <color auto="1"/>
      </top>
      <bottom style="hair">
        <color auto="1"/>
      </bottom>
      <diagonal/>
    </border>
    <border>
      <left/>
      <right style="double">
        <color auto="1"/>
      </right>
      <top style="hair">
        <color auto="1"/>
      </top>
      <bottom style="hair">
        <color auto="1"/>
      </bottom>
      <diagonal/>
    </border>
    <border>
      <left/>
      <right style="double">
        <color auto="1"/>
      </right>
      <top style="hair">
        <color auto="1"/>
      </top>
      <bottom style="double">
        <color auto="1"/>
      </bottom>
      <diagonal/>
    </border>
    <border>
      <left/>
      <right style="double">
        <color auto="1"/>
      </right>
      <top/>
      <bottom style="double">
        <color auto="1"/>
      </bottom>
      <diagonal/>
    </border>
    <border>
      <left style="hair">
        <color auto="1"/>
      </left>
      <right/>
      <top/>
      <bottom style="hair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double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double">
        <color auto="1"/>
      </right>
      <top/>
      <bottom/>
      <diagonal/>
    </border>
    <border>
      <left style="double">
        <color auto="1"/>
      </left>
      <right style="hair">
        <color auto="1"/>
      </right>
      <top style="double">
        <color auto="1"/>
      </top>
      <bottom style="double">
        <color auto="1"/>
      </bottom>
      <diagonal/>
    </border>
    <border>
      <left style="hair">
        <color auto="1"/>
      </left>
      <right/>
      <top style="double">
        <color auto="1"/>
      </top>
      <bottom style="double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 style="hair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thin">
        <color rgb="FF3333CC"/>
      </top>
      <bottom style="double">
        <color rgb="FF3333CC"/>
      </bottom>
      <diagonal/>
    </border>
  </borders>
  <cellStyleXfs count="32">
    <xf numFmtId="0" fontId="0" fillId="0" borderId="0"/>
    <xf numFmtId="0" fontId="8" fillId="0" borderId="0"/>
    <xf numFmtId="0" fontId="14" fillId="0" borderId="0" applyBorder="0">
      <alignment vertical="center"/>
    </xf>
    <xf numFmtId="0" fontId="9" fillId="4" borderId="0" applyBorder="0" applyProtection="0"/>
    <xf numFmtId="165" fontId="14" fillId="0" borderId="0" applyBorder="0" applyProtection="0"/>
    <xf numFmtId="0" fontId="9" fillId="2" borderId="0" applyBorder="0" applyProtection="0"/>
    <xf numFmtId="0" fontId="9" fillId="2" borderId="0" applyBorder="0" applyProtection="0"/>
    <xf numFmtId="164" fontId="7" fillId="0" borderId="52"/>
    <xf numFmtId="0" fontId="9" fillId="3" borderId="0" applyBorder="0" applyProtection="0"/>
    <xf numFmtId="0" fontId="9" fillId="5" borderId="0" applyBorder="0" applyProtection="0"/>
    <xf numFmtId="0" fontId="14" fillId="0" borderId="52"/>
    <xf numFmtId="0" fontId="7" fillId="0" borderId="52">
      <alignment vertical="center"/>
    </xf>
    <xf numFmtId="0" fontId="9" fillId="6" borderId="0" applyBorder="0" applyProtection="0"/>
    <xf numFmtId="0" fontId="9" fillId="2" borderId="0" applyBorder="0" applyProtection="0"/>
    <xf numFmtId="0" fontId="9" fillId="4" borderId="0" applyBorder="0" applyProtection="0"/>
    <xf numFmtId="0" fontId="9" fillId="5" borderId="0" applyBorder="0" applyProtection="0"/>
    <xf numFmtId="0" fontId="9" fillId="7" borderId="0" applyBorder="0" applyProtection="0"/>
    <xf numFmtId="0" fontId="9" fillId="8" borderId="0" applyBorder="0" applyProtection="0"/>
    <xf numFmtId="0" fontId="9" fillId="4" borderId="0" applyBorder="0" applyProtection="0"/>
    <xf numFmtId="0" fontId="10" fillId="2" borderId="0" applyBorder="0" applyProtection="0"/>
    <xf numFmtId="0" fontId="10" fillId="9" borderId="0" applyBorder="0" applyProtection="0"/>
    <xf numFmtId="0" fontId="10" fillId="10" borderId="0" applyBorder="0" applyProtection="0"/>
    <xf numFmtId="0" fontId="10" fillId="8" borderId="0" applyBorder="0" applyProtection="0"/>
    <xf numFmtId="0" fontId="10" fillId="2" borderId="0" applyBorder="0" applyProtection="0"/>
    <xf numFmtId="0" fontId="10" fillId="5" borderId="0" applyBorder="0" applyProtection="0"/>
    <xf numFmtId="0" fontId="11" fillId="0" borderId="53" applyProtection="0"/>
    <xf numFmtId="0" fontId="8" fillId="0" borderId="0"/>
    <xf numFmtId="0" fontId="12" fillId="0" borderId="0" applyBorder="0" applyProtection="0"/>
    <xf numFmtId="0" fontId="8" fillId="0" borderId="0"/>
    <xf numFmtId="0" fontId="7" fillId="0" borderId="0" applyBorder="0">
      <alignment vertical="center"/>
    </xf>
    <xf numFmtId="0" fontId="13" fillId="0" borderId="0" applyBorder="0" applyProtection="0"/>
    <xf numFmtId="0" fontId="7" fillId="0" borderId="20">
      <alignment vertical="center"/>
    </xf>
  </cellStyleXfs>
  <cellXfs count="155">
    <xf numFmtId="0" fontId="0" fillId="0" borderId="0" xfId="0"/>
    <xf numFmtId="0" fontId="1" fillId="0" borderId="0" xfId="1" applyFont="1"/>
    <xf numFmtId="0" fontId="1" fillId="0" borderId="0" xfId="1" applyFont="1" applyAlignment="1">
      <alignment horizontal="left" vertical="center"/>
    </xf>
    <xf numFmtId="0" fontId="2" fillId="0" borderId="0" xfId="1" applyFont="1" applyAlignment="1">
      <alignment horizontal="left" vertical="center"/>
    </xf>
    <xf numFmtId="0" fontId="1" fillId="0" borderId="3" xfId="1" applyFont="1" applyBorder="1" applyAlignment="1">
      <alignment horizontal="left" vertical="center"/>
    </xf>
    <xf numFmtId="0" fontId="1" fillId="0" borderId="4" xfId="1" applyFont="1" applyBorder="1" applyAlignment="1">
      <alignment horizontal="left" vertical="center"/>
    </xf>
    <xf numFmtId="0" fontId="1" fillId="0" borderId="4" xfId="1" applyFont="1" applyBorder="1" applyAlignment="1">
      <alignment horizontal="right" vertical="center"/>
    </xf>
    <xf numFmtId="0" fontId="1" fillId="0" borderId="5" xfId="1" applyFont="1" applyBorder="1" applyAlignment="1">
      <alignment horizontal="left" vertical="center"/>
    </xf>
    <xf numFmtId="0" fontId="1" fillId="0" borderId="6" xfId="1" applyFont="1" applyBorder="1" applyAlignment="1">
      <alignment horizontal="left" vertical="center"/>
    </xf>
    <xf numFmtId="0" fontId="1" fillId="0" borderId="6" xfId="1" applyFont="1" applyBorder="1" applyAlignment="1">
      <alignment horizontal="right" vertical="center"/>
    </xf>
    <xf numFmtId="0" fontId="1" fillId="0" borderId="7" xfId="1" applyFont="1" applyBorder="1" applyAlignment="1">
      <alignment horizontal="left" vertical="center"/>
    </xf>
    <xf numFmtId="0" fontId="1" fillId="0" borderId="8" xfId="1" applyFont="1" applyBorder="1" applyAlignment="1">
      <alignment horizontal="left" vertical="center"/>
    </xf>
    <xf numFmtId="0" fontId="1" fillId="0" borderId="8" xfId="1" applyFont="1" applyBorder="1" applyAlignment="1">
      <alignment horizontal="right" vertical="center"/>
    </xf>
    <xf numFmtId="49" fontId="1" fillId="0" borderId="4" xfId="1" applyNumberFormat="1" applyFont="1" applyBorder="1" applyAlignment="1">
      <alignment horizontal="right" vertical="center"/>
    </xf>
    <xf numFmtId="49" fontId="1" fillId="0" borderId="6" xfId="1" applyNumberFormat="1" applyFont="1" applyBorder="1" applyAlignment="1">
      <alignment horizontal="right" vertical="center"/>
    </xf>
    <xf numFmtId="49" fontId="1" fillId="0" borderId="8" xfId="1" applyNumberFormat="1" applyFont="1" applyBorder="1" applyAlignment="1">
      <alignment horizontal="right" vertical="center"/>
    </xf>
    <xf numFmtId="0" fontId="1" fillId="0" borderId="3" xfId="1" applyFont="1" applyBorder="1" applyAlignment="1">
      <alignment horizontal="right" vertical="center"/>
    </xf>
    <xf numFmtId="0" fontId="1" fillId="0" borderId="4" xfId="1" applyFont="1" applyBorder="1" applyAlignment="1">
      <alignment vertical="center"/>
    </xf>
    <xf numFmtId="166" fontId="1" fillId="0" borderId="4" xfId="1" applyNumberFormat="1" applyFont="1" applyBorder="1" applyAlignment="1">
      <alignment horizontal="left" vertical="center"/>
    </xf>
    <xf numFmtId="167" fontId="1" fillId="0" borderId="4" xfId="1" applyNumberFormat="1" applyFont="1" applyBorder="1" applyAlignment="1">
      <alignment horizontal="right" vertical="center"/>
    </xf>
    <xf numFmtId="3" fontId="1" fillId="0" borderId="9" xfId="1" applyNumberFormat="1" applyFont="1" applyBorder="1" applyAlignment="1">
      <alignment horizontal="right" vertical="center"/>
    </xf>
    <xf numFmtId="0" fontId="1" fillId="0" borderId="10" xfId="1" applyFont="1" applyBorder="1" applyAlignment="1">
      <alignment horizontal="right" vertical="center"/>
    </xf>
    <xf numFmtId="0" fontId="1" fillId="0" borderId="11" xfId="1" applyFont="1" applyBorder="1" applyAlignment="1">
      <alignment vertical="center"/>
    </xf>
    <xf numFmtId="166" fontId="1" fillId="0" borderId="11" xfId="1" applyNumberFormat="1" applyFont="1" applyBorder="1" applyAlignment="1">
      <alignment horizontal="left" vertical="center"/>
    </xf>
    <xf numFmtId="167" fontId="1" fillId="0" borderId="11" xfId="1" applyNumberFormat="1" applyFont="1" applyBorder="1" applyAlignment="1">
      <alignment horizontal="right" vertical="center"/>
    </xf>
    <xf numFmtId="3" fontId="1" fillId="0" borderId="12" xfId="1" applyNumberFormat="1" applyFont="1" applyBorder="1" applyAlignment="1">
      <alignment horizontal="right" vertical="center"/>
    </xf>
    <xf numFmtId="0" fontId="1" fillId="0" borderId="11" xfId="1" applyFont="1" applyBorder="1" applyAlignment="1">
      <alignment horizontal="right" vertical="center"/>
    </xf>
    <xf numFmtId="0" fontId="3" fillId="0" borderId="13" xfId="1" applyFont="1" applyBorder="1" applyAlignment="1">
      <alignment horizontal="center" vertical="center"/>
    </xf>
    <xf numFmtId="0" fontId="1" fillId="0" borderId="14" xfId="1" applyFont="1" applyBorder="1" applyAlignment="1">
      <alignment horizontal="left" vertical="center"/>
    </xf>
    <xf numFmtId="0" fontId="1" fillId="0" borderId="14" xfId="1" applyFont="1" applyBorder="1" applyAlignment="1">
      <alignment horizontal="center" vertical="center"/>
    </xf>
    <xf numFmtId="0" fontId="1" fillId="0" borderId="15" xfId="1" applyFont="1" applyBorder="1" applyAlignment="1">
      <alignment horizontal="center" vertical="center"/>
    </xf>
    <xf numFmtId="0" fontId="1" fillId="0" borderId="16" xfId="1" applyFont="1" applyBorder="1" applyAlignment="1">
      <alignment horizontal="center" vertical="center"/>
    </xf>
    <xf numFmtId="0" fontId="1" fillId="0" borderId="17" xfId="1" applyFont="1" applyBorder="1" applyAlignment="1">
      <alignment horizontal="left" vertical="center"/>
    </xf>
    <xf numFmtId="0" fontId="1" fillId="0" borderId="19" xfId="1" applyFont="1" applyBorder="1" applyAlignment="1">
      <alignment horizontal="center" vertical="center"/>
    </xf>
    <xf numFmtId="0" fontId="1" fillId="0" borderId="20" xfId="1" applyFont="1" applyBorder="1" applyAlignment="1">
      <alignment horizontal="left" vertical="center"/>
    </xf>
    <xf numFmtId="0" fontId="1" fillId="0" borderId="1" xfId="1" applyFont="1" applyBorder="1" applyAlignment="1">
      <alignment horizontal="center" vertical="center"/>
    </xf>
    <xf numFmtId="0" fontId="1" fillId="0" borderId="2" xfId="1" applyFont="1" applyBorder="1" applyAlignment="1">
      <alignment horizontal="left" vertical="center"/>
    </xf>
    <xf numFmtId="0" fontId="1" fillId="0" borderId="24" xfId="1" applyFont="1" applyBorder="1" applyAlignment="1">
      <alignment horizontal="center" vertical="center"/>
    </xf>
    <xf numFmtId="0" fontId="1" fillId="0" borderId="2" xfId="1" applyFont="1" applyBorder="1" applyAlignment="1">
      <alignment horizontal="right" vertical="center"/>
    </xf>
    <xf numFmtId="0" fontId="1" fillId="0" borderId="26" xfId="1" applyFont="1" applyBorder="1" applyAlignment="1">
      <alignment horizontal="center" vertical="center"/>
    </xf>
    <xf numFmtId="0" fontId="1" fillId="0" borderId="28" xfId="1" applyFont="1" applyBorder="1" applyAlignment="1">
      <alignment horizontal="left" vertical="center"/>
    </xf>
    <xf numFmtId="0" fontId="1" fillId="0" borderId="29" xfId="1" applyFont="1" applyBorder="1" applyAlignment="1">
      <alignment horizontal="left" vertical="center"/>
    </xf>
    <xf numFmtId="0" fontId="1" fillId="0" borderId="30" xfId="1" applyFont="1" applyBorder="1" applyAlignment="1">
      <alignment horizontal="left" vertical="center"/>
    </xf>
    <xf numFmtId="0" fontId="1" fillId="0" borderId="0" xfId="1" applyFont="1" applyBorder="1" applyAlignment="1">
      <alignment horizontal="left" vertical="center"/>
    </xf>
    <xf numFmtId="0" fontId="1" fillId="0" borderId="28" xfId="1" applyFont="1" applyBorder="1" applyAlignment="1">
      <alignment horizontal="right" vertical="center"/>
    </xf>
    <xf numFmtId="0" fontId="1" fillId="0" borderId="0" xfId="1" applyFont="1" applyBorder="1" applyAlignment="1">
      <alignment horizontal="right" vertical="center"/>
    </xf>
    <xf numFmtId="0" fontId="1" fillId="0" borderId="31" xfId="1" applyFont="1" applyBorder="1" applyAlignment="1">
      <alignment horizontal="left" vertical="center"/>
    </xf>
    <xf numFmtId="0" fontId="1" fillId="0" borderId="10" xfId="1" applyFont="1" applyBorder="1" applyAlignment="1">
      <alignment horizontal="left" vertical="center"/>
    </xf>
    <xf numFmtId="0" fontId="1" fillId="0" borderId="11" xfId="1" applyFont="1" applyBorder="1" applyAlignment="1">
      <alignment horizontal="left" vertical="center"/>
    </xf>
    <xf numFmtId="0" fontId="1" fillId="0" borderId="32" xfId="1" applyFont="1" applyBorder="1" applyAlignment="1">
      <alignment horizontal="left" vertical="center"/>
    </xf>
    <xf numFmtId="0" fontId="1" fillId="0" borderId="33" xfId="1" applyFont="1" applyBorder="1" applyAlignment="1">
      <alignment horizontal="left" vertical="center"/>
    </xf>
    <xf numFmtId="0" fontId="1" fillId="0" borderId="34" xfId="1" applyFont="1" applyBorder="1" applyAlignment="1">
      <alignment horizontal="left" vertical="center"/>
    </xf>
    <xf numFmtId="3" fontId="1" fillId="0" borderId="32" xfId="1" applyNumberFormat="1" applyFont="1" applyBorder="1" applyAlignment="1">
      <alignment vertical="center"/>
    </xf>
    <xf numFmtId="3" fontId="1" fillId="0" borderId="35" xfId="1" applyNumberFormat="1" applyFont="1" applyBorder="1" applyAlignment="1">
      <alignment vertical="center"/>
    </xf>
    <xf numFmtId="0" fontId="1" fillId="0" borderId="36" xfId="1" applyFont="1" applyBorder="1" applyAlignment="1">
      <alignment horizontal="left" vertical="center"/>
    </xf>
    <xf numFmtId="168" fontId="1" fillId="0" borderId="37" xfId="1" applyNumberFormat="1" applyFont="1" applyBorder="1" applyAlignment="1">
      <alignment horizontal="right" vertical="center"/>
    </xf>
    <xf numFmtId="0" fontId="1" fillId="0" borderId="39" xfId="1" applyFont="1" applyBorder="1" applyAlignment="1">
      <alignment horizontal="left" vertical="center"/>
    </xf>
    <xf numFmtId="168" fontId="1" fillId="0" borderId="40" xfId="1" applyNumberFormat="1" applyFont="1" applyBorder="1" applyAlignment="1">
      <alignment horizontal="right" vertical="center"/>
    </xf>
    <xf numFmtId="0" fontId="1" fillId="0" borderId="22" xfId="1" applyFont="1" applyBorder="1" applyAlignment="1">
      <alignment horizontal="left" vertical="center"/>
    </xf>
    <xf numFmtId="0" fontId="1" fillId="0" borderId="24" xfId="1" applyFont="1" applyBorder="1" applyAlignment="1">
      <alignment horizontal="right" vertical="center"/>
    </xf>
    <xf numFmtId="0" fontId="1" fillId="0" borderId="41" xfId="1" applyFont="1" applyBorder="1" applyAlignment="1">
      <alignment horizontal="left" vertical="center"/>
    </xf>
    <xf numFmtId="0" fontId="1" fillId="0" borderId="40" xfId="1" applyFont="1" applyBorder="1" applyAlignment="1">
      <alignment horizontal="left" vertical="center"/>
    </xf>
    <xf numFmtId="0" fontId="1" fillId="0" borderId="37" xfId="1" applyFont="1" applyBorder="1" applyAlignment="1">
      <alignment horizontal="right" vertical="center"/>
    </xf>
    <xf numFmtId="0" fontId="1" fillId="0" borderId="35" xfId="1" applyFont="1" applyBorder="1" applyAlignment="1">
      <alignment horizontal="left" vertical="center"/>
    </xf>
    <xf numFmtId="0" fontId="3" fillId="0" borderId="42" xfId="1" applyFont="1" applyBorder="1" applyAlignment="1">
      <alignment horizontal="center" vertical="center"/>
    </xf>
    <xf numFmtId="0" fontId="1" fillId="0" borderId="43" xfId="1" applyFont="1" applyBorder="1" applyAlignment="1">
      <alignment horizontal="left" vertical="center"/>
    </xf>
    <xf numFmtId="0" fontId="1" fillId="0" borderId="44" xfId="1" applyFont="1" applyBorder="1" applyAlignment="1">
      <alignment horizontal="left" vertical="center"/>
    </xf>
    <xf numFmtId="170" fontId="1" fillId="0" borderId="45" xfId="1" applyNumberFormat="1" applyFont="1" applyBorder="1" applyAlignment="1">
      <alignment horizontal="right" vertical="center"/>
    </xf>
    <xf numFmtId="0" fontId="4" fillId="0" borderId="0" xfId="1" applyFont="1"/>
    <xf numFmtId="0" fontId="5" fillId="0" borderId="0" xfId="1" applyFont="1"/>
    <xf numFmtId="49" fontId="5" fillId="0" borderId="0" xfId="1" applyNumberFormat="1" applyFont="1"/>
    <xf numFmtId="0" fontId="1" fillId="0" borderId="0" xfId="0" applyFont="1" applyProtection="1"/>
    <xf numFmtId="4" fontId="1" fillId="0" borderId="0" xfId="0" applyNumberFormat="1" applyFont="1" applyProtection="1"/>
    <xf numFmtId="171" fontId="1" fillId="0" borderId="0" xfId="0" applyNumberFormat="1" applyFont="1" applyProtection="1"/>
    <xf numFmtId="172" fontId="1" fillId="0" borderId="0" xfId="0" applyNumberFormat="1" applyFont="1" applyProtection="1"/>
    <xf numFmtId="0" fontId="3" fillId="0" borderId="0" xfId="0" applyFont="1" applyProtection="1"/>
    <xf numFmtId="0" fontId="2" fillId="0" borderId="0" xfId="0" applyFont="1" applyProtection="1"/>
    <xf numFmtId="0" fontId="1" fillId="0" borderId="46" xfId="0" applyFont="1" applyBorder="1" applyAlignment="1" applyProtection="1">
      <alignment horizontal="center"/>
    </xf>
    <xf numFmtId="0" fontId="1" fillId="0" borderId="47" xfId="0" applyFont="1" applyBorder="1" applyAlignment="1" applyProtection="1">
      <alignment horizontal="center"/>
    </xf>
    <xf numFmtId="0" fontId="1" fillId="0" borderId="48" xfId="0" applyFont="1" applyBorder="1" applyAlignment="1" applyProtection="1">
      <alignment horizontal="center"/>
    </xf>
    <xf numFmtId="0" fontId="1" fillId="0" borderId="0" xfId="0" applyFont="1" applyAlignment="1" applyProtection="1">
      <alignment horizontal="right" vertical="top"/>
    </xf>
    <xf numFmtId="49" fontId="1" fillId="0" borderId="0" xfId="0" applyNumberFormat="1" applyFont="1" applyAlignment="1" applyProtection="1">
      <alignment horizontal="center" vertical="top"/>
    </xf>
    <xf numFmtId="49" fontId="1" fillId="0" borderId="0" xfId="0" applyNumberFormat="1" applyFont="1" applyAlignment="1" applyProtection="1">
      <alignment vertical="top"/>
    </xf>
    <xf numFmtId="49" fontId="1" fillId="0" borderId="0" xfId="0" applyNumberFormat="1" applyFont="1" applyAlignment="1" applyProtection="1">
      <alignment horizontal="left" vertical="top" wrapText="1"/>
    </xf>
    <xf numFmtId="172" fontId="1" fillId="0" borderId="0" xfId="0" applyNumberFormat="1" applyFont="1" applyAlignment="1" applyProtection="1">
      <alignment vertical="top"/>
    </xf>
    <xf numFmtId="0" fontId="1" fillId="0" borderId="0" xfId="0" applyFont="1" applyAlignment="1" applyProtection="1">
      <alignment vertical="top"/>
    </xf>
    <xf numFmtId="4" fontId="1" fillId="0" borderId="0" xfId="0" applyNumberFormat="1" applyFont="1" applyAlignment="1" applyProtection="1">
      <alignment vertical="top"/>
    </xf>
    <xf numFmtId="171" fontId="1" fillId="0" borderId="0" xfId="0" applyNumberFormat="1" applyFont="1" applyAlignment="1" applyProtection="1">
      <alignment vertical="top"/>
    </xf>
    <xf numFmtId="0" fontId="1" fillId="0" borderId="0" xfId="0" applyFont="1" applyAlignment="1" applyProtection="1">
      <alignment horizontal="center" vertical="top"/>
    </xf>
    <xf numFmtId="0" fontId="1" fillId="0" borderId="0" xfId="0" applyFont="1" applyAlignment="1" applyProtection="1">
      <alignment horizontal="left" vertical="top"/>
    </xf>
    <xf numFmtId="169" fontId="1" fillId="0" borderId="0" xfId="0" applyNumberFormat="1" applyFont="1" applyAlignment="1" applyProtection="1">
      <alignment vertical="top"/>
    </xf>
    <xf numFmtId="0" fontId="1" fillId="0" borderId="0" xfId="0" applyFont="1"/>
    <xf numFmtId="49" fontId="1" fillId="0" borderId="0" xfId="0" applyNumberFormat="1" applyFont="1" applyProtection="1"/>
    <xf numFmtId="49" fontId="1" fillId="0" borderId="0" xfId="0" applyNumberFormat="1" applyFont="1" applyAlignment="1" applyProtection="1">
      <alignment horizontal="center"/>
    </xf>
    <xf numFmtId="49" fontId="1" fillId="0" borderId="0" xfId="0" applyNumberFormat="1" applyFont="1" applyAlignment="1" applyProtection="1"/>
    <xf numFmtId="0" fontId="1" fillId="0" borderId="48" xfId="0" applyFont="1" applyBorder="1" applyAlignment="1" applyProtection="1">
      <alignment horizontal="center" vertical="center"/>
    </xf>
    <xf numFmtId="0" fontId="1" fillId="0" borderId="49" xfId="0" applyFont="1" applyBorder="1" applyAlignment="1" applyProtection="1">
      <alignment horizontal="center"/>
    </xf>
    <xf numFmtId="0" fontId="1" fillId="0" borderId="50" xfId="0" applyFont="1" applyBorder="1" applyAlignment="1" applyProtection="1">
      <alignment horizontal="center"/>
    </xf>
    <xf numFmtId="0" fontId="6" fillId="0" borderId="49" xfId="0" applyFont="1" applyBorder="1" applyAlignment="1" applyProtection="1">
      <alignment horizontal="center"/>
      <protection locked="0"/>
    </xf>
    <xf numFmtId="0" fontId="6" fillId="0" borderId="46" xfId="0" applyFont="1" applyBorder="1" applyAlignment="1" applyProtection="1">
      <alignment horizontal="center"/>
      <protection locked="0"/>
    </xf>
    <xf numFmtId="0" fontId="1" fillId="0" borderId="46" xfId="0" applyFont="1" applyBorder="1" applyAlignment="1" applyProtection="1">
      <alignment horizontal="center"/>
      <protection locked="0"/>
    </xf>
    <xf numFmtId="0" fontId="1" fillId="0" borderId="46" xfId="0" applyFont="1" applyBorder="1" applyAlignment="1" applyProtection="1">
      <alignment horizontal="left" vertical="top"/>
    </xf>
    <xf numFmtId="0" fontId="6" fillId="0" borderId="50" xfId="0" applyFont="1" applyBorder="1" applyAlignment="1" applyProtection="1">
      <alignment horizontal="center"/>
      <protection locked="0"/>
    </xf>
    <xf numFmtId="0" fontId="6" fillId="0" borderId="48" xfId="0" applyFont="1" applyBorder="1" applyAlignment="1" applyProtection="1">
      <alignment horizontal="center"/>
      <protection locked="0"/>
    </xf>
    <xf numFmtId="0" fontId="1" fillId="0" borderId="48" xfId="0" applyFont="1" applyBorder="1" applyAlignment="1" applyProtection="1">
      <alignment horizontal="center"/>
      <protection locked="0"/>
    </xf>
    <xf numFmtId="172" fontId="1" fillId="0" borderId="48" xfId="0" applyNumberFormat="1" applyFont="1" applyBorder="1" applyProtection="1"/>
    <xf numFmtId="0" fontId="1" fillId="0" borderId="48" xfId="0" applyFont="1" applyBorder="1" applyAlignment="1" applyProtection="1">
      <alignment horizontal="left" vertical="top"/>
    </xf>
    <xf numFmtId="49" fontId="4" fillId="0" borderId="0" xfId="1" applyNumberFormat="1" applyFont="1"/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right" wrapText="1"/>
    </xf>
    <xf numFmtId="173" fontId="4" fillId="0" borderId="0" xfId="0" applyNumberFormat="1" applyFont="1" applyAlignment="1">
      <alignment horizontal="right" wrapText="1"/>
    </xf>
    <xf numFmtId="4" fontId="4" fillId="0" borderId="0" xfId="0" applyNumberFormat="1" applyFont="1" applyAlignment="1">
      <alignment horizontal="right" wrapText="1"/>
    </xf>
    <xf numFmtId="172" fontId="4" fillId="0" borderId="0" xfId="0" applyNumberFormat="1" applyFont="1" applyAlignment="1">
      <alignment horizontal="right" wrapText="1"/>
    </xf>
    <xf numFmtId="169" fontId="4" fillId="0" borderId="0" xfId="0" applyNumberFormat="1" applyFont="1" applyAlignment="1">
      <alignment horizontal="right" wrapText="1"/>
    </xf>
    <xf numFmtId="49" fontId="1" fillId="0" borderId="46" xfId="0" applyNumberFormat="1" applyFont="1" applyBorder="1" applyAlignment="1" applyProtection="1">
      <alignment horizontal="left"/>
    </xf>
    <xf numFmtId="0" fontId="1" fillId="0" borderId="46" xfId="0" applyFont="1" applyBorder="1" applyAlignment="1" applyProtection="1">
      <alignment horizontal="right"/>
    </xf>
    <xf numFmtId="49" fontId="1" fillId="0" borderId="48" xfId="0" applyNumberFormat="1" applyFont="1" applyBorder="1" applyAlignment="1" applyProtection="1">
      <alignment horizontal="left"/>
    </xf>
    <xf numFmtId="0" fontId="1" fillId="0" borderId="48" xfId="0" applyFont="1" applyBorder="1" applyProtection="1"/>
    <xf numFmtId="0" fontId="1" fillId="0" borderId="48" xfId="0" applyFont="1" applyBorder="1" applyAlignment="1" applyProtection="1">
      <alignment horizontal="right"/>
    </xf>
    <xf numFmtId="4" fontId="1" fillId="0" borderId="17" xfId="1" applyNumberFormat="1" applyFont="1" applyBorder="1" applyAlignment="1">
      <alignment horizontal="right" vertical="center"/>
    </xf>
    <xf numFmtId="4" fontId="1" fillId="0" borderId="18" xfId="1" applyNumberFormat="1" applyFont="1" applyBorder="1" applyAlignment="1">
      <alignment horizontal="right" vertical="center"/>
    </xf>
    <xf numFmtId="4" fontId="1" fillId="0" borderId="20" xfId="1" applyNumberFormat="1" applyFont="1" applyBorder="1" applyAlignment="1">
      <alignment horizontal="right" vertical="center"/>
    </xf>
    <xf numFmtId="4" fontId="1" fillId="0" borderId="38" xfId="1" applyNumberFormat="1" applyFont="1" applyBorder="1" applyAlignment="1">
      <alignment horizontal="right" vertical="center"/>
    </xf>
    <xf numFmtId="4" fontId="1" fillId="0" borderId="21" xfId="1" applyNumberFormat="1" applyFont="1" applyBorder="1" applyAlignment="1">
      <alignment horizontal="right" vertical="center"/>
    </xf>
    <xf numFmtId="4" fontId="1" fillId="0" borderId="2" xfId="1" applyNumberFormat="1" applyFont="1" applyBorder="1" applyAlignment="1">
      <alignment horizontal="right" vertical="center"/>
    </xf>
    <xf numFmtId="4" fontId="1" fillId="0" borderId="22" xfId="1" applyNumberFormat="1" applyFont="1" applyBorder="1" applyAlignment="1">
      <alignment horizontal="right" vertical="center"/>
    </xf>
    <xf numFmtId="4" fontId="1" fillId="0" borderId="23" xfId="1" applyNumberFormat="1" applyFont="1" applyBorder="1" applyAlignment="1">
      <alignment horizontal="right" vertical="center"/>
    </xf>
    <xf numFmtId="4" fontId="1" fillId="0" borderId="40" xfId="1" applyNumberFormat="1" applyFont="1" applyBorder="1" applyAlignment="1">
      <alignment horizontal="right" vertical="center"/>
    </xf>
    <xf numFmtId="49" fontId="15" fillId="0" borderId="0" xfId="0" applyNumberFormat="1" applyFont="1" applyAlignment="1" applyProtection="1">
      <alignment vertical="top"/>
    </xf>
    <xf numFmtId="49" fontId="1" fillId="0" borderId="0" xfId="0" applyNumberFormat="1" applyFont="1" applyAlignment="1" applyProtection="1">
      <alignment horizontal="left" vertical="top"/>
    </xf>
    <xf numFmtId="49" fontId="16" fillId="0" borderId="0" xfId="0" applyNumberFormat="1" applyFont="1" applyAlignment="1" applyProtection="1">
      <alignment horizontal="left" vertical="top" wrapText="1"/>
    </xf>
    <xf numFmtId="172" fontId="16" fillId="0" borderId="0" xfId="0" applyNumberFormat="1" applyFont="1" applyAlignment="1" applyProtection="1">
      <alignment vertical="top"/>
    </xf>
    <xf numFmtId="0" fontId="16" fillId="0" borderId="0" xfId="0" applyFont="1" applyAlignment="1" applyProtection="1">
      <alignment vertical="top"/>
    </xf>
    <xf numFmtId="4" fontId="16" fillId="0" borderId="0" xfId="0" applyNumberFormat="1" applyFont="1" applyAlignment="1" applyProtection="1">
      <alignment vertical="top"/>
    </xf>
    <xf numFmtId="171" fontId="16" fillId="0" borderId="0" xfId="0" applyNumberFormat="1" applyFont="1" applyAlignment="1" applyProtection="1">
      <alignment vertical="top"/>
    </xf>
    <xf numFmtId="0" fontId="16" fillId="0" borderId="0" xfId="0" applyFont="1" applyAlignment="1" applyProtection="1">
      <alignment horizontal="center" vertical="top"/>
    </xf>
    <xf numFmtId="0" fontId="16" fillId="0" borderId="0" xfId="0" applyFont="1" applyAlignment="1" applyProtection="1">
      <alignment horizontal="left" vertical="top"/>
    </xf>
    <xf numFmtId="49" fontId="1" fillId="0" borderId="0" xfId="0" applyNumberFormat="1" applyFont="1" applyAlignment="1" applyProtection="1">
      <alignment horizontal="right" vertical="top" wrapText="1"/>
    </xf>
    <xf numFmtId="4" fontId="15" fillId="0" borderId="0" xfId="0" applyNumberFormat="1" applyFont="1" applyAlignment="1" applyProtection="1">
      <alignment vertical="top"/>
    </xf>
    <xf numFmtId="171" fontId="15" fillId="0" borderId="0" xfId="0" applyNumberFormat="1" applyFont="1" applyAlignment="1" applyProtection="1">
      <alignment vertical="top"/>
    </xf>
    <xf numFmtId="172" fontId="15" fillId="0" borderId="0" xfId="0" applyNumberFormat="1" applyFont="1" applyAlignment="1" applyProtection="1">
      <alignment vertical="top"/>
    </xf>
    <xf numFmtId="49" fontId="17" fillId="0" borderId="0" xfId="0" applyNumberFormat="1" applyFont="1" applyAlignment="1" applyProtection="1">
      <alignment horizontal="left" vertical="top" wrapText="1"/>
    </xf>
    <xf numFmtId="172" fontId="17" fillId="0" borderId="0" xfId="0" applyNumberFormat="1" applyFont="1" applyAlignment="1" applyProtection="1">
      <alignment vertical="top"/>
    </xf>
    <xf numFmtId="0" fontId="17" fillId="0" borderId="0" xfId="0" applyFont="1" applyAlignment="1" applyProtection="1">
      <alignment vertical="top"/>
    </xf>
    <xf numFmtId="4" fontId="17" fillId="0" borderId="0" xfId="0" applyNumberFormat="1" applyFont="1" applyAlignment="1" applyProtection="1">
      <alignment vertical="top"/>
    </xf>
    <xf numFmtId="171" fontId="17" fillId="0" borderId="0" xfId="0" applyNumberFormat="1" applyFont="1" applyAlignment="1" applyProtection="1">
      <alignment vertical="top"/>
    </xf>
    <xf numFmtId="0" fontId="17" fillId="0" borderId="0" xfId="0" applyFont="1" applyAlignment="1" applyProtection="1">
      <alignment horizontal="center" vertical="top"/>
    </xf>
    <xf numFmtId="0" fontId="17" fillId="0" borderId="0" xfId="0" applyFont="1" applyAlignment="1" applyProtection="1">
      <alignment horizontal="left" vertical="top"/>
    </xf>
    <xf numFmtId="49" fontId="15" fillId="0" borderId="0" xfId="0" applyNumberFormat="1" applyFont="1" applyAlignment="1" applyProtection="1">
      <alignment horizontal="left" vertical="top" wrapText="1"/>
    </xf>
    <xf numFmtId="0" fontId="1" fillId="0" borderId="47" xfId="0" applyFont="1" applyBorder="1" applyAlignment="1" applyProtection="1">
      <alignment horizontal="center"/>
    </xf>
    <xf numFmtId="0" fontId="1" fillId="0" borderId="51" xfId="0" applyFont="1" applyBorder="1" applyAlignment="1" applyProtection="1">
      <alignment horizontal="center"/>
    </xf>
    <xf numFmtId="0" fontId="1" fillId="0" borderId="25" xfId="1" applyFont="1" applyBorder="1" applyAlignment="1">
      <alignment horizontal="center" vertical="center"/>
    </xf>
    <xf numFmtId="0" fontId="1" fillId="0" borderId="15" xfId="1" applyFont="1" applyBorder="1" applyAlignment="1">
      <alignment horizontal="center" vertical="center"/>
    </xf>
    <xf numFmtId="0" fontId="1" fillId="0" borderId="27" xfId="1" applyFont="1" applyBorder="1" applyAlignment="1">
      <alignment horizontal="center" vertical="center"/>
    </xf>
    <xf numFmtId="14" fontId="1" fillId="0" borderId="8" xfId="1" applyNumberFormat="1" applyFont="1" applyBorder="1" applyAlignment="1">
      <alignment horizontal="left" vertical="center"/>
    </xf>
  </cellXfs>
  <cellStyles count="32">
    <cellStyle name="1 000 Sk" xfId="11" xr:uid="{00000000-0005-0000-0000-00003B000000}"/>
    <cellStyle name="1 000,-  Sk" xfId="2" xr:uid="{00000000-0005-0000-0000-000016000000}"/>
    <cellStyle name="1 000,- Kč" xfId="7" xr:uid="{00000000-0005-0000-0000-00002F000000}"/>
    <cellStyle name="1 000,- Sk" xfId="10" xr:uid="{00000000-0005-0000-0000-000039000000}"/>
    <cellStyle name="1000 Sk_fakturuj99" xfId="4" xr:uid="{00000000-0005-0000-0000-00001F000000}"/>
    <cellStyle name="20 % – Zvýraznění1" xfId="8" xr:uid="{00000000-0005-0000-0000-000034000000}"/>
    <cellStyle name="20 % – Zvýraznění2" xfId="9" xr:uid="{00000000-0005-0000-0000-000038000000}"/>
    <cellStyle name="20 % – Zvýraznění3" xfId="3" xr:uid="{00000000-0005-0000-0000-00001D000000}"/>
    <cellStyle name="20 % – Zvýraznění4" xfId="12" xr:uid="{00000000-0005-0000-0000-00003C000000}"/>
    <cellStyle name="20 % – Zvýraznění5" xfId="13" xr:uid="{00000000-0005-0000-0000-00003D000000}"/>
    <cellStyle name="20 % – Zvýraznění6" xfId="14" xr:uid="{00000000-0005-0000-0000-00003E000000}"/>
    <cellStyle name="40 % – Zvýraznění1" xfId="5" xr:uid="{00000000-0005-0000-0000-000021000000}"/>
    <cellStyle name="40 % – Zvýraznění2" xfId="15" xr:uid="{00000000-0005-0000-0000-00003F000000}"/>
    <cellStyle name="40 % – Zvýraznění3" xfId="16" xr:uid="{00000000-0005-0000-0000-000040000000}"/>
    <cellStyle name="40 % – Zvýraznění4" xfId="17" xr:uid="{00000000-0005-0000-0000-000041000000}"/>
    <cellStyle name="40 % – Zvýraznění5" xfId="6" xr:uid="{00000000-0005-0000-0000-000024000000}"/>
    <cellStyle name="40 % – Zvýraznění6" xfId="18" xr:uid="{00000000-0005-0000-0000-000042000000}"/>
    <cellStyle name="60 % – Zvýraznění1" xfId="19" xr:uid="{00000000-0005-0000-0000-000043000000}"/>
    <cellStyle name="60 % – Zvýraznění2" xfId="20" xr:uid="{00000000-0005-0000-0000-000044000000}"/>
    <cellStyle name="60 % – Zvýraznění3" xfId="21" xr:uid="{00000000-0005-0000-0000-000045000000}"/>
    <cellStyle name="60 % – Zvýraznění4" xfId="22" xr:uid="{00000000-0005-0000-0000-000046000000}"/>
    <cellStyle name="60 % – Zvýraznění5" xfId="23" xr:uid="{00000000-0005-0000-0000-000047000000}"/>
    <cellStyle name="60 % – Zvýraznění6" xfId="24" xr:uid="{00000000-0005-0000-0000-000048000000}"/>
    <cellStyle name="Celkem" xfId="25" xr:uid="{00000000-0005-0000-0000-000049000000}"/>
    <cellStyle name="data" xfId="26" xr:uid="{00000000-0005-0000-0000-00004A000000}"/>
    <cellStyle name="Název" xfId="27" xr:uid="{00000000-0005-0000-0000-00004B000000}"/>
    <cellStyle name="Normálna" xfId="0" builtinId="0"/>
    <cellStyle name="normálne_fakturuj99" xfId="28" xr:uid="{00000000-0005-0000-0000-00004C000000}"/>
    <cellStyle name="normálne_KLs" xfId="1" xr:uid="{00000000-0005-0000-0000-000001000000}"/>
    <cellStyle name="TEXT 1" xfId="29" xr:uid="{00000000-0005-0000-0000-00004E000000}"/>
    <cellStyle name="Text upozornění" xfId="30" xr:uid="{00000000-0005-0000-0000-00004F000000}"/>
    <cellStyle name="TEXT1" xfId="31" xr:uid="{00000000-0005-0000-0000-000050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999933"/>
      <rgbColor rgb="00800080"/>
      <rgbColor rgb="00008080"/>
      <rgbColor rgb="00C0C0C0"/>
      <rgbColor rgb="00996666"/>
      <rgbColor rgb="009999FF"/>
      <rgbColor rgb="00993366"/>
      <rgbColor rgb="00FFFFC0"/>
      <rgbColor rgb="00CCFFFF"/>
      <rgbColor rgb="00660066"/>
      <rgbColor rgb="00FF8080"/>
      <rgbColor rgb="000066CC"/>
      <rgbColor rgb="00A0E0E0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A6CAF0"/>
      <rgbColor rgb="00FF99CC"/>
      <rgbColor rgb="00CC9CCC"/>
      <rgbColor rgb="00FFCC99"/>
      <rgbColor rgb="003333CC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MJ266"/>
  <sheetViews>
    <sheetView showGridLines="0" tabSelected="1" workbookViewId="0">
      <pane xSplit="4" ySplit="10" topLeftCell="E106" activePane="bottomRight" state="frozen"/>
      <selection pane="topRight"/>
      <selection pane="bottomLeft"/>
      <selection pane="bottomRight" activeCell="D118" sqref="D118"/>
    </sheetView>
  </sheetViews>
  <sheetFormatPr defaultColWidth="9" defaultRowHeight="13.5"/>
  <cols>
    <col min="1" max="1" width="6.7109375" style="80" customWidth="1"/>
    <col min="2" max="2" width="3.7109375" style="81" customWidth="1"/>
    <col min="3" max="3" width="13" style="82" customWidth="1"/>
    <col min="4" max="4" width="45.7109375" style="83" customWidth="1"/>
    <col min="5" max="5" width="11.28515625" style="84" customWidth="1"/>
    <col min="6" max="6" width="5.85546875" style="85" customWidth="1"/>
    <col min="7" max="7" width="8.7109375" style="86" customWidth="1"/>
    <col min="8" max="10" width="9.7109375" style="86" customWidth="1"/>
    <col min="11" max="11" width="7.42578125" style="87" customWidth="1"/>
    <col min="12" max="12" width="8.28515625" style="87" customWidth="1"/>
    <col min="13" max="13" width="7.140625" style="84" customWidth="1"/>
    <col min="14" max="14" width="7" style="84" customWidth="1"/>
    <col min="15" max="15" width="3.5703125" style="85" customWidth="1"/>
    <col min="16" max="16" width="12.7109375" style="85" hidden="1" customWidth="1"/>
    <col min="17" max="19" width="11.28515625" style="84" hidden="1" customWidth="1"/>
    <col min="20" max="20" width="10.5703125" style="88" hidden="1" customWidth="1"/>
    <col min="21" max="21" width="10.28515625" style="88" hidden="1" customWidth="1"/>
    <col min="22" max="22" width="5.7109375" style="88" hidden="1" customWidth="1"/>
    <col min="23" max="23" width="9.140625" style="84" hidden="1" customWidth="1"/>
    <col min="24" max="25" width="11.85546875" style="89" hidden="1" customWidth="1"/>
    <col min="26" max="26" width="7.5703125" style="82" hidden="1" customWidth="1"/>
    <col min="27" max="27" width="12.7109375" style="82" hidden="1" customWidth="1"/>
    <col min="28" max="28" width="4.28515625" style="85" hidden="1" customWidth="1"/>
    <col min="29" max="30" width="2.7109375" style="85" hidden="1" customWidth="1"/>
    <col min="31" max="34" width="9.140625" style="90" hidden="1" customWidth="1"/>
    <col min="35" max="35" width="9.140625" style="71" customWidth="1"/>
    <col min="36" max="37" width="9.140625" style="71" hidden="1" customWidth="1"/>
    <col min="38" max="1024" width="9" style="91"/>
  </cols>
  <sheetData>
    <row r="1" spans="1:37" s="71" customFormat="1" ht="12.75" customHeight="1">
      <c r="A1" s="75" t="s">
        <v>111</v>
      </c>
      <c r="G1" s="72"/>
      <c r="I1" s="75" t="s">
        <v>112</v>
      </c>
      <c r="J1" s="72"/>
      <c r="K1" s="73"/>
      <c r="Q1" s="74"/>
      <c r="R1" s="74"/>
      <c r="S1" s="74"/>
      <c r="X1" s="89"/>
      <c r="Y1" s="89"/>
      <c r="Z1" s="107" t="s">
        <v>4</v>
      </c>
      <c r="AA1" s="107" t="s">
        <v>5</v>
      </c>
      <c r="AB1" s="68" t="s">
        <v>6</v>
      </c>
      <c r="AC1" s="68" t="s">
        <v>7</v>
      </c>
      <c r="AD1" s="68" t="s">
        <v>8</v>
      </c>
      <c r="AE1" s="108" t="s">
        <v>9</v>
      </c>
      <c r="AF1" s="109" t="s">
        <v>10</v>
      </c>
    </row>
    <row r="2" spans="1:37" s="71" customFormat="1" ht="12.75">
      <c r="A2" s="75" t="s">
        <v>113</v>
      </c>
      <c r="G2" s="72"/>
      <c r="H2" s="92"/>
      <c r="I2" s="75" t="s">
        <v>114</v>
      </c>
      <c r="J2" s="72"/>
      <c r="K2" s="73"/>
      <c r="Q2" s="74"/>
      <c r="R2" s="74"/>
      <c r="S2" s="74"/>
      <c r="X2" s="89"/>
      <c r="Y2" s="89"/>
      <c r="Z2" s="107" t="s">
        <v>11</v>
      </c>
      <c r="AA2" s="70" t="s">
        <v>12</v>
      </c>
      <c r="AB2" s="69" t="s">
        <v>13</v>
      </c>
      <c r="AC2" s="69"/>
      <c r="AD2" s="70"/>
      <c r="AE2" s="108">
        <v>1</v>
      </c>
      <c r="AF2" s="110">
        <v>123.5</v>
      </c>
    </row>
    <row r="3" spans="1:37" s="71" customFormat="1" ht="12.75">
      <c r="A3" s="75" t="s">
        <v>14</v>
      </c>
      <c r="G3" s="72"/>
      <c r="I3" s="75" t="s">
        <v>656</v>
      </c>
      <c r="J3" s="72"/>
      <c r="K3" s="73"/>
      <c r="Q3" s="74"/>
      <c r="R3" s="74"/>
      <c r="S3" s="74"/>
      <c r="X3" s="89"/>
      <c r="Y3" s="89"/>
      <c r="Z3" s="107" t="s">
        <v>15</v>
      </c>
      <c r="AA3" s="70" t="s">
        <v>16</v>
      </c>
      <c r="AB3" s="69" t="s">
        <v>13</v>
      </c>
      <c r="AC3" s="69" t="s">
        <v>17</v>
      </c>
      <c r="AD3" s="70" t="s">
        <v>18</v>
      </c>
      <c r="AE3" s="108">
        <v>2</v>
      </c>
      <c r="AF3" s="111">
        <v>123.46</v>
      </c>
    </row>
    <row r="4" spans="1:37" s="71" customFormat="1" ht="12.75">
      <c r="Q4" s="74"/>
      <c r="R4" s="74"/>
      <c r="S4" s="74"/>
      <c r="X4" s="89"/>
      <c r="Y4" s="89"/>
      <c r="Z4" s="107" t="s">
        <v>19</v>
      </c>
      <c r="AA4" s="70" t="s">
        <v>20</v>
      </c>
      <c r="AB4" s="69" t="s">
        <v>13</v>
      </c>
      <c r="AC4" s="69"/>
      <c r="AD4" s="70"/>
      <c r="AE4" s="108">
        <v>3</v>
      </c>
      <c r="AF4" s="112">
        <v>123.45699999999999</v>
      </c>
    </row>
    <row r="5" spans="1:37" s="71" customFormat="1" ht="12.75">
      <c r="A5" s="75" t="s">
        <v>115</v>
      </c>
      <c r="Q5" s="74"/>
      <c r="R5" s="74"/>
      <c r="S5" s="74"/>
      <c r="X5" s="89"/>
      <c r="Y5" s="89"/>
      <c r="Z5" s="107" t="s">
        <v>21</v>
      </c>
      <c r="AA5" s="70" t="s">
        <v>16</v>
      </c>
      <c r="AB5" s="69" t="s">
        <v>13</v>
      </c>
      <c r="AC5" s="69" t="s">
        <v>17</v>
      </c>
      <c r="AD5" s="70" t="s">
        <v>18</v>
      </c>
      <c r="AE5" s="108">
        <v>4</v>
      </c>
      <c r="AF5" s="113">
        <v>123.4567</v>
      </c>
    </row>
    <row r="6" spans="1:37" s="71" customFormat="1" ht="12.75">
      <c r="A6" s="75" t="s">
        <v>116</v>
      </c>
      <c r="Q6" s="74"/>
      <c r="R6" s="74"/>
      <c r="S6" s="74"/>
      <c r="X6" s="89"/>
      <c r="Y6" s="89"/>
      <c r="Z6" s="92"/>
      <c r="AA6" s="92"/>
      <c r="AE6" s="108" t="s">
        <v>22</v>
      </c>
      <c r="AF6" s="111">
        <v>123.46</v>
      </c>
    </row>
    <row r="7" spans="1:37" s="71" customFormat="1" ht="12.75">
      <c r="A7" s="75"/>
      <c r="Q7" s="74"/>
      <c r="R7" s="74"/>
      <c r="S7" s="74"/>
      <c r="X7" s="89"/>
      <c r="Y7" s="89"/>
      <c r="Z7" s="92"/>
      <c r="AA7" s="92"/>
    </row>
    <row r="8" spans="1:37" s="71" customFormat="1">
      <c r="A8" s="71" t="s">
        <v>117</v>
      </c>
      <c r="B8" s="93"/>
      <c r="C8" s="94"/>
      <c r="D8" s="76" t="str">
        <f>CONCATENATE(AA2," ",AB2," ",AC2," ",AD2)</f>
        <v xml:space="preserve">Prehľad rozpočtových nákladov v EUR  </v>
      </c>
      <c r="E8" s="74"/>
      <c r="G8" s="72"/>
      <c r="H8" s="72"/>
      <c r="I8" s="72"/>
      <c r="J8" s="72"/>
      <c r="K8" s="73"/>
      <c r="L8" s="73"/>
      <c r="M8" s="74"/>
      <c r="N8" s="74"/>
      <c r="Q8" s="74"/>
      <c r="R8" s="74"/>
      <c r="S8" s="74"/>
      <c r="X8" s="89"/>
      <c r="Y8" s="89"/>
      <c r="Z8" s="92"/>
      <c r="AA8" s="92"/>
      <c r="AE8" s="85"/>
      <c r="AF8" s="85"/>
      <c r="AG8" s="85"/>
      <c r="AH8" s="85"/>
    </row>
    <row r="9" spans="1:37">
      <c r="A9" s="77" t="s">
        <v>23</v>
      </c>
      <c r="B9" s="77" t="s">
        <v>24</v>
      </c>
      <c r="C9" s="77" t="s">
        <v>25</v>
      </c>
      <c r="D9" s="77" t="s">
        <v>26</v>
      </c>
      <c r="E9" s="77" t="s">
        <v>27</v>
      </c>
      <c r="F9" s="77" t="s">
        <v>28</v>
      </c>
      <c r="G9" s="77" t="s">
        <v>29</v>
      </c>
      <c r="H9" s="77" t="s">
        <v>30</v>
      </c>
      <c r="I9" s="77" t="s">
        <v>31</v>
      </c>
      <c r="J9" s="77" t="s">
        <v>32</v>
      </c>
      <c r="K9" s="149" t="s">
        <v>33</v>
      </c>
      <c r="L9" s="149"/>
      <c r="M9" s="150" t="s">
        <v>34</v>
      </c>
      <c r="N9" s="150"/>
      <c r="O9" s="77" t="s">
        <v>3</v>
      </c>
      <c r="P9" s="96" t="s">
        <v>35</v>
      </c>
      <c r="Q9" s="77" t="s">
        <v>27</v>
      </c>
      <c r="R9" s="77" t="s">
        <v>27</v>
      </c>
      <c r="S9" s="96" t="s">
        <v>27</v>
      </c>
      <c r="T9" s="98" t="s">
        <v>36</v>
      </c>
      <c r="U9" s="99" t="s">
        <v>37</v>
      </c>
      <c r="V9" s="100" t="s">
        <v>38</v>
      </c>
      <c r="W9" s="77" t="s">
        <v>39</v>
      </c>
      <c r="X9" s="101" t="s">
        <v>25</v>
      </c>
      <c r="Y9" s="101" t="s">
        <v>25</v>
      </c>
      <c r="Z9" s="114" t="s">
        <v>40</v>
      </c>
      <c r="AA9" s="114" t="s">
        <v>41</v>
      </c>
      <c r="AB9" s="77" t="s">
        <v>38</v>
      </c>
      <c r="AC9" s="77" t="s">
        <v>42</v>
      </c>
      <c r="AD9" s="77" t="s">
        <v>43</v>
      </c>
      <c r="AE9" s="115" t="s">
        <v>44</v>
      </c>
      <c r="AF9" s="115" t="s">
        <v>45</v>
      </c>
      <c r="AG9" s="115" t="s">
        <v>27</v>
      </c>
      <c r="AH9" s="115" t="s">
        <v>46</v>
      </c>
      <c r="AJ9" s="71" t="s">
        <v>139</v>
      </c>
      <c r="AK9" s="71" t="s">
        <v>141</v>
      </c>
    </row>
    <row r="10" spans="1:37">
      <c r="A10" s="79" t="s">
        <v>47</v>
      </c>
      <c r="B10" s="79" t="s">
        <v>48</v>
      </c>
      <c r="C10" s="95"/>
      <c r="D10" s="79" t="s">
        <v>49</v>
      </c>
      <c r="E10" s="79" t="s">
        <v>50</v>
      </c>
      <c r="F10" s="79" t="s">
        <v>51</v>
      </c>
      <c r="G10" s="79" t="s">
        <v>52</v>
      </c>
      <c r="H10" s="79"/>
      <c r="I10" s="79" t="s">
        <v>53</v>
      </c>
      <c r="J10" s="79"/>
      <c r="K10" s="79" t="s">
        <v>29</v>
      </c>
      <c r="L10" s="79" t="s">
        <v>32</v>
      </c>
      <c r="M10" s="97" t="s">
        <v>29</v>
      </c>
      <c r="N10" s="79" t="s">
        <v>32</v>
      </c>
      <c r="O10" s="79" t="s">
        <v>54</v>
      </c>
      <c r="P10" s="97"/>
      <c r="Q10" s="79" t="s">
        <v>55</v>
      </c>
      <c r="R10" s="79" t="s">
        <v>56</v>
      </c>
      <c r="S10" s="97" t="s">
        <v>57</v>
      </c>
      <c r="T10" s="102" t="s">
        <v>58</v>
      </c>
      <c r="U10" s="103" t="s">
        <v>59</v>
      </c>
      <c r="V10" s="104" t="s">
        <v>60</v>
      </c>
      <c r="W10" s="105"/>
      <c r="X10" s="106" t="s">
        <v>61</v>
      </c>
      <c r="Y10" s="106"/>
      <c r="Z10" s="116" t="s">
        <v>62</v>
      </c>
      <c r="AA10" s="116" t="s">
        <v>47</v>
      </c>
      <c r="AB10" s="79" t="s">
        <v>63</v>
      </c>
      <c r="AC10" s="117"/>
      <c r="AD10" s="117"/>
      <c r="AE10" s="118"/>
      <c r="AF10" s="118"/>
      <c r="AG10" s="118"/>
      <c r="AH10" s="118"/>
      <c r="AJ10" s="71" t="s">
        <v>140</v>
      </c>
      <c r="AK10" s="71" t="s">
        <v>142</v>
      </c>
    </row>
    <row r="12" spans="1:37">
      <c r="B12" s="128" t="s">
        <v>143</v>
      </c>
    </row>
    <row r="13" spans="1:37">
      <c r="B13" s="82" t="s">
        <v>144</v>
      </c>
    </row>
    <row r="14" spans="1:37">
      <c r="A14" s="80">
        <v>1</v>
      </c>
      <c r="B14" s="81" t="s">
        <v>145</v>
      </c>
      <c r="C14" s="82" t="s">
        <v>146</v>
      </c>
      <c r="D14" s="83" t="s">
        <v>147</v>
      </c>
      <c r="E14" s="84">
        <v>122.89400000000001</v>
      </c>
      <c r="F14" s="85" t="s">
        <v>148</v>
      </c>
      <c r="H14" s="86">
        <f>ROUND(E14*G14,2)</f>
        <v>0</v>
      </c>
      <c r="J14" s="86">
        <f>ROUND(E14*G14,2)</f>
        <v>0</v>
      </c>
      <c r="L14" s="87">
        <f>E14*K14</f>
        <v>0</v>
      </c>
      <c r="N14" s="84">
        <f>E14*M14</f>
        <v>0</v>
      </c>
      <c r="O14" s="85">
        <v>20</v>
      </c>
      <c r="P14" s="85" t="s">
        <v>149</v>
      </c>
      <c r="V14" s="88" t="s">
        <v>106</v>
      </c>
      <c r="W14" s="84">
        <v>70.664000000000001</v>
      </c>
      <c r="X14" s="129" t="s">
        <v>150</v>
      </c>
      <c r="Y14" s="129" t="s">
        <v>146</v>
      </c>
      <c r="Z14" s="82" t="s">
        <v>151</v>
      </c>
      <c r="AB14" s="85">
        <v>7</v>
      </c>
      <c r="AJ14" s="71" t="s">
        <v>152</v>
      </c>
      <c r="AK14" s="71" t="s">
        <v>153</v>
      </c>
    </row>
    <row r="15" spans="1:37">
      <c r="D15" s="130" t="s">
        <v>154</v>
      </c>
      <c r="E15" s="131"/>
      <c r="F15" s="132"/>
      <c r="G15" s="133"/>
      <c r="H15" s="133"/>
      <c r="I15" s="133"/>
      <c r="J15" s="133"/>
      <c r="K15" s="134"/>
      <c r="L15" s="134"/>
      <c r="M15" s="131"/>
      <c r="N15" s="131"/>
      <c r="O15" s="132"/>
      <c r="P15" s="132"/>
      <c r="Q15" s="131"/>
      <c r="R15" s="131"/>
      <c r="S15" s="131"/>
      <c r="T15" s="135"/>
      <c r="U15" s="135"/>
      <c r="V15" s="135" t="s">
        <v>0</v>
      </c>
      <c r="W15" s="131"/>
      <c r="X15" s="136"/>
    </row>
    <row r="16" spans="1:37">
      <c r="D16" s="130" t="s">
        <v>155</v>
      </c>
      <c r="E16" s="131"/>
      <c r="F16" s="132"/>
      <c r="G16" s="133"/>
      <c r="H16" s="133"/>
      <c r="I16" s="133"/>
      <c r="J16" s="133"/>
      <c r="K16" s="134"/>
      <c r="L16" s="134"/>
      <c r="M16" s="131"/>
      <c r="N16" s="131"/>
      <c r="O16" s="132"/>
      <c r="P16" s="132"/>
      <c r="Q16" s="131"/>
      <c r="R16" s="131"/>
      <c r="S16" s="131"/>
      <c r="T16" s="135"/>
      <c r="U16" s="135"/>
      <c r="V16" s="135" t="s">
        <v>0</v>
      </c>
      <c r="W16" s="131"/>
      <c r="X16" s="136"/>
    </row>
    <row r="17" spans="1:37">
      <c r="A17" s="80">
        <v>2</v>
      </c>
      <c r="B17" s="81" t="s">
        <v>145</v>
      </c>
      <c r="C17" s="82" t="s">
        <v>156</v>
      </c>
      <c r="D17" s="83" t="s">
        <v>157</v>
      </c>
      <c r="E17" s="84">
        <v>61.447000000000003</v>
      </c>
      <c r="F17" s="85" t="s">
        <v>148</v>
      </c>
      <c r="H17" s="86">
        <f>ROUND(E17*G17,2)</f>
        <v>0</v>
      </c>
      <c r="J17" s="86">
        <f>ROUND(E17*G17,2)</f>
        <v>0</v>
      </c>
      <c r="L17" s="87">
        <f>E17*K17</f>
        <v>0</v>
      </c>
      <c r="N17" s="84">
        <f>E17*M17</f>
        <v>0</v>
      </c>
      <c r="O17" s="85">
        <v>20</v>
      </c>
      <c r="P17" s="85" t="s">
        <v>149</v>
      </c>
      <c r="V17" s="88" t="s">
        <v>106</v>
      </c>
      <c r="W17" s="84">
        <v>2.4580000000000002</v>
      </c>
      <c r="X17" s="129" t="s">
        <v>158</v>
      </c>
      <c r="Y17" s="129" t="s">
        <v>156</v>
      </c>
      <c r="Z17" s="82" t="s">
        <v>151</v>
      </c>
      <c r="AB17" s="85">
        <v>7</v>
      </c>
      <c r="AJ17" s="71" t="s">
        <v>152</v>
      </c>
      <c r="AK17" s="71" t="s">
        <v>153</v>
      </c>
    </row>
    <row r="18" spans="1:37">
      <c r="D18" s="130" t="s">
        <v>159</v>
      </c>
      <c r="E18" s="131"/>
      <c r="F18" s="132"/>
      <c r="G18" s="133"/>
      <c r="H18" s="133"/>
      <c r="I18" s="133"/>
      <c r="J18" s="133"/>
      <c r="K18" s="134"/>
      <c r="L18" s="134"/>
      <c r="M18" s="131"/>
      <c r="N18" s="131"/>
      <c r="O18" s="132"/>
      <c r="P18" s="132"/>
      <c r="Q18" s="131"/>
      <c r="R18" s="131"/>
      <c r="S18" s="131"/>
      <c r="T18" s="135"/>
      <c r="U18" s="135"/>
      <c r="V18" s="135" t="s">
        <v>0</v>
      </c>
      <c r="W18" s="131"/>
      <c r="X18" s="136"/>
    </row>
    <row r="19" spans="1:37">
      <c r="A19" s="80">
        <v>3</v>
      </c>
      <c r="B19" s="81" t="s">
        <v>145</v>
      </c>
      <c r="C19" s="82" t="s">
        <v>160</v>
      </c>
      <c r="D19" s="83" t="s">
        <v>161</v>
      </c>
      <c r="E19" s="84">
        <v>63.439</v>
      </c>
      <c r="F19" s="85" t="s">
        <v>148</v>
      </c>
      <c r="H19" s="86">
        <f>ROUND(E19*G19,2)</f>
        <v>0</v>
      </c>
      <c r="J19" s="86">
        <f>ROUND(E19*G19,2)</f>
        <v>0</v>
      </c>
      <c r="L19" s="87">
        <f>E19*K19</f>
        <v>0</v>
      </c>
      <c r="N19" s="84">
        <f>E19*M19</f>
        <v>0</v>
      </c>
      <c r="O19" s="85">
        <v>20</v>
      </c>
      <c r="P19" s="85" t="s">
        <v>149</v>
      </c>
      <c r="V19" s="88" t="s">
        <v>106</v>
      </c>
      <c r="W19" s="84">
        <v>5.1390000000000002</v>
      </c>
      <c r="X19" s="129" t="s">
        <v>162</v>
      </c>
      <c r="Y19" s="129" t="s">
        <v>160</v>
      </c>
      <c r="Z19" s="82" t="s">
        <v>163</v>
      </c>
      <c r="AB19" s="85">
        <v>7</v>
      </c>
      <c r="AJ19" s="71" t="s">
        <v>152</v>
      </c>
      <c r="AK19" s="71" t="s">
        <v>153</v>
      </c>
    </row>
    <row r="20" spans="1:37">
      <c r="D20" s="130" t="s">
        <v>164</v>
      </c>
      <c r="E20" s="131"/>
      <c r="F20" s="132"/>
      <c r="G20" s="133"/>
      <c r="H20" s="133"/>
      <c r="I20" s="133"/>
      <c r="J20" s="133"/>
      <c r="K20" s="134"/>
      <c r="L20" s="134"/>
      <c r="M20" s="131"/>
      <c r="N20" s="131"/>
      <c r="O20" s="132"/>
      <c r="P20" s="132"/>
      <c r="Q20" s="131"/>
      <c r="R20" s="131"/>
      <c r="S20" s="131"/>
      <c r="T20" s="135"/>
      <c r="U20" s="135"/>
      <c r="V20" s="135" t="s">
        <v>0</v>
      </c>
      <c r="W20" s="131"/>
      <c r="X20" s="136"/>
    </row>
    <row r="21" spans="1:37">
      <c r="A21" s="80">
        <v>4</v>
      </c>
      <c r="B21" s="81" t="s">
        <v>145</v>
      </c>
      <c r="C21" s="82" t="s">
        <v>165</v>
      </c>
      <c r="D21" s="83" t="s">
        <v>166</v>
      </c>
      <c r="E21" s="84">
        <v>59.454999999999998</v>
      </c>
      <c r="F21" s="85" t="s">
        <v>148</v>
      </c>
      <c r="H21" s="86">
        <f>ROUND(E21*G21,2)</f>
        <v>0</v>
      </c>
      <c r="J21" s="86">
        <f>ROUND(E21*G21,2)</f>
        <v>0</v>
      </c>
      <c r="L21" s="87">
        <f>E21*K21</f>
        <v>0</v>
      </c>
      <c r="N21" s="84">
        <f>E21*M21</f>
        <v>0</v>
      </c>
      <c r="O21" s="85">
        <v>20</v>
      </c>
      <c r="P21" s="85" t="s">
        <v>149</v>
      </c>
      <c r="V21" s="88" t="s">
        <v>106</v>
      </c>
      <c r="W21" s="84">
        <v>0.65400000000000003</v>
      </c>
      <c r="X21" s="129" t="s">
        <v>167</v>
      </c>
      <c r="Y21" s="129" t="s">
        <v>165</v>
      </c>
      <c r="Z21" s="82" t="s">
        <v>163</v>
      </c>
      <c r="AB21" s="85">
        <v>7</v>
      </c>
      <c r="AJ21" s="71" t="s">
        <v>152</v>
      </c>
      <c r="AK21" s="71" t="s">
        <v>153</v>
      </c>
    </row>
    <row r="22" spans="1:37">
      <c r="D22" s="130" t="s">
        <v>168</v>
      </c>
      <c r="E22" s="131"/>
      <c r="F22" s="132"/>
      <c r="G22" s="133"/>
      <c r="H22" s="133"/>
      <c r="I22" s="133"/>
      <c r="J22" s="133"/>
      <c r="K22" s="134"/>
      <c r="L22" s="134"/>
      <c r="M22" s="131"/>
      <c r="N22" s="131"/>
      <c r="O22" s="132"/>
      <c r="P22" s="132"/>
      <c r="Q22" s="131"/>
      <c r="R22" s="131"/>
      <c r="S22" s="131"/>
      <c r="T22" s="135"/>
      <c r="U22" s="135"/>
      <c r="V22" s="135" t="s">
        <v>0</v>
      </c>
      <c r="W22" s="131"/>
      <c r="X22" s="136"/>
    </row>
    <row r="23" spans="1:37">
      <c r="A23" s="80">
        <v>5</v>
      </c>
      <c r="B23" s="81" t="s">
        <v>169</v>
      </c>
      <c r="C23" s="82" t="s">
        <v>170</v>
      </c>
      <c r="D23" s="83" t="s">
        <v>171</v>
      </c>
      <c r="E23" s="84">
        <v>26.51</v>
      </c>
      <c r="F23" s="85" t="s">
        <v>148</v>
      </c>
      <c r="H23" s="86">
        <f>ROUND(E23*G23,2)</f>
        <v>0</v>
      </c>
      <c r="J23" s="86">
        <f>ROUND(E23*G23,2)</f>
        <v>0</v>
      </c>
      <c r="L23" s="87">
        <f>E23*K23</f>
        <v>0</v>
      </c>
      <c r="N23" s="84">
        <f>E23*M23</f>
        <v>0</v>
      </c>
      <c r="O23" s="85">
        <v>20</v>
      </c>
      <c r="P23" s="85" t="s">
        <v>149</v>
      </c>
      <c r="V23" s="88" t="s">
        <v>106</v>
      </c>
      <c r="W23" s="84">
        <v>1.75</v>
      </c>
      <c r="X23" s="129" t="s">
        <v>172</v>
      </c>
      <c r="Y23" s="129" t="s">
        <v>170</v>
      </c>
      <c r="Z23" s="82" t="s">
        <v>151</v>
      </c>
      <c r="AB23" s="85">
        <v>7</v>
      </c>
      <c r="AJ23" s="71" t="s">
        <v>152</v>
      </c>
      <c r="AK23" s="71" t="s">
        <v>153</v>
      </c>
    </row>
    <row r="24" spans="1:37">
      <c r="D24" s="130" t="s">
        <v>173</v>
      </c>
      <c r="E24" s="131"/>
      <c r="F24" s="132"/>
      <c r="G24" s="133"/>
      <c r="H24" s="133"/>
      <c r="I24" s="133"/>
      <c r="J24" s="133"/>
      <c r="K24" s="134"/>
      <c r="L24" s="134"/>
      <c r="M24" s="131"/>
      <c r="N24" s="131"/>
      <c r="O24" s="132"/>
      <c r="P24" s="132"/>
      <c r="Q24" s="131"/>
      <c r="R24" s="131"/>
      <c r="S24" s="131"/>
      <c r="T24" s="135"/>
      <c r="U24" s="135"/>
      <c r="V24" s="135" t="s">
        <v>0</v>
      </c>
      <c r="W24" s="131"/>
      <c r="X24" s="136"/>
    </row>
    <row r="25" spans="1:37">
      <c r="A25" s="80">
        <v>6</v>
      </c>
      <c r="B25" s="81" t="s">
        <v>145</v>
      </c>
      <c r="C25" s="82" t="s">
        <v>174</v>
      </c>
      <c r="D25" s="83" t="s">
        <v>175</v>
      </c>
      <c r="E25" s="84">
        <v>59.454999999999998</v>
      </c>
      <c r="F25" s="85" t="s">
        <v>148</v>
      </c>
      <c r="H25" s="86">
        <f>ROUND(E25*G25,2)</f>
        <v>0</v>
      </c>
      <c r="J25" s="86">
        <f>ROUND(E25*G25,2)</f>
        <v>0</v>
      </c>
      <c r="L25" s="87">
        <f>E25*K25</f>
        <v>0</v>
      </c>
      <c r="N25" s="84">
        <f>E25*M25</f>
        <v>0</v>
      </c>
      <c r="O25" s="85">
        <v>20</v>
      </c>
      <c r="P25" s="85" t="s">
        <v>149</v>
      </c>
      <c r="V25" s="88" t="s">
        <v>106</v>
      </c>
      <c r="W25" s="84">
        <v>0.53500000000000003</v>
      </c>
      <c r="X25" s="129" t="s">
        <v>176</v>
      </c>
      <c r="Y25" s="129" t="s">
        <v>174</v>
      </c>
      <c r="Z25" s="82" t="s">
        <v>163</v>
      </c>
      <c r="AB25" s="85">
        <v>7</v>
      </c>
      <c r="AJ25" s="71" t="s">
        <v>152</v>
      </c>
      <c r="AK25" s="71" t="s">
        <v>153</v>
      </c>
    </row>
    <row r="26" spans="1:37" ht="25.5">
      <c r="A26" s="80">
        <v>7</v>
      </c>
      <c r="B26" s="81" t="s">
        <v>169</v>
      </c>
      <c r="C26" s="82" t="s">
        <v>177</v>
      </c>
      <c r="D26" s="83" t="s">
        <v>178</v>
      </c>
      <c r="E26" s="84">
        <v>36.929000000000002</v>
      </c>
      <c r="F26" s="85" t="s">
        <v>148</v>
      </c>
      <c r="H26" s="86">
        <f>ROUND(E26*G26,2)</f>
        <v>0</v>
      </c>
      <c r="J26" s="86">
        <f>ROUND(E26*G26,2)</f>
        <v>0</v>
      </c>
      <c r="L26" s="87">
        <f>E26*K26</f>
        <v>0</v>
      </c>
      <c r="N26" s="84">
        <f>E26*M26</f>
        <v>0</v>
      </c>
      <c r="O26" s="85">
        <v>20</v>
      </c>
      <c r="P26" s="85" t="s">
        <v>149</v>
      </c>
      <c r="V26" s="88" t="s">
        <v>106</v>
      </c>
      <c r="W26" s="84">
        <v>8.9369999999999994</v>
      </c>
      <c r="X26" s="129" t="s">
        <v>179</v>
      </c>
      <c r="Y26" s="129" t="s">
        <v>177</v>
      </c>
      <c r="Z26" s="82" t="s">
        <v>151</v>
      </c>
      <c r="AB26" s="85">
        <v>7</v>
      </c>
      <c r="AJ26" s="71" t="s">
        <v>152</v>
      </c>
      <c r="AK26" s="71" t="s">
        <v>153</v>
      </c>
    </row>
    <row r="27" spans="1:37">
      <c r="D27" s="130" t="s">
        <v>155</v>
      </c>
      <c r="E27" s="131"/>
      <c r="F27" s="132"/>
      <c r="G27" s="133"/>
      <c r="H27" s="133"/>
      <c r="I27" s="133"/>
      <c r="J27" s="133"/>
      <c r="K27" s="134"/>
      <c r="L27" s="134"/>
      <c r="M27" s="131"/>
      <c r="N27" s="131"/>
      <c r="O27" s="132"/>
      <c r="P27" s="132"/>
      <c r="Q27" s="131"/>
      <c r="R27" s="131"/>
      <c r="S27" s="131"/>
      <c r="T27" s="135"/>
      <c r="U27" s="135"/>
      <c r="V27" s="135" t="s">
        <v>0</v>
      </c>
      <c r="W27" s="131"/>
      <c r="X27" s="136"/>
    </row>
    <row r="28" spans="1:37">
      <c r="D28" s="130" t="s">
        <v>180</v>
      </c>
      <c r="E28" s="131"/>
      <c r="F28" s="132"/>
      <c r="G28" s="133"/>
      <c r="H28" s="133"/>
      <c r="I28" s="133"/>
      <c r="J28" s="133"/>
      <c r="K28" s="134"/>
      <c r="L28" s="134"/>
      <c r="M28" s="131"/>
      <c r="N28" s="131"/>
      <c r="O28" s="132"/>
      <c r="P28" s="132"/>
      <c r="Q28" s="131"/>
      <c r="R28" s="131"/>
      <c r="S28" s="131"/>
      <c r="T28" s="135"/>
      <c r="U28" s="135"/>
      <c r="V28" s="135" t="s">
        <v>0</v>
      </c>
      <c r="W28" s="131"/>
      <c r="X28" s="136"/>
    </row>
    <row r="29" spans="1:37">
      <c r="D29" s="137" t="s">
        <v>181</v>
      </c>
      <c r="E29" s="138">
        <f>J29</f>
        <v>0</v>
      </c>
      <c r="H29" s="138">
        <f>SUM(H12:H28)</f>
        <v>0</v>
      </c>
      <c r="I29" s="138">
        <f>SUM(I12:I28)</f>
        <v>0</v>
      </c>
      <c r="J29" s="138">
        <f>SUM(J12:J28)</f>
        <v>0</v>
      </c>
      <c r="L29" s="139">
        <f>SUM(L12:L28)</f>
        <v>0</v>
      </c>
      <c r="N29" s="140">
        <f>SUM(N12:N28)</f>
        <v>0</v>
      </c>
      <c r="W29" s="84">
        <f>SUM(W12:W28)</f>
        <v>90.136999999999986</v>
      </c>
    </row>
    <row r="31" spans="1:37">
      <c r="B31" s="82" t="s">
        <v>182</v>
      </c>
    </row>
    <row r="32" spans="1:37">
      <c r="A32" s="80">
        <v>8</v>
      </c>
      <c r="B32" s="81" t="s">
        <v>183</v>
      </c>
      <c r="C32" s="82" t="s">
        <v>184</v>
      </c>
      <c r="D32" s="83" t="s">
        <v>185</v>
      </c>
      <c r="E32" s="84">
        <v>126</v>
      </c>
      <c r="F32" s="85" t="s">
        <v>186</v>
      </c>
      <c r="H32" s="86">
        <f>ROUND(E32*G32,2)</f>
        <v>0</v>
      </c>
      <c r="J32" s="86">
        <f>ROUND(E32*G32,2)</f>
        <v>0</v>
      </c>
      <c r="L32" s="87">
        <f>E32*K32</f>
        <v>0</v>
      </c>
      <c r="N32" s="84">
        <f>E32*M32</f>
        <v>0</v>
      </c>
      <c r="O32" s="85">
        <v>20</v>
      </c>
      <c r="P32" s="85" t="s">
        <v>149</v>
      </c>
      <c r="V32" s="88" t="s">
        <v>106</v>
      </c>
      <c r="W32" s="84">
        <v>300.38400000000001</v>
      </c>
      <c r="X32" s="129" t="s">
        <v>187</v>
      </c>
      <c r="Y32" s="129" t="s">
        <v>184</v>
      </c>
      <c r="Z32" s="82" t="s">
        <v>188</v>
      </c>
      <c r="AB32" s="85">
        <v>7</v>
      </c>
      <c r="AJ32" s="71" t="s">
        <v>152</v>
      </c>
      <c r="AK32" s="71" t="s">
        <v>153</v>
      </c>
    </row>
    <row r="33" spans="1:37">
      <c r="D33" s="130" t="s">
        <v>189</v>
      </c>
      <c r="E33" s="131"/>
      <c r="F33" s="132"/>
      <c r="G33" s="133"/>
      <c r="H33" s="133"/>
      <c r="I33" s="133"/>
      <c r="J33" s="133"/>
      <c r="K33" s="134"/>
      <c r="L33" s="134"/>
      <c r="M33" s="131"/>
      <c r="N33" s="131"/>
      <c r="O33" s="132"/>
      <c r="P33" s="132"/>
      <c r="Q33" s="131"/>
      <c r="R33" s="131"/>
      <c r="S33" s="131"/>
      <c r="T33" s="135"/>
      <c r="U33" s="135"/>
      <c r="V33" s="135" t="s">
        <v>0</v>
      </c>
      <c r="W33" s="131"/>
      <c r="X33" s="136"/>
    </row>
    <row r="34" spans="1:37">
      <c r="D34" s="141" t="s">
        <v>190</v>
      </c>
      <c r="E34" s="142"/>
      <c r="F34" s="143"/>
      <c r="G34" s="144"/>
      <c r="H34" s="144"/>
      <c r="I34" s="144"/>
      <c r="J34" s="144"/>
      <c r="K34" s="145"/>
      <c r="L34" s="145"/>
      <c r="M34" s="142"/>
      <c r="N34" s="142"/>
      <c r="O34" s="143"/>
      <c r="P34" s="143"/>
      <c r="Q34" s="142"/>
      <c r="R34" s="142"/>
      <c r="S34" s="142"/>
      <c r="T34" s="146"/>
      <c r="U34" s="146"/>
      <c r="V34" s="146" t="s">
        <v>1</v>
      </c>
      <c r="W34" s="142"/>
      <c r="X34" s="147"/>
    </row>
    <row r="35" spans="1:37">
      <c r="A35" s="80">
        <v>9</v>
      </c>
      <c r="B35" s="81" t="s">
        <v>183</v>
      </c>
      <c r="C35" s="82" t="s">
        <v>191</v>
      </c>
      <c r="D35" s="83" t="s">
        <v>192</v>
      </c>
      <c r="E35" s="84">
        <v>32.171999999999997</v>
      </c>
      <c r="F35" s="85" t="s">
        <v>148</v>
      </c>
      <c r="H35" s="86">
        <f>ROUND(E35*G35,2)</f>
        <v>0</v>
      </c>
      <c r="J35" s="86">
        <f>ROUND(E35*G35,2)</f>
        <v>0</v>
      </c>
      <c r="K35" s="87">
        <v>1.93971</v>
      </c>
      <c r="L35" s="87">
        <f>E35*K35</f>
        <v>62.404350119999997</v>
      </c>
      <c r="N35" s="84">
        <f>E35*M35</f>
        <v>0</v>
      </c>
      <c r="O35" s="85">
        <v>20</v>
      </c>
      <c r="P35" s="85" t="s">
        <v>149</v>
      </c>
      <c r="V35" s="88" t="s">
        <v>106</v>
      </c>
      <c r="W35" s="84">
        <v>29.952000000000002</v>
      </c>
      <c r="X35" s="129" t="s">
        <v>193</v>
      </c>
      <c r="Y35" s="129" t="s">
        <v>191</v>
      </c>
      <c r="Z35" s="82" t="s">
        <v>188</v>
      </c>
      <c r="AB35" s="85">
        <v>7</v>
      </c>
      <c r="AJ35" s="71" t="s">
        <v>152</v>
      </c>
      <c r="AK35" s="71" t="s">
        <v>153</v>
      </c>
    </row>
    <row r="36" spans="1:37">
      <c r="D36" s="130" t="s">
        <v>194</v>
      </c>
      <c r="E36" s="131"/>
      <c r="F36" s="132"/>
      <c r="G36" s="133"/>
      <c r="H36" s="133"/>
      <c r="I36" s="133"/>
      <c r="J36" s="133"/>
      <c r="K36" s="134"/>
      <c r="L36" s="134"/>
      <c r="M36" s="131"/>
      <c r="N36" s="131"/>
      <c r="O36" s="132"/>
      <c r="P36" s="132"/>
      <c r="Q36" s="131"/>
      <c r="R36" s="131"/>
      <c r="S36" s="131"/>
      <c r="T36" s="135"/>
      <c r="U36" s="135"/>
      <c r="V36" s="135" t="s">
        <v>0</v>
      </c>
      <c r="W36" s="131"/>
      <c r="X36" s="136"/>
    </row>
    <row r="37" spans="1:37">
      <c r="A37" s="80">
        <v>10</v>
      </c>
      <c r="B37" s="81" t="s">
        <v>195</v>
      </c>
      <c r="C37" s="82" t="s">
        <v>196</v>
      </c>
      <c r="D37" s="83" t="s">
        <v>197</v>
      </c>
      <c r="E37" s="84">
        <v>26.163</v>
      </c>
      <c r="F37" s="85" t="s">
        <v>148</v>
      </c>
      <c r="H37" s="86">
        <f>ROUND(E37*G37,2)</f>
        <v>0</v>
      </c>
      <c r="J37" s="86">
        <f>ROUND(E37*G37,2)</f>
        <v>0</v>
      </c>
      <c r="K37" s="87">
        <v>2.23706</v>
      </c>
      <c r="L37" s="87">
        <f>E37*K37</f>
        <v>58.528200779999999</v>
      </c>
      <c r="N37" s="84">
        <f>E37*M37</f>
        <v>0</v>
      </c>
      <c r="O37" s="85">
        <v>20</v>
      </c>
      <c r="P37" s="85" t="s">
        <v>149</v>
      </c>
      <c r="V37" s="88" t="s">
        <v>106</v>
      </c>
      <c r="W37" s="84">
        <v>13.762</v>
      </c>
      <c r="X37" s="129" t="s">
        <v>198</v>
      </c>
      <c r="Y37" s="129" t="s">
        <v>196</v>
      </c>
      <c r="Z37" s="82" t="s">
        <v>199</v>
      </c>
      <c r="AB37" s="85">
        <v>7</v>
      </c>
      <c r="AJ37" s="71" t="s">
        <v>152</v>
      </c>
      <c r="AK37" s="71" t="s">
        <v>153</v>
      </c>
    </row>
    <row r="38" spans="1:37">
      <c r="D38" s="130" t="s">
        <v>200</v>
      </c>
      <c r="E38" s="131"/>
      <c r="F38" s="132"/>
      <c r="G38" s="133"/>
      <c r="H38" s="133"/>
      <c r="I38" s="133"/>
      <c r="J38" s="133"/>
      <c r="K38" s="134"/>
      <c r="L38" s="134"/>
      <c r="M38" s="131"/>
      <c r="N38" s="131"/>
      <c r="O38" s="132"/>
      <c r="P38" s="132"/>
      <c r="Q38" s="131"/>
      <c r="R38" s="131"/>
      <c r="S38" s="131"/>
      <c r="T38" s="135"/>
      <c r="U38" s="135"/>
      <c r="V38" s="135" t="s">
        <v>0</v>
      </c>
      <c r="W38" s="131"/>
      <c r="X38" s="136"/>
    </row>
    <row r="39" spans="1:37">
      <c r="A39" s="80">
        <v>11</v>
      </c>
      <c r="B39" s="81" t="s">
        <v>195</v>
      </c>
      <c r="C39" s="82" t="s">
        <v>201</v>
      </c>
      <c r="D39" s="83" t="s">
        <v>202</v>
      </c>
      <c r="E39" s="84">
        <v>11.33</v>
      </c>
      <c r="F39" s="85" t="s">
        <v>203</v>
      </c>
      <c r="H39" s="86">
        <f>ROUND(E39*G39,2)</f>
        <v>0</v>
      </c>
      <c r="J39" s="86">
        <f>ROUND(E39*G39,2)</f>
        <v>0</v>
      </c>
      <c r="K39" s="87">
        <v>2.2300000000000002E-3</v>
      </c>
      <c r="L39" s="87">
        <f>E39*K39</f>
        <v>2.5265900000000001E-2</v>
      </c>
      <c r="N39" s="84">
        <f>E39*M39</f>
        <v>0</v>
      </c>
      <c r="O39" s="85">
        <v>20</v>
      </c>
      <c r="P39" s="85" t="s">
        <v>149</v>
      </c>
      <c r="V39" s="88" t="s">
        <v>106</v>
      </c>
      <c r="W39" s="84">
        <v>4.1349999999999998</v>
      </c>
      <c r="X39" s="129" t="s">
        <v>204</v>
      </c>
      <c r="Y39" s="129" t="s">
        <v>201</v>
      </c>
      <c r="Z39" s="82" t="s">
        <v>199</v>
      </c>
      <c r="AB39" s="85">
        <v>7</v>
      </c>
      <c r="AJ39" s="71" t="s">
        <v>152</v>
      </c>
      <c r="AK39" s="71" t="s">
        <v>153</v>
      </c>
    </row>
    <row r="40" spans="1:37">
      <c r="D40" s="130" t="s">
        <v>205</v>
      </c>
      <c r="E40" s="131"/>
      <c r="F40" s="132"/>
      <c r="G40" s="133"/>
      <c r="H40" s="133"/>
      <c r="I40" s="133"/>
      <c r="J40" s="133"/>
      <c r="K40" s="134"/>
      <c r="L40" s="134"/>
      <c r="M40" s="131"/>
      <c r="N40" s="131"/>
      <c r="O40" s="132"/>
      <c r="P40" s="132"/>
      <c r="Q40" s="131"/>
      <c r="R40" s="131"/>
      <c r="S40" s="131"/>
      <c r="T40" s="135"/>
      <c r="U40" s="135"/>
      <c r="V40" s="135" t="s">
        <v>0</v>
      </c>
      <c r="W40" s="131"/>
      <c r="X40" s="136"/>
    </row>
    <row r="41" spans="1:37">
      <c r="A41" s="80">
        <v>12</v>
      </c>
      <c r="B41" s="81" t="s">
        <v>195</v>
      </c>
      <c r="C41" s="82" t="s">
        <v>206</v>
      </c>
      <c r="D41" s="83" t="s">
        <v>207</v>
      </c>
      <c r="E41" s="84">
        <v>11.33</v>
      </c>
      <c r="F41" s="85" t="s">
        <v>203</v>
      </c>
      <c r="H41" s="86">
        <f>ROUND(E41*G41,2)</f>
        <v>0</v>
      </c>
      <c r="J41" s="86">
        <f>ROUND(E41*G41,2)</f>
        <v>0</v>
      </c>
      <c r="L41" s="87">
        <f>E41*K41</f>
        <v>0</v>
      </c>
      <c r="N41" s="84">
        <f>E41*M41</f>
        <v>0</v>
      </c>
      <c r="O41" s="85">
        <v>20</v>
      </c>
      <c r="P41" s="85" t="s">
        <v>149</v>
      </c>
      <c r="V41" s="88" t="s">
        <v>106</v>
      </c>
      <c r="W41" s="84">
        <v>2.2210000000000001</v>
      </c>
      <c r="X41" s="129" t="s">
        <v>208</v>
      </c>
      <c r="Y41" s="129" t="s">
        <v>206</v>
      </c>
      <c r="Z41" s="82" t="s">
        <v>199</v>
      </c>
      <c r="AB41" s="85">
        <v>7</v>
      </c>
      <c r="AJ41" s="71" t="s">
        <v>152</v>
      </c>
      <c r="AK41" s="71" t="s">
        <v>153</v>
      </c>
    </row>
    <row r="42" spans="1:37">
      <c r="A42" s="80">
        <v>13</v>
      </c>
      <c r="B42" s="81" t="s">
        <v>195</v>
      </c>
      <c r="C42" s="82" t="s">
        <v>209</v>
      </c>
      <c r="D42" s="83" t="s">
        <v>210</v>
      </c>
      <c r="E42" s="84">
        <v>10.118</v>
      </c>
      <c r="F42" s="85" t="s">
        <v>148</v>
      </c>
      <c r="H42" s="86">
        <f>ROUND(E42*G42,2)</f>
        <v>0</v>
      </c>
      <c r="J42" s="86">
        <f>ROUND(E42*G42,2)</f>
        <v>0</v>
      </c>
      <c r="K42" s="87">
        <v>2.23706</v>
      </c>
      <c r="L42" s="87">
        <f>E42*K42</f>
        <v>22.634573080000003</v>
      </c>
      <c r="N42" s="84">
        <f>E42*M42</f>
        <v>0</v>
      </c>
      <c r="O42" s="85">
        <v>20</v>
      </c>
      <c r="P42" s="85" t="s">
        <v>149</v>
      </c>
      <c r="V42" s="88" t="s">
        <v>106</v>
      </c>
      <c r="W42" s="84">
        <v>5.3220000000000001</v>
      </c>
      <c r="X42" s="129" t="s">
        <v>211</v>
      </c>
      <c r="Y42" s="129" t="s">
        <v>209</v>
      </c>
      <c r="Z42" s="82" t="s">
        <v>199</v>
      </c>
      <c r="AB42" s="85">
        <v>7</v>
      </c>
      <c r="AJ42" s="71" t="s">
        <v>152</v>
      </c>
      <c r="AK42" s="71" t="s">
        <v>153</v>
      </c>
    </row>
    <row r="43" spans="1:37">
      <c r="D43" s="130" t="s">
        <v>212</v>
      </c>
      <c r="E43" s="131"/>
      <c r="F43" s="132"/>
      <c r="G43" s="133"/>
      <c r="H43" s="133"/>
      <c r="I43" s="133"/>
      <c r="J43" s="133"/>
      <c r="K43" s="134"/>
      <c r="L43" s="134"/>
      <c r="M43" s="131"/>
      <c r="N43" s="131"/>
      <c r="O43" s="132"/>
      <c r="P43" s="132"/>
      <c r="Q43" s="131"/>
      <c r="R43" s="131"/>
      <c r="S43" s="131"/>
      <c r="T43" s="135"/>
      <c r="U43" s="135"/>
      <c r="V43" s="135" t="s">
        <v>0</v>
      </c>
      <c r="W43" s="131"/>
      <c r="X43" s="136"/>
    </row>
    <row r="44" spans="1:37">
      <c r="A44" s="80">
        <v>14</v>
      </c>
      <c r="B44" s="81" t="s">
        <v>195</v>
      </c>
      <c r="C44" s="82" t="s">
        <v>213</v>
      </c>
      <c r="D44" s="83" t="s">
        <v>214</v>
      </c>
      <c r="E44" s="84">
        <v>33.725999999999999</v>
      </c>
      <c r="F44" s="85" t="s">
        <v>203</v>
      </c>
      <c r="H44" s="86">
        <f>ROUND(E44*G44,2)</f>
        <v>0</v>
      </c>
      <c r="J44" s="86">
        <f>ROUND(E44*G44,2)</f>
        <v>0</v>
      </c>
      <c r="K44" s="87">
        <v>2.2300000000000002E-3</v>
      </c>
      <c r="L44" s="87">
        <f>E44*K44</f>
        <v>7.5208980000000009E-2</v>
      </c>
      <c r="N44" s="84">
        <f>E44*M44</f>
        <v>0</v>
      </c>
      <c r="O44" s="85">
        <v>20</v>
      </c>
      <c r="P44" s="85" t="s">
        <v>149</v>
      </c>
      <c r="V44" s="88" t="s">
        <v>106</v>
      </c>
      <c r="W44" s="84">
        <v>12.31</v>
      </c>
      <c r="X44" s="129" t="s">
        <v>215</v>
      </c>
      <c r="Y44" s="129" t="s">
        <v>213</v>
      </c>
      <c r="Z44" s="82" t="s">
        <v>199</v>
      </c>
      <c r="AB44" s="85">
        <v>7</v>
      </c>
      <c r="AJ44" s="71" t="s">
        <v>152</v>
      </c>
      <c r="AK44" s="71" t="s">
        <v>153</v>
      </c>
    </row>
    <row r="45" spans="1:37">
      <c r="D45" s="130" t="s">
        <v>216</v>
      </c>
      <c r="E45" s="131"/>
      <c r="F45" s="132"/>
      <c r="G45" s="133"/>
      <c r="H45" s="133"/>
      <c r="I45" s="133"/>
      <c r="J45" s="133"/>
      <c r="K45" s="134"/>
      <c r="L45" s="134"/>
      <c r="M45" s="131"/>
      <c r="N45" s="131"/>
      <c r="O45" s="132"/>
      <c r="P45" s="132"/>
      <c r="Q45" s="131"/>
      <c r="R45" s="131"/>
      <c r="S45" s="131"/>
      <c r="T45" s="135"/>
      <c r="U45" s="135"/>
      <c r="V45" s="135" t="s">
        <v>0</v>
      </c>
      <c r="W45" s="131"/>
      <c r="X45" s="136"/>
    </row>
    <row r="46" spans="1:37">
      <c r="A46" s="80">
        <v>15</v>
      </c>
      <c r="B46" s="81" t="s">
        <v>195</v>
      </c>
      <c r="C46" s="82" t="s">
        <v>217</v>
      </c>
      <c r="D46" s="83" t="s">
        <v>218</v>
      </c>
      <c r="E46" s="84">
        <v>33.725999999999999</v>
      </c>
      <c r="F46" s="85" t="s">
        <v>203</v>
      </c>
      <c r="H46" s="86">
        <f>ROUND(E46*G46,2)</f>
        <v>0</v>
      </c>
      <c r="J46" s="86">
        <f>ROUND(E46*G46,2)</f>
        <v>0</v>
      </c>
      <c r="L46" s="87">
        <f>E46*K46</f>
        <v>0</v>
      </c>
      <c r="N46" s="84">
        <f>E46*M46</f>
        <v>0</v>
      </c>
      <c r="O46" s="85">
        <v>20</v>
      </c>
      <c r="P46" s="85" t="s">
        <v>149</v>
      </c>
      <c r="V46" s="88" t="s">
        <v>106</v>
      </c>
      <c r="W46" s="84">
        <v>6.61</v>
      </c>
      <c r="X46" s="129" t="s">
        <v>219</v>
      </c>
      <c r="Y46" s="129" t="s">
        <v>217</v>
      </c>
      <c r="Z46" s="82" t="s">
        <v>199</v>
      </c>
      <c r="AB46" s="85">
        <v>7</v>
      </c>
      <c r="AJ46" s="71" t="s">
        <v>152</v>
      </c>
      <c r="AK46" s="71" t="s">
        <v>153</v>
      </c>
    </row>
    <row r="47" spans="1:37">
      <c r="A47" s="80">
        <v>16</v>
      </c>
      <c r="B47" s="81" t="s">
        <v>195</v>
      </c>
      <c r="C47" s="82" t="s">
        <v>220</v>
      </c>
      <c r="D47" s="83" t="s">
        <v>221</v>
      </c>
      <c r="E47" s="84">
        <v>3.2810000000000001</v>
      </c>
      <c r="F47" s="85" t="s">
        <v>222</v>
      </c>
      <c r="H47" s="86">
        <f>ROUND(E47*G47,2)</f>
        <v>0</v>
      </c>
      <c r="J47" s="86">
        <f>ROUND(E47*G47,2)</f>
        <v>0</v>
      </c>
      <c r="K47" s="87">
        <v>1.1499699999999999</v>
      </c>
      <c r="L47" s="87">
        <f>E47*K47</f>
        <v>3.7730515699999998</v>
      </c>
      <c r="N47" s="84">
        <f>E47*M47</f>
        <v>0</v>
      </c>
      <c r="O47" s="85">
        <v>20</v>
      </c>
      <c r="P47" s="85" t="s">
        <v>149</v>
      </c>
      <c r="V47" s="88" t="s">
        <v>106</v>
      </c>
      <c r="W47" s="84">
        <v>126.417</v>
      </c>
      <c r="X47" s="129" t="s">
        <v>223</v>
      </c>
      <c r="Y47" s="129" t="s">
        <v>220</v>
      </c>
      <c r="Z47" s="82" t="s">
        <v>199</v>
      </c>
      <c r="AB47" s="85">
        <v>7</v>
      </c>
      <c r="AJ47" s="71" t="s">
        <v>152</v>
      </c>
      <c r="AK47" s="71" t="s">
        <v>153</v>
      </c>
    </row>
    <row r="48" spans="1:37">
      <c r="D48" s="130" t="s">
        <v>224</v>
      </c>
      <c r="E48" s="131"/>
      <c r="F48" s="132"/>
      <c r="G48" s="133"/>
      <c r="H48" s="133"/>
      <c r="I48" s="133"/>
      <c r="J48" s="133"/>
      <c r="K48" s="134"/>
      <c r="L48" s="134"/>
      <c r="M48" s="131"/>
      <c r="N48" s="131"/>
      <c r="O48" s="132"/>
      <c r="P48" s="132"/>
      <c r="Q48" s="131"/>
      <c r="R48" s="131"/>
      <c r="S48" s="131"/>
      <c r="T48" s="135"/>
      <c r="U48" s="135"/>
      <c r="V48" s="135" t="s">
        <v>0</v>
      </c>
      <c r="W48" s="131"/>
      <c r="X48" s="136"/>
    </row>
    <row r="49" spans="1:37">
      <c r="A49" s="80">
        <v>17</v>
      </c>
      <c r="B49" s="81" t="s">
        <v>183</v>
      </c>
      <c r="C49" s="82" t="s">
        <v>225</v>
      </c>
      <c r="D49" s="83" t="s">
        <v>226</v>
      </c>
      <c r="E49" s="84">
        <v>182.32599999999999</v>
      </c>
      <c r="F49" s="85" t="s">
        <v>203</v>
      </c>
      <c r="H49" s="86">
        <f>ROUND(E49*G49,2)</f>
        <v>0</v>
      </c>
      <c r="J49" s="86">
        <f>ROUND(E49*G49,2)</f>
        <v>0</v>
      </c>
      <c r="K49" s="87">
        <v>3.6999999999999999E-4</v>
      </c>
      <c r="L49" s="87">
        <f>E49*K49</f>
        <v>6.7460619999999999E-2</v>
      </c>
      <c r="N49" s="84">
        <f>E49*M49</f>
        <v>0</v>
      </c>
      <c r="O49" s="85">
        <v>20</v>
      </c>
      <c r="P49" s="85" t="s">
        <v>149</v>
      </c>
      <c r="V49" s="88" t="s">
        <v>106</v>
      </c>
      <c r="W49" s="84">
        <v>17.138999999999999</v>
      </c>
      <c r="X49" s="129" t="s">
        <v>227</v>
      </c>
      <c r="Y49" s="129" t="s">
        <v>225</v>
      </c>
      <c r="Z49" s="82" t="s">
        <v>188</v>
      </c>
      <c r="AB49" s="85">
        <v>7</v>
      </c>
      <c r="AJ49" s="71" t="s">
        <v>152</v>
      </c>
      <c r="AK49" s="71" t="s">
        <v>153</v>
      </c>
    </row>
    <row r="50" spans="1:37">
      <c r="D50" s="130" t="s">
        <v>228</v>
      </c>
      <c r="E50" s="131"/>
      <c r="F50" s="132"/>
      <c r="G50" s="133"/>
      <c r="H50" s="133"/>
      <c r="I50" s="133"/>
      <c r="J50" s="133"/>
      <c r="K50" s="134"/>
      <c r="L50" s="134"/>
      <c r="M50" s="131"/>
      <c r="N50" s="131"/>
      <c r="O50" s="132"/>
      <c r="P50" s="132"/>
      <c r="Q50" s="131"/>
      <c r="R50" s="131"/>
      <c r="S50" s="131"/>
      <c r="T50" s="135"/>
      <c r="U50" s="135"/>
      <c r="V50" s="135" t="s">
        <v>0</v>
      </c>
      <c r="W50" s="131"/>
      <c r="X50" s="136"/>
    </row>
    <row r="51" spans="1:37">
      <c r="D51" s="137" t="s">
        <v>229</v>
      </c>
      <c r="E51" s="138">
        <f>J51</f>
        <v>0</v>
      </c>
      <c r="H51" s="138">
        <f>SUM(H31:H50)</f>
        <v>0</v>
      </c>
      <c r="I51" s="138">
        <f>SUM(I31:I50)</f>
        <v>0</v>
      </c>
      <c r="J51" s="138">
        <f>SUM(J31:J50)</f>
        <v>0</v>
      </c>
      <c r="L51" s="139">
        <f>SUM(L31:L50)</f>
        <v>147.50811105</v>
      </c>
      <c r="N51" s="140">
        <f>SUM(N31:N50)</f>
        <v>0</v>
      </c>
      <c r="W51" s="84">
        <f>SUM(W31:W50)</f>
        <v>518.25200000000007</v>
      </c>
    </row>
    <row r="53" spans="1:37">
      <c r="B53" s="82" t="s">
        <v>230</v>
      </c>
    </row>
    <row r="54" spans="1:37">
      <c r="A54" s="80">
        <v>18</v>
      </c>
      <c r="B54" s="81" t="s">
        <v>195</v>
      </c>
      <c r="C54" s="82" t="s">
        <v>231</v>
      </c>
      <c r="D54" s="83" t="s">
        <v>232</v>
      </c>
      <c r="E54" s="84">
        <v>58.274999999999999</v>
      </c>
      <c r="F54" s="85" t="s">
        <v>203</v>
      </c>
      <c r="H54" s="86">
        <f>ROUND(E54*G54,2)</f>
        <v>0</v>
      </c>
      <c r="J54" s="86">
        <f>ROUND(E54*G54,2)</f>
        <v>0</v>
      </c>
      <c r="K54" s="87">
        <v>0.25314999999999999</v>
      </c>
      <c r="L54" s="87">
        <f>E54*K54</f>
        <v>14.752316249999998</v>
      </c>
      <c r="N54" s="84">
        <f>E54*M54</f>
        <v>0</v>
      </c>
      <c r="O54" s="85">
        <v>20</v>
      </c>
      <c r="P54" s="85" t="s">
        <v>149</v>
      </c>
      <c r="V54" s="88" t="s">
        <v>106</v>
      </c>
      <c r="W54" s="84">
        <v>27.388999999999999</v>
      </c>
      <c r="X54" s="129" t="s">
        <v>233</v>
      </c>
      <c r="Y54" s="129" t="s">
        <v>231</v>
      </c>
      <c r="Z54" s="82" t="s">
        <v>234</v>
      </c>
      <c r="AB54" s="85">
        <v>7</v>
      </c>
      <c r="AJ54" s="71" t="s">
        <v>152</v>
      </c>
      <c r="AK54" s="71" t="s">
        <v>153</v>
      </c>
    </row>
    <row r="55" spans="1:37">
      <c r="D55" s="130" t="s">
        <v>235</v>
      </c>
      <c r="E55" s="131"/>
      <c r="F55" s="132"/>
      <c r="G55" s="133"/>
      <c r="H55" s="133"/>
      <c r="I55" s="133"/>
      <c r="J55" s="133"/>
      <c r="K55" s="134"/>
      <c r="L55" s="134"/>
      <c r="M55" s="131"/>
      <c r="N55" s="131"/>
      <c r="O55" s="132"/>
      <c r="P55" s="132"/>
      <c r="Q55" s="131"/>
      <c r="R55" s="131"/>
      <c r="S55" s="131"/>
      <c r="T55" s="135"/>
      <c r="U55" s="135"/>
      <c r="V55" s="135" t="s">
        <v>0</v>
      </c>
      <c r="W55" s="131"/>
      <c r="X55" s="136"/>
    </row>
    <row r="56" spans="1:37">
      <c r="A56" s="80">
        <v>19</v>
      </c>
      <c r="B56" s="81" t="s">
        <v>195</v>
      </c>
      <c r="C56" s="82" t="s">
        <v>236</v>
      </c>
      <c r="D56" s="83" t="s">
        <v>237</v>
      </c>
      <c r="E56" s="84">
        <v>0.9</v>
      </c>
      <c r="F56" s="85" t="s">
        <v>148</v>
      </c>
      <c r="H56" s="86">
        <f>ROUND(E56*G56,2)</f>
        <v>0</v>
      </c>
      <c r="J56" s="86">
        <f>ROUND(E56*G56,2)</f>
        <v>0</v>
      </c>
      <c r="K56" s="87">
        <v>2.53633</v>
      </c>
      <c r="L56" s="87">
        <f>E56*K56</f>
        <v>2.2826970000000002</v>
      </c>
      <c r="N56" s="84">
        <f>E56*M56</f>
        <v>0</v>
      </c>
      <c r="O56" s="85">
        <v>20</v>
      </c>
      <c r="P56" s="85" t="s">
        <v>149</v>
      </c>
      <c r="V56" s="88" t="s">
        <v>106</v>
      </c>
      <c r="W56" s="84">
        <v>2.0569999999999999</v>
      </c>
      <c r="X56" s="129" t="s">
        <v>238</v>
      </c>
      <c r="Y56" s="129" t="s">
        <v>236</v>
      </c>
      <c r="Z56" s="82" t="s">
        <v>199</v>
      </c>
      <c r="AB56" s="85">
        <v>7</v>
      </c>
      <c r="AJ56" s="71" t="s">
        <v>152</v>
      </c>
      <c r="AK56" s="71" t="s">
        <v>153</v>
      </c>
    </row>
    <row r="57" spans="1:37">
      <c r="D57" s="130" t="s">
        <v>239</v>
      </c>
      <c r="E57" s="131"/>
      <c r="F57" s="132"/>
      <c r="G57" s="133"/>
      <c r="H57" s="133"/>
      <c r="I57" s="133"/>
      <c r="J57" s="133"/>
      <c r="K57" s="134"/>
      <c r="L57" s="134"/>
      <c r="M57" s="131"/>
      <c r="N57" s="131"/>
      <c r="O57" s="132"/>
      <c r="P57" s="132"/>
      <c r="Q57" s="131"/>
      <c r="R57" s="131"/>
      <c r="S57" s="131"/>
      <c r="T57" s="135"/>
      <c r="U57" s="135"/>
      <c r="V57" s="135" t="s">
        <v>0</v>
      </c>
      <c r="W57" s="131"/>
      <c r="X57" s="136"/>
    </row>
    <row r="58" spans="1:37">
      <c r="A58" s="80">
        <v>20</v>
      </c>
      <c r="B58" s="81" t="s">
        <v>240</v>
      </c>
      <c r="C58" s="82" t="s">
        <v>241</v>
      </c>
      <c r="D58" s="83" t="s">
        <v>242</v>
      </c>
      <c r="E58" s="84">
        <v>15</v>
      </c>
      <c r="F58" s="85" t="s">
        <v>203</v>
      </c>
      <c r="H58" s="86">
        <f>ROUND(E58*G58,2)</f>
        <v>0</v>
      </c>
      <c r="J58" s="86">
        <f>ROUND(E58*G58,2)</f>
        <v>0</v>
      </c>
      <c r="K58" s="87">
        <v>9.7099999999999999E-3</v>
      </c>
      <c r="L58" s="87">
        <f>E58*K58</f>
        <v>0.14565</v>
      </c>
      <c r="N58" s="84">
        <f>E58*M58</f>
        <v>0</v>
      </c>
      <c r="O58" s="85">
        <v>20</v>
      </c>
      <c r="P58" s="85" t="s">
        <v>149</v>
      </c>
      <c r="V58" s="88" t="s">
        <v>106</v>
      </c>
      <c r="W58" s="84">
        <v>18.45</v>
      </c>
      <c r="X58" s="129" t="s">
        <v>243</v>
      </c>
      <c r="Y58" s="129" t="s">
        <v>241</v>
      </c>
      <c r="Z58" s="82" t="s">
        <v>244</v>
      </c>
      <c r="AB58" s="85">
        <v>7</v>
      </c>
      <c r="AJ58" s="71" t="s">
        <v>152</v>
      </c>
      <c r="AK58" s="71" t="s">
        <v>153</v>
      </c>
    </row>
    <row r="59" spans="1:37">
      <c r="D59" s="130" t="s">
        <v>245</v>
      </c>
      <c r="E59" s="131"/>
      <c r="F59" s="132"/>
      <c r="G59" s="133"/>
      <c r="H59" s="133"/>
      <c r="I59" s="133"/>
      <c r="J59" s="133"/>
      <c r="K59" s="134"/>
      <c r="L59" s="134"/>
      <c r="M59" s="131"/>
      <c r="N59" s="131"/>
      <c r="O59" s="132"/>
      <c r="P59" s="132"/>
      <c r="Q59" s="131"/>
      <c r="R59" s="131"/>
      <c r="S59" s="131"/>
      <c r="T59" s="135"/>
      <c r="U59" s="135"/>
      <c r="V59" s="135" t="s">
        <v>0</v>
      </c>
      <c r="W59" s="131"/>
      <c r="X59" s="136"/>
    </row>
    <row r="60" spans="1:37">
      <c r="A60" s="80">
        <v>21</v>
      </c>
      <c r="B60" s="81" t="s">
        <v>240</v>
      </c>
      <c r="C60" s="82" t="s">
        <v>246</v>
      </c>
      <c r="D60" s="83" t="s">
        <v>247</v>
      </c>
      <c r="E60" s="84">
        <v>15</v>
      </c>
      <c r="F60" s="85" t="s">
        <v>203</v>
      </c>
      <c r="H60" s="86">
        <f>ROUND(E60*G60,2)</f>
        <v>0</v>
      </c>
      <c r="J60" s="86">
        <f>ROUND(E60*G60,2)</f>
        <v>0</v>
      </c>
      <c r="L60" s="87">
        <f>E60*K60</f>
        <v>0</v>
      </c>
      <c r="N60" s="84">
        <f>E60*M60</f>
        <v>0</v>
      </c>
      <c r="O60" s="85">
        <v>20</v>
      </c>
      <c r="P60" s="85" t="s">
        <v>149</v>
      </c>
      <c r="V60" s="88" t="s">
        <v>106</v>
      </c>
      <c r="W60" s="84">
        <v>7.5449999999999999</v>
      </c>
      <c r="X60" s="129" t="s">
        <v>248</v>
      </c>
      <c r="Y60" s="129" t="s">
        <v>246</v>
      </c>
      <c r="Z60" s="82" t="s">
        <v>244</v>
      </c>
      <c r="AB60" s="85">
        <v>7</v>
      </c>
      <c r="AJ60" s="71" t="s">
        <v>152</v>
      </c>
      <c r="AK60" s="71" t="s">
        <v>153</v>
      </c>
    </row>
    <row r="61" spans="1:37">
      <c r="D61" s="137" t="s">
        <v>249</v>
      </c>
      <c r="E61" s="138">
        <f>J61</f>
        <v>0</v>
      </c>
      <c r="H61" s="138">
        <f>SUM(H53:H60)</f>
        <v>0</v>
      </c>
      <c r="I61" s="138">
        <f>SUM(I53:I60)</f>
        <v>0</v>
      </c>
      <c r="J61" s="138">
        <f>SUM(J53:J60)</f>
        <v>0</v>
      </c>
      <c r="L61" s="139">
        <f>SUM(L53:L60)</f>
        <v>17.180663249999998</v>
      </c>
      <c r="N61" s="140">
        <f>SUM(N53:N60)</f>
        <v>0</v>
      </c>
      <c r="W61" s="84">
        <f>SUM(W53:W60)</f>
        <v>55.441000000000003</v>
      </c>
    </row>
    <row r="63" spans="1:37">
      <c r="B63" s="82" t="s">
        <v>250</v>
      </c>
    </row>
    <row r="64" spans="1:37">
      <c r="A64" s="80">
        <v>22</v>
      </c>
      <c r="B64" s="81" t="s">
        <v>195</v>
      </c>
      <c r="C64" s="82" t="s">
        <v>251</v>
      </c>
      <c r="D64" s="83" t="s">
        <v>252</v>
      </c>
      <c r="E64" s="84">
        <v>1.7470000000000001</v>
      </c>
      <c r="F64" s="85" t="s">
        <v>148</v>
      </c>
      <c r="H64" s="86">
        <f>ROUND(E64*G64,2)</f>
        <v>0</v>
      </c>
      <c r="J64" s="86">
        <f>ROUND(E64*G64,2)</f>
        <v>0</v>
      </c>
      <c r="K64" s="87">
        <v>2.4468000000000001</v>
      </c>
      <c r="L64" s="87">
        <f>E64*K64</f>
        <v>4.2745596000000008</v>
      </c>
      <c r="N64" s="84">
        <f>E64*M64</f>
        <v>0</v>
      </c>
      <c r="O64" s="85">
        <v>20</v>
      </c>
      <c r="P64" s="85" t="s">
        <v>149</v>
      </c>
      <c r="V64" s="88" t="s">
        <v>106</v>
      </c>
      <c r="W64" s="84">
        <v>1.452</v>
      </c>
      <c r="X64" s="129" t="s">
        <v>253</v>
      </c>
      <c r="Y64" s="129" t="s">
        <v>251</v>
      </c>
      <c r="Z64" s="82" t="s">
        <v>199</v>
      </c>
      <c r="AB64" s="85">
        <v>7</v>
      </c>
      <c r="AJ64" s="71" t="s">
        <v>152</v>
      </c>
      <c r="AK64" s="71" t="s">
        <v>153</v>
      </c>
    </row>
    <row r="65" spans="1:37">
      <c r="D65" s="130" t="s">
        <v>254</v>
      </c>
      <c r="E65" s="131"/>
      <c r="F65" s="132"/>
      <c r="G65" s="133"/>
      <c r="H65" s="133"/>
      <c r="I65" s="133"/>
      <c r="J65" s="133"/>
      <c r="K65" s="134"/>
      <c r="L65" s="134"/>
      <c r="M65" s="131"/>
      <c r="N65" s="131"/>
      <c r="O65" s="132"/>
      <c r="P65" s="132"/>
      <c r="Q65" s="131"/>
      <c r="R65" s="131"/>
      <c r="S65" s="131"/>
      <c r="T65" s="135"/>
      <c r="U65" s="135"/>
      <c r="V65" s="135" t="s">
        <v>0</v>
      </c>
      <c r="W65" s="131"/>
      <c r="X65" s="136"/>
    </row>
    <row r="66" spans="1:37">
      <c r="A66" s="80">
        <v>23</v>
      </c>
      <c r="B66" s="81" t="s">
        <v>195</v>
      </c>
      <c r="C66" s="82" t="s">
        <v>255</v>
      </c>
      <c r="D66" s="83" t="s">
        <v>256</v>
      </c>
      <c r="E66" s="84">
        <v>17.774000000000001</v>
      </c>
      <c r="F66" s="85" t="s">
        <v>203</v>
      </c>
      <c r="H66" s="86">
        <f>ROUND(E66*G66,2)</f>
        <v>0</v>
      </c>
      <c r="J66" s="86">
        <f>ROUND(E66*G66,2)</f>
        <v>0</v>
      </c>
      <c r="K66" s="87">
        <v>3.9199999999999999E-3</v>
      </c>
      <c r="L66" s="87">
        <f>E66*K66</f>
        <v>6.9674079999999999E-2</v>
      </c>
      <c r="N66" s="84">
        <f>E66*M66</f>
        <v>0</v>
      </c>
      <c r="O66" s="85">
        <v>20</v>
      </c>
      <c r="P66" s="85" t="s">
        <v>149</v>
      </c>
      <c r="V66" s="88" t="s">
        <v>106</v>
      </c>
      <c r="W66" s="84">
        <v>12.691000000000001</v>
      </c>
      <c r="X66" s="129" t="s">
        <v>257</v>
      </c>
      <c r="Y66" s="129" t="s">
        <v>255</v>
      </c>
      <c r="Z66" s="82" t="s">
        <v>199</v>
      </c>
      <c r="AB66" s="85">
        <v>7</v>
      </c>
      <c r="AJ66" s="71" t="s">
        <v>152</v>
      </c>
      <c r="AK66" s="71" t="s">
        <v>153</v>
      </c>
    </row>
    <row r="67" spans="1:37">
      <c r="D67" s="130" t="s">
        <v>258</v>
      </c>
      <c r="E67" s="131"/>
      <c r="F67" s="132"/>
      <c r="G67" s="133"/>
      <c r="H67" s="133"/>
      <c r="I67" s="133"/>
      <c r="J67" s="133"/>
      <c r="K67" s="134"/>
      <c r="L67" s="134"/>
      <c r="M67" s="131"/>
      <c r="N67" s="131"/>
      <c r="O67" s="132"/>
      <c r="P67" s="132"/>
      <c r="Q67" s="131"/>
      <c r="R67" s="131"/>
      <c r="S67" s="131"/>
      <c r="T67" s="135"/>
      <c r="U67" s="135"/>
      <c r="V67" s="135" t="s">
        <v>0</v>
      </c>
      <c r="W67" s="131"/>
      <c r="X67" s="136"/>
    </row>
    <row r="68" spans="1:37">
      <c r="A68" s="80">
        <v>24</v>
      </c>
      <c r="B68" s="81" t="s">
        <v>195</v>
      </c>
      <c r="C68" s="82" t="s">
        <v>259</v>
      </c>
      <c r="D68" s="83" t="s">
        <v>260</v>
      </c>
      <c r="E68" s="84">
        <v>17.774000000000001</v>
      </c>
      <c r="F68" s="85" t="s">
        <v>203</v>
      </c>
      <c r="H68" s="86">
        <f>ROUND(E68*G68,2)</f>
        <v>0</v>
      </c>
      <c r="J68" s="86">
        <f>ROUND(E68*G68,2)</f>
        <v>0</v>
      </c>
      <c r="L68" s="87">
        <f>E68*K68</f>
        <v>0</v>
      </c>
      <c r="N68" s="84">
        <f>E68*M68</f>
        <v>0</v>
      </c>
      <c r="O68" s="85">
        <v>20</v>
      </c>
      <c r="P68" s="85" t="s">
        <v>149</v>
      </c>
      <c r="V68" s="88" t="s">
        <v>106</v>
      </c>
      <c r="W68" s="84">
        <v>5.7590000000000003</v>
      </c>
      <c r="X68" s="129" t="s">
        <v>261</v>
      </c>
      <c r="Y68" s="129" t="s">
        <v>259</v>
      </c>
      <c r="Z68" s="82" t="s">
        <v>199</v>
      </c>
      <c r="AB68" s="85">
        <v>7</v>
      </c>
      <c r="AJ68" s="71" t="s">
        <v>152</v>
      </c>
      <c r="AK68" s="71" t="s">
        <v>153</v>
      </c>
    </row>
    <row r="69" spans="1:37">
      <c r="A69" s="80">
        <v>25</v>
      </c>
      <c r="B69" s="81" t="s">
        <v>195</v>
      </c>
      <c r="C69" s="82" t="s">
        <v>262</v>
      </c>
      <c r="D69" s="83" t="s">
        <v>263</v>
      </c>
      <c r="E69" s="84">
        <v>0.3</v>
      </c>
      <c r="F69" s="85" t="s">
        <v>203</v>
      </c>
      <c r="H69" s="86">
        <f>ROUND(E69*G69,2)</f>
        <v>0</v>
      </c>
      <c r="J69" s="86">
        <f>ROUND(E69*G69,2)</f>
        <v>0</v>
      </c>
      <c r="K69" s="87">
        <v>5.3499999999999997E-3</v>
      </c>
      <c r="L69" s="87">
        <f>E69*K69</f>
        <v>1.6049999999999999E-3</v>
      </c>
      <c r="N69" s="84">
        <f>E69*M69</f>
        <v>0</v>
      </c>
      <c r="O69" s="85">
        <v>20</v>
      </c>
      <c r="P69" s="85" t="s">
        <v>149</v>
      </c>
      <c r="V69" s="88" t="s">
        <v>106</v>
      </c>
      <c r="W69" s="84">
        <v>0.33800000000000002</v>
      </c>
      <c r="X69" s="129" t="s">
        <v>264</v>
      </c>
      <c r="Y69" s="129" t="s">
        <v>262</v>
      </c>
      <c r="Z69" s="82" t="s">
        <v>199</v>
      </c>
      <c r="AB69" s="85">
        <v>7</v>
      </c>
      <c r="AJ69" s="71" t="s">
        <v>152</v>
      </c>
      <c r="AK69" s="71" t="s">
        <v>153</v>
      </c>
    </row>
    <row r="70" spans="1:37">
      <c r="D70" s="130" t="s">
        <v>265</v>
      </c>
      <c r="E70" s="131"/>
      <c r="F70" s="132"/>
      <c r="G70" s="133"/>
      <c r="H70" s="133"/>
      <c r="I70" s="133"/>
      <c r="J70" s="133"/>
      <c r="K70" s="134"/>
      <c r="L70" s="134"/>
      <c r="M70" s="131"/>
      <c r="N70" s="131"/>
      <c r="O70" s="132"/>
      <c r="P70" s="132"/>
      <c r="Q70" s="131"/>
      <c r="R70" s="131"/>
      <c r="S70" s="131"/>
      <c r="T70" s="135"/>
      <c r="U70" s="135"/>
      <c r="V70" s="135" t="s">
        <v>0</v>
      </c>
      <c r="W70" s="131"/>
      <c r="X70" s="136"/>
    </row>
    <row r="71" spans="1:37">
      <c r="A71" s="80">
        <v>26</v>
      </c>
      <c r="B71" s="81" t="s">
        <v>195</v>
      </c>
      <c r="C71" s="82" t="s">
        <v>266</v>
      </c>
      <c r="D71" s="83" t="s">
        <v>267</v>
      </c>
      <c r="E71" s="84">
        <v>0.3</v>
      </c>
      <c r="F71" s="85" t="s">
        <v>203</v>
      </c>
      <c r="H71" s="86">
        <f>ROUND(E71*G71,2)</f>
        <v>0</v>
      </c>
      <c r="J71" s="86">
        <f>ROUND(E71*G71,2)</f>
        <v>0</v>
      </c>
      <c r="L71" s="87">
        <f>E71*K71</f>
        <v>0</v>
      </c>
      <c r="N71" s="84">
        <f>E71*M71</f>
        <v>0</v>
      </c>
      <c r="O71" s="85">
        <v>20</v>
      </c>
      <c r="P71" s="85" t="s">
        <v>149</v>
      </c>
      <c r="V71" s="88" t="s">
        <v>106</v>
      </c>
      <c r="W71" s="84">
        <v>0.129</v>
      </c>
      <c r="X71" s="129" t="s">
        <v>268</v>
      </c>
      <c r="Y71" s="129" t="s">
        <v>266</v>
      </c>
      <c r="Z71" s="82" t="s">
        <v>199</v>
      </c>
      <c r="AB71" s="85">
        <v>7</v>
      </c>
      <c r="AJ71" s="71" t="s">
        <v>152</v>
      </c>
      <c r="AK71" s="71" t="s">
        <v>153</v>
      </c>
    </row>
    <row r="72" spans="1:37">
      <c r="A72" s="80">
        <v>27</v>
      </c>
      <c r="B72" s="81" t="s">
        <v>195</v>
      </c>
      <c r="C72" s="82" t="s">
        <v>269</v>
      </c>
      <c r="D72" s="83" t="s">
        <v>270</v>
      </c>
      <c r="E72" s="84">
        <v>0.45400000000000001</v>
      </c>
      <c r="F72" s="85" t="s">
        <v>222</v>
      </c>
      <c r="H72" s="86">
        <f>ROUND(E72*G72,2)</f>
        <v>0</v>
      </c>
      <c r="J72" s="86">
        <f>ROUND(E72*G72,2)</f>
        <v>0</v>
      </c>
      <c r="K72" s="87">
        <v>1.04674</v>
      </c>
      <c r="L72" s="87">
        <f>E72*K72</f>
        <v>0.47521996</v>
      </c>
      <c r="N72" s="84">
        <f>E72*M72</f>
        <v>0</v>
      </c>
      <c r="O72" s="85">
        <v>20</v>
      </c>
      <c r="P72" s="85" t="s">
        <v>149</v>
      </c>
      <c r="V72" s="88" t="s">
        <v>106</v>
      </c>
      <c r="W72" s="84">
        <v>23.786999999999999</v>
      </c>
      <c r="X72" s="129" t="s">
        <v>271</v>
      </c>
      <c r="Y72" s="129" t="s">
        <v>269</v>
      </c>
      <c r="Z72" s="82" t="s">
        <v>199</v>
      </c>
      <c r="AB72" s="85">
        <v>7</v>
      </c>
      <c r="AJ72" s="71" t="s">
        <v>152</v>
      </c>
      <c r="AK72" s="71" t="s">
        <v>153</v>
      </c>
    </row>
    <row r="73" spans="1:37">
      <c r="D73" s="130" t="s">
        <v>272</v>
      </c>
      <c r="E73" s="131"/>
      <c r="F73" s="132"/>
      <c r="G73" s="133"/>
      <c r="H73" s="133"/>
      <c r="I73" s="133"/>
      <c r="J73" s="133"/>
      <c r="K73" s="134"/>
      <c r="L73" s="134"/>
      <c r="M73" s="131"/>
      <c r="N73" s="131"/>
      <c r="O73" s="132"/>
      <c r="P73" s="132"/>
      <c r="Q73" s="131"/>
      <c r="R73" s="131"/>
      <c r="S73" s="131"/>
      <c r="T73" s="135"/>
      <c r="U73" s="135"/>
      <c r="V73" s="135" t="s">
        <v>0</v>
      </c>
      <c r="W73" s="131"/>
      <c r="X73" s="136"/>
    </row>
    <row r="74" spans="1:37">
      <c r="D74" s="137" t="s">
        <v>273</v>
      </c>
      <c r="E74" s="138">
        <f>J74</f>
        <v>0</v>
      </c>
      <c r="H74" s="138">
        <f>SUM(H63:H73)</f>
        <v>0</v>
      </c>
      <c r="I74" s="138">
        <f>SUM(I63:I73)</f>
        <v>0</v>
      </c>
      <c r="J74" s="138">
        <f>SUM(J63:J73)</f>
        <v>0</v>
      </c>
      <c r="L74" s="139">
        <f>SUM(L63:L73)</f>
        <v>4.8210586400000004</v>
      </c>
      <c r="N74" s="140">
        <f>SUM(N63:N73)</f>
        <v>0</v>
      </c>
      <c r="W74" s="84">
        <f>SUM(W63:W73)</f>
        <v>44.156000000000006</v>
      </c>
    </row>
    <row r="76" spans="1:37">
      <c r="B76" s="82" t="s">
        <v>274</v>
      </c>
    </row>
    <row r="77" spans="1:37">
      <c r="A77" s="80">
        <v>28</v>
      </c>
      <c r="B77" s="81" t="s">
        <v>195</v>
      </c>
      <c r="C77" s="82" t="s">
        <v>275</v>
      </c>
      <c r="D77" s="83" t="s">
        <v>276</v>
      </c>
      <c r="E77" s="84">
        <v>88.685000000000002</v>
      </c>
      <c r="F77" s="85" t="s">
        <v>203</v>
      </c>
      <c r="H77" s="86">
        <f>ROUND(E77*G77,2)</f>
        <v>0</v>
      </c>
      <c r="J77" s="86">
        <f>ROUND(E77*G77,2)</f>
        <v>0</v>
      </c>
      <c r="K77" s="87">
        <v>1.0000000000000001E-5</v>
      </c>
      <c r="L77" s="87">
        <f>E77*K77</f>
        <v>8.8685000000000012E-4</v>
      </c>
      <c r="N77" s="84">
        <f>E77*M77</f>
        <v>0</v>
      </c>
      <c r="O77" s="85">
        <v>20</v>
      </c>
      <c r="P77" s="85" t="s">
        <v>149</v>
      </c>
      <c r="V77" s="88" t="s">
        <v>106</v>
      </c>
      <c r="W77" s="84">
        <v>6.9169999999999998</v>
      </c>
      <c r="X77" s="129" t="s">
        <v>277</v>
      </c>
      <c r="Y77" s="129" t="s">
        <v>275</v>
      </c>
      <c r="Z77" s="82" t="s">
        <v>278</v>
      </c>
      <c r="AB77" s="85">
        <v>7</v>
      </c>
      <c r="AJ77" s="71" t="s">
        <v>152</v>
      </c>
      <c r="AK77" s="71" t="s">
        <v>153</v>
      </c>
    </row>
    <row r="78" spans="1:37">
      <c r="D78" s="130" t="s">
        <v>279</v>
      </c>
      <c r="E78" s="131"/>
      <c r="F78" s="132"/>
      <c r="G78" s="133"/>
      <c r="H78" s="133"/>
      <c r="I78" s="133"/>
      <c r="J78" s="133"/>
      <c r="K78" s="134"/>
      <c r="L78" s="134"/>
      <c r="M78" s="131"/>
      <c r="N78" s="131"/>
      <c r="O78" s="132"/>
      <c r="P78" s="132"/>
      <c r="Q78" s="131"/>
      <c r="R78" s="131"/>
      <c r="S78" s="131"/>
      <c r="T78" s="135"/>
      <c r="U78" s="135"/>
      <c r="V78" s="135" t="s">
        <v>0</v>
      </c>
      <c r="W78" s="131"/>
      <c r="X78" s="136"/>
    </row>
    <row r="79" spans="1:37">
      <c r="D79" s="130" t="s">
        <v>280</v>
      </c>
      <c r="E79" s="131"/>
      <c r="F79" s="132"/>
      <c r="G79" s="133"/>
      <c r="H79" s="133"/>
      <c r="I79" s="133"/>
      <c r="J79" s="133"/>
      <c r="K79" s="134"/>
      <c r="L79" s="134"/>
      <c r="M79" s="131"/>
      <c r="N79" s="131"/>
      <c r="O79" s="132"/>
      <c r="P79" s="132"/>
      <c r="Q79" s="131"/>
      <c r="R79" s="131"/>
      <c r="S79" s="131"/>
      <c r="T79" s="135"/>
      <c r="U79" s="135"/>
      <c r="V79" s="135" t="s">
        <v>0</v>
      </c>
      <c r="W79" s="131"/>
      <c r="X79" s="136"/>
    </row>
    <row r="80" spans="1:37">
      <c r="A80" s="80">
        <v>29</v>
      </c>
      <c r="B80" s="81" t="s">
        <v>195</v>
      </c>
      <c r="C80" s="82" t="s">
        <v>281</v>
      </c>
      <c r="D80" s="83" t="s">
        <v>282</v>
      </c>
      <c r="E80" s="84">
        <v>72.698999999999998</v>
      </c>
      <c r="F80" s="85" t="s">
        <v>203</v>
      </c>
      <c r="H80" s="86">
        <f>ROUND(E80*G80,2)</f>
        <v>0</v>
      </c>
      <c r="J80" s="86">
        <f>ROUND(E80*G80,2)</f>
        <v>0</v>
      </c>
      <c r="K80" s="87">
        <v>5.8799999999999998E-2</v>
      </c>
      <c r="L80" s="87">
        <f>E80*K80</f>
        <v>4.2747012</v>
      </c>
      <c r="N80" s="84">
        <f>E80*M80</f>
        <v>0</v>
      </c>
      <c r="O80" s="85">
        <v>20</v>
      </c>
      <c r="P80" s="85" t="s">
        <v>149</v>
      </c>
      <c r="V80" s="88" t="s">
        <v>106</v>
      </c>
      <c r="W80" s="84">
        <v>30.315000000000001</v>
      </c>
      <c r="X80" s="129" t="s">
        <v>283</v>
      </c>
      <c r="Y80" s="129" t="s">
        <v>281</v>
      </c>
      <c r="Z80" s="82" t="s">
        <v>278</v>
      </c>
      <c r="AB80" s="85">
        <v>7</v>
      </c>
      <c r="AJ80" s="71" t="s">
        <v>152</v>
      </c>
      <c r="AK80" s="71" t="s">
        <v>153</v>
      </c>
    </row>
    <row r="81" spans="1:37">
      <c r="D81" s="130" t="s">
        <v>284</v>
      </c>
      <c r="E81" s="131"/>
      <c r="F81" s="132"/>
      <c r="G81" s="133"/>
      <c r="H81" s="133"/>
      <c r="I81" s="133"/>
      <c r="J81" s="133"/>
      <c r="K81" s="134"/>
      <c r="L81" s="134"/>
      <c r="M81" s="131"/>
      <c r="N81" s="131"/>
      <c r="O81" s="132"/>
      <c r="P81" s="132"/>
      <c r="Q81" s="131"/>
      <c r="R81" s="131"/>
      <c r="S81" s="131"/>
      <c r="T81" s="135"/>
      <c r="U81" s="135"/>
      <c r="V81" s="135" t="s">
        <v>0</v>
      </c>
      <c r="W81" s="131"/>
      <c r="X81" s="136"/>
    </row>
    <row r="82" spans="1:37">
      <c r="D82" s="130" t="s">
        <v>285</v>
      </c>
      <c r="E82" s="131"/>
      <c r="F82" s="132"/>
      <c r="G82" s="133"/>
      <c r="H82" s="133"/>
      <c r="I82" s="133"/>
      <c r="J82" s="133"/>
      <c r="K82" s="134"/>
      <c r="L82" s="134"/>
      <c r="M82" s="131"/>
      <c r="N82" s="131"/>
      <c r="O82" s="132"/>
      <c r="P82" s="132"/>
      <c r="Q82" s="131"/>
      <c r="R82" s="131"/>
      <c r="S82" s="131"/>
      <c r="T82" s="135"/>
      <c r="U82" s="135"/>
      <c r="V82" s="135" t="s">
        <v>0</v>
      </c>
      <c r="W82" s="131"/>
      <c r="X82" s="136"/>
    </row>
    <row r="83" spans="1:37">
      <c r="A83" s="80">
        <v>30</v>
      </c>
      <c r="B83" s="81" t="s">
        <v>195</v>
      </c>
      <c r="C83" s="82" t="s">
        <v>286</v>
      </c>
      <c r="D83" s="83" t="s">
        <v>287</v>
      </c>
      <c r="E83" s="84">
        <v>72.698999999999998</v>
      </c>
      <c r="F83" s="85" t="s">
        <v>203</v>
      </c>
      <c r="H83" s="86">
        <f>ROUND(E83*G83,2)</f>
        <v>0</v>
      </c>
      <c r="J83" s="86">
        <f>ROUND(E83*G83,2)</f>
        <v>0</v>
      </c>
      <c r="K83" s="87">
        <v>4.4600000000000004E-3</v>
      </c>
      <c r="L83" s="87">
        <f>E83*K83</f>
        <v>0.32423754000000005</v>
      </c>
      <c r="N83" s="84">
        <f>E83*M83</f>
        <v>0</v>
      </c>
      <c r="O83" s="85">
        <v>20</v>
      </c>
      <c r="P83" s="85" t="s">
        <v>149</v>
      </c>
      <c r="V83" s="88" t="s">
        <v>106</v>
      </c>
      <c r="W83" s="84">
        <v>19.193000000000001</v>
      </c>
      <c r="X83" s="129" t="s">
        <v>288</v>
      </c>
      <c r="Y83" s="129" t="s">
        <v>286</v>
      </c>
      <c r="Z83" s="82" t="s">
        <v>278</v>
      </c>
      <c r="AB83" s="85">
        <v>7</v>
      </c>
      <c r="AJ83" s="71" t="s">
        <v>152</v>
      </c>
      <c r="AK83" s="71" t="s">
        <v>153</v>
      </c>
    </row>
    <row r="84" spans="1:37">
      <c r="A84" s="80">
        <v>31</v>
      </c>
      <c r="B84" s="81" t="s">
        <v>195</v>
      </c>
      <c r="C84" s="82" t="s">
        <v>289</v>
      </c>
      <c r="D84" s="83" t="s">
        <v>290</v>
      </c>
      <c r="E84" s="84">
        <v>3.375</v>
      </c>
      <c r="F84" s="85" t="s">
        <v>203</v>
      </c>
      <c r="H84" s="86">
        <f>ROUND(E84*G84,2)</f>
        <v>0</v>
      </c>
      <c r="J84" s="86">
        <f>ROUND(E84*G84,2)</f>
        <v>0</v>
      </c>
      <c r="K84" s="87">
        <v>1.0000000000000001E-5</v>
      </c>
      <c r="L84" s="87">
        <f>E84*K84</f>
        <v>3.375E-5</v>
      </c>
      <c r="N84" s="84">
        <f>E84*M84</f>
        <v>0</v>
      </c>
      <c r="O84" s="85">
        <v>20</v>
      </c>
      <c r="P84" s="85" t="s">
        <v>149</v>
      </c>
      <c r="V84" s="88" t="s">
        <v>106</v>
      </c>
      <c r="W84" s="84">
        <v>0.26300000000000001</v>
      </c>
      <c r="X84" s="129" t="s">
        <v>291</v>
      </c>
      <c r="Y84" s="129" t="s">
        <v>289</v>
      </c>
      <c r="Z84" s="82" t="s">
        <v>278</v>
      </c>
      <c r="AB84" s="85">
        <v>7</v>
      </c>
      <c r="AJ84" s="71" t="s">
        <v>152</v>
      </c>
      <c r="AK84" s="71" t="s">
        <v>153</v>
      </c>
    </row>
    <row r="85" spans="1:37">
      <c r="D85" s="130" t="s">
        <v>279</v>
      </c>
      <c r="E85" s="131"/>
      <c r="F85" s="132"/>
      <c r="G85" s="133"/>
      <c r="H85" s="133"/>
      <c r="I85" s="133"/>
      <c r="J85" s="133"/>
      <c r="K85" s="134"/>
      <c r="L85" s="134"/>
      <c r="M85" s="131"/>
      <c r="N85" s="131"/>
      <c r="O85" s="132"/>
      <c r="P85" s="132"/>
      <c r="Q85" s="131"/>
      <c r="R85" s="131"/>
      <c r="S85" s="131"/>
      <c r="T85" s="135"/>
      <c r="U85" s="135"/>
      <c r="V85" s="135" t="s">
        <v>0</v>
      </c>
      <c r="W85" s="131"/>
      <c r="X85" s="136"/>
    </row>
    <row r="86" spans="1:37">
      <c r="A86" s="80">
        <v>32</v>
      </c>
      <c r="B86" s="81" t="s">
        <v>195</v>
      </c>
      <c r="C86" s="82" t="s">
        <v>292</v>
      </c>
      <c r="D86" s="83" t="s">
        <v>293</v>
      </c>
      <c r="E86" s="84">
        <v>76.078999999999994</v>
      </c>
      <c r="F86" s="85" t="s">
        <v>203</v>
      </c>
      <c r="H86" s="86">
        <f>ROUND(E86*G86,2)</f>
        <v>0</v>
      </c>
      <c r="J86" s="86">
        <f>ROUND(E86*G86,2)</f>
        <v>0</v>
      </c>
      <c r="K86" s="87">
        <v>1E-4</v>
      </c>
      <c r="L86" s="87">
        <f>E86*K86</f>
        <v>7.6078999999999999E-3</v>
      </c>
      <c r="N86" s="84">
        <f>E86*M86</f>
        <v>0</v>
      </c>
      <c r="O86" s="85">
        <v>20</v>
      </c>
      <c r="P86" s="85">
        <v>29</v>
      </c>
      <c r="V86" s="88" t="s">
        <v>106</v>
      </c>
      <c r="W86" s="84">
        <v>3.5760000000000001</v>
      </c>
      <c r="X86" s="129" t="s">
        <v>294</v>
      </c>
      <c r="Y86" s="129" t="s">
        <v>292</v>
      </c>
      <c r="Z86" s="82" t="s">
        <v>295</v>
      </c>
      <c r="AB86" s="85">
        <v>7</v>
      </c>
      <c r="AJ86" s="71" t="s">
        <v>152</v>
      </c>
      <c r="AK86" s="71" t="s">
        <v>153</v>
      </c>
    </row>
    <row r="87" spans="1:37">
      <c r="A87" s="80">
        <v>33</v>
      </c>
      <c r="B87" s="81" t="s">
        <v>195</v>
      </c>
      <c r="C87" s="82" t="s">
        <v>296</v>
      </c>
      <c r="D87" s="83" t="s">
        <v>297</v>
      </c>
      <c r="E87" s="84">
        <v>63.149000000000001</v>
      </c>
      <c r="F87" s="85" t="s">
        <v>203</v>
      </c>
      <c r="H87" s="86">
        <f>ROUND(E87*G87,2)</f>
        <v>0</v>
      </c>
      <c r="J87" s="86">
        <f>ROUND(E87*G87,2)</f>
        <v>0</v>
      </c>
      <c r="K87" s="87">
        <v>2.6900000000000001E-3</v>
      </c>
      <c r="L87" s="87">
        <f>E87*K87</f>
        <v>0.16987081000000001</v>
      </c>
      <c r="N87" s="84">
        <f>E87*M87</f>
        <v>0</v>
      </c>
      <c r="O87" s="85">
        <v>20</v>
      </c>
      <c r="P87" s="85">
        <v>29</v>
      </c>
      <c r="V87" s="88" t="s">
        <v>106</v>
      </c>
      <c r="W87" s="84">
        <v>26.081</v>
      </c>
      <c r="X87" s="129" t="s">
        <v>298</v>
      </c>
      <c r="Y87" s="129" t="s">
        <v>296</v>
      </c>
      <c r="Z87" s="82" t="s">
        <v>295</v>
      </c>
      <c r="AB87" s="85">
        <v>7</v>
      </c>
      <c r="AJ87" s="71" t="s">
        <v>152</v>
      </c>
      <c r="AK87" s="71" t="s">
        <v>153</v>
      </c>
    </row>
    <row r="88" spans="1:37">
      <c r="D88" s="130" t="s">
        <v>299</v>
      </c>
      <c r="E88" s="131"/>
      <c r="F88" s="132"/>
      <c r="G88" s="133"/>
      <c r="H88" s="133"/>
      <c r="I88" s="133"/>
      <c r="J88" s="133"/>
      <c r="K88" s="134"/>
      <c r="L88" s="134"/>
      <c r="M88" s="131"/>
      <c r="N88" s="131"/>
      <c r="O88" s="132"/>
      <c r="P88" s="132"/>
      <c r="Q88" s="131"/>
      <c r="R88" s="131"/>
      <c r="S88" s="131"/>
      <c r="T88" s="135"/>
      <c r="U88" s="135"/>
      <c r="V88" s="135" t="s">
        <v>0</v>
      </c>
      <c r="W88" s="131"/>
      <c r="X88" s="136"/>
    </row>
    <row r="89" spans="1:37" ht="25.5">
      <c r="A89" s="80">
        <v>34</v>
      </c>
      <c r="B89" s="81" t="s">
        <v>195</v>
      </c>
      <c r="C89" s="82" t="s">
        <v>300</v>
      </c>
      <c r="D89" s="83" t="s">
        <v>301</v>
      </c>
      <c r="E89" s="84">
        <v>12.93</v>
      </c>
      <c r="F89" s="85" t="s">
        <v>203</v>
      </c>
      <c r="H89" s="86">
        <f>ROUND(E89*G89,2)</f>
        <v>0</v>
      </c>
      <c r="J89" s="86">
        <f>ROUND(E89*G89,2)</f>
        <v>0</v>
      </c>
      <c r="K89" s="87">
        <v>2.6900000000000001E-3</v>
      </c>
      <c r="L89" s="87">
        <f>E89*K89</f>
        <v>3.4781699999999999E-2</v>
      </c>
      <c r="N89" s="84">
        <f>E89*M89</f>
        <v>0</v>
      </c>
      <c r="O89" s="85">
        <v>20</v>
      </c>
      <c r="P89" s="85">
        <v>29</v>
      </c>
      <c r="V89" s="88" t="s">
        <v>106</v>
      </c>
      <c r="W89" s="84">
        <v>5.34</v>
      </c>
      <c r="X89" s="129" t="s">
        <v>298</v>
      </c>
      <c r="Y89" s="129" t="s">
        <v>300</v>
      </c>
      <c r="Z89" s="82" t="s">
        <v>295</v>
      </c>
      <c r="AB89" s="85">
        <v>7</v>
      </c>
      <c r="AJ89" s="71" t="s">
        <v>152</v>
      </c>
      <c r="AK89" s="71" t="s">
        <v>153</v>
      </c>
    </row>
    <row r="90" spans="1:37">
      <c r="D90" s="130" t="s">
        <v>302</v>
      </c>
      <c r="E90" s="131"/>
      <c r="F90" s="132"/>
      <c r="G90" s="133"/>
      <c r="H90" s="133"/>
      <c r="I90" s="133"/>
      <c r="J90" s="133"/>
      <c r="K90" s="134"/>
      <c r="L90" s="134"/>
      <c r="M90" s="131"/>
      <c r="N90" s="131"/>
      <c r="O90" s="132"/>
      <c r="P90" s="132"/>
      <c r="Q90" s="131"/>
      <c r="R90" s="131"/>
      <c r="S90" s="131"/>
      <c r="T90" s="135"/>
      <c r="U90" s="135"/>
      <c r="V90" s="135" t="s">
        <v>0</v>
      </c>
      <c r="W90" s="131"/>
      <c r="X90" s="136"/>
    </row>
    <row r="91" spans="1:37" ht="25.5">
      <c r="A91" s="80">
        <v>35</v>
      </c>
      <c r="B91" s="81" t="s">
        <v>195</v>
      </c>
      <c r="C91" s="82" t="s">
        <v>303</v>
      </c>
      <c r="D91" s="83" t="s">
        <v>304</v>
      </c>
      <c r="E91" s="84">
        <v>76.078999999999994</v>
      </c>
      <c r="F91" s="85" t="s">
        <v>203</v>
      </c>
      <c r="H91" s="86">
        <f>ROUND(E91*G91,2)</f>
        <v>0</v>
      </c>
      <c r="J91" s="86">
        <f>ROUND(E91*G91,2)</f>
        <v>0</v>
      </c>
      <c r="K91" s="87">
        <v>4.5599999999999998E-3</v>
      </c>
      <c r="L91" s="87">
        <f>E91*K91</f>
        <v>0.34692023999999994</v>
      </c>
      <c r="N91" s="84">
        <f>E91*M91</f>
        <v>0</v>
      </c>
      <c r="O91" s="85">
        <v>20</v>
      </c>
      <c r="P91" s="85">
        <v>29</v>
      </c>
      <c r="V91" s="88" t="s">
        <v>106</v>
      </c>
      <c r="W91" s="84">
        <v>32.79</v>
      </c>
      <c r="X91" s="129" t="s">
        <v>305</v>
      </c>
      <c r="Y91" s="129" t="s">
        <v>303</v>
      </c>
      <c r="Z91" s="82" t="s">
        <v>278</v>
      </c>
      <c r="AB91" s="85">
        <v>7</v>
      </c>
      <c r="AJ91" s="71" t="s">
        <v>152</v>
      </c>
      <c r="AK91" s="71" t="s">
        <v>153</v>
      </c>
    </row>
    <row r="92" spans="1:37">
      <c r="A92" s="80">
        <v>36</v>
      </c>
      <c r="B92" s="81" t="s">
        <v>195</v>
      </c>
      <c r="C92" s="82" t="s">
        <v>306</v>
      </c>
      <c r="D92" s="83" t="s">
        <v>307</v>
      </c>
      <c r="E92" s="84">
        <v>5.2329999999999997</v>
      </c>
      <c r="F92" s="85" t="s">
        <v>148</v>
      </c>
      <c r="H92" s="86">
        <f>ROUND(E92*G92,2)</f>
        <v>0</v>
      </c>
      <c r="J92" s="86">
        <f>ROUND(E92*G92,2)</f>
        <v>0</v>
      </c>
      <c r="K92" s="87">
        <v>2.3793099999999998</v>
      </c>
      <c r="L92" s="87">
        <f>E92*K92</f>
        <v>12.450929229999998</v>
      </c>
      <c r="N92" s="84">
        <f>E92*M92</f>
        <v>0</v>
      </c>
      <c r="O92" s="85">
        <v>20</v>
      </c>
      <c r="P92" s="85" t="s">
        <v>149</v>
      </c>
      <c r="V92" s="88" t="s">
        <v>106</v>
      </c>
      <c r="W92" s="84">
        <v>16.175000000000001</v>
      </c>
      <c r="X92" s="129" t="s">
        <v>308</v>
      </c>
      <c r="Y92" s="129" t="s">
        <v>306</v>
      </c>
      <c r="Z92" s="82" t="s">
        <v>199</v>
      </c>
      <c r="AB92" s="85">
        <v>7</v>
      </c>
      <c r="AJ92" s="71" t="s">
        <v>152</v>
      </c>
      <c r="AK92" s="71" t="s">
        <v>153</v>
      </c>
    </row>
    <row r="93" spans="1:37">
      <c r="D93" s="130" t="s">
        <v>309</v>
      </c>
      <c r="E93" s="131"/>
      <c r="F93" s="132"/>
      <c r="G93" s="133"/>
      <c r="H93" s="133"/>
      <c r="I93" s="133"/>
      <c r="J93" s="133"/>
      <c r="K93" s="134"/>
      <c r="L93" s="134"/>
      <c r="M93" s="131"/>
      <c r="N93" s="131"/>
      <c r="O93" s="132"/>
      <c r="P93" s="132"/>
      <c r="Q93" s="131"/>
      <c r="R93" s="131"/>
      <c r="S93" s="131"/>
      <c r="T93" s="135"/>
      <c r="U93" s="135"/>
      <c r="V93" s="135" t="s">
        <v>0</v>
      </c>
      <c r="W93" s="131"/>
      <c r="X93" s="136"/>
    </row>
    <row r="94" spans="1:37" ht="25.5">
      <c r="A94" s="80">
        <v>37</v>
      </c>
      <c r="B94" s="81" t="s">
        <v>195</v>
      </c>
      <c r="C94" s="82" t="s">
        <v>310</v>
      </c>
      <c r="D94" s="83" t="s">
        <v>311</v>
      </c>
      <c r="E94" s="84">
        <v>21.77</v>
      </c>
      <c r="F94" s="85" t="s">
        <v>203</v>
      </c>
      <c r="H94" s="86">
        <f>ROUND(E94*G94,2)</f>
        <v>0</v>
      </c>
      <c r="J94" s="86">
        <f>ROUND(E94*G94,2)</f>
        <v>0</v>
      </c>
      <c r="K94" s="87">
        <v>6.3E-2</v>
      </c>
      <c r="L94" s="87">
        <f>E94*K94</f>
        <v>1.37151</v>
      </c>
      <c r="N94" s="84">
        <f>E94*M94</f>
        <v>0</v>
      </c>
      <c r="O94" s="85">
        <v>20</v>
      </c>
      <c r="P94" s="85" t="s">
        <v>149</v>
      </c>
      <c r="V94" s="88" t="s">
        <v>106</v>
      </c>
      <c r="W94" s="84">
        <v>8.2509999999999994</v>
      </c>
      <c r="X94" s="129" t="s">
        <v>312</v>
      </c>
      <c r="Y94" s="129" t="s">
        <v>310</v>
      </c>
      <c r="Z94" s="82" t="s">
        <v>199</v>
      </c>
      <c r="AB94" s="85">
        <v>7</v>
      </c>
      <c r="AJ94" s="71" t="s">
        <v>152</v>
      </c>
      <c r="AK94" s="71" t="s">
        <v>153</v>
      </c>
    </row>
    <row r="95" spans="1:37" ht="25.5">
      <c r="A95" s="80">
        <v>38</v>
      </c>
      <c r="B95" s="81" t="s">
        <v>195</v>
      </c>
      <c r="C95" s="82" t="s">
        <v>313</v>
      </c>
      <c r="D95" s="83" t="s">
        <v>314</v>
      </c>
      <c r="E95" s="84">
        <v>63.54</v>
      </c>
      <c r="F95" s="85" t="s">
        <v>203</v>
      </c>
      <c r="H95" s="86">
        <f>ROUND(E95*G95,2)</f>
        <v>0</v>
      </c>
      <c r="J95" s="86">
        <f>ROUND(E95*G95,2)</f>
        <v>0</v>
      </c>
      <c r="K95" s="87">
        <v>0.105</v>
      </c>
      <c r="L95" s="87">
        <f>E95*K95</f>
        <v>6.6716999999999995</v>
      </c>
      <c r="N95" s="84">
        <f>E95*M95</f>
        <v>0</v>
      </c>
      <c r="O95" s="85">
        <v>20</v>
      </c>
      <c r="P95" s="85" t="s">
        <v>149</v>
      </c>
      <c r="V95" s="88" t="s">
        <v>106</v>
      </c>
      <c r="W95" s="84">
        <v>32.85</v>
      </c>
      <c r="X95" s="129" t="s">
        <v>315</v>
      </c>
      <c r="Y95" s="129" t="s">
        <v>313</v>
      </c>
      <c r="Z95" s="82" t="s">
        <v>199</v>
      </c>
      <c r="AB95" s="85">
        <v>7</v>
      </c>
      <c r="AJ95" s="71" t="s">
        <v>152</v>
      </c>
      <c r="AK95" s="71" t="s">
        <v>153</v>
      </c>
    </row>
    <row r="96" spans="1:37">
      <c r="D96" s="137" t="s">
        <v>316</v>
      </c>
      <c r="E96" s="138">
        <f>J96</f>
        <v>0</v>
      </c>
      <c r="H96" s="138">
        <f>SUM(H76:H95)</f>
        <v>0</v>
      </c>
      <c r="I96" s="138">
        <f>SUM(I76:I95)</f>
        <v>0</v>
      </c>
      <c r="J96" s="138">
        <f>SUM(J76:J95)</f>
        <v>0</v>
      </c>
      <c r="L96" s="139">
        <f>SUM(L76:L95)</f>
        <v>25.653179219999998</v>
      </c>
      <c r="N96" s="140">
        <f>SUM(N76:N95)</f>
        <v>0</v>
      </c>
      <c r="W96" s="84">
        <f>SUM(W76:W95)</f>
        <v>181.751</v>
      </c>
    </row>
    <row r="98" spans="1:37">
      <c r="B98" s="82" t="s">
        <v>317</v>
      </c>
    </row>
    <row r="99" spans="1:37">
      <c r="A99" s="80">
        <v>39</v>
      </c>
      <c r="B99" s="81" t="s">
        <v>318</v>
      </c>
      <c r="C99" s="82" t="s">
        <v>319</v>
      </c>
      <c r="D99" s="83" t="s">
        <v>320</v>
      </c>
      <c r="E99" s="84">
        <v>199.52</v>
      </c>
      <c r="F99" s="85" t="s">
        <v>203</v>
      </c>
      <c r="H99" s="86">
        <f>ROUND(E99*G99,2)</f>
        <v>0</v>
      </c>
      <c r="J99" s="86">
        <f>ROUND(E99*G99,2)</f>
        <v>0</v>
      </c>
      <c r="L99" s="87">
        <f>E99*K99</f>
        <v>0</v>
      </c>
      <c r="N99" s="84">
        <f>E99*M99</f>
        <v>0</v>
      </c>
      <c r="O99" s="85">
        <v>20</v>
      </c>
      <c r="P99" s="85" t="s">
        <v>149</v>
      </c>
      <c r="V99" s="88" t="s">
        <v>106</v>
      </c>
      <c r="W99" s="84">
        <v>37.31</v>
      </c>
      <c r="X99" s="129" t="s">
        <v>321</v>
      </c>
      <c r="Y99" s="129" t="s">
        <v>319</v>
      </c>
      <c r="Z99" s="82" t="s">
        <v>322</v>
      </c>
      <c r="AB99" s="85">
        <v>7</v>
      </c>
      <c r="AJ99" s="71" t="s">
        <v>152</v>
      </c>
      <c r="AK99" s="71" t="s">
        <v>153</v>
      </c>
    </row>
    <row r="100" spans="1:37">
      <c r="D100" s="130" t="s">
        <v>323</v>
      </c>
      <c r="E100" s="131"/>
      <c r="F100" s="132"/>
      <c r="G100" s="133"/>
      <c r="H100" s="133"/>
      <c r="I100" s="133"/>
      <c r="J100" s="133"/>
      <c r="K100" s="134"/>
      <c r="L100" s="134"/>
      <c r="M100" s="131"/>
      <c r="N100" s="131"/>
      <c r="O100" s="132"/>
      <c r="P100" s="132"/>
      <c r="Q100" s="131"/>
      <c r="R100" s="131"/>
      <c r="S100" s="131"/>
      <c r="T100" s="135"/>
      <c r="U100" s="135"/>
      <c r="V100" s="135" t="s">
        <v>0</v>
      </c>
      <c r="W100" s="131"/>
      <c r="X100" s="136"/>
    </row>
    <row r="101" spans="1:37">
      <c r="A101" s="80">
        <v>40</v>
      </c>
      <c r="B101" s="81" t="s">
        <v>318</v>
      </c>
      <c r="C101" s="82" t="s">
        <v>324</v>
      </c>
      <c r="D101" s="83" t="s">
        <v>325</v>
      </c>
      <c r="E101" s="84">
        <v>199.52</v>
      </c>
      <c r="F101" s="85" t="s">
        <v>203</v>
      </c>
      <c r="H101" s="86">
        <f>ROUND(E101*G101,2)</f>
        <v>0</v>
      </c>
      <c r="J101" s="86">
        <f>ROUND(E101*G101,2)</f>
        <v>0</v>
      </c>
      <c r="K101" s="87">
        <v>6.9999999999999999E-4</v>
      </c>
      <c r="L101" s="87">
        <f>E101*K101</f>
        <v>0.13966400000000001</v>
      </c>
      <c r="N101" s="84">
        <f>E101*M101</f>
        <v>0</v>
      </c>
      <c r="O101" s="85">
        <v>20</v>
      </c>
      <c r="P101" s="85" t="s">
        <v>149</v>
      </c>
      <c r="V101" s="88" t="s">
        <v>106</v>
      </c>
      <c r="W101" s="84">
        <v>1.1970000000000001</v>
      </c>
      <c r="X101" s="129" t="s">
        <v>326</v>
      </c>
      <c r="Y101" s="129" t="s">
        <v>324</v>
      </c>
      <c r="Z101" s="82" t="s">
        <v>322</v>
      </c>
      <c r="AB101" s="85">
        <v>7</v>
      </c>
      <c r="AJ101" s="71" t="s">
        <v>152</v>
      </c>
      <c r="AK101" s="71" t="s">
        <v>153</v>
      </c>
    </row>
    <row r="102" spans="1:37">
      <c r="A102" s="80">
        <v>41</v>
      </c>
      <c r="B102" s="81" t="s">
        <v>318</v>
      </c>
      <c r="C102" s="82" t="s">
        <v>327</v>
      </c>
      <c r="D102" s="83" t="s">
        <v>328</v>
      </c>
      <c r="E102" s="84">
        <v>199.52</v>
      </c>
      <c r="F102" s="85" t="s">
        <v>203</v>
      </c>
      <c r="H102" s="86">
        <f>ROUND(E102*G102,2)</f>
        <v>0</v>
      </c>
      <c r="J102" s="86">
        <f>ROUND(E102*G102,2)</f>
        <v>0</v>
      </c>
      <c r="L102" s="87">
        <f>E102*K102</f>
        <v>0</v>
      </c>
      <c r="N102" s="84">
        <f>E102*M102</f>
        <v>0</v>
      </c>
      <c r="O102" s="85">
        <v>20</v>
      </c>
      <c r="P102" s="85" t="s">
        <v>149</v>
      </c>
      <c r="V102" s="88" t="s">
        <v>106</v>
      </c>
      <c r="W102" s="84">
        <v>21.349</v>
      </c>
      <c r="X102" s="129" t="s">
        <v>329</v>
      </c>
      <c r="Y102" s="129" t="s">
        <v>327</v>
      </c>
      <c r="Z102" s="82" t="s">
        <v>322</v>
      </c>
      <c r="AB102" s="85">
        <v>7</v>
      </c>
      <c r="AJ102" s="71" t="s">
        <v>152</v>
      </c>
      <c r="AK102" s="71" t="s">
        <v>153</v>
      </c>
    </row>
    <row r="103" spans="1:37">
      <c r="A103" s="80">
        <v>42</v>
      </c>
      <c r="B103" s="81" t="s">
        <v>318</v>
      </c>
      <c r="C103" s="82" t="s">
        <v>330</v>
      </c>
      <c r="D103" s="83" t="s">
        <v>331</v>
      </c>
      <c r="E103" s="84">
        <v>85.31</v>
      </c>
      <c r="F103" s="85" t="s">
        <v>203</v>
      </c>
      <c r="H103" s="86">
        <f>ROUND(E103*G103,2)</f>
        <v>0</v>
      </c>
      <c r="J103" s="86">
        <f>ROUND(E103*G103,2)</f>
        <v>0</v>
      </c>
      <c r="K103" s="87">
        <v>5.8799999999999998E-3</v>
      </c>
      <c r="L103" s="87">
        <f>E103*K103</f>
        <v>0.50162280000000004</v>
      </c>
      <c r="N103" s="84">
        <f>E103*M103</f>
        <v>0</v>
      </c>
      <c r="O103" s="85">
        <v>20</v>
      </c>
      <c r="P103" s="85" t="s">
        <v>149</v>
      </c>
      <c r="V103" s="88" t="s">
        <v>106</v>
      </c>
      <c r="W103" s="84">
        <v>28.835000000000001</v>
      </c>
      <c r="X103" s="129" t="s">
        <v>332</v>
      </c>
      <c r="Y103" s="129" t="s">
        <v>330</v>
      </c>
      <c r="Z103" s="82" t="s">
        <v>322</v>
      </c>
      <c r="AB103" s="85">
        <v>7</v>
      </c>
      <c r="AJ103" s="71" t="s">
        <v>152</v>
      </c>
      <c r="AK103" s="71" t="s">
        <v>153</v>
      </c>
    </row>
    <row r="104" spans="1:37">
      <c r="A104" s="80">
        <v>43</v>
      </c>
      <c r="B104" s="81" t="s">
        <v>195</v>
      </c>
      <c r="C104" s="82" t="s">
        <v>333</v>
      </c>
      <c r="D104" s="83" t="s">
        <v>334</v>
      </c>
      <c r="E104" s="84">
        <v>85.31</v>
      </c>
      <c r="F104" s="85" t="s">
        <v>203</v>
      </c>
      <c r="H104" s="86">
        <f>ROUND(E104*G104,2)</f>
        <v>0</v>
      </c>
      <c r="J104" s="86">
        <f>ROUND(E104*G104,2)</f>
        <v>0</v>
      </c>
      <c r="K104" s="87">
        <v>2.0000000000000002E-5</v>
      </c>
      <c r="L104" s="87">
        <f>E104*K104</f>
        <v>1.7062000000000002E-3</v>
      </c>
      <c r="N104" s="84">
        <f>E104*M104</f>
        <v>0</v>
      </c>
      <c r="O104" s="85">
        <v>20</v>
      </c>
      <c r="P104" s="85" t="s">
        <v>149</v>
      </c>
      <c r="V104" s="88" t="s">
        <v>106</v>
      </c>
      <c r="W104" s="84">
        <v>24.143000000000001</v>
      </c>
      <c r="X104" s="129" t="s">
        <v>335</v>
      </c>
      <c r="Y104" s="129" t="s">
        <v>333</v>
      </c>
      <c r="Z104" s="82" t="s">
        <v>336</v>
      </c>
      <c r="AB104" s="85">
        <v>7</v>
      </c>
      <c r="AJ104" s="71" t="s">
        <v>152</v>
      </c>
      <c r="AK104" s="71" t="s">
        <v>153</v>
      </c>
    </row>
    <row r="105" spans="1:37">
      <c r="D105" s="130" t="s">
        <v>280</v>
      </c>
      <c r="E105" s="131"/>
      <c r="F105" s="132"/>
      <c r="G105" s="133"/>
      <c r="H105" s="133"/>
      <c r="I105" s="133"/>
      <c r="J105" s="133"/>
      <c r="K105" s="134"/>
      <c r="L105" s="134"/>
      <c r="M105" s="131"/>
      <c r="N105" s="131"/>
      <c r="O105" s="132"/>
      <c r="P105" s="132"/>
      <c r="Q105" s="131"/>
      <c r="R105" s="131"/>
      <c r="S105" s="131"/>
      <c r="T105" s="135"/>
      <c r="U105" s="135"/>
      <c r="V105" s="135" t="s">
        <v>0</v>
      </c>
      <c r="W105" s="131"/>
      <c r="X105" s="136"/>
    </row>
    <row r="106" spans="1:37">
      <c r="A106" s="80">
        <v>44</v>
      </c>
      <c r="B106" s="81" t="s">
        <v>337</v>
      </c>
      <c r="C106" s="82" t="s">
        <v>338</v>
      </c>
      <c r="D106" s="83" t="s">
        <v>339</v>
      </c>
      <c r="E106" s="84">
        <v>49.462000000000003</v>
      </c>
      <c r="F106" s="85" t="s">
        <v>222</v>
      </c>
      <c r="H106" s="86">
        <f>ROUND(E106*G106,2)</f>
        <v>0</v>
      </c>
      <c r="J106" s="86">
        <f>ROUND(E106*G106,2)</f>
        <v>0</v>
      </c>
      <c r="L106" s="87">
        <f>E106*K106</f>
        <v>0</v>
      </c>
      <c r="N106" s="84">
        <f>E106*M106</f>
        <v>0</v>
      </c>
      <c r="O106" s="85">
        <v>20</v>
      </c>
      <c r="P106" s="85" t="s">
        <v>149</v>
      </c>
      <c r="V106" s="88" t="s">
        <v>106</v>
      </c>
      <c r="W106" s="84">
        <v>26.759</v>
      </c>
      <c r="X106" s="129" t="s">
        <v>340</v>
      </c>
      <c r="Y106" s="129" t="s">
        <v>338</v>
      </c>
      <c r="Z106" s="82" t="s">
        <v>341</v>
      </c>
      <c r="AB106" s="85">
        <v>7</v>
      </c>
      <c r="AJ106" s="71" t="s">
        <v>152</v>
      </c>
      <c r="AK106" s="71" t="s">
        <v>153</v>
      </c>
    </row>
    <row r="107" spans="1:37">
      <c r="A107" s="80">
        <v>45</v>
      </c>
      <c r="B107" s="81" t="s">
        <v>337</v>
      </c>
      <c r="C107" s="82" t="s">
        <v>342</v>
      </c>
      <c r="D107" s="83" t="s">
        <v>343</v>
      </c>
      <c r="E107" s="84">
        <v>1434.3979999999999</v>
      </c>
      <c r="F107" s="85" t="s">
        <v>222</v>
      </c>
      <c r="H107" s="86">
        <f>ROUND(E107*G107,2)</f>
        <v>0</v>
      </c>
      <c r="J107" s="86">
        <f>ROUND(E107*G107,2)</f>
        <v>0</v>
      </c>
      <c r="L107" s="87">
        <f>E107*K107</f>
        <v>0</v>
      </c>
      <c r="N107" s="84">
        <f>E107*M107</f>
        <v>0</v>
      </c>
      <c r="O107" s="85">
        <v>20</v>
      </c>
      <c r="P107" s="85" t="s">
        <v>149</v>
      </c>
      <c r="V107" s="88" t="s">
        <v>106</v>
      </c>
      <c r="X107" s="129" t="s">
        <v>344</v>
      </c>
      <c r="Y107" s="129" t="s">
        <v>342</v>
      </c>
      <c r="Z107" s="82" t="s">
        <v>341</v>
      </c>
      <c r="AB107" s="85">
        <v>7</v>
      </c>
      <c r="AJ107" s="71" t="s">
        <v>152</v>
      </c>
      <c r="AK107" s="71" t="s">
        <v>153</v>
      </c>
    </row>
    <row r="108" spans="1:37">
      <c r="A108" s="80">
        <v>46</v>
      </c>
      <c r="B108" s="81" t="s">
        <v>337</v>
      </c>
      <c r="C108" s="82" t="s">
        <v>345</v>
      </c>
      <c r="D108" s="83" t="s">
        <v>346</v>
      </c>
      <c r="E108" s="84">
        <v>49.462000000000003</v>
      </c>
      <c r="F108" s="85" t="s">
        <v>222</v>
      </c>
      <c r="H108" s="86">
        <f>ROUND(E108*G108,2)</f>
        <v>0</v>
      </c>
      <c r="J108" s="86">
        <f>ROUND(E108*G108,2)</f>
        <v>0</v>
      </c>
      <c r="L108" s="87">
        <f>E108*K108</f>
        <v>0</v>
      </c>
      <c r="N108" s="84">
        <f>E108*M108</f>
        <v>0</v>
      </c>
      <c r="O108" s="85">
        <v>20</v>
      </c>
      <c r="P108" s="85" t="s">
        <v>149</v>
      </c>
      <c r="V108" s="88" t="s">
        <v>106</v>
      </c>
      <c r="W108" s="84">
        <v>55.744</v>
      </c>
      <c r="X108" s="129" t="s">
        <v>347</v>
      </c>
      <c r="Y108" s="129" t="s">
        <v>345</v>
      </c>
      <c r="Z108" s="82" t="s">
        <v>341</v>
      </c>
      <c r="AB108" s="85">
        <v>7</v>
      </c>
      <c r="AJ108" s="71" t="s">
        <v>152</v>
      </c>
      <c r="AK108" s="71" t="s">
        <v>153</v>
      </c>
    </row>
    <row r="109" spans="1:37" ht="25.5">
      <c r="A109" s="80">
        <v>47</v>
      </c>
      <c r="B109" s="81" t="s">
        <v>337</v>
      </c>
      <c r="C109" s="82" t="s">
        <v>348</v>
      </c>
      <c r="D109" s="83" t="s">
        <v>349</v>
      </c>
      <c r="E109" s="84">
        <v>49.462000000000003</v>
      </c>
      <c r="F109" s="85" t="s">
        <v>222</v>
      </c>
      <c r="H109" s="86">
        <f>ROUND(E109*G109,2)</f>
        <v>0</v>
      </c>
      <c r="J109" s="86">
        <f>ROUND(E109*G109,2)</f>
        <v>0</v>
      </c>
      <c r="L109" s="87">
        <f>E109*K109</f>
        <v>0</v>
      </c>
      <c r="N109" s="84">
        <f>E109*M109</f>
        <v>0</v>
      </c>
      <c r="O109" s="85">
        <v>20</v>
      </c>
      <c r="P109" s="85" t="s">
        <v>149</v>
      </c>
      <c r="V109" s="88" t="s">
        <v>106</v>
      </c>
      <c r="X109" s="129" t="s">
        <v>350</v>
      </c>
      <c r="Y109" s="129" t="s">
        <v>348</v>
      </c>
      <c r="Z109" s="82" t="s">
        <v>341</v>
      </c>
      <c r="AB109" s="85">
        <v>7</v>
      </c>
      <c r="AJ109" s="71" t="s">
        <v>152</v>
      </c>
      <c r="AK109" s="71" t="s">
        <v>153</v>
      </c>
    </row>
    <row r="110" spans="1:37" ht="25.5">
      <c r="A110" s="80">
        <v>48</v>
      </c>
      <c r="B110" s="81" t="s">
        <v>351</v>
      </c>
      <c r="C110" s="82" t="s">
        <v>352</v>
      </c>
      <c r="D110" s="83" t="s">
        <v>353</v>
      </c>
      <c r="E110" s="84">
        <v>131.25</v>
      </c>
      <c r="F110" s="85" t="s">
        <v>148</v>
      </c>
      <c r="H110" s="86">
        <f>ROUND(E110*G110,2)</f>
        <v>0</v>
      </c>
      <c r="J110" s="86">
        <f>ROUND(E110*G110,2)</f>
        <v>0</v>
      </c>
      <c r="K110" s="87">
        <v>8.1999999999999998E-4</v>
      </c>
      <c r="L110" s="87">
        <f>E110*K110</f>
        <v>0.107625</v>
      </c>
      <c r="M110" s="84">
        <v>0.37</v>
      </c>
      <c r="N110" s="84">
        <f>E110*M110</f>
        <v>48.5625</v>
      </c>
      <c r="O110" s="85">
        <v>20</v>
      </c>
      <c r="P110" s="85" t="s">
        <v>149</v>
      </c>
      <c r="V110" s="88" t="s">
        <v>106</v>
      </c>
      <c r="W110" s="84">
        <v>159.07499999999999</v>
      </c>
      <c r="X110" s="129" t="s">
        <v>354</v>
      </c>
      <c r="Y110" s="129" t="s">
        <v>352</v>
      </c>
      <c r="Z110" s="82" t="s">
        <v>341</v>
      </c>
      <c r="AB110" s="85">
        <v>7</v>
      </c>
      <c r="AJ110" s="71" t="s">
        <v>152</v>
      </c>
      <c r="AK110" s="71" t="s">
        <v>153</v>
      </c>
    </row>
    <row r="111" spans="1:37">
      <c r="D111" s="130" t="s">
        <v>355</v>
      </c>
      <c r="E111" s="131"/>
      <c r="F111" s="132"/>
      <c r="G111" s="133"/>
      <c r="H111" s="133"/>
      <c r="I111" s="133"/>
      <c r="J111" s="133"/>
      <c r="K111" s="134"/>
      <c r="L111" s="134"/>
      <c r="M111" s="131"/>
      <c r="N111" s="131"/>
      <c r="O111" s="132"/>
      <c r="P111" s="132"/>
      <c r="Q111" s="131"/>
      <c r="R111" s="131"/>
      <c r="S111" s="131"/>
      <c r="T111" s="135"/>
      <c r="U111" s="135"/>
      <c r="V111" s="135" t="s">
        <v>0</v>
      </c>
      <c r="W111" s="131"/>
      <c r="X111" s="136"/>
    </row>
    <row r="112" spans="1:37">
      <c r="A112" s="80">
        <v>49</v>
      </c>
      <c r="B112" s="81" t="s">
        <v>195</v>
      </c>
      <c r="C112" s="82" t="s">
        <v>356</v>
      </c>
      <c r="D112" s="83" t="s">
        <v>357</v>
      </c>
      <c r="E112" s="84">
        <v>195.91399999999999</v>
      </c>
      <c r="F112" s="85" t="s">
        <v>222</v>
      </c>
      <c r="H112" s="86">
        <f>ROUND(E112*G112,2)</f>
        <v>0</v>
      </c>
      <c r="J112" s="86">
        <f>ROUND(E112*G112,2)</f>
        <v>0</v>
      </c>
      <c r="L112" s="87">
        <f>E112*K112</f>
        <v>0</v>
      </c>
      <c r="N112" s="84">
        <f>E112*M112</f>
        <v>0</v>
      </c>
      <c r="O112" s="85">
        <v>20</v>
      </c>
      <c r="P112" s="85" t="s">
        <v>149</v>
      </c>
      <c r="V112" s="88" t="s">
        <v>106</v>
      </c>
      <c r="W112" s="84">
        <v>158.886</v>
      </c>
      <c r="X112" s="129" t="s">
        <v>358</v>
      </c>
      <c r="Y112" s="129" t="s">
        <v>356</v>
      </c>
      <c r="Z112" s="82" t="s">
        <v>359</v>
      </c>
      <c r="AB112" s="85">
        <v>7</v>
      </c>
      <c r="AJ112" s="71" t="s">
        <v>152</v>
      </c>
      <c r="AK112" s="71" t="s">
        <v>153</v>
      </c>
    </row>
    <row r="113" spans="1:37">
      <c r="D113" s="137" t="s">
        <v>360</v>
      </c>
      <c r="E113" s="138">
        <f>J113</f>
        <v>0</v>
      </c>
      <c r="H113" s="138">
        <f>SUM(H98:H112)</f>
        <v>0</v>
      </c>
      <c r="I113" s="138">
        <f>SUM(I98:I112)</f>
        <v>0</v>
      </c>
      <c r="J113" s="138">
        <f>SUM(J98:J112)</f>
        <v>0</v>
      </c>
      <c r="L113" s="139">
        <f>SUM(L98:L112)</f>
        <v>0.75061800000000001</v>
      </c>
      <c r="N113" s="140">
        <f>SUM(N98:N112)</f>
        <v>48.5625</v>
      </c>
      <c r="W113" s="84">
        <f>SUM(W98:W112)</f>
        <v>513.298</v>
      </c>
    </row>
    <row r="115" spans="1:37">
      <c r="D115" s="137" t="s">
        <v>361</v>
      </c>
      <c r="E115" s="140">
        <f>J115</f>
        <v>0</v>
      </c>
      <c r="H115" s="138">
        <f>+H29+H51+H61+H74+H96+H113</f>
        <v>0</v>
      </c>
      <c r="I115" s="138">
        <f>+I29+I51+I61+I74+I96+I113</f>
        <v>0</v>
      </c>
      <c r="J115" s="138">
        <f>+J29+J51+J61+J74+J96+J113</f>
        <v>0</v>
      </c>
      <c r="L115" s="139">
        <f>+L29+L51+L61+L74+L96+L113</f>
        <v>195.91363016</v>
      </c>
      <c r="N115" s="140">
        <f>+N29+N51+N61+N74+N96+N113</f>
        <v>48.5625</v>
      </c>
      <c r="W115" s="84">
        <f>+W29+W51+W61+W74+W96+W113</f>
        <v>1403.0350000000001</v>
      </c>
    </row>
    <row r="117" spans="1:37">
      <c r="B117" s="128" t="s">
        <v>362</v>
      </c>
    </row>
    <row r="118" spans="1:37">
      <c r="B118" s="82" t="s">
        <v>363</v>
      </c>
    </row>
    <row r="119" spans="1:37" ht="25.5">
      <c r="A119" s="80">
        <v>50</v>
      </c>
      <c r="B119" s="81" t="s">
        <v>364</v>
      </c>
      <c r="C119" s="82" t="s">
        <v>365</v>
      </c>
      <c r="D119" s="83" t="s">
        <v>366</v>
      </c>
      <c r="E119" s="84">
        <v>96</v>
      </c>
      <c r="F119" s="85" t="s">
        <v>203</v>
      </c>
      <c r="H119" s="86">
        <f>ROUND(E119*G119,2)</f>
        <v>0</v>
      </c>
      <c r="J119" s="86">
        <f>ROUND(E119*G119,2)</f>
        <v>0</v>
      </c>
      <c r="L119" s="87">
        <f>E119*K119</f>
        <v>0</v>
      </c>
      <c r="N119" s="84">
        <f>E119*M119</f>
        <v>0</v>
      </c>
      <c r="O119" s="85">
        <v>20</v>
      </c>
      <c r="P119" s="85" t="s">
        <v>149</v>
      </c>
      <c r="V119" s="88" t="s">
        <v>367</v>
      </c>
      <c r="W119" s="84">
        <v>1.6319999999999999</v>
      </c>
      <c r="X119" s="129" t="s">
        <v>368</v>
      </c>
      <c r="Y119" s="129" t="s">
        <v>365</v>
      </c>
      <c r="Z119" s="82" t="s">
        <v>369</v>
      </c>
      <c r="AB119" s="85">
        <v>7</v>
      </c>
      <c r="AJ119" s="71" t="s">
        <v>370</v>
      </c>
      <c r="AK119" s="71" t="s">
        <v>153</v>
      </c>
    </row>
    <row r="120" spans="1:37">
      <c r="D120" s="130" t="s">
        <v>371</v>
      </c>
      <c r="E120" s="131"/>
      <c r="F120" s="132"/>
      <c r="G120" s="133"/>
      <c r="H120" s="133"/>
      <c r="I120" s="133"/>
      <c r="J120" s="133"/>
      <c r="K120" s="134"/>
      <c r="L120" s="134"/>
      <c r="M120" s="131"/>
      <c r="N120" s="131"/>
      <c r="O120" s="132"/>
      <c r="P120" s="132"/>
      <c r="Q120" s="131"/>
      <c r="R120" s="131"/>
      <c r="S120" s="131"/>
      <c r="T120" s="135"/>
      <c r="U120" s="135"/>
      <c r="V120" s="135" t="s">
        <v>0</v>
      </c>
      <c r="W120" s="131"/>
      <c r="X120" s="136"/>
    </row>
    <row r="121" spans="1:37">
      <c r="A121" s="80">
        <v>51</v>
      </c>
      <c r="B121" s="81" t="s">
        <v>364</v>
      </c>
      <c r="C121" s="82" t="s">
        <v>372</v>
      </c>
      <c r="D121" s="83" t="s">
        <v>373</v>
      </c>
      <c r="E121" s="84">
        <v>8.8000000000000007</v>
      </c>
      <c r="F121" s="85" t="s">
        <v>203</v>
      </c>
      <c r="H121" s="86">
        <f>ROUND(E121*G121,2)</f>
        <v>0</v>
      </c>
      <c r="J121" s="86">
        <f>ROUND(E121*G121,2)</f>
        <v>0</v>
      </c>
      <c r="K121" s="87">
        <v>1.7000000000000001E-4</v>
      </c>
      <c r="L121" s="87">
        <f>E121*K121</f>
        <v>1.4960000000000002E-3</v>
      </c>
      <c r="N121" s="84">
        <f>E121*M121</f>
        <v>0</v>
      </c>
      <c r="O121" s="85">
        <v>20</v>
      </c>
      <c r="P121" s="85" t="s">
        <v>149</v>
      </c>
      <c r="V121" s="88" t="s">
        <v>367</v>
      </c>
      <c r="W121" s="84">
        <v>0.29899999999999999</v>
      </c>
      <c r="X121" s="129" t="s">
        <v>374</v>
      </c>
      <c r="Y121" s="129" t="s">
        <v>372</v>
      </c>
      <c r="Z121" s="82" t="s">
        <v>369</v>
      </c>
      <c r="AB121" s="85">
        <v>7</v>
      </c>
      <c r="AJ121" s="71" t="s">
        <v>370</v>
      </c>
      <c r="AK121" s="71" t="s">
        <v>153</v>
      </c>
    </row>
    <row r="122" spans="1:37">
      <c r="D122" s="130" t="s">
        <v>375</v>
      </c>
      <c r="E122" s="131"/>
      <c r="F122" s="132"/>
      <c r="G122" s="133"/>
      <c r="H122" s="133"/>
      <c r="I122" s="133"/>
      <c r="J122" s="133"/>
      <c r="K122" s="134"/>
      <c r="L122" s="134"/>
      <c r="M122" s="131"/>
      <c r="N122" s="131"/>
      <c r="O122" s="132"/>
      <c r="P122" s="132"/>
      <c r="Q122" s="131"/>
      <c r="R122" s="131"/>
      <c r="S122" s="131"/>
      <c r="T122" s="135"/>
      <c r="U122" s="135"/>
      <c r="V122" s="135" t="s">
        <v>0</v>
      </c>
      <c r="W122" s="131"/>
      <c r="X122" s="136"/>
    </row>
    <row r="123" spans="1:37">
      <c r="A123" s="80">
        <v>52</v>
      </c>
      <c r="B123" s="81" t="s">
        <v>376</v>
      </c>
      <c r="C123" s="82" t="s">
        <v>377</v>
      </c>
      <c r="D123" s="83" t="s">
        <v>378</v>
      </c>
      <c r="E123" s="84">
        <v>3.6999999999999998E-2</v>
      </c>
      <c r="F123" s="85" t="s">
        <v>222</v>
      </c>
      <c r="I123" s="86">
        <f>ROUND(E123*G123,2)</f>
        <v>0</v>
      </c>
      <c r="J123" s="86">
        <f>ROUND(E123*G123,2)</f>
        <v>0</v>
      </c>
      <c r="K123" s="87">
        <v>1</v>
      </c>
      <c r="L123" s="87">
        <f>E123*K123</f>
        <v>3.6999999999999998E-2</v>
      </c>
      <c r="N123" s="84">
        <f>E123*M123</f>
        <v>0</v>
      </c>
      <c r="O123" s="85">
        <v>20</v>
      </c>
      <c r="P123" s="85" t="s">
        <v>149</v>
      </c>
      <c r="V123" s="88" t="s">
        <v>98</v>
      </c>
      <c r="X123" s="129" t="s">
        <v>377</v>
      </c>
      <c r="Y123" s="129" t="s">
        <v>377</v>
      </c>
      <c r="Z123" s="82" t="s">
        <v>379</v>
      </c>
      <c r="AA123" s="82" t="s">
        <v>149</v>
      </c>
      <c r="AB123" s="85">
        <v>8</v>
      </c>
      <c r="AJ123" s="71" t="s">
        <v>380</v>
      </c>
      <c r="AK123" s="71" t="s">
        <v>153</v>
      </c>
    </row>
    <row r="124" spans="1:37">
      <c r="D124" s="130" t="s">
        <v>381</v>
      </c>
      <c r="E124" s="131"/>
      <c r="F124" s="132"/>
      <c r="G124" s="133"/>
      <c r="H124" s="133"/>
      <c r="I124" s="133"/>
      <c r="J124" s="133"/>
      <c r="K124" s="134"/>
      <c r="L124" s="134"/>
      <c r="M124" s="131"/>
      <c r="N124" s="131"/>
      <c r="O124" s="132"/>
      <c r="P124" s="132"/>
      <c r="Q124" s="131"/>
      <c r="R124" s="131"/>
      <c r="S124" s="131"/>
      <c r="T124" s="135"/>
      <c r="U124" s="135"/>
      <c r="V124" s="135" t="s">
        <v>0</v>
      </c>
      <c r="W124" s="131"/>
      <c r="X124" s="136"/>
    </row>
    <row r="125" spans="1:37">
      <c r="A125" s="80">
        <v>53</v>
      </c>
      <c r="B125" s="81" t="s">
        <v>364</v>
      </c>
      <c r="C125" s="82" t="s">
        <v>382</v>
      </c>
      <c r="D125" s="83" t="s">
        <v>383</v>
      </c>
      <c r="E125" s="84">
        <v>96</v>
      </c>
      <c r="F125" s="85" t="s">
        <v>203</v>
      </c>
      <c r="H125" s="86">
        <f>ROUND(E125*G125,2)</f>
        <v>0</v>
      </c>
      <c r="J125" s="86">
        <f>ROUND(E125*G125,2)</f>
        <v>0</v>
      </c>
      <c r="K125" s="87">
        <v>4.0000000000000002E-4</v>
      </c>
      <c r="L125" s="87">
        <f>E125*K125</f>
        <v>3.8400000000000004E-2</v>
      </c>
      <c r="N125" s="84">
        <f>E125*M125</f>
        <v>0</v>
      </c>
      <c r="O125" s="85">
        <v>20</v>
      </c>
      <c r="P125" s="85" t="s">
        <v>149</v>
      </c>
      <c r="V125" s="88" t="s">
        <v>367</v>
      </c>
      <c r="W125" s="84">
        <v>13.44</v>
      </c>
      <c r="X125" s="129" t="s">
        <v>384</v>
      </c>
      <c r="Y125" s="129" t="s">
        <v>382</v>
      </c>
      <c r="Z125" s="82" t="s">
        <v>369</v>
      </c>
      <c r="AB125" s="85">
        <v>7</v>
      </c>
      <c r="AJ125" s="71" t="s">
        <v>370</v>
      </c>
      <c r="AK125" s="71" t="s">
        <v>153</v>
      </c>
    </row>
    <row r="126" spans="1:37">
      <c r="A126" s="80">
        <v>54</v>
      </c>
      <c r="B126" s="81" t="s">
        <v>364</v>
      </c>
      <c r="C126" s="82" t="s">
        <v>385</v>
      </c>
      <c r="D126" s="83" t="s">
        <v>386</v>
      </c>
      <c r="E126" s="84">
        <v>8.8000000000000007</v>
      </c>
      <c r="F126" s="85" t="s">
        <v>203</v>
      </c>
      <c r="H126" s="86">
        <f>ROUND(E126*G126,2)</f>
        <v>0</v>
      </c>
      <c r="J126" s="86">
        <f>ROUND(E126*G126,2)</f>
        <v>0</v>
      </c>
      <c r="K126" s="87">
        <v>5.6999999999999998E-4</v>
      </c>
      <c r="L126" s="87">
        <f>E126*K126</f>
        <v>5.0160000000000005E-3</v>
      </c>
      <c r="N126" s="84">
        <f>E126*M126</f>
        <v>0</v>
      </c>
      <c r="O126" s="85">
        <v>20</v>
      </c>
      <c r="P126" s="85" t="s">
        <v>149</v>
      </c>
      <c r="V126" s="88" t="s">
        <v>367</v>
      </c>
      <c r="W126" s="84">
        <v>1.9890000000000001</v>
      </c>
      <c r="X126" s="129" t="s">
        <v>387</v>
      </c>
      <c r="Y126" s="129" t="s">
        <v>385</v>
      </c>
      <c r="Z126" s="82" t="s">
        <v>369</v>
      </c>
      <c r="AB126" s="85">
        <v>7</v>
      </c>
      <c r="AJ126" s="71" t="s">
        <v>370</v>
      </c>
      <c r="AK126" s="71" t="s">
        <v>153</v>
      </c>
    </row>
    <row r="127" spans="1:37">
      <c r="A127" s="80">
        <v>55</v>
      </c>
      <c r="B127" s="81" t="s">
        <v>376</v>
      </c>
      <c r="C127" s="82" t="s">
        <v>388</v>
      </c>
      <c r="D127" s="83" t="s">
        <v>389</v>
      </c>
      <c r="E127" s="84">
        <v>125.76</v>
      </c>
      <c r="F127" s="85" t="s">
        <v>203</v>
      </c>
      <c r="I127" s="86">
        <f>ROUND(E127*G127,2)</f>
        <v>0</v>
      </c>
      <c r="J127" s="86">
        <f>ROUND(E127*G127,2)</f>
        <v>0</v>
      </c>
      <c r="K127" s="87">
        <v>4.3E-3</v>
      </c>
      <c r="L127" s="87">
        <f>E127*K127</f>
        <v>0.54076800000000003</v>
      </c>
      <c r="N127" s="84">
        <f>E127*M127</f>
        <v>0</v>
      </c>
      <c r="O127" s="85">
        <v>20</v>
      </c>
      <c r="P127" s="85" t="s">
        <v>149</v>
      </c>
      <c r="V127" s="88" t="s">
        <v>98</v>
      </c>
      <c r="X127" s="129" t="s">
        <v>388</v>
      </c>
      <c r="Y127" s="129" t="s">
        <v>388</v>
      </c>
      <c r="Z127" s="82" t="s">
        <v>390</v>
      </c>
      <c r="AA127" s="82" t="s">
        <v>149</v>
      </c>
      <c r="AB127" s="85">
        <v>8</v>
      </c>
      <c r="AJ127" s="71" t="s">
        <v>380</v>
      </c>
      <c r="AK127" s="71" t="s">
        <v>153</v>
      </c>
    </row>
    <row r="128" spans="1:37">
      <c r="D128" s="130" t="s">
        <v>391</v>
      </c>
      <c r="E128" s="131"/>
      <c r="F128" s="132"/>
      <c r="G128" s="133"/>
      <c r="H128" s="133"/>
      <c r="I128" s="133"/>
      <c r="J128" s="133"/>
      <c r="K128" s="134"/>
      <c r="L128" s="134"/>
      <c r="M128" s="131"/>
      <c r="N128" s="131"/>
      <c r="O128" s="132"/>
      <c r="P128" s="132"/>
      <c r="Q128" s="131"/>
      <c r="R128" s="131"/>
      <c r="S128" s="131"/>
      <c r="T128" s="135"/>
      <c r="U128" s="135"/>
      <c r="V128" s="135" t="s">
        <v>0</v>
      </c>
      <c r="W128" s="131"/>
      <c r="X128" s="136"/>
    </row>
    <row r="129" spans="1:37">
      <c r="A129" s="80">
        <v>56</v>
      </c>
      <c r="B129" s="81" t="s">
        <v>364</v>
      </c>
      <c r="C129" s="82" t="s">
        <v>392</v>
      </c>
      <c r="D129" s="83" t="s">
        <v>393</v>
      </c>
      <c r="F129" s="85" t="s">
        <v>54</v>
      </c>
      <c r="H129" s="86">
        <f>ROUND(E129*G129,2)</f>
        <v>0</v>
      </c>
      <c r="J129" s="86">
        <f>ROUND(E129*G129,2)</f>
        <v>0</v>
      </c>
      <c r="L129" s="87">
        <f>E129*K129</f>
        <v>0</v>
      </c>
      <c r="N129" s="84">
        <f>E129*M129</f>
        <v>0</v>
      </c>
      <c r="O129" s="85">
        <v>20</v>
      </c>
      <c r="P129" s="85" t="s">
        <v>149</v>
      </c>
      <c r="V129" s="88" t="s">
        <v>367</v>
      </c>
      <c r="X129" s="129" t="s">
        <v>394</v>
      </c>
      <c r="Y129" s="129" t="s">
        <v>392</v>
      </c>
      <c r="Z129" s="82" t="s">
        <v>369</v>
      </c>
      <c r="AB129" s="85">
        <v>1</v>
      </c>
      <c r="AJ129" s="71" t="s">
        <v>370</v>
      </c>
      <c r="AK129" s="71" t="s">
        <v>153</v>
      </c>
    </row>
    <row r="130" spans="1:37">
      <c r="D130" s="137" t="s">
        <v>395</v>
      </c>
      <c r="E130" s="138">
        <f>J130</f>
        <v>0</v>
      </c>
      <c r="H130" s="138">
        <f>SUM(H117:H129)</f>
        <v>0</v>
      </c>
      <c r="I130" s="138">
        <f>SUM(I117:I129)</f>
        <v>0</v>
      </c>
      <c r="J130" s="138">
        <f>SUM(J117:J129)</f>
        <v>0</v>
      </c>
      <c r="L130" s="139">
        <f>SUM(L117:L129)</f>
        <v>0.62268000000000001</v>
      </c>
      <c r="N130" s="140">
        <f>SUM(N117:N129)</f>
        <v>0</v>
      </c>
      <c r="W130" s="84">
        <f>SUM(W117:W129)</f>
        <v>17.36</v>
      </c>
    </row>
    <row r="132" spans="1:37">
      <c r="B132" s="82" t="s">
        <v>396</v>
      </c>
    </row>
    <row r="133" spans="1:37">
      <c r="A133" s="80">
        <v>57</v>
      </c>
      <c r="B133" s="81" t="s">
        <v>397</v>
      </c>
      <c r="C133" s="82" t="s">
        <v>398</v>
      </c>
      <c r="D133" s="83" t="s">
        <v>399</v>
      </c>
      <c r="E133" s="84">
        <v>21.762</v>
      </c>
      <c r="F133" s="85" t="s">
        <v>203</v>
      </c>
      <c r="H133" s="86">
        <f>ROUND(E133*G133,2)</f>
        <v>0</v>
      </c>
      <c r="J133" s="86">
        <f>ROUND(E133*G133,2)</f>
        <v>0</v>
      </c>
      <c r="L133" s="87">
        <f>E133*K133</f>
        <v>0</v>
      </c>
      <c r="N133" s="84">
        <f>E133*M133</f>
        <v>0</v>
      </c>
      <c r="O133" s="85">
        <v>20</v>
      </c>
      <c r="P133" s="85" t="s">
        <v>149</v>
      </c>
      <c r="V133" s="88" t="s">
        <v>367</v>
      </c>
      <c r="W133" s="84">
        <v>2.8290000000000002</v>
      </c>
      <c r="X133" s="129" t="s">
        <v>400</v>
      </c>
      <c r="Y133" s="129" t="s">
        <v>398</v>
      </c>
      <c r="Z133" s="82" t="s">
        <v>401</v>
      </c>
      <c r="AB133" s="85">
        <v>7</v>
      </c>
      <c r="AJ133" s="71" t="s">
        <v>370</v>
      </c>
      <c r="AK133" s="71" t="s">
        <v>153</v>
      </c>
    </row>
    <row r="134" spans="1:37">
      <c r="D134" s="130" t="s">
        <v>284</v>
      </c>
      <c r="E134" s="131"/>
      <c r="F134" s="132"/>
      <c r="G134" s="133"/>
      <c r="H134" s="133"/>
      <c r="I134" s="133"/>
      <c r="J134" s="133"/>
      <c r="K134" s="134"/>
      <c r="L134" s="134"/>
      <c r="M134" s="131"/>
      <c r="N134" s="131"/>
      <c r="O134" s="132"/>
      <c r="P134" s="132"/>
      <c r="Q134" s="131"/>
      <c r="R134" s="131"/>
      <c r="S134" s="131"/>
      <c r="T134" s="135"/>
      <c r="U134" s="135"/>
      <c r="V134" s="135" t="s">
        <v>0</v>
      </c>
      <c r="W134" s="131"/>
      <c r="X134" s="136"/>
    </row>
    <row r="135" spans="1:37">
      <c r="A135" s="80">
        <v>58</v>
      </c>
      <c r="B135" s="81" t="s">
        <v>376</v>
      </c>
      <c r="C135" s="82" t="s">
        <v>402</v>
      </c>
      <c r="D135" s="83" t="s">
        <v>403</v>
      </c>
      <c r="E135" s="84">
        <v>22.85</v>
      </c>
      <c r="F135" s="85" t="s">
        <v>203</v>
      </c>
      <c r="I135" s="86">
        <f>ROUND(E135*G135,2)</f>
        <v>0</v>
      </c>
      <c r="J135" s="86">
        <f>ROUND(E135*G135,2)</f>
        <v>0</v>
      </c>
      <c r="K135" s="87">
        <v>4.5500000000000002E-3</v>
      </c>
      <c r="L135" s="87">
        <f>E135*K135</f>
        <v>0.10396750000000002</v>
      </c>
      <c r="N135" s="84">
        <f>E135*M135</f>
        <v>0</v>
      </c>
      <c r="O135" s="85">
        <v>20</v>
      </c>
      <c r="P135" s="85" t="s">
        <v>149</v>
      </c>
      <c r="V135" s="88" t="s">
        <v>98</v>
      </c>
      <c r="X135" s="129" t="s">
        <v>402</v>
      </c>
      <c r="Y135" s="129" t="s">
        <v>402</v>
      </c>
      <c r="Z135" s="82" t="s">
        <v>404</v>
      </c>
      <c r="AA135" s="82" t="s">
        <v>149</v>
      </c>
      <c r="AB135" s="85">
        <v>8</v>
      </c>
      <c r="AJ135" s="71" t="s">
        <v>380</v>
      </c>
      <c r="AK135" s="71" t="s">
        <v>153</v>
      </c>
    </row>
    <row r="136" spans="1:37">
      <c r="D136" s="130" t="s">
        <v>405</v>
      </c>
      <c r="E136" s="131"/>
      <c r="F136" s="132"/>
      <c r="G136" s="133"/>
      <c r="H136" s="133"/>
      <c r="I136" s="133"/>
      <c r="J136" s="133"/>
      <c r="K136" s="134"/>
      <c r="L136" s="134"/>
      <c r="M136" s="131"/>
      <c r="N136" s="131"/>
      <c r="O136" s="132"/>
      <c r="P136" s="132"/>
      <c r="Q136" s="131"/>
      <c r="R136" s="131"/>
      <c r="S136" s="131"/>
      <c r="T136" s="135"/>
      <c r="U136" s="135"/>
      <c r="V136" s="135" t="s">
        <v>0</v>
      </c>
      <c r="W136" s="131"/>
      <c r="X136" s="136"/>
    </row>
    <row r="137" spans="1:37">
      <c r="A137" s="80">
        <v>59</v>
      </c>
      <c r="B137" s="81" t="s">
        <v>376</v>
      </c>
      <c r="C137" s="82" t="s">
        <v>406</v>
      </c>
      <c r="D137" s="83" t="s">
        <v>407</v>
      </c>
      <c r="E137" s="84">
        <v>22.85</v>
      </c>
      <c r="F137" s="85" t="s">
        <v>203</v>
      </c>
      <c r="I137" s="86">
        <f>ROUND(E137*G137,2)</f>
        <v>0</v>
      </c>
      <c r="J137" s="86">
        <f>ROUND(E137*G137,2)</f>
        <v>0</v>
      </c>
      <c r="K137" s="87">
        <v>1.35E-2</v>
      </c>
      <c r="L137" s="87">
        <f>E137*K137</f>
        <v>0.308475</v>
      </c>
      <c r="N137" s="84">
        <f>E137*M137</f>
        <v>0</v>
      </c>
      <c r="O137" s="85">
        <v>20</v>
      </c>
      <c r="P137" s="85" t="s">
        <v>149</v>
      </c>
      <c r="V137" s="88" t="s">
        <v>98</v>
      </c>
      <c r="X137" s="129" t="s">
        <v>406</v>
      </c>
      <c r="Y137" s="129" t="s">
        <v>406</v>
      </c>
      <c r="Z137" s="82" t="s">
        <v>404</v>
      </c>
      <c r="AA137" s="82" t="s">
        <v>149</v>
      </c>
      <c r="AB137" s="85">
        <v>8</v>
      </c>
      <c r="AJ137" s="71" t="s">
        <v>380</v>
      </c>
      <c r="AK137" s="71" t="s">
        <v>153</v>
      </c>
    </row>
    <row r="138" spans="1:37">
      <c r="D138" s="130" t="s">
        <v>405</v>
      </c>
      <c r="E138" s="131"/>
      <c r="F138" s="132"/>
      <c r="G138" s="133"/>
      <c r="H138" s="133"/>
      <c r="I138" s="133"/>
      <c r="J138" s="133"/>
      <c r="K138" s="134"/>
      <c r="L138" s="134"/>
      <c r="M138" s="131"/>
      <c r="N138" s="131"/>
      <c r="O138" s="132"/>
      <c r="P138" s="132"/>
      <c r="Q138" s="131"/>
      <c r="R138" s="131"/>
      <c r="S138" s="131"/>
      <c r="T138" s="135"/>
      <c r="U138" s="135"/>
      <c r="V138" s="135" t="s">
        <v>0</v>
      </c>
      <c r="W138" s="131"/>
      <c r="X138" s="136"/>
    </row>
    <row r="139" spans="1:37">
      <c r="A139" s="80">
        <v>60</v>
      </c>
      <c r="B139" s="81" t="s">
        <v>397</v>
      </c>
      <c r="C139" s="82" t="s">
        <v>408</v>
      </c>
      <c r="D139" s="83" t="s">
        <v>409</v>
      </c>
      <c r="E139" s="84">
        <v>23.687999999999999</v>
      </c>
      <c r="F139" s="85" t="s">
        <v>203</v>
      </c>
      <c r="H139" s="86">
        <f>ROUND(E139*G139,2)</f>
        <v>0</v>
      </c>
      <c r="J139" s="86">
        <f>ROUND(E139*G139,2)</f>
        <v>0</v>
      </c>
      <c r="K139" s="87">
        <v>3.0000000000000001E-5</v>
      </c>
      <c r="L139" s="87">
        <f>E139*K139</f>
        <v>7.1064000000000001E-4</v>
      </c>
      <c r="N139" s="84">
        <f>E139*M139</f>
        <v>0</v>
      </c>
      <c r="O139" s="85">
        <v>20</v>
      </c>
      <c r="P139" s="85" t="s">
        <v>149</v>
      </c>
      <c r="V139" s="88" t="s">
        <v>367</v>
      </c>
      <c r="W139" s="84">
        <v>1.421</v>
      </c>
      <c r="X139" s="129" t="s">
        <v>410</v>
      </c>
      <c r="Y139" s="129" t="s">
        <v>408</v>
      </c>
      <c r="Z139" s="82" t="s">
        <v>401</v>
      </c>
      <c r="AB139" s="85">
        <v>7</v>
      </c>
      <c r="AJ139" s="71" t="s">
        <v>370</v>
      </c>
      <c r="AK139" s="71" t="s">
        <v>153</v>
      </c>
    </row>
    <row r="140" spans="1:37">
      <c r="D140" s="130" t="s">
        <v>411</v>
      </c>
      <c r="E140" s="131"/>
      <c r="F140" s="132"/>
      <c r="G140" s="133"/>
      <c r="H140" s="133"/>
      <c r="I140" s="133"/>
      <c r="J140" s="133"/>
      <c r="K140" s="134"/>
      <c r="L140" s="134"/>
      <c r="M140" s="131"/>
      <c r="N140" s="131"/>
      <c r="O140" s="132"/>
      <c r="P140" s="132"/>
      <c r="Q140" s="131"/>
      <c r="R140" s="131"/>
      <c r="S140" s="131"/>
      <c r="T140" s="135"/>
      <c r="U140" s="135"/>
      <c r="V140" s="135" t="s">
        <v>0</v>
      </c>
      <c r="W140" s="131"/>
      <c r="X140" s="136"/>
    </row>
    <row r="141" spans="1:37" ht="25.5">
      <c r="A141" s="80">
        <v>61</v>
      </c>
      <c r="B141" s="81" t="s">
        <v>376</v>
      </c>
      <c r="C141" s="82" t="s">
        <v>412</v>
      </c>
      <c r="D141" s="83" t="s">
        <v>413</v>
      </c>
      <c r="E141" s="84">
        <v>24.872</v>
      </c>
      <c r="F141" s="85" t="s">
        <v>203</v>
      </c>
      <c r="I141" s="86">
        <f>ROUND(E141*G141,2)</f>
        <v>0</v>
      </c>
      <c r="J141" s="86">
        <f>ROUND(E141*G141,2)</f>
        <v>0</v>
      </c>
      <c r="L141" s="87">
        <f>E141*K141</f>
        <v>0</v>
      </c>
      <c r="N141" s="84">
        <f>E141*M141</f>
        <v>0</v>
      </c>
      <c r="O141" s="85">
        <v>20</v>
      </c>
      <c r="P141" s="85" t="s">
        <v>149</v>
      </c>
      <c r="V141" s="88" t="s">
        <v>98</v>
      </c>
      <c r="X141" s="129" t="s">
        <v>412</v>
      </c>
      <c r="Y141" s="129" t="s">
        <v>412</v>
      </c>
      <c r="Z141" s="82" t="s">
        <v>295</v>
      </c>
      <c r="AA141" s="82" t="s">
        <v>149</v>
      </c>
      <c r="AB141" s="85">
        <v>2</v>
      </c>
      <c r="AJ141" s="71" t="s">
        <v>380</v>
      </c>
      <c r="AK141" s="71" t="s">
        <v>153</v>
      </c>
    </row>
    <row r="142" spans="1:37">
      <c r="D142" s="130" t="s">
        <v>414</v>
      </c>
      <c r="E142" s="131"/>
      <c r="F142" s="132"/>
      <c r="G142" s="133"/>
      <c r="H142" s="133"/>
      <c r="I142" s="133"/>
      <c r="J142" s="133"/>
      <c r="K142" s="134"/>
      <c r="L142" s="134"/>
      <c r="M142" s="131"/>
      <c r="N142" s="131"/>
      <c r="O142" s="132"/>
      <c r="P142" s="132"/>
      <c r="Q142" s="131"/>
      <c r="R142" s="131"/>
      <c r="S142" s="131"/>
      <c r="T142" s="135"/>
      <c r="U142" s="135"/>
      <c r="V142" s="135" t="s">
        <v>0</v>
      </c>
      <c r="W142" s="131"/>
      <c r="X142" s="136"/>
    </row>
    <row r="143" spans="1:37">
      <c r="A143" s="80">
        <v>62</v>
      </c>
      <c r="B143" s="81" t="s">
        <v>397</v>
      </c>
      <c r="C143" s="82" t="s">
        <v>415</v>
      </c>
      <c r="D143" s="83" t="s">
        <v>416</v>
      </c>
      <c r="E143" s="84">
        <v>50.186999999999998</v>
      </c>
      <c r="F143" s="85" t="s">
        <v>203</v>
      </c>
      <c r="H143" s="86">
        <f>ROUND(E143*G143,2)</f>
        <v>0</v>
      </c>
      <c r="J143" s="86">
        <f>ROUND(E143*G143,2)</f>
        <v>0</v>
      </c>
      <c r="L143" s="87">
        <f>E143*K143</f>
        <v>0</v>
      </c>
      <c r="N143" s="84">
        <f>E143*M143</f>
        <v>0</v>
      </c>
      <c r="O143" s="85">
        <v>20</v>
      </c>
      <c r="P143" s="85" t="s">
        <v>149</v>
      </c>
      <c r="V143" s="88" t="s">
        <v>367</v>
      </c>
      <c r="W143" s="84">
        <v>3.4129999999999998</v>
      </c>
      <c r="X143" s="129" t="s">
        <v>417</v>
      </c>
      <c r="Y143" s="129" t="s">
        <v>415</v>
      </c>
      <c r="Z143" s="82" t="s">
        <v>401</v>
      </c>
      <c r="AB143" s="85">
        <v>7</v>
      </c>
      <c r="AJ143" s="71" t="s">
        <v>370</v>
      </c>
      <c r="AK143" s="71" t="s">
        <v>153</v>
      </c>
    </row>
    <row r="144" spans="1:37">
      <c r="D144" s="130" t="s">
        <v>418</v>
      </c>
      <c r="E144" s="131"/>
      <c r="F144" s="132"/>
      <c r="G144" s="133"/>
      <c r="H144" s="133"/>
      <c r="I144" s="133"/>
      <c r="J144" s="133"/>
      <c r="K144" s="134"/>
      <c r="L144" s="134"/>
      <c r="M144" s="131"/>
      <c r="N144" s="131"/>
      <c r="O144" s="132"/>
      <c r="P144" s="132"/>
      <c r="Q144" s="131"/>
      <c r="R144" s="131"/>
      <c r="S144" s="131"/>
      <c r="T144" s="135"/>
      <c r="U144" s="135"/>
      <c r="V144" s="135" t="s">
        <v>0</v>
      </c>
      <c r="W144" s="131"/>
      <c r="X144" s="136"/>
    </row>
    <row r="145" spans="1:37">
      <c r="A145" s="80">
        <v>63</v>
      </c>
      <c r="B145" s="81" t="s">
        <v>376</v>
      </c>
      <c r="C145" s="82" t="s">
        <v>419</v>
      </c>
      <c r="D145" s="83" t="s">
        <v>420</v>
      </c>
      <c r="E145" s="84">
        <v>52.695999999999998</v>
      </c>
      <c r="F145" s="85" t="s">
        <v>203</v>
      </c>
      <c r="I145" s="86">
        <f>ROUND(E145*G145,2)</f>
        <v>0</v>
      </c>
      <c r="J145" s="86">
        <f>ROUND(E145*G145,2)</f>
        <v>0</v>
      </c>
      <c r="K145" s="87">
        <v>1.6E-2</v>
      </c>
      <c r="L145" s="87">
        <f>E145*K145</f>
        <v>0.843136</v>
      </c>
      <c r="N145" s="84">
        <f>E145*M145</f>
        <v>0</v>
      </c>
      <c r="O145" s="85">
        <v>20</v>
      </c>
      <c r="P145" s="85" t="s">
        <v>149</v>
      </c>
      <c r="V145" s="88" t="s">
        <v>98</v>
      </c>
      <c r="X145" s="129" t="s">
        <v>419</v>
      </c>
      <c r="Y145" s="129" t="s">
        <v>419</v>
      </c>
      <c r="Z145" s="82" t="s">
        <v>404</v>
      </c>
      <c r="AA145" s="82" t="s">
        <v>149</v>
      </c>
      <c r="AB145" s="85">
        <v>8</v>
      </c>
      <c r="AJ145" s="71" t="s">
        <v>380</v>
      </c>
      <c r="AK145" s="71" t="s">
        <v>153</v>
      </c>
    </row>
    <row r="146" spans="1:37">
      <c r="D146" s="130" t="s">
        <v>421</v>
      </c>
      <c r="E146" s="131"/>
      <c r="F146" s="132"/>
      <c r="G146" s="133"/>
      <c r="H146" s="133"/>
      <c r="I146" s="133"/>
      <c r="J146" s="133"/>
      <c r="K146" s="134"/>
      <c r="L146" s="134"/>
      <c r="M146" s="131"/>
      <c r="N146" s="131"/>
      <c r="O146" s="132"/>
      <c r="P146" s="132"/>
      <c r="Q146" s="131"/>
      <c r="R146" s="131"/>
      <c r="S146" s="131"/>
      <c r="T146" s="135"/>
      <c r="U146" s="135"/>
      <c r="V146" s="135" t="s">
        <v>0</v>
      </c>
      <c r="W146" s="131"/>
      <c r="X146" s="136"/>
    </row>
    <row r="147" spans="1:37" ht="25.5">
      <c r="A147" s="80">
        <v>64</v>
      </c>
      <c r="B147" s="81" t="s">
        <v>397</v>
      </c>
      <c r="C147" s="82" t="s">
        <v>422</v>
      </c>
      <c r="D147" s="83" t="s">
        <v>423</v>
      </c>
      <c r="E147" s="84">
        <v>26.056999999999999</v>
      </c>
      <c r="F147" s="85" t="s">
        <v>203</v>
      </c>
      <c r="H147" s="86">
        <f>ROUND(E147*G147,2)</f>
        <v>0</v>
      </c>
      <c r="J147" s="86">
        <f>ROUND(E147*G147,2)</f>
        <v>0</v>
      </c>
      <c r="K147" s="87">
        <v>1.2E-4</v>
      </c>
      <c r="L147" s="87">
        <f>E147*K147</f>
        <v>3.1268400000000001E-3</v>
      </c>
      <c r="N147" s="84">
        <f>E147*M147</f>
        <v>0</v>
      </c>
      <c r="O147" s="85">
        <v>20</v>
      </c>
      <c r="P147" s="85" t="s">
        <v>149</v>
      </c>
      <c r="V147" s="88" t="s">
        <v>367</v>
      </c>
      <c r="W147" s="84">
        <v>0.625</v>
      </c>
      <c r="X147" s="129" t="s">
        <v>424</v>
      </c>
      <c r="Y147" s="129" t="s">
        <v>422</v>
      </c>
      <c r="Z147" s="82" t="s">
        <v>295</v>
      </c>
      <c r="AB147" s="85">
        <v>7</v>
      </c>
      <c r="AJ147" s="71" t="s">
        <v>370</v>
      </c>
      <c r="AK147" s="71" t="s">
        <v>153</v>
      </c>
    </row>
    <row r="148" spans="1:37">
      <c r="D148" s="130" t="s">
        <v>425</v>
      </c>
      <c r="E148" s="131"/>
      <c r="F148" s="132"/>
      <c r="G148" s="133"/>
      <c r="H148" s="133"/>
      <c r="I148" s="133"/>
      <c r="J148" s="133"/>
      <c r="K148" s="134"/>
      <c r="L148" s="134"/>
      <c r="M148" s="131"/>
      <c r="N148" s="131"/>
      <c r="O148" s="132"/>
      <c r="P148" s="132"/>
      <c r="Q148" s="131"/>
      <c r="R148" s="131"/>
      <c r="S148" s="131"/>
      <c r="T148" s="135"/>
      <c r="U148" s="135"/>
      <c r="V148" s="135" t="s">
        <v>0</v>
      </c>
      <c r="W148" s="131"/>
      <c r="X148" s="136"/>
    </row>
    <row r="149" spans="1:37">
      <c r="A149" s="80">
        <v>65</v>
      </c>
      <c r="B149" s="81" t="s">
        <v>397</v>
      </c>
      <c r="C149" s="82" t="s">
        <v>426</v>
      </c>
      <c r="D149" s="83" t="s">
        <v>427</v>
      </c>
      <c r="F149" s="85" t="s">
        <v>54</v>
      </c>
      <c r="H149" s="86">
        <f>ROUND(E149*G149,2)</f>
        <v>0</v>
      </c>
      <c r="J149" s="86">
        <f>ROUND(E149*G149,2)</f>
        <v>0</v>
      </c>
      <c r="L149" s="87">
        <f>E149*K149</f>
        <v>0</v>
      </c>
      <c r="N149" s="84">
        <f>E149*M149</f>
        <v>0</v>
      </c>
      <c r="O149" s="85">
        <v>20</v>
      </c>
      <c r="P149" s="85" t="s">
        <v>149</v>
      </c>
      <c r="V149" s="88" t="s">
        <v>367</v>
      </c>
      <c r="X149" s="129" t="s">
        <v>428</v>
      </c>
      <c r="Y149" s="129" t="s">
        <v>426</v>
      </c>
      <c r="Z149" s="82" t="s">
        <v>401</v>
      </c>
      <c r="AB149" s="85">
        <v>1</v>
      </c>
      <c r="AJ149" s="71" t="s">
        <v>370</v>
      </c>
      <c r="AK149" s="71" t="s">
        <v>153</v>
      </c>
    </row>
    <row r="150" spans="1:37">
      <c r="D150" s="137" t="s">
        <v>429</v>
      </c>
      <c r="E150" s="138">
        <f>J150</f>
        <v>0</v>
      </c>
      <c r="H150" s="138">
        <f>SUM(H132:H149)</f>
        <v>0</v>
      </c>
      <c r="I150" s="138">
        <f>SUM(I132:I149)</f>
        <v>0</v>
      </c>
      <c r="J150" s="138">
        <f>SUM(J132:J149)</f>
        <v>0</v>
      </c>
      <c r="L150" s="139">
        <f>SUM(L132:L149)</f>
        <v>1.25941598</v>
      </c>
      <c r="N150" s="140">
        <f>SUM(N132:N149)</f>
        <v>0</v>
      </c>
      <c r="W150" s="84">
        <f>SUM(W132:W149)</f>
        <v>8.2880000000000003</v>
      </c>
    </row>
    <row r="152" spans="1:37">
      <c r="B152" s="82" t="s">
        <v>430</v>
      </c>
    </row>
    <row r="153" spans="1:37">
      <c r="A153" s="80">
        <v>66</v>
      </c>
      <c r="B153" s="81" t="s">
        <v>431</v>
      </c>
      <c r="C153" s="82" t="s">
        <v>432</v>
      </c>
      <c r="D153" s="83" t="s">
        <v>433</v>
      </c>
      <c r="E153" s="84">
        <v>2</v>
      </c>
      <c r="F153" s="85" t="s">
        <v>434</v>
      </c>
      <c r="H153" s="86">
        <f>ROUND(E153*G153,2)</f>
        <v>0</v>
      </c>
      <c r="J153" s="86">
        <f>ROUND(E153*G153,2)</f>
        <v>0</v>
      </c>
      <c r="L153" s="87">
        <f>E153*K153</f>
        <v>0</v>
      </c>
      <c r="N153" s="84">
        <f>E153*M153</f>
        <v>0</v>
      </c>
      <c r="O153" s="85">
        <v>20</v>
      </c>
      <c r="P153" s="85" t="s">
        <v>149</v>
      </c>
      <c r="V153" s="88" t="s">
        <v>367</v>
      </c>
      <c r="W153" s="84">
        <v>0.79200000000000004</v>
      </c>
      <c r="X153" s="129" t="s">
        <v>435</v>
      </c>
      <c r="Y153" s="129" t="s">
        <v>432</v>
      </c>
      <c r="Z153" s="82" t="s">
        <v>436</v>
      </c>
      <c r="AB153" s="85">
        <v>7</v>
      </c>
      <c r="AJ153" s="71" t="s">
        <v>370</v>
      </c>
      <c r="AK153" s="71" t="s">
        <v>153</v>
      </c>
    </row>
    <row r="154" spans="1:37">
      <c r="D154" s="137" t="s">
        <v>437</v>
      </c>
      <c r="E154" s="138">
        <f>J154</f>
        <v>0</v>
      </c>
      <c r="H154" s="138">
        <f>SUM(H152:H153)</f>
        <v>0</v>
      </c>
      <c r="I154" s="138">
        <f>SUM(I152:I153)</f>
        <v>0</v>
      </c>
      <c r="J154" s="138">
        <f>SUM(J152:J153)</f>
        <v>0</v>
      </c>
      <c r="L154" s="139">
        <f>SUM(L152:L153)</f>
        <v>0</v>
      </c>
      <c r="N154" s="140">
        <f>SUM(N152:N153)</f>
        <v>0</v>
      </c>
      <c r="W154" s="84">
        <f>SUM(W152:W153)</f>
        <v>0.79200000000000004</v>
      </c>
    </row>
    <row r="156" spans="1:37">
      <c r="B156" s="82" t="s">
        <v>438</v>
      </c>
    </row>
    <row r="157" spans="1:37" ht="25.5">
      <c r="A157" s="80">
        <v>67</v>
      </c>
      <c r="B157" s="81" t="s">
        <v>439</v>
      </c>
      <c r="C157" s="82" t="s">
        <v>440</v>
      </c>
      <c r="D157" s="83" t="s">
        <v>441</v>
      </c>
      <c r="E157" s="84">
        <v>1</v>
      </c>
      <c r="F157" s="85" t="s">
        <v>442</v>
      </c>
      <c r="H157" s="86">
        <f>ROUND(E157*G157,2)</f>
        <v>0</v>
      </c>
      <c r="J157" s="86">
        <f>ROUND(E157*G157,2)</f>
        <v>0</v>
      </c>
      <c r="L157" s="87">
        <f>E157*K157</f>
        <v>0</v>
      </c>
      <c r="N157" s="84">
        <f>E157*M157</f>
        <v>0</v>
      </c>
      <c r="O157" s="85">
        <v>20</v>
      </c>
      <c r="P157" s="85" t="s">
        <v>149</v>
      </c>
      <c r="V157" s="88" t="s">
        <v>367</v>
      </c>
      <c r="W157" s="84">
        <v>6.6000000000000003E-2</v>
      </c>
      <c r="X157" s="129" t="s">
        <v>443</v>
      </c>
      <c r="Y157" s="129" t="s">
        <v>440</v>
      </c>
      <c r="Z157" s="82" t="s">
        <v>444</v>
      </c>
      <c r="AB157" s="85">
        <v>7</v>
      </c>
      <c r="AJ157" s="71" t="s">
        <v>370</v>
      </c>
      <c r="AK157" s="71" t="s">
        <v>153</v>
      </c>
    </row>
    <row r="158" spans="1:37">
      <c r="A158" s="80">
        <v>68</v>
      </c>
      <c r="B158" s="81" t="s">
        <v>439</v>
      </c>
      <c r="C158" s="82" t="s">
        <v>445</v>
      </c>
      <c r="D158" s="83" t="s">
        <v>446</v>
      </c>
      <c r="E158" s="84">
        <v>256.68</v>
      </c>
      <c r="F158" s="85" t="s">
        <v>186</v>
      </c>
      <c r="H158" s="86">
        <f>ROUND(E158*G158,2)</f>
        <v>0</v>
      </c>
      <c r="J158" s="86">
        <f>ROUND(E158*G158,2)</f>
        <v>0</v>
      </c>
      <c r="K158" s="87">
        <v>2.5999999999999998E-4</v>
      </c>
      <c r="L158" s="87">
        <f>E158*K158</f>
        <v>6.6736799999999999E-2</v>
      </c>
      <c r="N158" s="84">
        <f>E158*M158</f>
        <v>0</v>
      </c>
      <c r="O158" s="85">
        <v>20</v>
      </c>
      <c r="P158" s="85" t="s">
        <v>149</v>
      </c>
      <c r="V158" s="88" t="s">
        <v>367</v>
      </c>
      <c r="W158" s="84">
        <v>159.398</v>
      </c>
      <c r="X158" s="129" t="s">
        <v>447</v>
      </c>
      <c r="Y158" s="129" t="s">
        <v>445</v>
      </c>
      <c r="Z158" s="82" t="s">
        <v>448</v>
      </c>
      <c r="AB158" s="85">
        <v>7</v>
      </c>
      <c r="AJ158" s="71" t="s">
        <v>370</v>
      </c>
      <c r="AK158" s="71" t="s">
        <v>153</v>
      </c>
    </row>
    <row r="159" spans="1:37">
      <c r="D159" s="130" t="s">
        <v>449</v>
      </c>
      <c r="E159" s="131"/>
      <c r="F159" s="132"/>
      <c r="G159" s="133"/>
      <c r="H159" s="133"/>
      <c r="I159" s="133"/>
      <c r="J159" s="133"/>
      <c r="K159" s="134"/>
      <c r="L159" s="134"/>
      <c r="M159" s="131"/>
      <c r="N159" s="131"/>
      <c r="O159" s="132"/>
      <c r="P159" s="132"/>
      <c r="Q159" s="131"/>
      <c r="R159" s="131"/>
      <c r="S159" s="131"/>
      <c r="T159" s="135"/>
      <c r="U159" s="135"/>
      <c r="V159" s="135" t="s">
        <v>0</v>
      </c>
      <c r="W159" s="131"/>
      <c r="X159" s="136"/>
    </row>
    <row r="160" spans="1:37">
      <c r="A160" s="80">
        <v>69</v>
      </c>
      <c r="B160" s="81" t="s">
        <v>376</v>
      </c>
      <c r="C160" s="82" t="s">
        <v>450</v>
      </c>
      <c r="D160" s="83" t="s">
        <v>451</v>
      </c>
      <c r="E160" s="84">
        <v>7.1150000000000002</v>
      </c>
      <c r="F160" s="85" t="s">
        <v>148</v>
      </c>
      <c r="I160" s="86">
        <f>ROUND(E160*G160,2)</f>
        <v>0</v>
      </c>
      <c r="J160" s="86">
        <f>ROUND(E160*G160,2)</f>
        <v>0</v>
      </c>
      <c r="K160" s="87">
        <v>0.55000000000000004</v>
      </c>
      <c r="L160" s="87">
        <f>E160*K160</f>
        <v>3.9132500000000006</v>
      </c>
      <c r="N160" s="84">
        <f>E160*M160</f>
        <v>0</v>
      </c>
      <c r="O160" s="85">
        <v>20</v>
      </c>
      <c r="P160" s="85" t="s">
        <v>149</v>
      </c>
      <c r="V160" s="88" t="s">
        <v>98</v>
      </c>
      <c r="X160" s="129" t="s">
        <v>450</v>
      </c>
      <c r="Y160" s="129" t="s">
        <v>450</v>
      </c>
      <c r="Z160" s="82" t="s">
        <v>452</v>
      </c>
      <c r="AA160" s="82" t="s">
        <v>149</v>
      </c>
      <c r="AB160" s="85">
        <v>8</v>
      </c>
      <c r="AJ160" s="71" t="s">
        <v>380</v>
      </c>
      <c r="AK160" s="71" t="s">
        <v>153</v>
      </c>
    </row>
    <row r="161" spans="1:37">
      <c r="D161" s="130" t="s">
        <v>453</v>
      </c>
      <c r="E161" s="131"/>
      <c r="F161" s="132"/>
      <c r="G161" s="133"/>
      <c r="H161" s="133"/>
      <c r="I161" s="133"/>
      <c r="J161" s="133"/>
      <c r="K161" s="134"/>
      <c r="L161" s="134"/>
      <c r="M161" s="131"/>
      <c r="N161" s="131"/>
      <c r="O161" s="132"/>
      <c r="P161" s="132"/>
      <c r="Q161" s="131"/>
      <c r="R161" s="131"/>
      <c r="S161" s="131"/>
      <c r="T161" s="135"/>
      <c r="U161" s="135"/>
      <c r="V161" s="135" t="s">
        <v>0</v>
      </c>
      <c r="W161" s="131"/>
      <c r="X161" s="136"/>
    </row>
    <row r="162" spans="1:37" ht="25.5">
      <c r="A162" s="80">
        <v>70</v>
      </c>
      <c r="B162" s="81" t="s">
        <v>439</v>
      </c>
      <c r="C162" s="82" t="s">
        <v>454</v>
      </c>
      <c r="D162" s="83" t="s">
        <v>455</v>
      </c>
      <c r="E162" s="84">
        <v>136.62</v>
      </c>
      <c r="F162" s="85" t="s">
        <v>203</v>
      </c>
      <c r="H162" s="86">
        <f>ROUND(E162*G162,2)</f>
        <v>0</v>
      </c>
      <c r="J162" s="86">
        <f>ROUND(E162*G162,2)</f>
        <v>0</v>
      </c>
      <c r="L162" s="87">
        <f>E162*K162</f>
        <v>0</v>
      </c>
      <c r="N162" s="84">
        <f>E162*M162</f>
        <v>0</v>
      </c>
      <c r="O162" s="85">
        <v>20</v>
      </c>
      <c r="P162" s="85" t="s">
        <v>149</v>
      </c>
      <c r="V162" s="88" t="s">
        <v>367</v>
      </c>
      <c r="W162" s="84">
        <v>32.652000000000001</v>
      </c>
      <c r="X162" s="129" t="s">
        <v>456</v>
      </c>
      <c r="Y162" s="129" t="s">
        <v>454</v>
      </c>
      <c r="Z162" s="82" t="s">
        <v>295</v>
      </c>
      <c r="AB162" s="85">
        <v>7</v>
      </c>
      <c r="AJ162" s="71" t="s">
        <v>370</v>
      </c>
      <c r="AK162" s="71" t="s">
        <v>153</v>
      </c>
    </row>
    <row r="163" spans="1:37" ht="25.5">
      <c r="A163" s="80">
        <v>71</v>
      </c>
      <c r="B163" s="81" t="s">
        <v>439</v>
      </c>
      <c r="C163" s="82" t="s">
        <v>457</v>
      </c>
      <c r="D163" s="83" t="s">
        <v>458</v>
      </c>
      <c r="E163" s="84">
        <v>136.62</v>
      </c>
      <c r="F163" s="85" t="s">
        <v>203</v>
      </c>
      <c r="H163" s="86">
        <f>ROUND(E163*G163,2)</f>
        <v>0</v>
      </c>
      <c r="J163" s="86">
        <f>ROUND(E163*G163,2)</f>
        <v>0</v>
      </c>
      <c r="L163" s="87">
        <f>E163*K163</f>
        <v>0</v>
      </c>
      <c r="N163" s="84">
        <f>E163*M163</f>
        <v>0</v>
      </c>
      <c r="O163" s="85">
        <v>20</v>
      </c>
      <c r="P163" s="85" t="s">
        <v>149</v>
      </c>
      <c r="V163" s="88" t="s">
        <v>367</v>
      </c>
      <c r="W163" s="84">
        <v>22.952000000000002</v>
      </c>
      <c r="X163" s="129" t="s">
        <v>459</v>
      </c>
      <c r="Y163" s="129" t="s">
        <v>457</v>
      </c>
      <c r="Z163" s="82" t="s">
        <v>448</v>
      </c>
      <c r="AB163" s="85">
        <v>7</v>
      </c>
      <c r="AJ163" s="71" t="s">
        <v>370</v>
      </c>
      <c r="AK163" s="71" t="s">
        <v>153</v>
      </c>
    </row>
    <row r="164" spans="1:37">
      <c r="A164" s="80">
        <v>72</v>
      </c>
      <c r="B164" s="81" t="s">
        <v>376</v>
      </c>
      <c r="C164" s="82" t="s">
        <v>460</v>
      </c>
      <c r="D164" s="83" t="s">
        <v>461</v>
      </c>
      <c r="E164" s="84">
        <v>0.28699999999999998</v>
      </c>
      <c r="F164" s="85" t="s">
        <v>148</v>
      </c>
      <c r="I164" s="86">
        <f>ROUND(E164*G164,2)</f>
        <v>0</v>
      </c>
      <c r="J164" s="86">
        <f>ROUND(E164*G164,2)</f>
        <v>0</v>
      </c>
      <c r="K164" s="87">
        <v>0.55000000000000004</v>
      </c>
      <c r="L164" s="87">
        <f>E164*K164</f>
        <v>0.15784999999999999</v>
      </c>
      <c r="N164" s="84">
        <f>E164*M164</f>
        <v>0</v>
      </c>
      <c r="O164" s="85">
        <v>20</v>
      </c>
      <c r="P164" s="85" t="s">
        <v>149</v>
      </c>
      <c r="V164" s="88" t="s">
        <v>98</v>
      </c>
      <c r="X164" s="129" t="s">
        <v>460</v>
      </c>
      <c r="Y164" s="129" t="s">
        <v>460</v>
      </c>
      <c r="Z164" s="82" t="s">
        <v>452</v>
      </c>
      <c r="AA164" s="82" t="s">
        <v>149</v>
      </c>
      <c r="AB164" s="85">
        <v>8</v>
      </c>
      <c r="AJ164" s="71" t="s">
        <v>380</v>
      </c>
      <c r="AK164" s="71" t="s">
        <v>153</v>
      </c>
    </row>
    <row r="165" spans="1:37">
      <c r="D165" s="130" t="s">
        <v>462</v>
      </c>
      <c r="E165" s="131"/>
      <c r="F165" s="132"/>
      <c r="G165" s="133"/>
      <c r="H165" s="133"/>
      <c r="I165" s="133"/>
      <c r="J165" s="133"/>
      <c r="K165" s="134"/>
      <c r="L165" s="134"/>
      <c r="M165" s="131"/>
      <c r="N165" s="131"/>
      <c r="O165" s="132"/>
      <c r="P165" s="132"/>
      <c r="Q165" s="131"/>
      <c r="R165" s="131"/>
      <c r="S165" s="131"/>
      <c r="T165" s="135"/>
      <c r="U165" s="135"/>
      <c r="V165" s="135" t="s">
        <v>0</v>
      </c>
      <c r="W165" s="131"/>
      <c r="X165" s="136"/>
    </row>
    <row r="166" spans="1:37">
      <c r="A166" s="80">
        <v>73</v>
      </c>
      <c r="B166" s="81" t="s">
        <v>439</v>
      </c>
      <c r="C166" s="82" t="s">
        <v>463</v>
      </c>
      <c r="D166" s="83" t="s">
        <v>464</v>
      </c>
      <c r="E166" s="84">
        <v>7.4020000000000001</v>
      </c>
      <c r="F166" s="85" t="s">
        <v>148</v>
      </c>
      <c r="H166" s="86">
        <f>ROUND(E166*G166,2)</f>
        <v>0</v>
      </c>
      <c r="J166" s="86">
        <f>ROUND(E166*G166,2)</f>
        <v>0</v>
      </c>
      <c r="K166" s="87">
        <v>2.0889999999999999E-2</v>
      </c>
      <c r="L166" s="87">
        <f>E166*K166</f>
        <v>0.15462777999999999</v>
      </c>
      <c r="N166" s="84">
        <f>E166*M166</f>
        <v>0</v>
      </c>
      <c r="O166" s="85">
        <v>20</v>
      </c>
      <c r="P166" s="85" t="s">
        <v>149</v>
      </c>
      <c r="V166" s="88" t="s">
        <v>367</v>
      </c>
      <c r="X166" s="129" t="s">
        <v>465</v>
      </c>
      <c r="Y166" s="129" t="s">
        <v>463</v>
      </c>
      <c r="Z166" s="82" t="s">
        <v>448</v>
      </c>
      <c r="AB166" s="85">
        <v>7</v>
      </c>
      <c r="AJ166" s="71" t="s">
        <v>370</v>
      </c>
      <c r="AK166" s="71" t="s">
        <v>153</v>
      </c>
    </row>
    <row r="167" spans="1:37">
      <c r="D167" s="130" t="s">
        <v>466</v>
      </c>
      <c r="E167" s="131"/>
      <c r="F167" s="132"/>
      <c r="G167" s="133"/>
      <c r="H167" s="133"/>
      <c r="I167" s="133"/>
      <c r="J167" s="133"/>
      <c r="K167" s="134"/>
      <c r="L167" s="134"/>
      <c r="M167" s="131"/>
      <c r="N167" s="131"/>
      <c r="O167" s="132"/>
      <c r="P167" s="132"/>
      <c r="Q167" s="131"/>
      <c r="R167" s="131"/>
      <c r="S167" s="131"/>
      <c r="T167" s="135"/>
      <c r="U167" s="135"/>
      <c r="V167" s="135" t="s">
        <v>0</v>
      </c>
      <c r="W167" s="131"/>
      <c r="X167" s="136"/>
    </row>
    <row r="168" spans="1:37" ht="25.5">
      <c r="A168" s="80">
        <v>74</v>
      </c>
      <c r="B168" s="81" t="s">
        <v>439</v>
      </c>
      <c r="C168" s="82" t="s">
        <v>467</v>
      </c>
      <c r="D168" s="83" t="s">
        <v>468</v>
      </c>
      <c r="E168" s="84">
        <v>96</v>
      </c>
      <c r="F168" s="85" t="s">
        <v>203</v>
      </c>
      <c r="H168" s="86">
        <f>ROUND(E168*G168,2)</f>
        <v>0</v>
      </c>
      <c r="J168" s="86">
        <f>ROUND(E168*G168,2)</f>
        <v>0</v>
      </c>
      <c r="L168" s="87">
        <f>E168*K168</f>
        <v>0</v>
      </c>
      <c r="N168" s="84">
        <f>E168*M168</f>
        <v>0</v>
      </c>
      <c r="O168" s="85">
        <v>20</v>
      </c>
      <c r="P168" s="85" t="s">
        <v>149</v>
      </c>
      <c r="V168" s="88" t="s">
        <v>367</v>
      </c>
      <c r="W168" s="84">
        <v>24.192</v>
      </c>
      <c r="X168" s="129" t="s">
        <v>469</v>
      </c>
      <c r="Y168" s="129" t="s">
        <v>467</v>
      </c>
      <c r="Z168" s="82" t="s">
        <v>295</v>
      </c>
      <c r="AB168" s="85">
        <v>7</v>
      </c>
      <c r="AJ168" s="71" t="s">
        <v>370</v>
      </c>
      <c r="AK168" s="71" t="s">
        <v>153</v>
      </c>
    </row>
    <row r="169" spans="1:37">
      <c r="D169" s="130" t="s">
        <v>371</v>
      </c>
      <c r="E169" s="131"/>
      <c r="F169" s="132"/>
      <c r="G169" s="133"/>
      <c r="H169" s="133"/>
      <c r="I169" s="133"/>
      <c r="J169" s="133"/>
      <c r="K169" s="134"/>
      <c r="L169" s="134"/>
      <c r="M169" s="131"/>
      <c r="N169" s="131"/>
      <c r="O169" s="132"/>
      <c r="P169" s="132"/>
      <c r="Q169" s="131"/>
      <c r="R169" s="131"/>
      <c r="S169" s="131"/>
      <c r="T169" s="135"/>
      <c r="U169" s="135"/>
      <c r="V169" s="135" t="s">
        <v>0</v>
      </c>
      <c r="W169" s="131"/>
      <c r="X169" s="136"/>
    </row>
    <row r="170" spans="1:37">
      <c r="A170" s="80">
        <v>75</v>
      </c>
      <c r="B170" s="81" t="s">
        <v>439</v>
      </c>
      <c r="C170" s="82" t="s">
        <v>470</v>
      </c>
      <c r="D170" s="83" t="s">
        <v>471</v>
      </c>
      <c r="E170" s="84">
        <v>125.84</v>
      </c>
      <c r="F170" s="85" t="s">
        <v>186</v>
      </c>
      <c r="H170" s="86">
        <f>ROUND(E170*G170,2)</f>
        <v>0</v>
      </c>
      <c r="J170" s="86">
        <f>ROUND(E170*G170,2)</f>
        <v>0</v>
      </c>
      <c r="L170" s="87">
        <f>E170*K170</f>
        <v>0</v>
      </c>
      <c r="N170" s="84">
        <f>E170*M170</f>
        <v>0</v>
      </c>
      <c r="O170" s="85">
        <v>20</v>
      </c>
      <c r="P170" s="85" t="s">
        <v>149</v>
      </c>
      <c r="V170" s="88" t="s">
        <v>367</v>
      </c>
      <c r="W170" s="84">
        <v>20.009</v>
      </c>
      <c r="X170" s="129" t="s">
        <v>472</v>
      </c>
      <c r="Y170" s="129" t="s">
        <v>470</v>
      </c>
      <c r="Z170" s="82" t="s">
        <v>444</v>
      </c>
      <c r="AB170" s="85">
        <v>7</v>
      </c>
      <c r="AJ170" s="71" t="s">
        <v>370</v>
      </c>
      <c r="AK170" s="71" t="s">
        <v>153</v>
      </c>
    </row>
    <row r="171" spans="1:37">
      <c r="D171" s="130" t="s">
        <v>473</v>
      </c>
      <c r="E171" s="131"/>
      <c r="F171" s="132"/>
      <c r="G171" s="133"/>
      <c r="H171" s="133"/>
      <c r="I171" s="133"/>
      <c r="J171" s="133"/>
      <c r="K171" s="134"/>
      <c r="L171" s="134"/>
      <c r="M171" s="131"/>
      <c r="N171" s="131"/>
      <c r="O171" s="132"/>
      <c r="P171" s="132"/>
      <c r="Q171" s="131"/>
      <c r="R171" s="131"/>
      <c r="S171" s="131"/>
      <c r="T171" s="135"/>
      <c r="U171" s="135"/>
      <c r="V171" s="135" t="s">
        <v>0</v>
      </c>
      <c r="W171" s="131"/>
      <c r="X171" s="136"/>
    </row>
    <row r="172" spans="1:37" ht="25.5">
      <c r="A172" s="80">
        <v>76</v>
      </c>
      <c r="B172" s="81" t="s">
        <v>439</v>
      </c>
      <c r="C172" s="82" t="s">
        <v>474</v>
      </c>
      <c r="D172" s="83" t="s">
        <v>475</v>
      </c>
      <c r="E172" s="84">
        <v>49.5</v>
      </c>
      <c r="F172" s="85" t="s">
        <v>186</v>
      </c>
      <c r="H172" s="86">
        <f>ROUND(E172*G172,2)</f>
        <v>0</v>
      </c>
      <c r="J172" s="86">
        <f>ROUND(E172*G172,2)</f>
        <v>0</v>
      </c>
      <c r="L172" s="87">
        <f>E172*K172</f>
        <v>0</v>
      </c>
      <c r="N172" s="84">
        <f>E172*M172</f>
        <v>0</v>
      </c>
      <c r="O172" s="85">
        <v>20</v>
      </c>
      <c r="P172" s="85" t="s">
        <v>149</v>
      </c>
      <c r="V172" s="88" t="s">
        <v>367</v>
      </c>
      <c r="W172" s="84">
        <v>10.643000000000001</v>
      </c>
      <c r="X172" s="129" t="s">
        <v>476</v>
      </c>
      <c r="Y172" s="129" t="s">
        <v>474</v>
      </c>
      <c r="Z172" s="82" t="s">
        <v>444</v>
      </c>
      <c r="AB172" s="85">
        <v>7</v>
      </c>
      <c r="AJ172" s="71" t="s">
        <v>370</v>
      </c>
      <c r="AK172" s="71" t="s">
        <v>153</v>
      </c>
    </row>
    <row r="173" spans="1:37">
      <c r="D173" s="130" t="s">
        <v>477</v>
      </c>
      <c r="E173" s="131"/>
      <c r="F173" s="132"/>
      <c r="G173" s="133"/>
      <c r="H173" s="133"/>
      <c r="I173" s="133"/>
      <c r="J173" s="133"/>
      <c r="K173" s="134"/>
      <c r="L173" s="134"/>
      <c r="M173" s="131"/>
      <c r="N173" s="131"/>
      <c r="O173" s="132"/>
      <c r="P173" s="132"/>
      <c r="Q173" s="131"/>
      <c r="R173" s="131"/>
      <c r="S173" s="131"/>
      <c r="T173" s="135"/>
      <c r="U173" s="135"/>
      <c r="V173" s="135" t="s">
        <v>0</v>
      </c>
      <c r="W173" s="131"/>
      <c r="X173" s="136"/>
    </row>
    <row r="174" spans="1:37">
      <c r="A174" s="80">
        <v>77</v>
      </c>
      <c r="B174" s="81" t="s">
        <v>376</v>
      </c>
      <c r="C174" s="82" t="s">
        <v>450</v>
      </c>
      <c r="D174" s="83" t="s">
        <v>451</v>
      </c>
      <c r="E174" s="84">
        <v>2.7549999999999999</v>
      </c>
      <c r="F174" s="85" t="s">
        <v>148</v>
      </c>
      <c r="I174" s="86">
        <f>ROUND(E174*G174,2)</f>
        <v>0</v>
      </c>
      <c r="J174" s="86">
        <f>ROUND(E174*G174,2)</f>
        <v>0</v>
      </c>
      <c r="K174" s="87">
        <v>0.55000000000000004</v>
      </c>
      <c r="L174" s="87">
        <f>E174*K174</f>
        <v>1.51525</v>
      </c>
      <c r="N174" s="84">
        <f>E174*M174</f>
        <v>0</v>
      </c>
      <c r="O174" s="85">
        <v>20</v>
      </c>
      <c r="P174" s="85" t="s">
        <v>149</v>
      </c>
      <c r="V174" s="88" t="s">
        <v>98</v>
      </c>
      <c r="X174" s="129" t="s">
        <v>450</v>
      </c>
      <c r="Y174" s="129" t="s">
        <v>450</v>
      </c>
      <c r="Z174" s="82" t="s">
        <v>452</v>
      </c>
      <c r="AA174" s="82" t="s">
        <v>149</v>
      </c>
      <c r="AB174" s="85">
        <v>8</v>
      </c>
      <c r="AJ174" s="71" t="s">
        <v>380</v>
      </c>
      <c r="AK174" s="71" t="s">
        <v>153</v>
      </c>
    </row>
    <row r="175" spans="1:37">
      <c r="D175" s="130" t="s">
        <v>478</v>
      </c>
      <c r="E175" s="131"/>
      <c r="F175" s="132"/>
      <c r="G175" s="133"/>
      <c r="H175" s="133"/>
      <c r="I175" s="133"/>
      <c r="J175" s="133"/>
      <c r="K175" s="134"/>
      <c r="L175" s="134"/>
      <c r="M175" s="131"/>
      <c r="N175" s="131"/>
      <c r="O175" s="132"/>
      <c r="P175" s="132"/>
      <c r="Q175" s="131"/>
      <c r="R175" s="131"/>
      <c r="S175" s="131"/>
      <c r="T175" s="135"/>
      <c r="U175" s="135"/>
      <c r="V175" s="135" t="s">
        <v>0</v>
      </c>
      <c r="W175" s="131"/>
      <c r="X175" s="136"/>
    </row>
    <row r="176" spans="1:37">
      <c r="A176" s="80">
        <v>78</v>
      </c>
      <c r="B176" s="81" t="s">
        <v>439</v>
      </c>
      <c r="C176" s="82" t="s">
        <v>479</v>
      </c>
      <c r="D176" s="83" t="s">
        <v>480</v>
      </c>
      <c r="E176" s="84">
        <v>2.7549999999999999</v>
      </c>
      <c r="F176" s="85" t="s">
        <v>148</v>
      </c>
      <c r="H176" s="86">
        <f>ROUND(E176*G176,2)</f>
        <v>0</v>
      </c>
      <c r="J176" s="86">
        <f>ROUND(E176*G176,2)</f>
        <v>0</v>
      </c>
      <c r="K176" s="87">
        <v>2.8E-3</v>
      </c>
      <c r="L176" s="87">
        <f>E176*K176</f>
        <v>7.7139999999999995E-3</v>
      </c>
      <c r="N176" s="84">
        <f>E176*M176</f>
        <v>0</v>
      </c>
      <c r="O176" s="85">
        <v>20</v>
      </c>
      <c r="P176" s="85" t="s">
        <v>149</v>
      </c>
      <c r="V176" s="88" t="s">
        <v>367</v>
      </c>
      <c r="X176" s="129" t="s">
        <v>481</v>
      </c>
      <c r="Y176" s="129" t="s">
        <v>479</v>
      </c>
      <c r="Z176" s="82" t="s">
        <v>444</v>
      </c>
      <c r="AB176" s="85">
        <v>7</v>
      </c>
      <c r="AJ176" s="71" t="s">
        <v>370</v>
      </c>
      <c r="AK176" s="71" t="s">
        <v>153</v>
      </c>
    </row>
    <row r="177" spans="1:37">
      <c r="D177" s="130" t="s">
        <v>482</v>
      </c>
      <c r="E177" s="131"/>
      <c r="F177" s="132"/>
      <c r="G177" s="133"/>
      <c r="H177" s="133"/>
      <c r="I177" s="133"/>
      <c r="J177" s="133"/>
      <c r="K177" s="134"/>
      <c r="L177" s="134"/>
      <c r="M177" s="131"/>
      <c r="N177" s="131"/>
      <c r="O177" s="132"/>
      <c r="P177" s="132"/>
      <c r="Q177" s="131"/>
      <c r="R177" s="131"/>
      <c r="S177" s="131"/>
      <c r="T177" s="135"/>
      <c r="U177" s="135"/>
      <c r="V177" s="135" t="s">
        <v>0</v>
      </c>
      <c r="W177" s="131"/>
      <c r="X177" s="136"/>
    </row>
    <row r="178" spans="1:37">
      <c r="A178" s="80">
        <v>79</v>
      </c>
      <c r="B178" s="81" t="s">
        <v>439</v>
      </c>
      <c r="C178" s="82" t="s">
        <v>483</v>
      </c>
      <c r="D178" s="83" t="s">
        <v>484</v>
      </c>
      <c r="F178" s="85" t="s">
        <v>54</v>
      </c>
      <c r="H178" s="86">
        <f>ROUND(E178*G178,2)</f>
        <v>0</v>
      </c>
      <c r="J178" s="86">
        <f>ROUND(E178*G178,2)</f>
        <v>0</v>
      </c>
      <c r="L178" s="87">
        <f>E178*K178</f>
        <v>0</v>
      </c>
      <c r="N178" s="84">
        <f>E178*M178</f>
        <v>0</v>
      </c>
      <c r="O178" s="85">
        <v>20</v>
      </c>
      <c r="P178" s="85" t="s">
        <v>149</v>
      </c>
      <c r="V178" s="88" t="s">
        <v>367</v>
      </c>
      <c r="X178" s="129" t="s">
        <v>485</v>
      </c>
      <c r="Y178" s="129" t="s">
        <v>483</v>
      </c>
      <c r="Z178" s="82" t="s">
        <v>444</v>
      </c>
      <c r="AB178" s="85">
        <v>1</v>
      </c>
      <c r="AJ178" s="71" t="s">
        <v>370</v>
      </c>
      <c r="AK178" s="71" t="s">
        <v>153</v>
      </c>
    </row>
    <row r="179" spans="1:37">
      <c r="D179" s="137" t="s">
        <v>486</v>
      </c>
      <c r="E179" s="138">
        <f>J179</f>
        <v>0</v>
      </c>
      <c r="H179" s="138">
        <f>SUM(H156:H178)</f>
        <v>0</v>
      </c>
      <c r="I179" s="138">
        <f>SUM(I156:I178)</f>
        <v>0</v>
      </c>
      <c r="J179" s="138">
        <f>SUM(J156:J178)</f>
        <v>0</v>
      </c>
      <c r="L179" s="139">
        <f>SUM(L156:L178)</f>
        <v>5.8154285800000007</v>
      </c>
      <c r="N179" s="140">
        <f>SUM(N156:N178)</f>
        <v>0</v>
      </c>
      <c r="W179" s="84">
        <f>SUM(W156:W178)</f>
        <v>269.91200000000003</v>
      </c>
    </row>
    <row r="181" spans="1:37">
      <c r="B181" s="82" t="s">
        <v>487</v>
      </c>
    </row>
    <row r="182" spans="1:37">
      <c r="A182" s="80">
        <v>80</v>
      </c>
      <c r="B182" s="81" t="s">
        <v>488</v>
      </c>
      <c r="C182" s="82" t="s">
        <v>489</v>
      </c>
      <c r="D182" s="83" t="s">
        <v>490</v>
      </c>
      <c r="E182" s="84">
        <v>16.57</v>
      </c>
      <c r="F182" s="85" t="s">
        <v>186</v>
      </c>
      <c r="H182" s="86">
        <f>ROUND(E182*G182,2)</f>
        <v>0</v>
      </c>
      <c r="J182" s="86">
        <f>ROUND(E182*G182,2)</f>
        <v>0</v>
      </c>
      <c r="K182" s="87">
        <v>3.5899999999999999E-3</v>
      </c>
      <c r="L182" s="87">
        <f>E182*K182</f>
        <v>5.9486299999999999E-2</v>
      </c>
      <c r="N182" s="84">
        <f>E182*M182</f>
        <v>0</v>
      </c>
      <c r="O182" s="85">
        <v>20</v>
      </c>
      <c r="P182" s="85" t="s">
        <v>149</v>
      </c>
      <c r="V182" s="88" t="s">
        <v>367</v>
      </c>
      <c r="W182" s="84">
        <v>8.65</v>
      </c>
      <c r="X182" s="129" t="s">
        <v>491</v>
      </c>
      <c r="Y182" s="129" t="s">
        <v>489</v>
      </c>
      <c r="Z182" s="82" t="s">
        <v>492</v>
      </c>
      <c r="AB182" s="85">
        <v>7</v>
      </c>
      <c r="AJ182" s="71" t="s">
        <v>370</v>
      </c>
      <c r="AK182" s="71" t="s">
        <v>153</v>
      </c>
    </row>
    <row r="183" spans="1:37">
      <c r="A183" s="80">
        <v>81</v>
      </c>
      <c r="B183" s="81" t="s">
        <v>488</v>
      </c>
      <c r="C183" s="82" t="s">
        <v>493</v>
      </c>
      <c r="D183" s="83" t="s">
        <v>494</v>
      </c>
      <c r="E183" s="84">
        <v>5.2</v>
      </c>
      <c r="F183" s="85" t="s">
        <v>186</v>
      </c>
      <c r="H183" s="86">
        <f>ROUND(E183*G183,2)</f>
        <v>0</v>
      </c>
      <c r="J183" s="86">
        <f>ROUND(E183*G183,2)</f>
        <v>0</v>
      </c>
      <c r="K183" s="87">
        <v>1.74E-3</v>
      </c>
      <c r="L183" s="87">
        <f>E183*K183</f>
        <v>9.0480000000000005E-3</v>
      </c>
      <c r="N183" s="84">
        <f>E183*M183</f>
        <v>0</v>
      </c>
      <c r="O183" s="85">
        <v>20</v>
      </c>
      <c r="P183" s="85" t="s">
        <v>149</v>
      </c>
      <c r="V183" s="88" t="s">
        <v>367</v>
      </c>
      <c r="W183" s="84">
        <v>2.548</v>
      </c>
      <c r="X183" s="129" t="s">
        <v>495</v>
      </c>
      <c r="Y183" s="129" t="s">
        <v>493</v>
      </c>
      <c r="Z183" s="82" t="s">
        <v>492</v>
      </c>
      <c r="AB183" s="85">
        <v>7</v>
      </c>
      <c r="AJ183" s="71" t="s">
        <v>370</v>
      </c>
      <c r="AK183" s="71" t="s">
        <v>153</v>
      </c>
    </row>
    <row r="184" spans="1:37">
      <c r="D184" s="130" t="s">
        <v>496</v>
      </c>
      <c r="E184" s="131"/>
      <c r="F184" s="132"/>
      <c r="G184" s="133"/>
      <c r="H184" s="133"/>
      <c r="I184" s="133"/>
      <c r="J184" s="133"/>
      <c r="K184" s="134"/>
      <c r="L184" s="134"/>
      <c r="M184" s="131"/>
      <c r="N184" s="131"/>
      <c r="O184" s="132"/>
      <c r="P184" s="132"/>
      <c r="Q184" s="131"/>
      <c r="R184" s="131"/>
      <c r="S184" s="131"/>
      <c r="T184" s="135"/>
      <c r="U184" s="135"/>
      <c r="V184" s="135" t="s">
        <v>0</v>
      </c>
      <c r="W184" s="131"/>
      <c r="X184" s="136"/>
    </row>
    <row r="185" spans="1:37">
      <c r="A185" s="80">
        <v>82</v>
      </c>
      <c r="B185" s="81" t="s">
        <v>488</v>
      </c>
      <c r="C185" s="82" t="s">
        <v>497</v>
      </c>
      <c r="D185" s="83" t="s">
        <v>498</v>
      </c>
      <c r="E185" s="84">
        <v>11.28</v>
      </c>
      <c r="F185" s="85" t="s">
        <v>186</v>
      </c>
      <c r="H185" s="86">
        <f>ROUND(E185*G185,2)</f>
        <v>0</v>
      </c>
      <c r="J185" s="86">
        <f>ROUND(E185*G185,2)</f>
        <v>0</v>
      </c>
      <c r="K185" s="87">
        <v>4.13E-3</v>
      </c>
      <c r="L185" s="87">
        <f>E185*K185</f>
        <v>4.65864E-2</v>
      </c>
      <c r="N185" s="84">
        <f>E185*M185</f>
        <v>0</v>
      </c>
      <c r="O185" s="85">
        <v>20</v>
      </c>
      <c r="P185" s="85" t="s">
        <v>149</v>
      </c>
      <c r="V185" s="88" t="s">
        <v>367</v>
      </c>
      <c r="W185" s="84">
        <v>2.82</v>
      </c>
      <c r="X185" s="129" t="s">
        <v>499</v>
      </c>
      <c r="Y185" s="129" t="s">
        <v>497</v>
      </c>
      <c r="Z185" s="82" t="s">
        <v>492</v>
      </c>
      <c r="AB185" s="85">
        <v>7</v>
      </c>
      <c r="AJ185" s="71" t="s">
        <v>370</v>
      </c>
      <c r="AK185" s="71" t="s">
        <v>153</v>
      </c>
    </row>
    <row r="186" spans="1:37">
      <c r="A186" s="80">
        <v>83</v>
      </c>
      <c r="B186" s="81" t="s">
        <v>488</v>
      </c>
      <c r="C186" s="82" t="s">
        <v>500</v>
      </c>
      <c r="D186" s="83" t="s">
        <v>501</v>
      </c>
      <c r="E186" s="84">
        <v>2</v>
      </c>
      <c r="F186" s="85" t="s">
        <v>434</v>
      </c>
      <c r="H186" s="86">
        <f>ROUND(E186*G186,2)</f>
        <v>0</v>
      </c>
      <c r="J186" s="86">
        <f>ROUND(E186*G186,2)</f>
        <v>0</v>
      </c>
      <c r="K186" s="87">
        <v>2.9999999999999997E-4</v>
      </c>
      <c r="L186" s="87">
        <f>E186*K186</f>
        <v>5.9999999999999995E-4</v>
      </c>
      <c r="N186" s="84">
        <f>E186*M186</f>
        <v>0</v>
      </c>
      <c r="O186" s="85">
        <v>20</v>
      </c>
      <c r="P186" s="85" t="s">
        <v>149</v>
      </c>
      <c r="V186" s="88" t="s">
        <v>367</v>
      </c>
      <c r="W186" s="84">
        <v>0.36399999999999999</v>
      </c>
      <c r="X186" s="129" t="s">
        <v>502</v>
      </c>
      <c r="Y186" s="129" t="s">
        <v>500</v>
      </c>
      <c r="Z186" s="82" t="s">
        <v>492</v>
      </c>
      <c r="AB186" s="85">
        <v>7</v>
      </c>
      <c r="AJ186" s="71" t="s">
        <v>370</v>
      </c>
      <c r="AK186" s="71" t="s">
        <v>153</v>
      </c>
    </row>
    <row r="187" spans="1:37">
      <c r="A187" s="80">
        <v>84</v>
      </c>
      <c r="B187" s="81" t="s">
        <v>488</v>
      </c>
      <c r="C187" s="82" t="s">
        <v>503</v>
      </c>
      <c r="D187" s="83" t="s">
        <v>504</v>
      </c>
      <c r="E187" s="84">
        <v>2</v>
      </c>
      <c r="F187" s="85" t="s">
        <v>434</v>
      </c>
      <c r="H187" s="86">
        <f>ROUND(E187*G187,2)</f>
        <v>0</v>
      </c>
      <c r="J187" s="86">
        <f>ROUND(E187*G187,2)</f>
        <v>0</v>
      </c>
      <c r="K187" s="87">
        <v>2.9999999999999997E-4</v>
      </c>
      <c r="L187" s="87">
        <f>E187*K187</f>
        <v>5.9999999999999995E-4</v>
      </c>
      <c r="N187" s="84">
        <f>E187*M187</f>
        <v>0</v>
      </c>
      <c r="O187" s="85">
        <v>20</v>
      </c>
      <c r="P187" s="85" t="s">
        <v>149</v>
      </c>
      <c r="V187" s="88" t="s">
        <v>367</v>
      </c>
      <c r="W187" s="84">
        <v>0.36399999999999999</v>
      </c>
      <c r="X187" s="129" t="s">
        <v>502</v>
      </c>
      <c r="Y187" s="129" t="s">
        <v>503</v>
      </c>
      <c r="Z187" s="82" t="s">
        <v>492</v>
      </c>
      <c r="AB187" s="85">
        <v>7</v>
      </c>
      <c r="AJ187" s="71" t="s">
        <v>370</v>
      </c>
      <c r="AK187" s="71" t="s">
        <v>153</v>
      </c>
    </row>
    <row r="188" spans="1:37">
      <c r="A188" s="80">
        <v>85</v>
      </c>
      <c r="B188" s="81" t="s">
        <v>488</v>
      </c>
      <c r="C188" s="82" t="s">
        <v>505</v>
      </c>
      <c r="D188" s="83" t="s">
        <v>506</v>
      </c>
      <c r="F188" s="85" t="s">
        <v>54</v>
      </c>
      <c r="H188" s="86">
        <f>ROUND(E188*G188,2)</f>
        <v>0</v>
      </c>
      <c r="J188" s="86">
        <f>ROUND(E188*G188,2)</f>
        <v>0</v>
      </c>
      <c r="L188" s="87">
        <f>E188*K188</f>
        <v>0</v>
      </c>
      <c r="N188" s="84">
        <f>E188*M188</f>
        <v>0</v>
      </c>
      <c r="O188" s="85">
        <v>20</v>
      </c>
      <c r="P188" s="85" t="s">
        <v>149</v>
      </c>
      <c r="V188" s="88" t="s">
        <v>367</v>
      </c>
      <c r="X188" s="129" t="s">
        <v>507</v>
      </c>
      <c r="Y188" s="129" t="s">
        <v>505</v>
      </c>
      <c r="Z188" s="82" t="s">
        <v>492</v>
      </c>
      <c r="AB188" s="85">
        <v>1</v>
      </c>
      <c r="AJ188" s="71" t="s">
        <v>370</v>
      </c>
      <c r="AK188" s="71" t="s">
        <v>153</v>
      </c>
    </row>
    <row r="189" spans="1:37">
      <c r="D189" s="137" t="s">
        <v>508</v>
      </c>
      <c r="E189" s="138">
        <f>J189</f>
        <v>0</v>
      </c>
      <c r="H189" s="138">
        <f>SUM(H181:H188)</f>
        <v>0</v>
      </c>
      <c r="I189" s="138">
        <f>SUM(I181:I188)</f>
        <v>0</v>
      </c>
      <c r="J189" s="138">
        <f>SUM(J181:J188)</f>
        <v>0</v>
      </c>
      <c r="L189" s="139">
        <f>SUM(L181:L188)</f>
        <v>0.1163207</v>
      </c>
      <c r="N189" s="140">
        <f>SUM(N181:N188)</f>
        <v>0</v>
      </c>
      <c r="W189" s="84">
        <f>SUM(W181:W188)</f>
        <v>14.746000000000002</v>
      </c>
    </row>
    <row r="191" spans="1:37">
      <c r="B191" s="82" t="s">
        <v>509</v>
      </c>
    </row>
    <row r="192" spans="1:37" ht="25.5">
      <c r="A192" s="80">
        <v>86</v>
      </c>
      <c r="B192" s="81" t="s">
        <v>510</v>
      </c>
      <c r="C192" s="82" t="s">
        <v>511</v>
      </c>
      <c r="D192" s="83" t="s">
        <v>512</v>
      </c>
      <c r="E192" s="84">
        <v>136.62</v>
      </c>
      <c r="F192" s="85" t="s">
        <v>203</v>
      </c>
      <c r="H192" s="86">
        <f>ROUND(E192*G192,2)</f>
        <v>0</v>
      </c>
      <c r="J192" s="86">
        <f>ROUND(E192*G192,2)</f>
        <v>0</v>
      </c>
      <c r="K192" s="87">
        <v>4.929E-2</v>
      </c>
      <c r="L192" s="87">
        <f>E192*K192</f>
        <v>6.7339998000000003</v>
      </c>
      <c r="N192" s="84">
        <f>E192*M192</f>
        <v>0</v>
      </c>
      <c r="O192" s="85">
        <v>20</v>
      </c>
      <c r="P192" s="85" t="s">
        <v>149</v>
      </c>
      <c r="V192" s="88" t="s">
        <v>367</v>
      </c>
      <c r="W192" s="84">
        <v>57.517000000000003</v>
      </c>
      <c r="X192" s="129" t="s">
        <v>513</v>
      </c>
      <c r="Y192" s="129" t="s">
        <v>511</v>
      </c>
      <c r="Z192" s="82" t="s">
        <v>514</v>
      </c>
      <c r="AB192" s="85">
        <v>7</v>
      </c>
      <c r="AJ192" s="71" t="s">
        <v>370</v>
      </c>
      <c r="AK192" s="71" t="s">
        <v>153</v>
      </c>
    </row>
    <row r="193" spans="1:37">
      <c r="D193" s="130" t="s">
        <v>515</v>
      </c>
      <c r="E193" s="131"/>
      <c r="F193" s="132"/>
      <c r="G193" s="133"/>
      <c r="H193" s="133"/>
      <c r="I193" s="133"/>
      <c r="J193" s="133"/>
      <c r="K193" s="134"/>
      <c r="L193" s="134"/>
      <c r="M193" s="131"/>
      <c r="N193" s="131"/>
      <c r="O193" s="132"/>
      <c r="P193" s="132"/>
      <c r="Q193" s="131"/>
      <c r="R193" s="131"/>
      <c r="S193" s="131"/>
      <c r="T193" s="135"/>
      <c r="U193" s="135"/>
      <c r="V193" s="135" t="s">
        <v>0</v>
      </c>
      <c r="W193" s="131"/>
      <c r="X193" s="136"/>
    </row>
    <row r="194" spans="1:37">
      <c r="A194" s="80">
        <v>87</v>
      </c>
      <c r="B194" s="81" t="s">
        <v>510</v>
      </c>
      <c r="C194" s="82" t="s">
        <v>516</v>
      </c>
      <c r="D194" s="83" t="s">
        <v>517</v>
      </c>
      <c r="E194" s="84">
        <v>150.28200000000001</v>
      </c>
      <c r="F194" s="85" t="s">
        <v>203</v>
      </c>
      <c r="H194" s="86">
        <f>ROUND(E194*G194,2)</f>
        <v>0</v>
      </c>
      <c r="J194" s="86">
        <f>ROUND(E194*G194,2)</f>
        <v>0</v>
      </c>
      <c r="K194" s="87">
        <v>1.7000000000000001E-4</v>
      </c>
      <c r="L194" s="87">
        <f>E194*K194</f>
        <v>2.5547940000000005E-2</v>
      </c>
      <c r="N194" s="84">
        <f>E194*M194</f>
        <v>0</v>
      </c>
      <c r="O194" s="85">
        <v>20</v>
      </c>
      <c r="P194" s="85" t="s">
        <v>149</v>
      </c>
      <c r="V194" s="88" t="s">
        <v>367</v>
      </c>
      <c r="W194" s="84">
        <v>7.9649999999999999</v>
      </c>
      <c r="X194" s="129" t="s">
        <v>518</v>
      </c>
      <c r="Y194" s="129" t="s">
        <v>516</v>
      </c>
      <c r="Z194" s="82" t="s">
        <v>514</v>
      </c>
      <c r="AB194" s="85">
        <v>7</v>
      </c>
      <c r="AJ194" s="71" t="s">
        <v>370</v>
      </c>
      <c r="AK194" s="71" t="s">
        <v>153</v>
      </c>
    </row>
    <row r="195" spans="1:37">
      <c r="D195" s="130" t="s">
        <v>519</v>
      </c>
      <c r="E195" s="131"/>
      <c r="F195" s="132"/>
      <c r="G195" s="133"/>
      <c r="H195" s="133"/>
      <c r="I195" s="133"/>
      <c r="J195" s="133"/>
      <c r="K195" s="134"/>
      <c r="L195" s="134"/>
      <c r="M195" s="131"/>
      <c r="N195" s="131"/>
      <c r="O195" s="132"/>
      <c r="P195" s="132"/>
      <c r="Q195" s="131"/>
      <c r="R195" s="131"/>
      <c r="S195" s="131"/>
      <c r="T195" s="135"/>
      <c r="U195" s="135"/>
      <c r="V195" s="135" t="s">
        <v>0</v>
      </c>
      <c r="W195" s="131"/>
      <c r="X195" s="136"/>
    </row>
    <row r="196" spans="1:37">
      <c r="A196" s="80">
        <v>88</v>
      </c>
      <c r="B196" s="81" t="s">
        <v>510</v>
      </c>
      <c r="C196" s="82" t="s">
        <v>520</v>
      </c>
      <c r="D196" s="83" t="s">
        <v>521</v>
      </c>
      <c r="F196" s="85" t="s">
        <v>54</v>
      </c>
      <c r="H196" s="86">
        <f>ROUND(E196*G196,2)</f>
        <v>0</v>
      </c>
      <c r="J196" s="86">
        <f>ROUND(E196*G196,2)</f>
        <v>0</v>
      </c>
      <c r="L196" s="87">
        <f>E196*K196</f>
        <v>0</v>
      </c>
      <c r="N196" s="84">
        <f>E196*M196</f>
        <v>0</v>
      </c>
      <c r="O196" s="85">
        <v>20</v>
      </c>
      <c r="P196" s="85" t="s">
        <v>149</v>
      </c>
      <c r="V196" s="88" t="s">
        <v>367</v>
      </c>
      <c r="X196" s="129" t="s">
        <v>522</v>
      </c>
      <c r="Y196" s="129" t="s">
        <v>520</v>
      </c>
      <c r="Z196" s="82" t="s">
        <v>514</v>
      </c>
      <c r="AB196" s="85">
        <v>1</v>
      </c>
      <c r="AJ196" s="71" t="s">
        <v>370</v>
      </c>
      <c r="AK196" s="71" t="s">
        <v>153</v>
      </c>
    </row>
    <row r="197" spans="1:37">
      <c r="D197" s="137" t="s">
        <v>523</v>
      </c>
      <c r="E197" s="138">
        <f>J197</f>
        <v>0</v>
      </c>
      <c r="H197" s="138">
        <f>SUM(H191:H196)</f>
        <v>0</v>
      </c>
      <c r="I197" s="138">
        <f>SUM(I191:I196)</f>
        <v>0</v>
      </c>
      <c r="J197" s="138">
        <f>SUM(J191:J196)</f>
        <v>0</v>
      </c>
      <c r="L197" s="139">
        <f>SUM(L191:L196)</f>
        <v>6.7595477400000004</v>
      </c>
      <c r="N197" s="140">
        <f>SUM(N191:N196)</f>
        <v>0</v>
      </c>
      <c r="W197" s="84">
        <f>SUM(W191:W196)</f>
        <v>65.481999999999999</v>
      </c>
    </row>
    <row r="199" spans="1:37">
      <c r="B199" s="82" t="s">
        <v>524</v>
      </c>
    </row>
    <row r="200" spans="1:37" ht="25.5">
      <c r="A200" s="80">
        <v>89</v>
      </c>
      <c r="B200" s="81" t="s">
        <v>525</v>
      </c>
      <c r="C200" s="82" t="s">
        <v>526</v>
      </c>
      <c r="D200" s="83" t="s">
        <v>527</v>
      </c>
      <c r="E200" s="84">
        <v>83.599000000000004</v>
      </c>
      <c r="F200" s="85" t="s">
        <v>203</v>
      </c>
      <c r="H200" s="86">
        <f>ROUND(E200*G200,2)</f>
        <v>0</v>
      </c>
      <c r="J200" s="86">
        <f>ROUND(E200*G200,2)</f>
        <v>0</v>
      </c>
      <c r="K200" s="87">
        <v>4.0000000000000003E-5</v>
      </c>
      <c r="L200" s="87">
        <f>E200*K200</f>
        <v>3.3439600000000004E-3</v>
      </c>
      <c r="N200" s="84">
        <f>E200*M200</f>
        <v>0</v>
      </c>
      <c r="O200" s="85">
        <v>20</v>
      </c>
      <c r="P200" s="85" t="s">
        <v>149</v>
      </c>
      <c r="V200" s="88" t="s">
        <v>367</v>
      </c>
      <c r="W200" s="84">
        <v>132.50399999999999</v>
      </c>
      <c r="X200" s="129" t="s">
        <v>528</v>
      </c>
      <c r="Y200" s="129" t="s">
        <v>526</v>
      </c>
      <c r="Z200" s="82" t="s">
        <v>444</v>
      </c>
      <c r="AB200" s="85">
        <v>7</v>
      </c>
      <c r="AJ200" s="71" t="s">
        <v>370</v>
      </c>
      <c r="AK200" s="71" t="s">
        <v>153</v>
      </c>
    </row>
    <row r="201" spans="1:37">
      <c r="D201" s="130" t="s">
        <v>529</v>
      </c>
      <c r="E201" s="131"/>
      <c r="F201" s="132"/>
      <c r="G201" s="133"/>
      <c r="H201" s="133"/>
      <c r="I201" s="133"/>
      <c r="J201" s="133"/>
      <c r="K201" s="134"/>
      <c r="L201" s="134"/>
      <c r="M201" s="131"/>
      <c r="N201" s="131"/>
      <c r="O201" s="132"/>
      <c r="P201" s="132"/>
      <c r="Q201" s="131"/>
      <c r="R201" s="131"/>
      <c r="S201" s="131"/>
      <c r="T201" s="135"/>
      <c r="U201" s="135"/>
      <c r="V201" s="135" t="s">
        <v>0</v>
      </c>
      <c r="W201" s="131"/>
      <c r="X201" s="136"/>
    </row>
    <row r="202" spans="1:37" ht="25.5">
      <c r="A202" s="80">
        <v>90</v>
      </c>
      <c r="B202" s="81" t="s">
        <v>525</v>
      </c>
      <c r="C202" s="82" t="s">
        <v>530</v>
      </c>
      <c r="D202" s="83" t="s">
        <v>531</v>
      </c>
      <c r="E202" s="84">
        <v>63.668999999999997</v>
      </c>
      <c r="F202" s="85" t="s">
        <v>203</v>
      </c>
      <c r="H202" s="86">
        <f>ROUND(E202*G202,2)</f>
        <v>0</v>
      </c>
      <c r="J202" s="86">
        <f>ROUND(E202*G202,2)</f>
        <v>0</v>
      </c>
      <c r="K202" s="87">
        <v>3.0000000000000001E-5</v>
      </c>
      <c r="L202" s="87">
        <f>E202*K202</f>
        <v>1.91007E-3</v>
      </c>
      <c r="N202" s="84">
        <f>E202*M202</f>
        <v>0</v>
      </c>
      <c r="O202" s="85">
        <v>20</v>
      </c>
      <c r="P202" s="85" t="s">
        <v>149</v>
      </c>
      <c r="V202" s="88" t="s">
        <v>367</v>
      </c>
      <c r="W202" s="84">
        <v>77.23</v>
      </c>
      <c r="X202" s="129" t="s">
        <v>532</v>
      </c>
      <c r="Y202" s="129" t="s">
        <v>530</v>
      </c>
      <c r="Z202" s="82" t="s">
        <v>444</v>
      </c>
      <c r="AB202" s="85">
        <v>7</v>
      </c>
      <c r="AJ202" s="71" t="s">
        <v>370</v>
      </c>
      <c r="AK202" s="71" t="s">
        <v>153</v>
      </c>
    </row>
    <row r="203" spans="1:37">
      <c r="D203" s="130" t="s">
        <v>533</v>
      </c>
      <c r="E203" s="131"/>
      <c r="F203" s="132"/>
      <c r="G203" s="133"/>
      <c r="H203" s="133"/>
      <c r="I203" s="133"/>
      <c r="J203" s="133"/>
      <c r="K203" s="134"/>
      <c r="L203" s="134"/>
      <c r="M203" s="131"/>
      <c r="N203" s="131"/>
      <c r="O203" s="132"/>
      <c r="P203" s="132"/>
      <c r="Q203" s="131"/>
      <c r="R203" s="131"/>
      <c r="S203" s="131"/>
      <c r="T203" s="135"/>
      <c r="U203" s="135"/>
      <c r="V203" s="135" t="s">
        <v>0</v>
      </c>
      <c r="W203" s="131"/>
      <c r="X203" s="136"/>
    </row>
    <row r="204" spans="1:37" ht="25.5">
      <c r="A204" s="80">
        <v>91</v>
      </c>
      <c r="B204" s="81" t="s">
        <v>525</v>
      </c>
      <c r="C204" s="82" t="s">
        <v>534</v>
      </c>
      <c r="D204" s="83" t="s">
        <v>535</v>
      </c>
      <c r="E204" s="84">
        <v>1</v>
      </c>
      <c r="F204" s="85" t="s">
        <v>434</v>
      </c>
      <c r="H204" s="86">
        <f>ROUND(E204*G204,2)</f>
        <v>0</v>
      </c>
      <c r="J204" s="86">
        <f>ROUND(E204*G204,2)</f>
        <v>0</v>
      </c>
      <c r="L204" s="87">
        <f>E204*K204</f>
        <v>0</v>
      </c>
      <c r="N204" s="84">
        <f>E204*M204</f>
        <v>0</v>
      </c>
      <c r="O204" s="85">
        <v>20</v>
      </c>
      <c r="P204" s="85" t="s">
        <v>149</v>
      </c>
      <c r="V204" s="88" t="s">
        <v>367</v>
      </c>
      <c r="W204" s="84">
        <v>0.68200000000000005</v>
      </c>
      <c r="X204" s="129" t="s">
        <v>536</v>
      </c>
      <c r="Y204" s="129" t="s">
        <v>534</v>
      </c>
      <c r="Z204" s="82" t="s">
        <v>537</v>
      </c>
      <c r="AB204" s="85">
        <v>7</v>
      </c>
      <c r="AJ204" s="71" t="s">
        <v>370</v>
      </c>
      <c r="AK204" s="71" t="s">
        <v>153</v>
      </c>
    </row>
    <row r="205" spans="1:37">
      <c r="A205" s="80">
        <v>92</v>
      </c>
      <c r="B205" s="81" t="s">
        <v>525</v>
      </c>
      <c r="C205" s="82" t="s">
        <v>538</v>
      </c>
      <c r="D205" s="83" t="s">
        <v>539</v>
      </c>
      <c r="F205" s="85" t="s">
        <v>54</v>
      </c>
      <c r="H205" s="86">
        <f>ROUND(E205*G205,2)</f>
        <v>0</v>
      </c>
      <c r="J205" s="86">
        <f>ROUND(E205*G205,2)</f>
        <v>0</v>
      </c>
      <c r="L205" s="87">
        <f>E205*K205</f>
        <v>0</v>
      </c>
      <c r="N205" s="84">
        <f>E205*M205</f>
        <v>0</v>
      </c>
      <c r="O205" s="85">
        <v>20</v>
      </c>
      <c r="P205" s="85" t="s">
        <v>149</v>
      </c>
      <c r="V205" s="88" t="s">
        <v>367</v>
      </c>
      <c r="X205" s="129" t="s">
        <v>540</v>
      </c>
      <c r="Y205" s="129" t="s">
        <v>538</v>
      </c>
      <c r="Z205" s="82" t="s">
        <v>444</v>
      </c>
      <c r="AB205" s="85">
        <v>1</v>
      </c>
      <c r="AJ205" s="71" t="s">
        <v>370</v>
      </c>
      <c r="AK205" s="71" t="s">
        <v>153</v>
      </c>
    </row>
    <row r="206" spans="1:37">
      <c r="D206" s="137" t="s">
        <v>541</v>
      </c>
      <c r="E206" s="138">
        <f>J206</f>
        <v>0</v>
      </c>
      <c r="H206" s="138">
        <f>SUM(H199:H205)</f>
        <v>0</v>
      </c>
      <c r="I206" s="138">
        <f>SUM(I199:I205)</f>
        <v>0</v>
      </c>
      <c r="J206" s="138">
        <f>SUM(J199:J205)</f>
        <v>0</v>
      </c>
      <c r="L206" s="139">
        <f>SUM(L199:L205)</f>
        <v>5.2540300000000007E-3</v>
      </c>
      <c r="N206" s="140">
        <f>SUM(N199:N205)</f>
        <v>0</v>
      </c>
      <c r="W206" s="84">
        <f>SUM(W199:W205)</f>
        <v>210.41599999999997</v>
      </c>
    </row>
    <row r="208" spans="1:37">
      <c r="B208" s="82" t="s">
        <v>542</v>
      </c>
    </row>
    <row r="209" spans="1:37">
      <c r="A209" s="80">
        <v>93</v>
      </c>
      <c r="B209" s="81" t="s">
        <v>543</v>
      </c>
      <c r="C209" s="82" t="s">
        <v>544</v>
      </c>
      <c r="D209" s="83" t="s">
        <v>545</v>
      </c>
      <c r="E209" s="84">
        <v>70.7</v>
      </c>
      <c r="F209" s="85" t="s">
        <v>546</v>
      </c>
      <c r="H209" s="86">
        <f>ROUND(E209*G209,2)</f>
        <v>0</v>
      </c>
      <c r="J209" s="86">
        <f>ROUND(E209*G209,2)</f>
        <v>0</v>
      </c>
      <c r="K209" s="87">
        <v>6.9999999999999994E-5</v>
      </c>
      <c r="L209" s="87">
        <f>E209*K209</f>
        <v>4.9489999999999994E-3</v>
      </c>
      <c r="N209" s="84">
        <f>E209*M209</f>
        <v>0</v>
      </c>
      <c r="O209" s="85">
        <v>20</v>
      </c>
      <c r="P209" s="85" t="s">
        <v>149</v>
      </c>
      <c r="V209" s="88" t="s">
        <v>367</v>
      </c>
      <c r="W209" s="84">
        <v>18.523</v>
      </c>
      <c r="X209" s="129" t="s">
        <v>547</v>
      </c>
      <c r="Y209" s="129" t="s">
        <v>544</v>
      </c>
      <c r="Z209" s="82" t="s">
        <v>548</v>
      </c>
      <c r="AB209" s="85">
        <v>7</v>
      </c>
      <c r="AJ209" s="71" t="s">
        <v>370</v>
      </c>
      <c r="AK209" s="71" t="s">
        <v>153</v>
      </c>
    </row>
    <row r="210" spans="1:37">
      <c r="A210" s="80">
        <v>94</v>
      </c>
      <c r="B210" s="81" t="s">
        <v>376</v>
      </c>
      <c r="C210" s="82" t="s">
        <v>549</v>
      </c>
      <c r="D210" s="83" t="s">
        <v>550</v>
      </c>
      <c r="E210" s="84">
        <v>70.7</v>
      </c>
      <c r="F210" s="85" t="s">
        <v>546</v>
      </c>
      <c r="I210" s="86">
        <f>ROUND(E210*G210,2)</f>
        <v>0</v>
      </c>
      <c r="J210" s="86">
        <f>ROUND(E210*G210,2)</f>
        <v>0</v>
      </c>
      <c r="K210" s="87">
        <v>1E-3</v>
      </c>
      <c r="L210" s="87">
        <f>E210*K210</f>
        <v>7.0699999999999999E-2</v>
      </c>
      <c r="N210" s="84">
        <f>E210*M210</f>
        <v>0</v>
      </c>
      <c r="O210" s="85">
        <v>20</v>
      </c>
      <c r="P210" s="85" t="s">
        <v>149</v>
      </c>
      <c r="V210" s="88" t="s">
        <v>98</v>
      </c>
      <c r="X210" s="129" t="s">
        <v>551</v>
      </c>
      <c r="Y210" s="129" t="s">
        <v>549</v>
      </c>
      <c r="Z210" s="82" t="s">
        <v>552</v>
      </c>
      <c r="AA210" s="82" t="s">
        <v>149</v>
      </c>
      <c r="AB210" s="85">
        <v>8</v>
      </c>
      <c r="AJ210" s="71" t="s">
        <v>380</v>
      </c>
      <c r="AK210" s="71" t="s">
        <v>153</v>
      </c>
    </row>
    <row r="211" spans="1:37">
      <c r="D211" s="130" t="s">
        <v>553</v>
      </c>
      <c r="E211" s="131"/>
      <c r="F211" s="132"/>
      <c r="G211" s="133"/>
      <c r="H211" s="133"/>
      <c r="I211" s="133"/>
      <c r="J211" s="133"/>
      <c r="K211" s="134"/>
      <c r="L211" s="134"/>
      <c r="M211" s="131"/>
      <c r="N211" s="131"/>
      <c r="O211" s="132"/>
      <c r="P211" s="132"/>
      <c r="Q211" s="131"/>
      <c r="R211" s="131"/>
      <c r="S211" s="131"/>
      <c r="T211" s="135"/>
      <c r="U211" s="135"/>
      <c r="V211" s="135" t="s">
        <v>0</v>
      </c>
      <c r="W211" s="131"/>
      <c r="X211" s="136"/>
    </row>
    <row r="212" spans="1:37">
      <c r="D212" s="130" t="s">
        <v>554</v>
      </c>
      <c r="E212" s="131"/>
      <c r="F212" s="132"/>
      <c r="G212" s="133"/>
      <c r="H212" s="133"/>
      <c r="I212" s="133"/>
      <c r="J212" s="133"/>
      <c r="K212" s="134"/>
      <c r="L212" s="134"/>
      <c r="M212" s="131"/>
      <c r="N212" s="131"/>
      <c r="O212" s="132"/>
      <c r="P212" s="132"/>
      <c r="Q212" s="131"/>
      <c r="R212" s="131"/>
      <c r="S212" s="131"/>
      <c r="T212" s="135"/>
      <c r="U212" s="135"/>
      <c r="V212" s="135" t="s">
        <v>0</v>
      </c>
      <c r="W212" s="131"/>
      <c r="X212" s="136"/>
    </row>
    <row r="213" spans="1:37">
      <c r="A213" s="80">
        <v>95</v>
      </c>
      <c r="B213" s="81" t="s">
        <v>543</v>
      </c>
      <c r="C213" s="82" t="s">
        <v>555</v>
      </c>
      <c r="D213" s="83" t="s">
        <v>556</v>
      </c>
      <c r="E213" s="84">
        <v>6635.91</v>
      </c>
      <c r="F213" s="85" t="s">
        <v>546</v>
      </c>
      <c r="H213" s="86">
        <f>ROUND(E213*G213,2)</f>
        <v>0</v>
      </c>
      <c r="J213" s="86">
        <f>ROUND(E213*G213,2)</f>
        <v>0</v>
      </c>
      <c r="K213" s="87">
        <v>5.0000000000000002E-5</v>
      </c>
      <c r="L213" s="87">
        <f>E213*K213</f>
        <v>0.33179550000000002</v>
      </c>
      <c r="N213" s="84">
        <f>E213*M213</f>
        <v>0</v>
      </c>
      <c r="O213" s="85">
        <v>20</v>
      </c>
      <c r="P213" s="85" t="s">
        <v>149</v>
      </c>
      <c r="V213" s="88" t="s">
        <v>367</v>
      </c>
      <c r="W213" s="84">
        <v>424.69799999999998</v>
      </c>
      <c r="X213" s="129" t="s">
        <v>557</v>
      </c>
      <c r="Y213" s="129" t="s">
        <v>555</v>
      </c>
      <c r="Z213" s="82" t="s">
        <v>548</v>
      </c>
      <c r="AB213" s="85">
        <v>7</v>
      </c>
      <c r="AJ213" s="71" t="s">
        <v>370</v>
      </c>
      <c r="AK213" s="71" t="s">
        <v>153</v>
      </c>
    </row>
    <row r="214" spans="1:37">
      <c r="A214" s="80">
        <v>96</v>
      </c>
      <c r="B214" s="81" t="s">
        <v>376</v>
      </c>
      <c r="C214" s="82" t="s">
        <v>558</v>
      </c>
      <c r="D214" s="83" t="s">
        <v>559</v>
      </c>
      <c r="E214" s="84">
        <v>6635.91</v>
      </c>
      <c r="F214" s="85" t="s">
        <v>546</v>
      </c>
      <c r="I214" s="86">
        <f>ROUND(E214*G214,2)</f>
        <v>0</v>
      </c>
      <c r="J214" s="86">
        <f>ROUND(E214*G214,2)</f>
        <v>0</v>
      </c>
      <c r="K214" s="87">
        <v>1E-3</v>
      </c>
      <c r="L214" s="87">
        <f>E214*K214</f>
        <v>6.63591</v>
      </c>
      <c r="N214" s="84">
        <f>E214*M214</f>
        <v>0</v>
      </c>
      <c r="O214" s="85">
        <v>20</v>
      </c>
      <c r="P214" s="85" t="s">
        <v>149</v>
      </c>
      <c r="V214" s="88" t="s">
        <v>98</v>
      </c>
      <c r="X214" s="129" t="s">
        <v>551</v>
      </c>
      <c r="Y214" s="129" t="s">
        <v>558</v>
      </c>
      <c r="Z214" s="82" t="s">
        <v>552</v>
      </c>
      <c r="AA214" s="82" t="s">
        <v>149</v>
      </c>
      <c r="AB214" s="85">
        <v>8</v>
      </c>
      <c r="AJ214" s="71" t="s">
        <v>380</v>
      </c>
      <c r="AK214" s="71" t="s">
        <v>153</v>
      </c>
    </row>
    <row r="215" spans="1:37">
      <c r="A215" s="80">
        <v>97</v>
      </c>
      <c r="B215" s="81" t="s">
        <v>543</v>
      </c>
      <c r="C215" s="82" t="s">
        <v>560</v>
      </c>
      <c r="D215" s="83" t="s">
        <v>561</v>
      </c>
      <c r="E215" s="84">
        <v>900</v>
      </c>
      <c r="F215" s="85" t="s">
        <v>546</v>
      </c>
      <c r="H215" s="86">
        <f>ROUND(E215*G215,2)</f>
        <v>0</v>
      </c>
      <c r="J215" s="86">
        <f>ROUND(E215*G215,2)</f>
        <v>0</v>
      </c>
      <c r="K215" s="87">
        <v>5.0000000000000002E-5</v>
      </c>
      <c r="L215" s="87">
        <f>E215*K215</f>
        <v>4.5000000000000005E-2</v>
      </c>
      <c r="M215" s="84">
        <v>1E-3</v>
      </c>
      <c r="N215" s="84">
        <f>E215*M215</f>
        <v>0.9</v>
      </c>
      <c r="O215" s="85">
        <v>20</v>
      </c>
      <c r="P215" s="85" t="s">
        <v>149</v>
      </c>
      <c r="V215" s="88" t="s">
        <v>367</v>
      </c>
      <c r="W215" s="84">
        <v>23.4</v>
      </c>
      <c r="X215" s="129" t="s">
        <v>562</v>
      </c>
      <c r="Y215" s="129" t="s">
        <v>560</v>
      </c>
      <c r="Z215" s="82" t="s">
        <v>548</v>
      </c>
      <c r="AB215" s="85">
        <v>7</v>
      </c>
      <c r="AJ215" s="71" t="s">
        <v>370</v>
      </c>
      <c r="AK215" s="71" t="s">
        <v>153</v>
      </c>
    </row>
    <row r="216" spans="1:37">
      <c r="D216" s="130" t="s">
        <v>563</v>
      </c>
      <c r="E216" s="131"/>
      <c r="F216" s="132"/>
      <c r="G216" s="133"/>
      <c r="H216" s="133"/>
      <c r="I216" s="133"/>
      <c r="J216" s="133"/>
      <c r="K216" s="134"/>
      <c r="L216" s="134"/>
      <c r="M216" s="131"/>
      <c r="N216" s="131"/>
      <c r="O216" s="132"/>
      <c r="P216" s="132"/>
      <c r="Q216" s="131"/>
      <c r="R216" s="131"/>
      <c r="S216" s="131"/>
      <c r="T216" s="135"/>
      <c r="U216" s="135"/>
      <c r="V216" s="135" t="s">
        <v>0</v>
      </c>
      <c r="W216" s="131"/>
      <c r="X216" s="136"/>
    </row>
    <row r="217" spans="1:37">
      <c r="A217" s="80">
        <v>98</v>
      </c>
      <c r="B217" s="81" t="s">
        <v>543</v>
      </c>
      <c r="C217" s="82" t="s">
        <v>564</v>
      </c>
      <c r="D217" s="83" t="s">
        <v>565</v>
      </c>
      <c r="F217" s="85" t="s">
        <v>54</v>
      </c>
      <c r="H217" s="86">
        <f>ROUND(E217*G217,2)</f>
        <v>0</v>
      </c>
      <c r="J217" s="86">
        <f>ROUND(E217*G217,2)</f>
        <v>0</v>
      </c>
      <c r="L217" s="87">
        <f>E217*K217</f>
        <v>0</v>
      </c>
      <c r="N217" s="84">
        <f>E217*M217</f>
        <v>0</v>
      </c>
      <c r="O217" s="85">
        <v>20</v>
      </c>
      <c r="P217" s="85" t="s">
        <v>149</v>
      </c>
      <c r="V217" s="88" t="s">
        <v>367</v>
      </c>
      <c r="X217" s="129" t="s">
        <v>566</v>
      </c>
      <c r="Y217" s="129" t="s">
        <v>564</v>
      </c>
      <c r="Z217" s="82" t="s">
        <v>548</v>
      </c>
      <c r="AB217" s="85">
        <v>1</v>
      </c>
      <c r="AJ217" s="71" t="s">
        <v>370</v>
      </c>
      <c r="AK217" s="71" t="s">
        <v>153</v>
      </c>
    </row>
    <row r="218" spans="1:37">
      <c r="D218" s="137" t="s">
        <v>567</v>
      </c>
      <c r="E218" s="138">
        <f>J218</f>
        <v>0</v>
      </c>
      <c r="H218" s="138">
        <f>SUM(H208:H217)</f>
        <v>0</v>
      </c>
      <c r="I218" s="138">
        <f>SUM(I208:I217)</f>
        <v>0</v>
      </c>
      <c r="J218" s="138">
        <f>SUM(J208:J217)</f>
        <v>0</v>
      </c>
      <c r="L218" s="139">
        <f>SUM(L208:L217)</f>
        <v>7.0883544999999994</v>
      </c>
      <c r="N218" s="140">
        <f>SUM(N208:N217)</f>
        <v>0.9</v>
      </c>
      <c r="W218" s="84">
        <f>SUM(W208:W217)</f>
        <v>466.62099999999998</v>
      </c>
    </row>
    <row r="220" spans="1:37">
      <c r="B220" s="82" t="s">
        <v>568</v>
      </c>
    </row>
    <row r="221" spans="1:37">
      <c r="A221" s="80">
        <v>99</v>
      </c>
      <c r="B221" s="81" t="s">
        <v>569</v>
      </c>
      <c r="C221" s="82" t="s">
        <v>570</v>
      </c>
      <c r="D221" s="83" t="s">
        <v>571</v>
      </c>
      <c r="E221" s="84">
        <v>17.760000000000002</v>
      </c>
      <c r="F221" s="85" t="s">
        <v>186</v>
      </c>
      <c r="H221" s="86">
        <f>ROUND(E221*G221,2)</f>
        <v>0</v>
      </c>
      <c r="J221" s="86">
        <f>ROUND(E221*G221,2)</f>
        <v>0</v>
      </c>
      <c r="K221" s="87">
        <v>4.4999999999999999E-4</v>
      </c>
      <c r="L221" s="87">
        <f>E221*K221</f>
        <v>7.9920000000000008E-3</v>
      </c>
      <c r="N221" s="84">
        <f>E221*M221</f>
        <v>0</v>
      </c>
      <c r="O221" s="85">
        <v>20</v>
      </c>
      <c r="P221" s="85" t="s">
        <v>149</v>
      </c>
      <c r="V221" s="88" t="s">
        <v>367</v>
      </c>
      <c r="W221" s="84">
        <v>2.3620000000000001</v>
      </c>
      <c r="X221" s="129" t="s">
        <v>572</v>
      </c>
      <c r="Y221" s="129" t="s">
        <v>570</v>
      </c>
      <c r="Z221" s="82" t="s">
        <v>573</v>
      </c>
      <c r="AB221" s="85">
        <v>7</v>
      </c>
      <c r="AJ221" s="71" t="s">
        <v>370</v>
      </c>
      <c r="AK221" s="71" t="s">
        <v>153</v>
      </c>
    </row>
    <row r="222" spans="1:37">
      <c r="D222" s="130" t="s">
        <v>574</v>
      </c>
      <c r="E222" s="131"/>
      <c r="F222" s="132"/>
      <c r="G222" s="133"/>
      <c r="H222" s="133"/>
      <c r="I222" s="133"/>
      <c r="J222" s="133"/>
      <c r="K222" s="134"/>
      <c r="L222" s="134"/>
      <c r="M222" s="131"/>
      <c r="N222" s="131"/>
      <c r="O222" s="132"/>
      <c r="P222" s="132"/>
      <c r="Q222" s="131"/>
      <c r="R222" s="131"/>
      <c r="S222" s="131"/>
      <c r="T222" s="135"/>
      <c r="U222" s="135"/>
      <c r="V222" s="135" t="s">
        <v>0</v>
      </c>
      <c r="W222" s="131"/>
      <c r="X222" s="136"/>
    </row>
    <row r="223" spans="1:37">
      <c r="A223" s="80">
        <v>100</v>
      </c>
      <c r="B223" s="81" t="s">
        <v>569</v>
      </c>
      <c r="C223" s="82" t="s">
        <v>575</v>
      </c>
      <c r="D223" s="83" t="s">
        <v>576</v>
      </c>
      <c r="E223" s="84">
        <v>21.77</v>
      </c>
      <c r="F223" s="85" t="s">
        <v>203</v>
      </c>
      <c r="H223" s="86">
        <f>ROUND(E223*G223,2)</f>
        <v>0</v>
      </c>
      <c r="J223" s="86">
        <f>ROUND(E223*G223,2)</f>
        <v>0</v>
      </c>
      <c r="K223" s="87">
        <v>3.82E-3</v>
      </c>
      <c r="L223" s="87">
        <f>E223*K223</f>
        <v>8.3161399999999996E-2</v>
      </c>
      <c r="N223" s="84">
        <f>E223*M223</f>
        <v>0</v>
      </c>
      <c r="O223" s="85">
        <v>20</v>
      </c>
      <c r="P223" s="85" t="s">
        <v>149</v>
      </c>
      <c r="V223" s="88" t="s">
        <v>367</v>
      </c>
      <c r="W223" s="84">
        <v>6.2039999999999997</v>
      </c>
      <c r="X223" s="129" t="s">
        <v>577</v>
      </c>
      <c r="Y223" s="129" t="s">
        <v>575</v>
      </c>
      <c r="Z223" s="82" t="s">
        <v>295</v>
      </c>
      <c r="AB223" s="85">
        <v>7</v>
      </c>
      <c r="AJ223" s="71" t="s">
        <v>370</v>
      </c>
      <c r="AK223" s="71" t="s">
        <v>153</v>
      </c>
    </row>
    <row r="224" spans="1:37">
      <c r="A224" s="80">
        <v>101</v>
      </c>
      <c r="B224" s="81" t="s">
        <v>569</v>
      </c>
      <c r="C224" s="82" t="s">
        <v>578</v>
      </c>
      <c r="D224" s="83" t="s">
        <v>579</v>
      </c>
      <c r="E224" s="84">
        <v>21.77</v>
      </c>
      <c r="F224" s="85" t="s">
        <v>203</v>
      </c>
      <c r="H224" s="86">
        <f>ROUND(E224*G224,2)</f>
        <v>0</v>
      </c>
      <c r="J224" s="86">
        <f>ROUND(E224*G224,2)</f>
        <v>0</v>
      </c>
      <c r="K224" s="87">
        <v>3.46E-3</v>
      </c>
      <c r="L224" s="87">
        <f>E224*K224</f>
        <v>7.5324199999999994E-2</v>
      </c>
      <c r="N224" s="84">
        <f>E224*M224</f>
        <v>0</v>
      </c>
      <c r="O224" s="85">
        <v>20</v>
      </c>
      <c r="P224" s="85" t="s">
        <v>149</v>
      </c>
      <c r="V224" s="88" t="s">
        <v>367</v>
      </c>
      <c r="W224" s="84">
        <v>6.1829999999999998</v>
      </c>
      <c r="X224" s="129" t="s">
        <v>580</v>
      </c>
      <c r="Y224" s="129" t="s">
        <v>578</v>
      </c>
      <c r="Z224" s="82" t="s">
        <v>295</v>
      </c>
      <c r="AB224" s="85">
        <v>7</v>
      </c>
      <c r="AJ224" s="71" t="s">
        <v>370</v>
      </c>
      <c r="AK224" s="71" t="s">
        <v>153</v>
      </c>
    </row>
    <row r="225" spans="1:37">
      <c r="A225" s="80">
        <v>102</v>
      </c>
      <c r="B225" s="81" t="s">
        <v>376</v>
      </c>
      <c r="C225" s="82" t="s">
        <v>581</v>
      </c>
      <c r="D225" s="83" t="s">
        <v>582</v>
      </c>
      <c r="E225" s="84">
        <v>25.238</v>
      </c>
      <c r="F225" s="85" t="s">
        <v>203</v>
      </c>
      <c r="I225" s="86">
        <f>ROUND(E225*G225,2)</f>
        <v>0</v>
      </c>
      <c r="J225" s="86">
        <f>ROUND(E225*G225,2)</f>
        <v>0</v>
      </c>
      <c r="K225" s="87">
        <v>5.8000000000000003E-2</v>
      </c>
      <c r="L225" s="87">
        <f>E225*K225</f>
        <v>1.4638040000000001</v>
      </c>
      <c r="N225" s="84">
        <f>E225*M225</f>
        <v>0</v>
      </c>
      <c r="O225" s="85">
        <v>20</v>
      </c>
      <c r="P225" s="85" t="s">
        <v>149</v>
      </c>
      <c r="V225" s="88" t="s">
        <v>98</v>
      </c>
      <c r="X225" s="129" t="s">
        <v>583</v>
      </c>
      <c r="Y225" s="129" t="s">
        <v>581</v>
      </c>
      <c r="Z225" s="82" t="s">
        <v>584</v>
      </c>
      <c r="AA225" s="82" t="s">
        <v>149</v>
      </c>
      <c r="AB225" s="85">
        <v>8</v>
      </c>
      <c r="AJ225" s="71" t="s">
        <v>380</v>
      </c>
      <c r="AK225" s="71" t="s">
        <v>153</v>
      </c>
    </row>
    <row r="226" spans="1:37">
      <c r="D226" s="130" t="s">
        <v>585</v>
      </c>
      <c r="E226" s="131"/>
      <c r="F226" s="132"/>
      <c r="G226" s="133"/>
      <c r="H226" s="133"/>
      <c r="I226" s="133"/>
      <c r="J226" s="133"/>
      <c r="K226" s="134"/>
      <c r="L226" s="134"/>
      <c r="M226" s="131"/>
      <c r="N226" s="131"/>
      <c r="O226" s="132"/>
      <c r="P226" s="132"/>
      <c r="Q226" s="131"/>
      <c r="R226" s="131"/>
      <c r="S226" s="131"/>
      <c r="T226" s="135"/>
      <c r="U226" s="135"/>
      <c r="V226" s="135" t="s">
        <v>0</v>
      </c>
      <c r="W226" s="131"/>
      <c r="X226" s="136"/>
    </row>
    <row r="227" spans="1:37">
      <c r="A227" s="80">
        <v>103</v>
      </c>
      <c r="B227" s="81" t="s">
        <v>569</v>
      </c>
      <c r="C227" s="82" t="s">
        <v>586</v>
      </c>
      <c r="D227" s="83" t="s">
        <v>587</v>
      </c>
      <c r="E227" s="84">
        <v>21.77</v>
      </c>
      <c r="F227" s="85" t="s">
        <v>203</v>
      </c>
      <c r="H227" s="86">
        <f>ROUND(E227*G227,2)</f>
        <v>0</v>
      </c>
      <c r="J227" s="86">
        <f>ROUND(E227*G227,2)</f>
        <v>0</v>
      </c>
      <c r="K227" s="87">
        <v>6.2E-4</v>
      </c>
      <c r="L227" s="87">
        <f>E227*K227</f>
        <v>1.34974E-2</v>
      </c>
      <c r="N227" s="84">
        <f>E227*M227</f>
        <v>0</v>
      </c>
      <c r="O227" s="85">
        <v>20</v>
      </c>
      <c r="P227" s="85" t="s">
        <v>149</v>
      </c>
      <c r="V227" s="88" t="s">
        <v>367</v>
      </c>
      <c r="X227" s="129" t="s">
        <v>588</v>
      </c>
      <c r="Y227" s="129" t="s">
        <v>586</v>
      </c>
      <c r="Z227" s="82" t="s">
        <v>573</v>
      </c>
      <c r="AB227" s="85">
        <v>7</v>
      </c>
      <c r="AJ227" s="71" t="s">
        <v>370</v>
      </c>
      <c r="AK227" s="71" t="s">
        <v>153</v>
      </c>
    </row>
    <row r="228" spans="1:37">
      <c r="A228" s="80">
        <v>104</v>
      </c>
      <c r="B228" s="81" t="s">
        <v>569</v>
      </c>
      <c r="C228" s="82" t="s">
        <v>589</v>
      </c>
      <c r="D228" s="83" t="s">
        <v>590</v>
      </c>
      <c r="F228" s="85" t="s">
        <v>54</v>
      </c>
      <c r="H228" s="86">
        <f>ROUND(E228*G228,2)</f>
        <v>0</v>
      </c>
      <c r="J228" s="86">
        <f>ROUND(E228*G228,2)</f>
        <v>0</v>
      </c>
      <c r="L228" s="87">
        <f>E228*K228</f>
        <v>0</v>
      </c>
      <c r="N228" s="84">
        <f>E228*M228</f>
        <v>0</v>
      </c>
      <c r="O228" s="85">
        <v>20</v>
      </c>
      <c r="P228" s="85" t="s">
        <v>149</v>
      </c>
      <c r="V228" s="88" t="s">
        <v>367</v>
      </c>
      <c r="X228" s="129" t="s">
        <v>591</v>
      </c>
      <c r="Y228" s="129" t="s">
        <v>589</v>
      </c>
      <c r="Z228" s="82" t="s">
        <v>573</v>
      </c>
      <c r="AB228" s="85">
        <v>1</v>
      </c>
      <c r="AJ228" s="71" t="s">
        <v>370</v>
      </c>
      <c r="AK228" s="71" t="s">
        <v>153</v>
      </c>
    </row>
    <row r="229" spans="1:37">
      <c r="D229" s="137" t="s">
        <v>592</v>
      </c>
      <c r="E229" s="138">
        <f>J229</f>
        <v>0</v>
      </c>
      <c r="H229" s="138">
        <f>SUM(H220:H228)</f>
        <v>0</v>
      </c>
      <c r="I229" s="138">
        <f>SUM(I220:I228)</f>
        <v>0</v>
      </c>
      <c r="J229" s="138">
        <f>SUM(J220:J228)</f>
        <v>0</v>
      </c>
      <c r="L229" s="139">
        <f>SUM(L220:L228)</f>
        <v>1.6437790000000001</v>
      </c>
      <c r="N229" s="140">
        <f>SUM(N220:N228)</f>
        <v>0</v>
      </c>
      <c r="W229" s="84">
        <f>SUM(W220:W228)</f>
        <v>14.748999999999999</v>
      </c>
    </row>
    <row r="231" spans="1:37">
      <c r="B231" s="82" t="s">
        <v>593</v>
      </c>
    </row>
    <row r="232" spans="1:37">
      <c r="A232" s="80">
        <v>105</v>
      </c>
      <c r="B232" s="81" t="s">
        <v>594</v>
      </c>
      <c r="C232" s="82" t="s">
        <v>595</v>
      </c>
      <c r="D232" s="83" t="s">
        <v>596</v>
      </c>
      <c r="E232" s="84">
        <v>63.54</v>
      </c>
      <c r="F232" s="85" t="s">
        <v>203</v>
      </c>
      <c r="H232" s="86">
        <f>ROUND(E232*G232,2)</f>
        <v>0</v>
      </c>
      <c r="J232" s="86">
        <f>ROUND(E232*G232,2)</f>
        <v>0</v>
      </c>
      <c r="K232" s="87">
        <v>4.1399999999999996E-3</v>
      </c>
      <c r="L232" s="87">
        <f>E232*K232</f>
        <v>0.26305559999999995</v>
      </c>
      <c r="N232" s="84">
        <f>E232*M232</f>
        <v>0</v>
      </c>
      <c r="O232" s="85">
        <v>20</v>
      </c>
      <c r="P232" s="85" t="s">
        <v>149</v>
      </c>
      <c r="V232" s="88" t="s">
        <v>367</v>
      </c>
      <c r="W232" s="84">
        <v>27.957999999999998</v>
      </c>
      <c r="X232" s="129" t="s">
        <v>597</v>
      </c>
      <c r="Y232" s="129" t="s">
        <v>595</v>
      </c>
      <c r="Z232" s="82" t="s">
        <v>598</v>
      </c>
      <c r="AB232" s="85">
        <v>1</v>
      </c>
      <c r="AJ232" s="71" t="s">
        <v>370</v>
      </c>
      <c r="AK232" s="71" t="s">
        <v>153</v>
      </c>
    </row>
    <row r="233" spans="1:37">
      <c r="A233" s="80">
        <v>106</v>
      </c>
      <c r="B233" s="81" t="s">
        <v>594</v>
      </c>
      <c r="C233" s="82" t="s">
        <v>599</v>
      </c>
      <c r="D233" s="83" t="s">
        <v>600</v>
      </c>
      <c r="F233" s="85" t="s">
        <v>54</v>
      </c>
      <c r="H233" s="86">
        <f>ROUND(E233*G233,2)</f>
        <v>0</v>
      </c>
      <c r="J233" s="86">
        <f>ROUND(E233*G233,2)</f>
        <v>0</v>
      </c>
      <c r="L233" s="87">
        <f>E233*K233</f>
        <v>0</v>
      </c>
      <c r="N233" s="84">
        <f>E233*M233</f>
        <v>0</v>
      </c>
      <c r="O233" s="85">
        <v>20</v>
      </c>
      <c r="P233" s="85" t="s">
        <v>149</v>
      </c>
      <c r="V233" s="88" t="s">
        <v>367</v>
      </c>
      <c r="X233" s="129" t="s">
        <v>601</v>
      </c>
      <c r="Y233" s="129" t="s">
        <v>599</v>
      </c>
      <c r="Z233" s="82" t="s">
        <v>573</v>
      </c>
      <c r="AB233" s="85">
        <v>1</v>
      </c>
      <c r="AJ233" s="71" t="s">
        <v>370</v>
      </c>
      <c r="AK233" s="71" t="s">
        <v>153</v>
      </c>
    </row>
    <row r="234" spans="1:37">
      <c r="D234" s="137" t="s">
        <v>602</v>
      </c>
      <c r="E234" s="138">
        <f>J234</f>
        <v>0</v>
      </c>
      <c r="H234" s="138">
        <f>SUM(H231:H233)</f>
        <v>0</v>
      </c>
      <c r="I234" s="138">
        <f>SUM(I231:I233)</f>
        <v>0</v>
      </c>
      <c r="J234" s="138">
        <f>SUM(J231:J233)</f>
        <v>0</v>
      </c>
      <c r="L234" s="139">
        <f>SUM(L231:L233)</f>
        <v>0.26305559999999995</v>
      </c>
      <c r="N234" s="140">
        <f>SUM(N231:N233)</f>
        <v>0</v>
      </c>
      <c r="W234" s="84">
        <f>SUM(W231:W233)</f>
        <v>27.957999999999998</v>
      </c>
    </row>
    <row r="236" spans="1:37">
      <c r="B236" s="82" t="s">
        <v>603</v>
      </c>
    </row>
    <row r="237" spans="1:37">
      <c r="A237" s="80">
        <v>107</v>
      </c>
      <c r="B237" s="81" t="s">
        <v>604</v>
      </c>
      <c r="C237" s="82" t="s">
        <v>605</v>
      </c>
      <c r="D237" s="83" t="s">
        <v>606</v>
      </c>
      <c r="E237" s="84">
        <v>155.85</v>
      </c>
      <c r="F237" s="85" t="s">
        <v>203</v>
      </c>
      <c r="H237" s="86">
        <f>ROUND(E237*G237,2)</f>
        <v>0</v>
      </c>
      <c r="J237" s="86">
        <f>ROUND(E237*G237,2)</f>
        <v>0</v>
      </c>
      <c r="K237" s="87">
        <v>1.6000000000000001E-4</v>
      </c>
      <c r="L237" s="87">
        <f>E237*K237</f>
        <v>2.4936E-2</v>
      </c>
      <c r="N237" s="84">
        <f>E237*M237</f>
        <v>0</v>
      </c>
      <c r="O237" s="85">
        <v>20</v>
      </c>
      <c r="P237" s="85" t="s">
        <v>149</v>
      </c>
      <c r="V237" s="88" t="s">
        <v>367</v>
      </c>
      <c r="W237" s="84">
        <v>40.521000000000001</v>
      </c>
      <c r="X237" s="129" t="s">
        <v>607</v>
      </c>
      <c r="Y237" s="129" t="s">
        <v>605</v>
      </c>
      <c r="Z237" s="82" t="s">
        <v>608</v>
      </c>
      <c r="AB237" s="85">
        <v>7</v>
      </c>
      <c r="AJ237" s="71" t="s">
        <v>370</v>
      </c>
      <c r="AK237" s="71" t="s">
        <v>153</v>
      </c>
    </row>
    <row r="238" spans="1:37">
      <c r="D238" s="130" t="s">
        <v>609</v>
      </c>
      <c r="E238" s="131"/>
      <c r="F238" s="132"/>
      <c r="G238" s="133"/>
      <c r="H238" s="133"/>
      <c r="I238" s="133"/>
      <c r="J238" s="133"/>
      <c r="K238" s="134"/>
      <c r="L238" s="134"/>
      <c r="M238" s="131"/>
      <c r="N238" s="131"/>
      <c r="O238" s="132"/>
      <c r="P238" s="132"/>
      <c r="Q238" s="131"/>
      <c r="R238" s="131"/>
      <c r="S238" s="131"/>
      <c r="T238" s="135"/>
      <c r="U238" s="135"/>
      <c r="V238" s="135" t="s">
        <v>0</v>
      </c>
      <c r="W238" s="131"/>
      <c r="X238" s="136"/>
    </row>
    <row r="239" spans="1:37">
      <c r="D239" s="130" t="s">
        <v>610</v>
      </c>
      <c r="E239" s="131"/>
      <c r="F239" s="132"/>
      <c r="G239" s="133"/>
      <c r="H239" s="133"/>
      <c r="I239" s="133"/>
      <c r="J239" s="133"/>
      <c r="K239" s="134"/>
      <c r="L239" s="134"/>
      <c r="M239" s="131"/>
      <c r="N239" s="131"/>
      <c r="O239" s="132"/>
      <c r="P239" s="132"/>
      <c r="Q239" s="131"/>
      <c r="R239" s="131"/>
      <c r="S239" s="131"/>
      <c r="T239" s="135"/>
      <c r="U239" s="135"/>
      <c r="V239" s="135" t="s">
        <v>0</v>
      </c>
      <c r="W239" s="131"/>
      <c r="X239" s="136"/>
    </row>
    <row r="240" spans="1:37">
      <c r="A240" s="80">
        <v>108</v>
      </c>
      <c r="B240" s="81" t="s">
        <v>604</v>
      </c>
      <c r="C240" s="82" t="s">
        <v>611</v>
      </c>
      <c r="D240" s="83" t="s">
        <v>612</v>
      </c>
      <c r="E240" s="84">
        <v>155.85</v>
      </c>
      <c r="F240" s="85" t="s">
        <v>203</v>
      </c>
      <c r="H240" s="86">
        <f>ROUND(E240*G240,2)</f>
        <v>0</v>
      </c>
      <c r="J240" s="86">
        <f>ROUND(E240*G240,2)</f>
        <v>0</v>
      </c>
      <c r="K240" s="87">
        <v>8.0000000000000007E-5</v>
      </c>
      <c r="L240" s="87">
        <f>E240*K240</f>
        <v>1.2468E-2</v>
      </c>
      <c r="N240" s="84">
        <f>E240*M240</f>
        <v>0</v>
      </c>
      <c r="O240" s="85">
        <v>20</v>
      </c>
      <c r="P240" s="85" t="s">
        <v>149</v>
      </c>
      <c r="V240" s="88" t="s">
        <v>367</v>
      </c>
      <c r="W240" s="84">
        <v>20.416</v>
      </c>
      <c r="X240" s="129" t="s">
        <v>613</v>
      </c>
      <c r="Y240" s="129" t="s">
        <v>611</v>
      </c>
      <c r="Z240" s="82" t="s">
        <v>608</v>
      </c>
      <c r="AB240" s="85">
        <v>7</v>
      </c>
      <c r="AJ240" s="71" t="s">
        <v>370</v>
      </c>
      <c r="AK240" s="71" t="s">
        <v>153</v>
      </c>
    </row>
    <row r="241" spans="1:37">
      <c r="A241" s="80">
        <v>109</v>
      </c>
      <c r="B241" s="81" t="s">
        <v>604</v>
      </c>
      <c r="C241" s="82" t="s">
        <v>614</v>
      </c>
      <c r="D241" s="83" t="s">
        <v>615</v>
      </c>
      <c r="E241" s="84">
        <v>147.268</v>
      </c>
      <c r="F241" s="85" t="s">
        <v>203</v>
      </c>
      <c r="H241" s="86">
        <f>ROUND(E241*G241,2)</f>
        <v>0</v>
      </c>
      <c r="J241" s="86">
        <f>ROUND(E241*G241,2)</f>
        <v>0</v>
      </c>
      <c r="K241" s="87">
        <v>3.2000000000000003E-4</v>
      </c>
      <c r="L241" s="87">
        <f>E241*K241</f>
        <v>4.7125760000000003E-2</v>
      </c>
      <c r="N241" s="84">
        <f>E241*M241</f>
        <v>0</v>
      </c>
      <c r="O241" s="85">
        <v>20</v>
      </c>
      <c r="P241" s="85" t="s">
        <v>149</v>
      </c>
      <c r="V241" s="88" t="s">
        <v>367</v>
      </c>
      <c r="W241" s="84">
        <v>18.260999999999999</v>
      </c>
      <c r="X241" s="129" t="s">
        <v>616</v>
      </c>
      <c r="Y241" s="129" t="s">
        <v>614</v>
      </c>
      <c r="Z241" s="82" t="s">
        <v>617</v>
      </c>
      <c r="AB241" s="85">
        <v>7</v>
      </c>
      <c r="AJ241" s="71" t="s">
        <v>370</v>
      </c>
      <c r="AK241" s="71" t="s">
        <v>153</v>
      </c>
    </row>
    <row r="242" spans="1:37">
      <c r="D242" s="130" t="s">
        <v>618</v>
      </c>
      <c r="E242" s="131"/>
      <c r="F242" s="132"/>
      <c r="G242" s="133"/>
      <c r="H242" s="133"/>
      <c r="I242" s="133"/>
      <c r="J242" s="133"/>
      <c r="K242" s="134"/>
      <c r="L242" s="134"/>
      <c r="M242" s="131"/>
      <c r="N242" s="131"/>
      <c r="O242" s="132"/>
      <c r="P242" s="132"/>
      <c r="Q242" s="131"/>
      <c r="R242" s="131"/>
      <c r="S242" s="131"/>
      <c r="T242" s="135"/>
      <c r="U242" s="135"/>
      <c r="V242" s="135" t="s">
        <v>0</v>
      </c>
      <c r="W242" s="131"/>
      <c r="X242" s="136"/>
    </row>
    <row r="243" spans="1:37" ht="25.5">
      <c r="A243" s="80">
        <v>110</v>
      </c>
      <c r="B243" s="81" t="s">
        <v>604</v>
      </c>
      <c r="C243" s="82" t="s">
        <v>619</v>
      </c>
      <c r="D243" s="83" t="s">
        <v>620</v>
      </c>
      <c r="E243" s="84">
        <v>450.38299999999998</v>
      </c>
      <c r="F243" s="85" t="s">
        <v>203</v>
      </c>
      <c r="H243" s="86">
        <f>ROUND(E243*G243,2)</f>
        <v>0</v>
      </c>
      <c r="J243" s="86">
        <f>ROUND(E243*G243,2)</f>
        <v>0</v>
      </c>
      <c r="K243" s="87">
        <v>3.4000000000000002E-4</v>
      </c>
      <c r="L243" s="87">
        <f>E243*K243</f>
        <v>0.15313022000000001</v>
      </c>
      <c r="N243" s="84">
        <f>E243*M243</f>
        <v>0</v>
      </c>
      <c r="O243" s="85">
        <v>20</v>
      </c>
      <c r="P243" s="85" t="s">
        <v>149</v>
      </c>
      <c r="V243" s="88" t="s">
        <v>367</v>
      </c>
      <c r="W243" s="84">
        <v>82.42</v>
      </c>
      <c r="X243" s="129" t="s">
        <v>621</v>
      </c>
      <c r="Y243" s="129" t="s">
        <v>619</v>
      </c>
      <c r="Z243" s="82" t="s">
        <v>617</v>
      </c>
      <c r="AB243" s="85">
        <v>7</v>
      </c>
      <c r="AJ243" s="71" t="s">
        <v>370</v>
      </c>
      <c r="AK243" s="71" t="s">
        <v>153</v>
      </c>
    </row>
    <row r="244" spans="1:37" ht="25.5">
      <c r="D244" s="130" t="s">
        <v>622</v>
      </c>
      <c r="E244" s="131"/>
      <c r="F244" s="132"/>
      <c r="G244" s="133"/>
      <c r="H244" s="133"/>
      <c r="I244" s="133"/>
      <c r="J244" s="133"/>
      <c r="K244" s="134"/>
      <c r="L244" s="134"/>
      <c r="M244" s="131"/>
      <c r="N244" s="131"/>
      <c r="O244" s="132"/>
      <c r="P244" s="132"/>
      <c r="Q244" s="131"/>
      <c r="R244" s="131"/>
      <c r="S244" s="131"/>
      <c r="T244" s="135"/>
      <c r="U244" s="135"/>
      <c r="V244" s="135" t="s">
        <v>0</v>
      </c>
      <c r="W244" s="131"/>
      <c r="X244" s="136"/>
    </row>
    <row r="245" spans="1:37">
      <c r="A245" s="80">
        <v>111</v>
      </c>
      <c r="B245" s="81" t="s">
        <v>604</v>
      </c>
      <c r="C245" s="82" t="s">
        <v>623</v>
      </c>
      <c r="D245" s="83" t="s">
        <v>624</v>
      </c>
      <c r="E245" s="84">
        <v>30</v>
      </c>
      <c r="F245" s="85" t="s">
        <v>203</v>
      </c>
      <c r="H245" s="86">
        <f>ROUND(E245*G245,2)</f>
        <v>0</v>
      </c>
      <c r="J245" s="86">
        <f>ROUND(E245*G245,2)</f>
        <v>0</v>
      </c>
      <c r="K245" s="87">
        <v>3.2000000000000003E-4</v>
      </c>
      <c r="L245" s="87">
        <f>E245*K245</f>
        <v>9.6000000000000009E-3</v>
      </c>
      <c r="N245" s="84">
        <f>E245*M245</f>
        <v>0</v>
      </c>
      <c r="O245" s="85">
        <v>20</v>
      </c>
      <c r="P245" s="85" t="s">
        <v>149</v>
      </c>
      <c r="V245" s="88" t="s">
        <v>367</v>
      </c>
      <c r="W245" s="84">
        <v>8.19</v>
      </c>
      <c r="X245" s="129" t="s">
        <v>625</v>
      </c>
      <c r="Y245" s="129" t="s">
        <v>623</v>
      </c>
      <c r="Z245" s="82" t="s">
        <v>295</v>
      </c>
      <c r="AB245" s="85">
        <v>7</v>
      </c>
      <c r="AJ245" s="71" t="s">
        <v>370</v>
      </c>
      <c r="AK245" s="71" t="s">
        <v>153</v>
      </c>
    </row>
    <row r="246" spans="1:37">
      <c r="D246" s="137" t="s">
        <v>626</v>
      </c>
      <c r="E246" s="138">
        <f>J246</f>
        <v>0</v>
      </c>
      <c r="H246" s="138">
        <f>SUM(H236:H245)</f>
        <v>0</v>
      </c>
      <c r="I246" s="138">
        <f>SUM(I236:I245)</f>
        <v>0</v>
      </c>
      <c r="J246" s="138">
        <f>SUM(J236:J245)</f>
        <v>0</v>
      </c>
      <c r="L246" s="139">
        <f>SUM(L236:L245)</f>
        <v>0.24725998000000002</v>
      </c>
      <c r="N246" s="140">
        <f>SUM(N236:N245)</f>
        <v>0</v>
      </c>
      <c r="W246" s="84">
        <f>SUM(W236:W245)</f>
        <v>169.80799999999999</v>
      </c>
    </row>
    <row r="248" spans="1:37">
      <c r="B248" s="82" t="s">
        <v>627</v>
      </c>
    </row>
    <row r="249" spans="1:37">
      <c r="A249" s="80">
        <v>112</v>
      </c>
      <c r="B249" s="81" t="s">
        <v>628</v>
      </c>
      <c r="C249" s="82" t="s">
        <v>629</v>
      </c>
      <c r="D249" s="83" t="s">
        <v>630</v>
      </c>
      <c r="E249" s="84">
        <v>37.978999999999999</v>
      </c>
      <c r="F249" s="85" t="s">
        <v>203</v>
      </c>
      <c r="H249" s="86">
        <f>ROUND(E249*G249,2)</f>
        <v>0</v>
      </c>
      <c r="J249" s="86">
        <f>ROUND(E249*G249,2)</f>
        <v>0</v>
      </c>
      <c r="K249" s="87">
        <v>2.5999999999999998E-4</v>
      </c>
      <c r="L249" s="87">
        <f>E249*K249</f>
        <v>9.8745399999999994E-3</v>
      </c>
      <c r="N249" s="84">
        <f>E249*M249</f>
        <v>0</v>
      </c>
      <c r="O249" s="85">
        <v>20</v>
      </c>
      <c r="P249" s="85" t="s">
        <v>149</v>
      </c>
      <c r="V249" s="88" t="s">
        <v>367</v>
      </c>
      <c r="W249" s="84">
        <v>2.9620000000000002</v>
      </c>
      <c r="X249" s="129" t="s">
        <v>631</v>
      </c>
      <c r="Y249" s="129" t="s">
        <v>629</v>
      </c>
      <c r="Z249" s="82" t="s">
        <v>608</v>
      </c>
      <c r="AB249" s="85">
        <v>7</v>
      </c>
      <c r="AJ249" s="71" t="s">
        <v>370</v>
      </c>
      <c r="AK249" s="71" t="s">
        <v>153</v>
      </c>
    </row>
    <row r="250" spans="1:37" ht="25.5">
      <c r="A250" s="80">
        <v>113</v>
      </c>
      <c r="B250" s="81" t="s">
        <v>628</v>
      </c>
      <c r="C250" s="82" t="s">
        <v>632</v>
      </c>
      <c r="D250" s="83" t="s">
        <v>633</v>
      </c>
      <c r="E250" s="84">
        <v>37.978999999999999</v>
      </c>
      <c r="F250" s="85" t="s">
        <v>203</v>
      </c>
      <c r="H250" s="86">
        <f>ROUND(E250*G250,2)</f>
        <v>0</v>
      </c>
      <c r="J250" s="86">
        <f>ROUND(E250*G250,2)</f>
        <v>0</v>
      </c>
      <c r="K250" s="87">
        <v>3.8999999999999999E-4</v>
      </c>
      <c r="L250" s="87">
        <f>E250*K250</f>
        <v>1.481181E-2</v>
      </c>
      <c r="N250" s="84">
        <f>E250*M250</f>
        <v>0</v>
      </c>
      <c r="O250" s="85">
        <v>20</v>
      </c>
      <c r="P250" s="85" t="s">
        <v>149</v>
      </c>
      <c r="V250" s="88" t="s">
        <v>367</v>
      </c>
      <c r="W250" s="84">
        <v>3.8740000000000001</v>
      </c>
      <c r="X250" s="129" t="s">
        <v>634</v>
      </c>
      <c r="Y250" s="129" t="s">
        <v>632</v>
      </c>
      <c r="Z250" s="82" t="s">
        <v>608</v>
      </c>
      <c r="AB250" s="85">
        <v>7</v>
      </c>
      <c r="AJ250" s="71" t="s">
        <v>370</v>
      </c>
      <c r="AK250" s="71" t="s">
        <v>153</v>
      </c>
    </row>
    <row r="251" spans="1:37">
      <c r="D251" s="130" t="s">
        <v>635</v>
      </c>
      <c r="E251" s="131"/>
      <c r="F251" s="132"/>
      <c r="G251" s="133"/>
      <c r="H251" s="133"/>
      <c r="I251" s="133"/>
      <c r="J251" s="133"/>
      <c r="K251" s="134"/>
      <c r="L251" s="134"/>
      <c r="M251" s="131"/>
      <c r="N251" s="131"/>
      <c r="O251" s="132"/>
      <c r="P251" s="132"/>
      <c r="Q251" s="131"/>
      <c r="R251" s="131"/>
      <c r="S251" s="131"/>
      <c r="T251" s="135"/>
      <c r="U251" s="135"/>
      <c r="V251" s="135" t="s">
        <v>0</v>
      </c>
      <c r="W251" s="131"/>
      <c r="X251" s="136"/>
    </row>
    <row r="252" spans="1:37">
      <c r="A252" s="80">
        <v>114</v>
      </c>
      <c r="B252" s="81" t="s">
        <v>628</v>
      </c>
      <c r="C252" s="82" t="s">
        <v>636</v>
      </c>
      <c r="D252" s="83" t="s">
        <v>637</v>
      </c>
      <c r="E252" s="84">
        <v>34.72</v>
      </c>
      <c r="F252" s="85" t="s">
        <v>203</v>
      </c>
      <c r="H252" s="86">
        <f>ROUND(E252*G252,2)</f>
        <v>0</v>
      </c>
      <c r="J252" s="86">
        <f>ROUND(E252*G252,2)</f>
        <v>0</v>
      </c>
      <c r="K252" s="87">
        <v>4.2000000000000002E-4</v>
      </c>
      <c r="L252" s="87">
        <f>E252*K252</f>
        <v>1.4582400000000001E-2</v>
      </c>
      <c r="N252" s="84">
        <f>E252*M252</f>
        <v>0</v>
      </c>
      <c r="O252" s="85">
        <v>20</v>
      </c>
      <c r="P252" s="85" t="s">
        <v>149</v>
      </c>
      <c r="V252" s="88" t="s">
        <v>367</v>
      </c>
      <c r="W252" s="84">
        <v>3.125</v>
      </c>
      <c r="X252" s="129" t="s">
        <v>638</v>
      </c>
      <c r="Y252" s="129" t="s">
        <v>636</v>
      </c>
      <c r="Z252" s="82" t="s">
        <v>608</v>
      </c>
      <c r="AB252" s="85">
        <v>7</v>
      </c>
      <c r="AJ252" s="71" t="s">
        <v>370</v>
      </c>
      <c r="AK252" s="71" t="s">
        <v>153</v>
      </c>
    </row>
    <row r="253" spans="1:37">
      <c r="D253" s="130" t="s">
        <v>639</v>
      </c>
      <c r="E253" s="131"/>
      <c r="F253" s="132"/>
      <c r="G253" s="133"/>
      <c r="H253" s="133"/>
      <c r="I253" s="133"/>
      <c r="J253" s="133"/>
      <c r="K253" s="134"/>
      <c r="L253" s="134"/>
      <c r="M253" s="131"/>
      <c r="N253" s="131"/>
      <c r="O253" s="132"/>
      <c r="P253" s="132"/>
      <c r="Q253" s="131"/>
      <c r="R253" s="131"/>
      <c r="S253" s="131"/>
      <c r="T253" s="135"/>
      <c r="U253" s="135"/>
      <c r="V253" s="135" t="s">
        <v>0</v>
      </c>
      <c r="W253" s="131"/>
      <c r="X253" s="136"/>
    </row>
    <row r="254" spans="1:37">
      <c r="D254" s="137" t="s">
        <v>640</v>
      </c>
      <c r="E254" s="138">
        <f>J254</f>
        <v>0</v>
      </c>
      <c r="H254" s="138">
        <f>SUM(H248:H253)</f>
        <v>0</v>
      </c>
      <c r="I254" s="138">
        <f>SUM(I248:I253)</f>
        <v>0</v>
      </c>
      <c r="J254" s="138">
        <f>SUM(J248:J253)</f>
        <v>0</v>
      </c>
      <c r="L254" s="139">
        <f>SUM(L248:L253)</f>
        <v>3.9268749999999998E-2</v>
      </c>
      <c r="N254" s="140">
        <f>SUM(N248:N253)</f>
        <v>0</v>
      </c>
      <c r="W254" s="84">
        <f>SUM(W248:W253)</f>
        <v>9.9610000000000003</v>
      </c>
    </row>
    <row r="256" spans="1:37">
      <c r="D256" s="137" t="s">
        <v>641</v>
      </c>
      <c r="E256" s="140">
        <f>J256</f>
        <v>0</v>
      </c>
      <c r="H256" s="138">
        <f>+H130+H150+H154+H179+H189+H197+H206+H218+H229+H234+H246+H254</f>
        <v>0</v>
      </c>
      <c r="I256" s="138">
        <f>+I130+I150+I154+I179+I189+I197+I206+I218+I229+I234+I246+I254</f>
        <v>0</v>
      </c>
      <c r="J256" s="138">
        <f>+J130+J150+J154+J179+J189+J197+J206+J218+J229+J234+J246+J254</f>
        <v>0</v>
      </c>
      <c r="L256" s="139">
        <f>+L130+L150+L154+L179+L189+L197+L206+L218+L229+L234+L246+L254</f>
        <v>23.860364860000001</v>
      </c>
      <c r="N256" s="140">
        <f>+N130+N150+N154+N179+N189+N197+N206+N218+N229+N234+N246+N254</f>
        <v>0.9</v>
      </c>
      <c r="W256" s="84">
        <f>+W130+W150+W154+W179+W189+W197+W206+W218+W229+W234+W246+W254</f>
        <v>1276.0930000000001</v>
      </c>
    </row>
    <row r="258" spans="1:37">
      <c r="B258" s="128" t="s">
        <v>642</v>
      </c>
    </row>
    <row r="259" spans="1:37">
      <c r="B259" s="82" t="s">
        <v>643</v>
      </c>
    </row>
    <row r="260" spans="1:37" ht="25.5">
      <c r="A260" s="80">
        <v>115</v>
      </c>
      <c r="B260" s="81" t="s">
        <v>644</v>
      </c>
      <c r="C260" s="82" t="s">
        <v>645</v>
      </c>
      <c r="D260" s="83" t="s">
        <v>646</v>
      </c>
      <c r="E260" s="84">
        <v>1</v>
      </c>
      <c r="F260" s="85" t="s">
        <v>13</v>
      </c>
      <c r="H260" s="86">
        <f>ROUND(E260*G260,2)</f>
        <v>0</v>
      </c>
      <c r="J260" s="86">
        <f>ROUND(E260*G260,2)</f>
        <v>0</v>
      </c>
      <c r="L260" s="87">
        <f>E260*K260</f>
        <v>0</v>
      </c>
      <c r="N260" s="84">
        <f>E260*M260</f>
        <v>0</v>
      </c>
      <c r="O260" s="85">
        <v>20</v>
      </c>
      <c r="P260" s="85" t="s">
        <v>149</v>
      </c>
      <c r="V260" s="88" t="s">
        <v>647</v>
      </c>
      <c r="X260" s="129" t="s">
        <v>648</v>
      </c>
      <c r="Y260" s="129" t="s">
        <v>645</v>
      </c>
      <c r="Z260" s="82" t="s">
        <v>295</v>
      </c>
      <c r="AB260" s="85">
        <v>7</v>
      </c>
      <c r="AJ260" s="71" t="s">
        <v>649</v>
      </c>
      <c r="AK260" s="71" t="s">
        <v>153</v>
      </c>
    </row>
    <row r="261" spans="1:37">
      <c r="A261" s="80">
        <v>116</v>
      </c>
      <c r="B261" s="81" t="s">
        <v>644</v>
      </c>
      <c r="C261" s="82" t="s">
        <v>650</v>
      </c>
      <c r="D261" s="83" t="s">
        <v>651</v>
      </c>
      <c r="E261" s="84">
        <v>1</v>
      </c>
      <c r="F261" s="85" t="s">
        <v>13</v>
      </c>
      <c r="H261" s="86">
        <f>ROUND(E261*G261,2)</f>
        <v>0</v>
      </c>
      <c r="J261" s="86">
        <f>ROUND(E261*G261,2)</f>
        <v>0</v>
      </c>
      <c r="L261" s="87">
        <f>E261*K261</f>
        <v>0</v>
      </c>
      <c r="N261" s="84">
        <f>E261*M261</f>
        <v>0</v>
      </c>
      <c r="O261" s="85">
        <v>20</v>
      </c>
      <c r="P261" s="85" t="s">
        <v>149</v>
      </c>
      <c r="V261" s="88" t="s">
        <v>647</v>
      </c>
      <c r="X261" s="129" t="s">
        <v>652</v>
      </c>
      <c r="Y261" s="129" t="s">
        <v>650</v>
      </c>
      <c r="Z261" s="82" t="s">
        <v>295</v>
      </c>
      <c r="AB261" s="85">
        <v>7</v>
      </c>
      <c r="AJ261" s="71" t="s">
        <v>649</v>
      </c>
      <c r="AK261" s="71" t="s">
        <v>153</v>
      </c>
    </row>
    <row r="262" spans="1:37">
      <c r="D262" s="137" t="s">
        <v>653</v>
      </c>
      <c r="E262" s="138">
        <f>J262</f>
        <v>0</v>
      </c>
      <c r="H262" s="138">
        <f>SUM(H258:H261)</f>
        <v>0</v>
      </c>
      <c r="I262" s="138">
        <f>SUM(I258:I261)</f>
        <v>0</v>
      </c>
      <c r="J262" s="138">
        <f>SUM(J258:J261)</f>
        <v>0</v>
      </c>
      <c r="L262" s="139">
        <f>SUM(L258:L261)</f>
        <v>0</v>
      </c>
      <c r="N262" s="140">
        <f>SUM(N258:N261)</f>
        <v>0</v>
      </c>
      <c r="W262" s="84">
        <f>SUM(W258:W261)</f>
        <v>0</v>
      </c>
    </row>
    <row r="264" spans="1:37">
      <c r="D264" s="137" t="s">
        <v>654</v>
      </c>
      <c r="E264" s="138">
        <f>J264</f>
        <v>0</v>
      </c>
      <c r="H264" s="138">
        <f>+H262</f>
        <v>0</v>
      </c>
      <c r="I264" s="138">
        <f>+I262</f>
        <v>0</v>
      </c>
      <c r="J264" s="138">
        <f>+J262</f>
        <v>0</v>
      </c>
      <c r="L264" s="139">
        <f>+L262</f>
        <v>0</v>
      </c>
      <c r="N264" s="140">
        <f>+N262</f>
        <v>0</v>
      </c>
      <c r="W264" s="84">
        <f>+W262</f>
        <v>0</v>
      </c>
    </row>
    <row r="266" spans="1:37">
      <c r="D266" s="148" t="s">
        <v>655</v>
      </c>
      <c r="E266" s="138">
        <f>J266</f>
        <v>0</v>
      </c>
      <c r="H266" s="138">
        <f>+H115+H256+H264</f>
        <v>0</v>
      </c>
      <c r="I266" s="138">
        <f>+I115+I256+I264</f>
        <v>0</v>
      </c>
      <c r="J266" s="138">
        <f>+J115+J256+J264</f>
        <v>0</v>
      </c>
      <c r="L266" s="139">
        <f>+L115+L256+L264</f>
        <v>219.77399502</v>
      </c>
      <c r="N266" s="140">
        <f>+N115+N256+N264</f>
        <v>49.462499999999999</v>
      </c>
      <c r="W266" s="84">
        <f>+W115+W256+W264</f>
        <v>2679.1280000000002</v>
      </c>
    </row>
  </sheetData>
  <mergeCells count="2">
    <mergeCell ref="K9:L9"/>
    <mergeCell ref="M9:N9"/>
  </mergeCells>
  <pageMargins left="0.2" right="9.0277777777777804E-2" top="0.62916666666666698" bottom="0.59027777777777801" header="0.51180555555555496" footer="0.35416666666666702"/>
  <pageSetup paperSize="9" scale="92" firstPageNumber="0" orientation="landscape" useFirstPageNumber="1" horizontalDpi="300" verticalDpi="300" r:id="rId1"/>
  <headerFooter>
    <oddFooter>&amp;R&amp;"Arial Narrow,Bežné"&amp;8Strana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K38"/>
  <sheetViews>
    <sheetView showGridLines="0" workbookViewId="0">
      <pane xSplit="1" ySplit="10" topLeftCell="B11" activePane="bottomRight" state="frozen"/>
      <selection pane="topRight"/>
      <selection pane="bottomLeft"/>
      <selection pane="bottomRight" activeCell="E4" sqref="E4"/>
    </sheetView>
  </sheetViews>
  <sheetFormatPr defaultColWidth="9" defaultRowHeight="13.5"/>
  <cols>
    <col min="1" max="1" width="45.85546875" style="71" customWidth="1"/>
    <col min="2" max="2" width="14.28515625" style="72" customWidth="1"/>
    <col min="3" max="3" width="13.5703125" style="72" customWidth="1"/>
    <col min="4" max="4" width="11.5703125" style="72" customWidth="1"/>
    <col min="5" max="5" width="12.140625" style="73" customWidth="1"/>
    <col min="6" max="6" width="10.140625" style="74" customWidth="1"/>
    <col min="7" max="7" width="9.140625" style="74" customWidth="1"/>
    <col min="8" max="23" width="9.140625" style="71" customWidth="1"/>
    <col min="24" max="25" width="5.7109375" style="71" customWidth="1"/>
    <col min="26" max="26" width="6.5703125" style="71" customWidth="1"/>
    <col min="27" max="27" width="24.28515625" style="71" customWidth="1"/>
    <col min="28" max="28" width="4.28515625" style="71" customWidth="1"/>
    <col min="29" max="29" width="8.28515625" style="71" customWidth="1"/>
    <col min="30" max="30" width="8.7109375" style="71" customWidth="1"/>
    <col min="31" max="37" width="9.140625" style="71" customWidth="1"/>
  </cols>
  <sheetData>
    <row r="1" spans="1:30" s="71" customFormat="1" ht="12.75">
      <c r="A1" s="75" t="s">
        <v>111</v>
      </c>
      <c r="B1" s="72"/>
      <c r="D1" s="72"/>
      <c r="E1" s="75" t="s">
        <v>112</v>
      </c>
      <c r="Z1" s="68" t="s">
        <v>4</v>
      </c>
      <c r="AA1" s="68" t="s">
        <v>5</v>
      </c>
      <c r="AB1" s="68" t="s">
        <v>6</v>
      </c>
      <c r="AC1" s="68" t="s">
        <v>7</v>
      </c>
      <c r="AD1" s="68" t="s">
        <v>8</v>
      </c>
    </row>
    <row r="2" spans="1:30" s="71" customFormat="1" ht="12.75">
      <c r="A2" s="75" t="s">
        <v>113</v>
      </c>
      <c r="B2" s="72"/>
      <c r="D2" s="72"/>
      <c r="E2" s="75" t="s">
        <v>114</v>
      </c>
      <c r="Z2" s="68" t="s">
        <v>11</v>
      </c>
      <c r="AA2" s="69" t="s">
        <v>64</v>
      </c>
      <c r="AB2" s="69" t="s">
        <v>13</v>
      </c>
      <c r="AC2" s="69"/>
      <c r="AD2" s="70"/>
    </row>
    <row r="3" spans="1:30" s="71" customFormat="1" ht="12.75">
      <c r="A3" s="75" t="s">
        <v>14</v>
      </c>
      <c r="B3" s="72"/>
      <c r="D3" s="72"/>
      <c r="E3" s="75" t="s">
        <v>656</v>
      </c>
      <c r="Z3" s="68" t="s">
        <v>15</v>
      </c>
      <c r="AA3" s="69" t="s">
        <v>65</v>
      </c>
      <c r="AB3" s="69" t="s">
        <v>13</v>
      </c>
      <c r="AC3" s="69" t="s">
        <v>17</v>
      </c>
      <c r="AD3" s="70" t="s">
        <v>18</v>
      </c>
    </row>
    <row r="4" spans="1:30" s="71" customFormat="1" ht="12.75">
      <c r="Z4" s="68" t="s">
        <v>19</v>
      </c>
      <c r="AA4" s="69" t="s">
        <v>66</v>
      </c>
      <c r="AB4" s="69" t="s">
        <v>13</v>
      </c>
      <c r="AC4" s="69"/>
      <c r="AD4" s="70"/>
    </row>
    <row r="5" spans="1:30" s="71" customFormat="1" ht="12.75">
      <c r="A5" s="75" t="s">
        <v>115</v>
      </c>
      <c r="Z5" s="68" t="s">
        <v>21</v>
      </c>
      <c r="AA5" s="69" t="s">
        <v>65</v>
      </c>
      <c r="AB5" s="69" t="s">
        <v>13</v>
      </c>
      <c r="AC5" s="69" t="s">
        <v>17</v>
      </c>
      <c r="AD5" s="70" t="s">
        <v>18</v>
      </c>
    </row>
    <row r="6" spans="1:30" s="71" customFormat="1" ht="12.75">
      <c r="A6" s="75" t="s">
        <v>116</v>
      </c>
    </row>
    <row r="7" spans="1:30" s="71" customFormat="1" ht="12.75">
      <c r="A7" s="75"/>
    </row>
    <row r="8" spans="1:30">
      <c r="A8" s="71" t="s">
        <v>117</v>
      </c>
      <c r="B8" s="76" t="str">
        <f>CONCATENATE(AA2," ",AB2," ",AC2," ",AD2)</f>
        <v xml:space="preserve">Rekapitulácia rozpočtu v EUR  </v>
      </c>
      <c r="G8" s="71"/>
    </row>
    <row r="9" spans="1:30">
      <c r="A9" s="77" t="s">
        <v>67</v>
      </c>
      <c r="B9" s="77" t="s">
        <v>30</v>
      </c>
      <c r="C9" s="77" t="s">
        <v>31</v>
      </c>
      <c r="D9" s="77" t="s">
        <v>32</v>
      </c>
      <c r="E9" s="78" t="s">
        <v>33</v>
      </c>
      <c r="F9" s="78" t="s">
        <v>34</v>
      </c>
      <c r="G9" s="78" t="s">
        <v>39</v>
      </c>
    </row>
    <row r="10" spans="1:30">
      <c r="A10" s="79"/>
      <c r="B10" s="79"/>
      <c r="C10" s="79" t="s">
        <v>53</v>
      </c>
      <c r="D10" s="79"/>
      <c r="E10" s="79" t="s">
        <v>32</v>
      </c>
      <c r="F10" s="79" t="s">
        <v>32</v>
      </c>
      <c r="G10" s="79" t="s">
        <v>32</v>
      </c>
    </row>
    <row r="12" spans="1:30">
      <c r="A12" s="71" t="s">
        <v>144</v>
      </c>
      <c r="B12" s="72">
        <f>Prehlad!H29</f>
        <v>0</v>
      </c>
      <c r="C12" s="72">
        <f>Prehlad!I29</f>
        <v>0</v>
      </c>
      <c r="D12" s="72">
        <f>Prehlad!J29</f>
        <v>0</v>
      </c>
      <c r="E12" s="73">
        <f>Prehlad!L29</f>
        <v>0</v>
      </c>
      <c r="F12" s="74">
        <f>Prehlad!N29</f>
        <v>0</v>
      </c>
      <c r="G12" s="74">
        <f>Prehlad!W29</f>
        <v>90.136999999999986</v>
      </c>
    </row>
    <row r="13" spans="1:30">
      <c r="A13" s="71" t="s">
        <v>182</v>
      </c>
      <c r="B13" s="72">
        <f>Prehlad!H51</f>
        <v>0</v>
      </c>
      <c r="C13" s="72">
        <f>Prehlad!I51</f>
        <v>0</v>
      </c>
      <c r="D13" s="72">
        <f>Prehlad!J51</f>
        <v>0</v>
      </c>
      <c r="E13" s="73">
        <f>Prehlad!L51</f>
        <v>147.50811105</v>
      </c>
      <c r="F13" s="74">
        <f>Prehlad!N51</f>
        <v>0</v>
      </c>
      <c r="G13" s="74">
        <f>Prehlad!W51</f>
        <v>518.25200000000007</v>
      </c>
    </row>
    <row r="14" spans="1:30">
      <c r="A14" s="71" t="s">
        <v>230</v>
      </c>
      <c r="B14" s="72">
        <f>Prehlad!H61</f>
        <v>0</v>
      </c>
      <c r="C14" s="72">
        <f>Prehlad!I61</f>
        <v>0</v>
      </c>
      <c r="D14" s="72">
        <f>Prehlad!J61</f>
        <v>0</v>
      </c>
      <c r="E14" s="73">
        <f>Prehlad!L61</f>
        <v>17.180663249999998</v>
      </c>
      <c r="F14" s="74">
        <f>Prehlad!N61</f>
        <v>0</v>
      </c>
      <c r="G14" s="74">
        <f>Prehlad!W61</f>
        <v>55.441000000000003</v>
      </c>
    </row>
    <row r="15" spans="1:30">
      <c r="A15" s="71" t="s">
        <v>250</v>
      </c>
      <c r="B15" s="72">
        <f>Prehlad!H74</f>
        <v>0</v>
      </c>
      <c r="C15" s="72">
        <f>Prehlad!I74</f>
        <v>0</v>
      </c>
      <c r="D15" s="72">
        <f>Prehlad!J74</f>
        <v>0</v>
      </c>
      <c r="E15" s="73">
        <f>Prehlad!L74</f>
        <v>4.8210586400000004</v>
      </c>
      <c r="F15" s="74">
        <f>Prehlad!N74</f>
        <v>0</v>
      </c>
      <c r="G15" s="74">
        <f>Prehlad!W74</f>
        <v>44.156000000000006</v>
      </c>
    </row>
    <row r="16" spans="1:30">
      <c r="A16" s="71" t="s">
        <v>274</v>
      </c>
      <c r="B16" s="72">
        <f>Prehlad!H96</f>
        <v>0</v>
      </c>
      <c r="C16" s="72">
        <f>Prehlad!I96</f>
        <v>0</v>
      </c>
      <c r="D16" s="72">
        <f>Prehlad!J96</f>
        <v>0</v>
      </c>
      <c r="E16" s="73">
        <f>Prehlad!L96</f>
        <v>25.653179219999998</v>
      </c>
      <c r="F16" s="74">
        <f>Prehlad!N96</f>
        <v>0</v>
      </c>
      <c r="G16" s="74">
        <f>Prehlad!W96</f>
        <v>181.751</v>
      </c>
    </row>
    <row r="17" spans="1:7">
      <c r="A17" s="71" t="s">
        <v>317</v>
      </c>
      <c r="B17" s="72">
        <f>Prehlad!H113</f>
        <v>0</v>
      </c>
      <c r="C17" s="72">
        <f>Prehlad!I113</f>
        <v>0</v>
      </c>
      <c r="D17" s="72">
        <f>Prehlad!J113</f>
        <v>0</v>
      </c>
      <c r="E17" s="73">
        <f>Prehlad!L113</f>
        <v>0.75061800000000001</v>
      </c>
      <c r="F17" s="74">
        <f>Prehlad!N113</f>
        <v>48.5625</v>
      </c>
      <c r="G17" s="74">
        <f>Prehlad!W113</f>
        <v>513.298</v>
      </c>
    </row>
    <row r="18" spans="1:7">
      <c r="A18" s="71" t="s">
        <v>361</v>
      </c>
      <c r="B18" s="72">
        <f>Prehlad!H115</f>
        <v>0</v>
      </c>
      <c r="C18" s="72">
        <f>Prehlad!I115</f>
        <v>0</v>
      </c>
      <c r="D18" s="72">
        <f>Prehlad!J115</f>
        <v>0</v>
      </c>
      <c r="E18" s="73">
        <f>Prehlad!L115</f>
        <v>195.91363016</v>
      </c>
      <c r="F18" s="74">
        <f>Prehlad!N115</f>
        <v>48.5625</v>
      </c>
      <c r="G18" s="74">
        <f>Prehlad!W115</f>
        <v>1403.0350000000001</v>
      </c>
    </row>
    <row r="20" spans="1:7">
      <c r="A20" s="71" t="s">
        <v>363</v>
      </c>
      <c r="B20" s="72">
        <f>Prehlad!H130</f>
        <v>0</v>
      </c>
      <c r="C20" s="72">
        <f>Prehlad!I130</f>
        <v>0</v>
      </c>
      <c r="D20" s="72">
        <f>Prehlad!J130</f>
        <v>0</v>
      </c>
      <c r="E20" s="73">
        <f>Prehlad!L130</f>
        <v>0.62268000000000001</v>
      </c>
      <c r="F20" s="74">
        <f>Prehlad!N130</f>
        <v>0</v>
      </c>
      <c r="G20" s="74">
        <f>Prehlad!W130</f>
        <v>17.36</v>
      </c>
    </row>
    <row r="21" spans="1:7">
      <c r="A21" s="71" t="s">
        <v>396</v>
      </c>
      <c r="B21" s="72">
        <f>Prehlad!H150</f>
        <v>0</v>
      </c>
      <c r="C21" s="72">
        <f>Prehlad!I150</f>
        <v>0</v>
      </c>
      <c r="D21" s="72">
        <f>Prehlad!J150</f>
        <v>0</v>
      </c>
      <c r="E21" s="73">
        <f>Prehlad!L150</f>
        <v>1.25941598</v>
      </c>
      <c r="F21" s="74">
        <f>Prehlad!N150</f>
        <v>0</v>
      </c>
      <c r="G21" s="74">
        <f>Prehlad!W150</f>
        <v>8.2880000000000003</v>
      </c>
    </row>
    <row r="22" spans="1:7">
      <c r="A22" s="71" t="s">
        <v>430</v>
      </c>
      <c r="B22" s="72">
        <f>Prehlad!H154</f>
        <v>0</v>
      </c>
      <c r="C22" s="72">
        <f>Prehlad!I154</f>
        <v>0</v>
      </c>
      <c r="D22" s="72">
        <f>Prehlad!J154</f>
        <v>0</v>
      </c>
      <c r="E22" s="73">
        <f>Prehlad!L154</f>
        <v>0</v>
      </c>
      <c r="F22" s="74">
        <f>Prehlad!N154</f>
        <v>0</v>
      </c>
      <c r="G22" s="74">
        <f>Prehlad!W154</f>
        <v>0.79200000000000004</v>
      </c>
    </row>
    <row r="23" spans="1:7">
      <c r="A23" s="71" t="s">
        <v>438</v>
      </c>
      <c r="B23" s="72">
        <f>Prehlad!H179</f>
        <v>0</v>
      </c>
      <c r="C23" s="72">
        <f>Prehlad!I179</f>
        <v>0</v>
      </c>
      <c r="D23" s="72">
        <f>Prehlad!J179</f>
        <v>0</v>
      </c>
      <c r="E23" s="73">
        <f>Prehlad!L179</f>
        <v>5.8154285800000007</v>
      </c>
      <c r="F23" s="74">
        <f>Prehlad!N179</f>
        <v>0</v>
      </c>
      <c r="G23" s="74">
        <f>Prehlad!W179</f>
        <v>269.91200000000003</v>
      </c>
    </row>
    <row r="24" spans="1:7">
      <c r="A24" s="71" t="s">
        <v>487</v>
      </c>
      <c r="B24" s="72">
        <f>Prehlad!H189</f>
        <v>0</v>
      </c>
      <c r="C24" s="72">
        <f>Prehlad!I189</f>
        <v>0</v>
      </c>
      <c r="D24" s="72">
        <f>Prehlad!J189</f>
        <v>0</v>
      </c>
      <c r="E24" s="73">
        <f>Prehlad!L189</f>
        <v>0.1163207</v>
      </c>
      <c r="F24" s="74">
        <f>Prehlad!N189</f>
        <v>0</v>
      </c>
      <c r="G24" s="74">
        <f>Prehlad!W189</f>
        <v>14.746000000000002</v>
      </c>
    </row>
    <row r="25" spans="1:7">
      <c r="A25" s="71" t="s">
        <v>509</v>
      </c>
      <c r="B25" s="72">
        <f>Prehlad!H197</f>
        <v>0</v>
      </c>
      <c r="C25" s="72">
        <f>Prehlad!I197</f>
        <v>0</v>
      </c>
      <c r="D25" s="72">
        <f>Prehlad!J197</f>
        <v>0</v>
      </c>
      <c r="E25" s="73">
        <f>Prehlad!L197</f>
        <v>6.7595477400000004</v>
      </c>
      <c r="F25" s="74">
        <f>Prehlad!N197</f>
        <v>0</v>
      </c>
      <c r="G25" s="74">
        <f>Prehlad!W197</f>
        <v>65.481999999999999</v>
      </c>
    </row>
    <row r="26" spans="1:7">
      <c r="A26" s="71" t="s">
        <v>524</v>
      </c>
      <c r="B26" s="72">
        <f>Prehlad!H206</f>
        <v>0</v>
      </c>
      <c r="C26" s="72">
        <f>Prehlad!I206</f>
        <v>0</v>
      </c>
      <c r="D26" s="72">
        <f>Prehlad!J206</f>
        <v>0</v>
      </c>
      <c r="E26" s="73">
        <f>Prehlad!L206</f>
        <v>5.2540300000000007E-3</v>
      </c>
      <c r="F26" s="74">
        <f>Prehlad!N206</f>
        <v>0</v>
      </c>
      <c r="G26" s="74">
        <f>Prehlad!W206</f>
        <v>210.41599999999997</v>
      </c>
    </row>
    <row r="27" spans="1:7">
      <c r="A27" s="71" t="s">
        <v>542</v>
      </c>
      <c r="B27" s="72">
        <f>Prehlad!H218</f>
        <v>0</v>
      </c>
      <c r="C27" s="72">
        <f>Prehlad!I218</f>
        <v>0</v>
      </c>
      <c r="D27" s="72">
        <f>Prehlad!J218</f>
        <v>0</v>
      </c>
      <c r="E27" s="73">
        <f>Prehlad!L218</f>
        <v>7.0883544999999994</v>
      </c>
      <c r="F27" s="74">
        <f>Prehlad!N218</f>
        <v>0.9</v>
      </c>
      <c r="G27" s="74">
        <f>Prehlad!W218</f>
        <v>466.62099999999998</v>
      </c>
    </row>
    <row r="28" spans="1:7">
      <c r="A28" s="71" t="s">
        <v>568</v>
      </c>
      <c r="B28" s="72">
        <f>Prehlad!H229</f>
        <v>0</v>
      </c>
      <c r="C28" s="72">
        <f>Prehlad!I229</f>
        <v>0</v>
      </c>
      <c r="D28" s="72">
        <f>Prehlad!J229</f>
        <v>0</v>
      </c>
      <c r="E28" s="73">
        <f>Prehlad!L229</f>
        <v>1.6437790000000001</v>
      </c>
      <c r="F28" s="74">
        <f>Prehlad!N229</f>
        <v>0</v>
      </c>
      <c r="G28" s="74">
        <f>Prehlad!W229</f>
        <v>14.748999999999999</v>
      </c>
    </row>
    <row r="29" spans="1:7">
      <c r="A29" s="71" t="s">
        <v>593</v>
      </c>
      <c r="B29" s="72">
        <f>Prehlad!H234</f>
        <v>0</v>
      </c>
      <c r="C29" s="72">
        <f>Prehlad!I234</f>
        <v>0</v>
      </c>
      <c r="D29" s="72">
        <f>Prehlad!J234</f>
        <v>0</v>
      </c>
      <c r="E29" s="73">
        <f>Prehlad!L234</f>
        <v>0.26305559999999995</v>
      </c>
      <c r="F29" s="74">
        <f>Prehlad!N234</f>
        <v>0</v>
      </c>
      <c r="G29" s="74">
        <f>Prehlad!W234</f>
        <v>27.957999999999998</v>
      </c>
    </row>
    <row r="30" spans="1:7">
      <c r="A30" s="71" t="s">
        <v>603</v>
      </c>
      <c r="B30" s="72">
        <f>Prehlad!H246</f>
        <v>0</v>
      </c>
      <c r="C30" s="72">
        <f>Prehlad!I246</f>
        <v>0</v>
      </c>
      <c r="D30" s="72">
        <f>Prehlad!J246</f>
        <v>0</v>
      </c>
      <c r="E30" s="73">
        <f>Prehlad!L246</f>
        <v>0.24725998000000002</v>
      </c>
      <c r="F30" s="74">
        <f>Prehlad!N246</f>
        <v>0</v>
      </c>
      <c r="G30" s="74">
        <f>Prehlad!W246</f>
        <v>169.80799999999999</v>
      </c>
    </row>
    <row r="31" spans="1:7">
      <c r="A31" s="71" t="s">
        <v>627</v>
      </c>
      <c r="B31" s="72">
        <f>Prehlad!H254</f>
        <v>0</v>
      </c>
      <c r="C31" s="72">
        <f>Prehlad!I254</f>
        <v>0</v>
      </c>
      <c r="D31" s="72">
        <f>Prehlad!J254</f>
        <v>0</v>
      </c>
      <c r="E31" s="73">
        <f>Prehlad!L254</f>
        <v>3.9268749999999998E-2</v>
      </c>
      <c r="F31" s="74">
        <f>Prehlad!N254</f>
        <v>0</v>
      </c>
      <c r="G31" s="74">
        <f>Prehlad!W254</f>
        <v>9.9610000000000003</v>
      </c>
    </row>
    <row r="32" spans="1:7">
      <c r="A32" s="71" t="s">
        <v>641</v>
      </c>
      <c r="B32" s="72">
        <f>Prehlad!H256</f>
        <v>0</v>
      </c>
      <c r="C32" s="72">
        <f>Prehlad!I256</f>
        <v>0</v>
      </c>
      <c r="D32" s="72">
        <f>Prehlad!J256</f>
        <v>0</v>
      </c>
      <c r="E32" s="73">
        <f>Prehlad!L256</f>
        <v>23.860364860000001</v>
      </c>
      <c r="F32" s="74">
        <f>Prehlad!N256</f>
        <v>0.9</v>
      </c>
      <c r="G32" s="74">
        <f>Prehlad!W256</f>
        <v>1276.0930000000001</v>
      </c>
    </row>
    <row r="34" spans="1:7">
      <c r="A34" s="71" t="s">
        <v>643</v>
      </c>
      <c r="B34" s="72">
        <f>Prehlad!H262</f>
        <v>0</v>
      </c>
      <c r="C34" s="72">
        <f>Prehlad!I262</f>
        <v>0</v>
      </c>
      <c r="D34" s="72">
        <f>Prehlad!J262</f>
        <v>0</v>
      </c>
      <c r="E34" s="73">
        <f>Prehlad!L262</f>
        <v>0</v>
      </c>
      <c r="F34" s="74">
        <f>Prehlad!N262</f>
        <v>0</v>
      </c>
      <c r="G34" s="74">
        <f>Prehlad!W262</f>
        <v>0</v>
      </c>
    </row>
    <row r="35" spans="1:7">
      <c r="A35" s="71" t="s">
        <v>654</v>
      </c>
      <c r="B35" s="72">
        <f>Prehlad!H264</f>
        <v>0</v>
      </c>
      <c r="C35" s="72">
        <f>Prehlad!I264</f>
        <v>0</v>
      </c>
      <c r="D35" s="72">
        <f>Prehlad!J264</f>
        <v>0</v>
      </c>
      <c r="E35" s="73">
        <f>Prehlad!L264</f>
        <v>0</v>
      </c>
      <c r="F35" s="74">
        <f>Prehlad!N264</f>
        <v>0</v>
      </c>
      <c r="G35" s="74">
        <f>Prehlad!W264</f>
        <v>0</v>
      </c>
    </row>
    <row r="38" spans="1:7">
      <c r="A38" s="71" t="s">
        <v>655</v>
      </c>
      <c r="B38" s="72">
        <f>Prehlad!H266</f>
        <v>0</v>
      </c>
      <c r="C38" s="72">
        <f>Prehlad!I266</f>
        <v>0</v>
      </c>
      <c r="D38" s="72">
        <f>Prehlad!J266</f>
        <v>0</v>
      </c>
      <c r="E38" s="73">
        <f>Prehlad!L266</f>
        <v>219.77399502</v>
      </c>
      <c r="F38" s="74">
        <f>Prehlad!N266</f>
        <v>49.462499999999999</v>
      </c>
      <c r="G38" s="74">
        <f>Prehlad!W266</f>
        <v>2679.1280000000002</v>
      </c>
    </row>
  </sheetData>
  <printOptions horizontalCentered="1"/>
  <pageMargins left="0.39305555555555599" right="0.35416666666666702" top="0.62916666666666698" bottom="0.59027777777777801" header="0.51180555555555496" footer="0.35416666666666702"/>
  <pageSetup paperSize="9" firstPageNumber="0" orientation="landscape" useFirstPageNumber="1" horizontalDpi="300" verticalDpi="300"/>
  <headerFooter>
    <oddFooter>&amp;R&amp;"Arial Narrow,Bežné"&amp;8Strana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MJ29"/>
  <sheetViews>
    <sheetView showGridLines="0" workbookViewId="0">
      <selection activeCell="K5" sqref="K5"/>
    </sheetView>
  </sheetViews>
  <sheetFormatPr defaultColWidth="9.140625" defaultRowHeight="13.5"/>
  <cols>
    <col min="1" max="1" width="0.7109375" style="1" customWidth="1"/>
    <col min="2" max="2" width="3.7109375" style="1" customWidth="1"/>
    <col min="3" max="3" width="6.85546875" style="1" customWidth="1"/>
    <col min="4" max="6" width="14" style="1" customWidth="1"/>
    <col min="7" max="7" width="3.85546875" style="1" customWidth="1"/>
    <col min="8" max="8" width="22.7109375" style="1" customWidth="1"/>
    <col min="9" max="9" width="14" style="1" customWidth="1"/>
    <col min="10" max="10" width="4.28515625" style="1" customWidth="1"/>
    <col min="11" max="11" width="19.7109375" style="1" customWidth="1"/>
    <col min="12" max="12" width="9.7109375" style="1" customWidth="1"/>
    <col min="13" max="13" width="14" style="1" customWidth="1"/>
    <col min="14" max="14" width="0.7109375" style="1" customWidth="1"/>
    <col min="15" max="15" width="1.42578125" style="1" customWidth="1"/>
    <col min="16" max="23" width="9.140625" style="1"/>
    <col min="24" max="25" width="5.7109375" style="1" customWidth="1"/>
    <col min="26" max="26" width="6.5703125" style="1" customWidth="1"/>
    <col min="27" max="27" width="21.42578125" style="1" customWidth="1"/>
    <col min="28" max="28" width="4.28515625" style="1" customWidth="1"/>
    <col min="29" max="29" width="8.28515625" style="1" customWidth="1"/>
    <col min="30" max="30" width="8.7109375" style="1" customWidth="1"/>
    <col min="31" max="1024" width="9.140625" style="1"/>
  </cols>
  <sheetData>
    <row r="1" spans="2:30" ht="28.5" customHeight="1">
      <c r="B1" s="2" t="s">
        <v>118</v>
      </c>
      <c r="C1" s="2"/>
      <c r="D1" s="2"/>
      <c r="E1" s="2"/>
      <c r="F1" s="2"/>
      <c r="G1" s="2"/>
      <c r="H1" s="3" t="str">
        <f>CONCATENATE(AA2," ",AB2," ",AC2," ",AD2)</f>
        <v xml:space="preserve">Krycí list rozpočtu v EUR  </v>
      </c>
      <c r="I1" s="2"/>
      <c r="J1" s="2"/>
      <c r="K1" s="2"/>
      <c r="L1" s="2"/>
      <c r="M1" s="2"/>
      <c r="Z1" s="68" t="s">
        <v>4</v>
      </c>
      <c r="AA1" s="68" t="s">
        <v>5</v>
      </c>
      <c r="AB1" s="68" t="s">
        <v>6</v>
      </c>
      <c r="AC1" s="68" t="s">
        <v>7</v>
      </c>
      <c r="AD1" s="68" t="s">
        <v>8</v>
      </c>
    </row>
    <row r="2" spans="2:30" ht="18" customHeight="1">
      <c r="B2" s="4" t="s">
        <v>119</v>
      </c>
      <c r="C2" s="5"/>
      <c r="D2" s="5"/>
      <c r="E2" s="5"/>
      <c r="F2" s="5"/>
      <c r="G2" s="6" t="s">
        <v>68</v>
      </c>
      <c r="H2" s="5" t="s">
        <v>120</v>
      </c>
      <c r="I2" s="5"/>
      <c r="J2" s="6" t="s">
        <v>69</v>
      </c>
      <c r="K2" s="5"/>
      <c r="L2" s="5"/>
      <c r="M2" s="49"/>
      <c r="Z2" s="68" t="s">
        <v>11</v>
      </c>
      <c r="AA2" s="69" t="s">
        <v>70</v>
      </c>
      <c r="AB2" s="69" t="s">
        <v>13</v>
      </c>
      <c r="AC2" s="69"/>
      <c r="AD2" s="70"/>
    </row>
    <row r="3" spans="2:30" ht="18" customHeight="1">
      <c r="B3" s="7" t="s">
        <v>121</v>
      </c>
      <c r="C3" s="8"/>
      <c r="D3" s="8"/>
      <c r="E3" s="8"/>
      <c r="F3" s="8"/>
      <c r="G3" s="9" t="s">
        <v>122</v>
      </c>
      <c r="H3" s="8"/>
      <c r="I3" s="8"/>
      <c r="J3" s="9" t="s">
        <v>71</v>
      </c>
      <c r="K3" s="8" t="s">
        <v>123</v>
      </c>
      <c r="L3" s="8"/>
      <c r="M3" s="50"/>
      <c r="Z3" s="68" t="s">
        <v>15</v>
      </c>
      <c r="AA3" s="69" t="s">
        <v>72</v>
      </c>
      <c r="AB3" s="69" t="s">
        <v>13</v>
      </c>
      <c r="AC3" s="69" t="s">
        <v>17</v>
      </c>
      <c r="AD3" s="70" t="s">
        <v>18</v>
      </c>
    </row>
    <row r="4" spans="2:30" ht="18" customHeight="1">
      <c r="B4" s="10" t="s">
        <v>2</v>
      </c>
      <c r="C4" s="11"/>
      <c r="D4" s="11"/>
      <c r="E4" s="11"/>
      <c r="F4" s="11"/>
      <c r="G4" s="12"/>
      <c r="H4" s="11"/>
      <c r="I4" s="11"/>
      <c r="J4" s="12" t="s">
        <v>73</v>
      </c>
      <c r="K4" s="154">
        <v>44652</v>
      </c>
      <c r="L4" s="11" t="s">
        <v>74</v>
      </c>
      <c r="M4" s="51"/>
      <c r="Z4" s="68" t="s">
        <v>19</v>
      </c>
      <c r="AA4" s="69" t="s">
        <v>75</v>
      </c>
      <c r="AB4" s="69" t="s">
        <v>13</v>
      </c>
      <c r="AC4" s="69"/>
      <c r="AD4" s="70"/>
    </row>
    <row r="5" spans="2:30" ht="18" customHeight="1">
      <c r="B5" s="4" t="s">
        <v>76</v>
      </c>
      <c r="C5" s="5"/>
      <c r="D5" s="5" t="s">
        <v>124</v>
      </c>
      <c r="E5" s="5"/>
      <c r="F5" s="5"/>
      <c r="G5" s="13" t="s">
        <v>125</v>
      </c>
      <c r="H5" s="5"/>
      <c r="I5" s="5"/>
      <c r="J5" s="5" t="s">
        <v>77</v>
      </c>
      <c r="K5" s="5"/>
      <c r="L5" s="5" t="s">
        <v>78</v>
      </c>
      <c r="M5" s="49"/>
      <c r="Z5" s="68" t="s">
        <v>21</v>
      </c>
      <c r="AA5" s="69" t="s">
        <v>72</v>
      </c>
      <c r="AB5" s="69" t="s">
        <v>13</v>
      </c>
      <c r="AC5" s="69" t="s">
        <v>17</v>
      </c>
      <c r="AD5" s="70" t="s">
        <v>18</v>
      </c>
    </row>
    <row r="6" spans="2:30" ht="18" customHeight="1">
      <c r="B6" s="7" t="s">
        <v>79</v>
      </c>
      <c r="C6" s="8"/>
      <c r="D6" s="8"/>
      <c r="E6" s="8"/>
      <c r="F6" s="8"/>
      <c r="G6" s="14"/>
      <c r="H6" s="8"/>
      <c r="I6" s="8"/>
      <c r="J6" s="8" t="s">
        <v>77</v>
      </c>
      <c r="K6" s="8"/>
      <c r="L6" s="8" t="s">
        <v>78</v>
      </c>
      <c r="M6" s="50"/>
    </row>
    <row r="7" spans="2:30" ht="18" customHeight="1">
      <c r="B7" s="10" t="s">
        <v>80</v>
      </c>
      <c r="C7" s="11"/>
      <c r="D7" s="11" t="s">
        <v>126</v>
      </c>
      <c r="E7" s="11"/>
      <c r="F7" s="11"/>
      <c r="G7" s="15" t="s">
        <v>125</v>
      </c>
      <c r="H7" s="11" t="s">
        <v>127</v>
      </c>
      <c r="I7" s="11"/>
      <c r="J7" s="11" t="s">
        <v>77</v>
      </c>
      <c r="K7" s="11"/>
      <c r="L7" s="11" t="s">
        <v>78</v>
      </c>
      <c r="M7" s="51"/>
    </row>
    <row r="8" spans="2:30" ht="18" customHeight="1">
      <c r="B8" s="16"/>
      <c r="C8" s="17"/>
      <c r="D8" s="18"/>
      <c r="E8" s="19"/>
      <c r="F8" s="20">
        <f>IF(B8&lt;&gt;0,ROUND($M$26/B8,0),0)</f>
        <v>0</v>
      </c>
      <c r="G8" s="13"/>
      <c r="H8" s="17"/>
      <c r="I8" s="20">
        <f>IF(G8&lt;&gt;0,ROUND($M$26/G8,0),0)</f>
        <v>0</v>
      </c>
      <c r="J8" s="6"/>
      <c r="K8" s="17"/>
      <c r="L8" s="19"/>
      <c r="M8" s="52">
        <f>IF(J8&lt;&gt;0,ROUND($M$26/J8,0),0)</f>
        <v>0</v>
      </c>
    </row>
    <row r="9" spans="2:30" ht="18" customHeight="1">
      <c r="B9" s="21"/>
      <c r="C9" s="22"/>
      <c r="D9" s="23"/>
      <c r="E9" s="24"/>
      <c r="F9" s="25">
        <f>IF(B9&lt;&gt;0,ROUND($M$26/B9,0),0)</f>
        <v>0</v>
      </c>
      <c r="G9" s="26"/>
      <c r="H9" s="22"/>
      <c r="I9" s="25">
        <f>IF(G9&lt;&gt;0,ROUND($M$26/G9,0),0)</f>
        <v>0</v>
      </c>
      <c r="J9" s="26"/>
      <c r="K9" s="22"/>
      <c r="L9" s="24"/>
      <c r="M9" s="53">
        <f>IF(J9&lt;&gt;0,ROUND($M$26/J9,0),0)</f>
        <v>0</v>
      </c>
    </row>
    <row r="10" spans="2:30" ht="18" customHeight="1">
      <c r="B10" s="27" t="s">
        <v>81</v>
      </c>
      <c r="C10" s="28" t="s">
        <v>82</v>
      </c>
      <c r="D10" s="29" t="s">
        <v>30</v>
      </c>
      <c r="E10" s="29" t="s">
        <v>83</v>
      </c>
      <c r="F10" s="30" t="s">
        <v>84</v>
      </c>
      <c r="G10" s="27" t="s">
        <v>85</v>
      </c>
      <c r="H10" s="152" t="s">
        <v>86</v>
      </c>
      <c r="I10" s="152"/>
      <c r="J10" s="27" t="s">
        <v>87</v>
      </c>
      <c r="K10" s="152" t="s">
        <v>88</v>
      </c>
      <c r="L10" s="152"/>
      <c r="M10" s="152"/>
    </row>
    <row r="11" spans="2:30" ht="18" customHeight="1">
      <c r="B11" s="31">
        <v>1</v>
      </c>
      <c r="C11" s="32" t="s">
        <v>89</v>
      </c>
      <c r="D11" s="119">
        <f>Prehlad!H115</f>
        <v>0</v>
      </c>
      <c r="E11" s="119">
        <f>Prehlad!I115</f>
        <v>0</v>
      </c>
      <c r="F11" s="120">
        <f>D11+E11</f>
        <v>0</v>
      </c>
      <c r="G11" s="31">
        <v>6</v>
      </c>
      <c r="H11" s="32" t="s">
        <v>128</v>
      </c>
      <c r="I11" s="120">
        <v>0</v>
      </c>
      <c r="J11" s="31">
        <v>11</v>
      </c>
      <c r="K11" s="54" t="s">
        <v>131</v>
      </c>
      <c r="L11" s="55"/>
      <c r="M11" s="120">
        <f>ROUND(((D11+E11+D12+E12+D13)*L11),2)</f>
        <v>0</v>
      </c>
    </row>
    <row r="12" spans="2:30" ht="18" customHeight="1">
      <c r="B12" s="33">
        <v>2</v>
      </c>
      <c r="C12" s="34" t="s">
        <v>90</v>
      </c>
      <c r="D12" s="121">
        <f>Prehlad!H256</f>
        <v>0</v>
      </c>
      <c r="E12" s="121">
        <f>Prehlad!I256</f>
        <v>0</v>
      </c>
      <c r="F12" s="120">
        <f>D12+E12</f>
        <v>0</v>
      </c>
      <c r="G12" s="33">
        <v>7</v>
      </c>
      <c r="H12" s="34" t="s">
        <v>129</v>
      </c>
      <c r="I12" s="122">
        <v>0</v>
      </c>
      <c r="J12" s="33">
        <v>12</v>
      </c>
      <c r="K12" s="56" t="s">
        <v>132</v>
      </c>
      <c r="L12" s="57"/>
      <c r="M12" s="122">
        <f>ROUND(((D11+E11+D12+E12+D13)*L12),2)</f>
        <v>0</v>
      </c>
    </row>
    <row r="13" spans="2:30" ht="18" customHeight="1">
      <c r="B13" s="33">
        <v>3</v>
      </c>
      <c r="C13" s="34" t="s">
        <v>91</v>
      </c>
      <c r="D13" s="121">
        <f>Prehlad!H264</f>
        <v>0</v>
      </c>
      <c r="E13" s="121">
        <f>Prehlad!I264</f>
        <v>0</v>
      </c>
      <c r="F13" s="120">
        <f>D13+E13</f>
        <v>0</v>
      </c>
      <c r="G13" s="33">
        <v>8</v>
      </c>
      <c r="H13" s="34" t="s">
        <v>130</v>
      </c>
      <c r="I13" s="122">
        <v>0</v>
      </c>
      <c r="J13" s="33">
        <v>13</v>
      </c>
      <c r="K13" s="56" t="s">
        <v>133</v>
      </c>
      <c r="L13" s="57"/>
      <c r="M13" s="122">
        <f>ROUND(((D11+E11+D12+E12+D13)*L13),2)</f>
        <v>0</v>
      </c>
    </row>
    <row r="14" spans="2:30" ht="18" customHeight="1">
      <c r="B14" s="33">
        <v>4</v>
      </c>
      <c r="C14" s="34" t="s">
        <v>92</v>
      </c>
      <c r="D14" s="121"/>
      <c r="E14" s="121"/>
      <c r="F14" s="123">
        <f>D14+E14</f>
        <v>0</v>
      </c>
      <c r="G14" s="33">
        <v>9</v>
      </c>
      <c r="H14" s="34" t="s">
        <v>2</v>
      </c>
      <c r="I14" s="122">
        <v>0</v>
      </c>
      <c r="J14" s="33">
        <v>14</v>
      </c>
      <c r="K14" s="56" t="s">
        <v>2</v>
      </c>
      <c r="L14" s="57"/>
      <c r="M14" s="122">
        <f>ROUND(((D11+E11+D12+E12+D13+E13)*L14),2)</f>
        <v>0</v>
      </c>
    </row>
    <row r="15" spans="2:30" ht="18" customHeight="1">
      <c r="B15" s="35">
        <v>5</v>
      </c>
      <c r="C15" s="36" t="s">
        <v>93</v>
      </c>
      <c r="D15" s="124">
        <f>SUM(D11:D14)</f>
        <v>0</v>
      </c>
      <c r="E15" s="125">
        <f>SUM(E11:E14)</f>
        <v>0</v>
      </c>
      <c r="F15" s="126">
        <f>SUM(F11:F14)</f>
        <v>0</v>
      </c>
      <c r="G15" s="37">
        <v>10</v>
      </c>
      <c r="H15" s="38" t="s">
        <v>94</v>
      </c>
      <c r="I15" s="126">
        <f>SUM(I11:I14)</f>
        <v>0</v>
      </c>
      <c r="J15" s="35">
        <v>15</v>
      </c>
      <c r="K15" s="58"/>
      <c r="L15" s="59" t="s">
        <v>95</v>
      </c>
      <c r="M15" s="126">
        <f>SUM(M11:M14)</f>
        <v>0</v>
      </c>
    </row>
    <row r="16" spans="2:30" ht="18" customHeight="1">
      <c r="B16" s="151" t="s">
        <v>96</v>
      </c>
      <c r="C16" s="151"/>
      <c r="D16" s="151"/>
      <c r="E16" s="151"/>
      <c r="F16" s="39"/>
      <c r="G16" s="153" t="s">
        <v>97</v>
      </c>
      <c r="H16" s="153"/>
      <c r="I16" s="153"/>
      <c r="J16" s="27" t="s">
        <v>98</v>
      </c>
      <c r="K16" s="152" t="s">
        <v>99</v>
      </c>
      <c r="L16" s="152"/>
      <c r="M16" s="152"/>
    </row>
    <row r="17" spans="2:13" ht="18" customHeight="1">
      <c r="B17" s="40"/>
      <c r="C17" s="41" t="s">
        <v>100</v>
      </c>
      <c r="D17" s="41"/>
      <c r="E17" s="41" t="s">
        <v>101</v>
      </c>
      <c r="F17" s="42"/>
      <c r="G17" s="40"/>
      <c r="H17" s="43"/>
      <c r="I17" s="60"/>
      <c r="J17" s="33">
        <v>16</v>
      </c>
      <c r="K17" s="56" t="s">
        <v>102</v>
      </c>
      <c r="L17" s="61"/>
      <c r="M17" s="122">
        <v>0</v>
      </c>
    </row>
    <row r="18" spans="2:13" ht="18" customHeight="1">
      <c r="B18" s="44"/>
      <c r="C18" s="43" t="s">
        <v>103</v>
      </c>
      <c r="D18" s="43"/>
      <c r="E18" s="43"/>
      <c r="F18" s="45"/>
      <c r="G18" s="44"/>
      <c r="H18" s="43" t="s">
        <v>100</v>
      </c>
      <c r="I18" s="60"/>
      <c r="J18" s="33">
        <v>17</v>
      </c>
      <c r="K18" s="56" t="s">
        <v>134</v>
      </c>
      <c r="L18" s="61"/>
      <c r="M18" s="122">
        <v>0</v>
      </c>
    </row>
    <row r="19" spans="2:13" ht="18" customHeight="1">
      <c r="B19" s="44"/>
      <c r="C19" s="43"/>
      <c r="D19" s="43"/>
      <c r="E19" s="43"/>
      <c r="F19" s="45"/>
      <c r="G19" s="44"/>
      <c r="H19" s="46"/>
      <c r="I19" s="60"/>
      <c r="J19" s="33">
        <v>18</v>
      </c>
      <c r="K19" s="56" t="s">
        <v>135</v>
      </c>
      <c r="L19" s="61"/>
      <c r="M19" s="122">
        <v>0</v>
      </c>
    </row>
    <row r="20" spans="2:13" ht="18" customHeight="1">
      <c r="B20" s="44"/>
      <c r="C20" s="43"/>
      <c r="D20" s="43"/>
      <c r="E20" s="43"/>
      <c r="F20" s="45"/>
      <c r="G20" s="44"/>
      <c r="H20" s="41" t="s">
        <v>101</v>
      </c>
      <c r="I20" s="60"/>
      <c r="J20" s="33">
        <v>19</v>
      </c>
      <c r="K20" s="56" t="s">
        <v>2</v>
      </c>
      <c r="L20" s="61"/>
      <c r="M20" s="122">
        <v>0</v>
      </c>
    </row>
    <row r="21" spans="2:13" ht="18" customHeight="1">
      <c r="B21" s="40"/>
      <c r="C21" s="43"/>
      <c r="D21" s="43"/>
      <c r="E21" s="43"/>
      <c r="F21" s="43"/>
      <c r="G21" s="40"/>
      <c r="H21" s="43" t="s">
        <v>103</v>
      </c>
      <c r="I21" s="60"/>
      <c r="J21" s="35">
        <v>20</v>
      </c>
      <c r="K21" s="58"/>
      <c r="L21" s="59" t="s">
        <v>104</v>
      </c>
      <c r="M21" s="126">
        <f>SUM(M17:M20)</f>
        <v>0</v>
      </c>
    </row>
    <row r="22" spans="2:13" ht="18" customHeight="1">
      <c r="B22" s="151" t="s">
        <v>105</v>
      </c>
      <c r="C22" s="151"/>
      <c r="D22" s="151"/>
      <c r="E22" s="151"/>
      <c r="F22" s="39"/>
      <c r="G22" s="40"/>
      <c r="H22" s="43"/>
      <c r="I22" s="60"/>
      <c r="J22" s="27" t="s">
        <v>106</v>
      </c>
      <c r="K22" s="152" t="s">
        <v>107</v>
      </c>
      <c r="L22" s="152"/>
      <c r="M22" s="152"/>
    </row>
    <row r="23" spans="2:13" ht="18" customHeight="1">
      <c r="B23" s="40"/>
      <c r="C23" s="41" t="s">
        <v>100</v>
      </c>
      <c r="D23" s="41"/>
      <c r="E23" s="41" t="s">
        <v>101</v>
      </c>
      <c r="F23" s="42"/>
      <c r="G23" s="40"/>
      <c r="H23" s="43"/>
      <c r="I23" s="60"/>
      <c r="J23" s="31">
        <v>21</v>
      </c>
      <c r="K23" s="54"/>
      <c r="L23" s="62" t="s">
        <v>108</v>
      </c>
      <c r="M23" s="120">
        <f>ROUND(F15,2)+I15+M15+M21</f>
        <v>0</v>
      </c>
    </row>
    <row r="24" spans="2:13" ht="18" customHeight="1">
      <c r="B24" s="44"/>
      <c r="C24" s="43" t="s">
        <v>103</v>
      </c>
      <c r="D24" s="43"/>
      <c r="E24" s="43"/>
      <c r="F24" s="45"/>
      <c r="G24" s="40"/>
      <c r="H24" s="43"/>
      <c r="I24" s="60"/>
      <c r="J24" s="33">
        <v>22</v>
      </c>
      <c r="K24" s="56" t="s">
        <v>136</v>
      </c>
      <c r="L24" s="127">
        <f>M23-L25</f>
        <v>0</v>
      </c>
      <c r="M24" s="122">
        <f>ROUND((L24*20)/100,2)</f>
        <v>0</v>
      </c>
    </row>
    <row r="25" spans="2:13" ht="18" customHeight="1">
      <c r="B25" s="44"/>
      <c r="C25" s="43"/>
      <c r="D25" s="43"/>
      <c r="E25" s="43"/>
      <c r="F25" s="45"/>
      <c r="G25" s="40"/>
      <c r="H25" s="43"/>
      <c r="I25" s="60"/>
      <c r="J25" s="33">
        <v>23</v>
      </c>
      <c r="K25" s="56" t="s">
        <v>137</v>
      </c>
      <c r="L25" s="127">
        <f>SUMIF(Prehlad!O11:O9999,0,Prehlad!J11:J9999)</f>
        <v>0</v>
      </c>
      <c r="M25" s="122">
        <f>ROUND((L25*0)/100,1)</f>
        <v>0</v>
      </c>
    </row>
    <row r="26" spans="2:13" ht="18" customHeight="1">
      <c r="B26" s="44"/>
      <c r="C26" s="43"/>
      <c r="D26" s="43"/>
      <c r="E26" s="43"/>
      <c r="F26" s="45"/>
      <c r="G26" s="40"/>
      <c r="H26" s="43"/>
      <c r="I26" s="60"/>
      <c r="J26" s="35">
        <v>24</v>
      </c>
      <c r="K26" s="58"/>
      <c r="L26" s="59" t="s">
        <v>109</v>
      </c>
      <c r="M26" s="126">
        <f>M23+M24+M25</f>
        <v>0</v>
      </c>
    </row>
    <row r="27" spans="2:13" ht="17.100000000000001" customHeight="1">
      <c r="B27" s="47"/>
      <c r="C27" s="48"/>
      <c r="D27" s="48"/>
      <c r="E27" s="48"/>
      <c r="F27" s="48"/>
      <c r="G27" s="47"/>
      <c r="H27" s="48"/>
      <c r="I27" s="63"/>
      <c r="J27" s="64" t="s">
        <v>110</v>
      </c>
      <c r="K27" s="65" t="s">
        <v>138</v>
      </c>
      <c r="L27" s="66"/>
      <c r="M27" s="67">
        <v>0</v>
      </c>
    </row>
    <row r="28" spans="2:13" ht="14.25" customHeight="1"/>
    <row r="29" spans="2:13" ht="2.25" customHeight="1"/>
  </sheetData>
  <mergeCells count="7">
    <mergeCell ref="B22:E22"/>
    <mergeCell ref="K22:M22"/>
    <mergeCell ref="H10:I10"/>
    <mergeCell ref="K10:M10"/>
    <mergeCell ref="B16:E16"/>
    <mergeCell ref="G16:I16"/>
    <mergeCell ref="K16:M16"/>
  </mergeCells>
  <printOptions horizontalCentered="1" verticalCentered="1"/>
  <pageMargins left="0.25" right="0.38888888888888901" top="0.35416666666666702" bottom="0.43263888888888902" header="0.51180555555555496" footer="0.51180555555555496"/>
  <pageSetup paperSize="9" firstPageNumber="0" orientation="landscape" useFirstPageNumber="1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5</vt:i4>
      </vt:variant>
    </vt:vector>
  </HeadingPairs>
  <TitlesOfParts>
    <vt:vector size="8" baseType="lpstr">
      <vt:lpstr>Prehlad</vt:lpstr>
      <vt:lpstr>Rekapitulacia</vt:lpstr>
      <vt:lpstr>Kryci list</vt:lpstr>
      <vt:lpstr>Prehlad!Názvy_tlače</vt:lpstr>
      <vt:lpstr>Rekapitulacia!Názvy_tlače</vt:lpstr>
      <vt:lpstr>'Kryci list'!Oblasť_tlače</vt:lpstr>
      <vt:lpstr>Prehlad!Oblasť_tlače</vt:lpstr>
      <vt:lpstr>Rekapitulacia!Oblasť_tlače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JaroM</dc:creator>
  <cp:lastModifiedBy>Sedliaková Katarína</cp:lastModifiedBy>
  <cp:revision>2</cp:revision>
  <cp:lastPrinted>2019-05-20T14:23:00Z</cp:lastPrinted>
  <dcterms:created xsi:type="dcterms:W3CDTF">1999-04-06T07:39:00Z</dcterms:created>
  <dcterms:modified xsi:type="dcterms:W3CDTF">2022-05-23T08:33:34Z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KSOProductBuildVer">
    <vt:lpwstr>1033-11.2.0.9232</vt:lpwstr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