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ka 2023\Pod banosom Oprava\"/>
    </mc:Choice>
  </mc:AlternateContent>
  <xr:revisionPtr revIDLastSave="0" documentId="8_{26C821B4-ED93-4D34-A63C-94B44C03D4FB}" xr6:coauthVersionLast="47" xr6:coauthVersionMax="47" xr10:uidLastSave="{00000000-0000-0000-0000-000000000000}"/>
  <bookViews>
    <workbookView xWindow="2805" yWindow="-18120" windowWidth="24240" windowHeight="1764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</workbook>
</file>

<file path=xl/calcChain.xml><?xml version="1.0" encoding="utf-8"?>
<calcChain xmlns="http://schemas.openxmlformats.org/spreadsheetml/2006/main">
  <c r="L25" i="6" l="1"/>
  <c r="M25" i="6" s="1"/>
  <c r="G35" i="5"/>
  <c r="W182" i="3"/>
  <c r="E13" i="6"/>
  <c r="G32" i="5"/>
  <c r="F32" i="5"/>
  <c r="E32" i="5"/>
  <c r="C32" i="5"/>
  <c r="W180" i="3"/>
  <c r="N180" i="3"/>
  <c r="L180" i="3"/>
  <c r="I180" i="3"/>
  <c r="G31" i="5"/>
  <c r="F31" i="5"/>
  <c r="E31" i="5"/>
  <c r="C31" i="5"/>
  <c r="W178" i="3"/>
  <c r="N178" i="3"/>
  <c r="L178" i="3"/>
  <c r="I178" i="3"/>
  <c r="N177" i="3"/>
  <c r="L177" i="3"/>
  <c r="J177" i="3"/>
  <c r="H177" i="3"/>
  <c r="N176" i="3"/>
  <c r="L176" i="3"/>
  <c r="J176" i="3"/>
  <c r="J178" i="3" s="1"/>
  <c r="H176" i="3"/>
  <c r="H178" i="3" s="1"/>
  <c r="G29" i="5"/>
  <c r="W172" i="3"/>
  <c r="G28" i="5"/>
  <c r="F28" i="5"/>
  <c r="E28" i="5"/>
  <c r="C28" i="5"/>
  <c r="W170" i="3"/>
  <c r="N170" i="3"/>
  <c r="L170" i="3"/>
  <c r="I170" i="3"/>
  <c r="H170" i="3"/>
  <c r="B28" i="5" s="1"/>
  <c r="N168" i="3"/>
  <c r="L168" i="3"/>
  <c r="J168" i="3"/>
  <c r="J170" i="3" s="1"/>
  <c r="H168" i="3"/>
  <c r="G27" i="5"/>
  <c r="F27" i="5"/>
  <c r="E27" i="5"/>
  <c r="C27" i="5"/>
  <c r="B27" i="5"/>
  <c r="W165" i="3"/>
  <c r="N165" i="3"/>
  <c r="L165" i="3"/>
  <c r="I165" i="3"/>
  <c r="H165" i="3"/>
  <c r="N163" i="3"/>
  <c r="L163" i="3"/>
  <c r="J163" i="3"/>
  <c r="J165" i="3" s="1"/>
  <c r="H163" i="3"/>
  <c r="G26" i="5"/>
  <c r="F26" i="5"/>
  <c r="E26" i="5"/>
  <c r="C26" i="5"/>
  <c r="W160" i="3"/>
  <c r="N160" i="3"/>
  <c r="L160" i="3"/>
  <c r="J160" i="3"/>
  <c r="D26" i="5" s="1"/>
  <c r="I160" i="3"/>
  <c r="N158" i="3"/>
  <c r="L158" i="3"/>
  <c r="J158" i="3"/>
  <c r="H158" i="3"/>
  <c r="N156" i="3"/>
  <c r="L156" i="3"/>
  <c r="J156" i="3"/>
  <c r="H156" i="3"/>
  <c r="H160" i="3" s="1"/>
  <c r="B26" i="5" s="1"/>
  <c r="G25" i="5"/>
  <c r="W153" i="3"/>
  <c r="N152" i="3"/>
  <c r="N153" i="3" s="1"/>
  <c r="L152" i="3"/>
  <c r="L153" i="3" s="1"/>
  <c r="J152" i="3"/>
  <c r="H152" i="3"/>
  <c r="N151" i="3"/>
  <c r="L151" i="3"/>
  <c r="J151" i="3"/>
  <c r="H151" i="3"/>
  <c r="N149" i="3"/>
  <c r="L149" i="3"/>
  <c r="J149" i="3"/>
  <c r="I149" i="3"/>
  <c r="N147" i="3"/>
  <c r="L147" i="3"/>
  <c r="J147" i="3"/>
  <c r="H147" i="3"/>
  <c r="N145" i="3"/>
  <c r="L145" i="3"/>
  <c r="J145" i="3"/>
  <c r="I145" i="3"/>
  <c r="I153" i="3" s="1"/>
  <c r="C25" i="5" s="1"/>
  <c r="N144" i="3"/>
  <c r="L144" i="3"/>
  <c r="J144" i="3"/>
  <c r="H144" i="3"/>
  <c r="N142" i="3"/>
  <c r="L142" i="3"/>
  <c r="J142" i="3"/>
  <c r="H142" i="3"/>
  <c r="N140" i="3"/>
  <c r="L140" i="3"/>
  <c r="J140" i="3"/>
  <c r="H140" i="3"/>
  <c r="N139" i="3"/>
  <c r="L139" i="3"/>
  <c r="J139" i="3"/>
  <c r="H139" i="3"/>
  <c r="H153" i="3" s="1"/>
  <c r="B25" i="5" s="1"/>
  <c r="G24" i="5"/>
  <c r="C24" i="5"/>
  <c r="W136" i="3"/>
  <c r="I136" i="3"/>
  <c r="N135" i="3"/>
  <c r="N136" i="3" s="1"/>
  <c r="F24" i="5" s="1"/>
  <c r="L135" i="3"/>
  <c r="L136" i="3" s="1"/>
  <c r="E24" i="5" s="1"/>
  <c r="J135" i="3"/>
  <c r="H135" i="3"/>
  <c r="N134" i="3"/>
  <c r="L134" i="3"/>
  <c r="J134" i="3"/>
  <c r="H134" i="3"/>
  <c r="N133" i="3"/>
  <c r="L133" i="3"/>
  <c r="J133" i="3"/>
  <c r="H133" i="3"/>
  <c r="N132" i="3"/>
  <c r="L132" i="3"/>
  <c r="J132" i="3"/>
  <c r="H132" i="3"/>
  <c r="H136" i="3" s="1"/>
  <c r="B24" i="5" s="1"/>
  <c r="G23" i="5"/>
  <c r="F23" i="5"/>
  <c r="E23" i="5"/>
  <c r="C23" i="5"/>
  <c r="W129" i="3"/>
  <c r="N129" i="3"/>
  <c r="L129" i="3"/>
  <c r="J129" i="3"/>
  <c r="D23" i="5" s="1"/>
  <c r="I129" i="3"/>
  <c r="N128" i="3"/>
  <c r="L128" i="3"/>
  <c r="J128" i="3"/>
  <c r="H128" i="3"/>
  <c r="H129" i="3" s="1"/>
  <c r="B23" i="5" s="1"/>
  <c r="G22" i="5"/>
  <c r="C22" i="5"/>
  <c r="W125" i="3"/>
  <c r="I125" i="3"/>
  <c r="N124" i="3"/>
  <c r="N125" i="3" s="1"/>
  <c r="F22" i="5" s="1"/>
  <c r="L124" i="3"/>
  <c r="L125" i="3" s="1"/>
  <c r="E22" i="5" s="1"/>
  <c r="J124" i="3"/>
  <c r="H124" i="3"/>
  <c r="N122" i="3"/>
  <c r="L122" i="3"/>
  <c r="J122" i="3"/>
  <c r="H122" i="3"/>
  <c r="N120" i="3"/>
  <c r="L120" i="3"/>
  <c r="J120" i="3"/>
  <c r="J125" i="3" s="1"/>
  <c r="H120" i="3"/>
  <c r="G21" i="5"/>
  <c r="C21" i="5"/>
  <c r="W117" i="3"/>
  <c r="N117" i="3"/>
  <c r="F21" i="5" s="1"/>
  <c r="I117" i="3"/>
  <c r="N116" i="3"/>
  <c r="L116" i="3"/>
  <c r="L117" i="3" s="1"/>
  <c r="E21" i="5" s="1"/>
  <c r="J116" i="3"/>
  <c r="H116" i="3"/>
  <c r="N115" i="3"/>
  <c r="L115" i="3"/>
  <c r="J115" i="3"/>
  <c r="H115" i="3"/>
  <c r="N114" i="3"/>
  <c r="L114" i="3"/>
  <c r="J114" i="3"/>
  <c r="H114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G20" i="5"/>
  <c r="W106" i="3"/>
  <c r="N106" i="3"/>
  <c r="F20" i="5" s="1"/>
  <c r="I106" i="3"/>
  <c r="I172" i="3" s="1"/>
  <c r="N105" i="3"/>
  <c r="L105" i="3"/>
  <c r="L106" i="3" s="1"/>
  <c r="E20" i="5" s="1"/>
  <c r="J105" i="3"/>
  <c r="H105" i="3"/>
  <c r="N103" i="3"/>
  <c r="L103" i="3"/>
  <c r="J103" i="3"/>
  <c r="H103" i="3"/>
  <c r="N101" i="3"/>
  <c r="L101" i="3"/>
  <c r="J101" i="3"/>
  <c r="I101" i="3"/>
  <c r="N100" i="3"/>
  <c r="L100" i="3"/>
  <c r="J100" i="3"/>
  <c r="H100" i="3"/>
  <c r="N99" i="3"/>
  <c r="L99" i="3"/>
  <c r="J99" i="3"/>
  <c r="H99" i="3"/>
  <c r="N97" i="3"/>
  <c r="L97" i="3"/>
  <c r="J97" i="3"/>
  <c r="I97" i="3"/>
  <c r="N96" i="3"/>
  <c r="L96" i="3"/>
  <c r="J96" i="3"/>
  <c r="H96" i="3"/>
  <c r="N94" i="3"/>
  <c r="L94" i="3"/>
  <c r="J94" i="3"/>
  <c r="I94" i="3"/>
  <c r="N92" i="3"/>
  <c r="L92" i="3"/>
  <c r="J92" i="3"/>
  <c r="H92" i="3"/>
  <c r="N91" i="3"/>
  <c r="L91" i="3"/>
  <c r="J91" i="3"/>
  <c r="H91" i="3"/>
  <c r="G19" i="5"/>
  <c r="F19" i="5"/>
  <c r="E19" i="5"/>
  <c r="D19" i="5"/>
  <c r="C19" i="5"/>
  <c r="B19" i="5"/>
  <c r="W88" i="3"/>
  <c r="N88" i="3"/>
  <c r="L88" i="3"/>
  <c r="J88" i="3"/>
  <c r="E88" i="3" s="1"/>
  <c r="I88" i="3"/>
  <c r="H88" i="3"/>
  <c r="N87" i="3"/>
  <c r="L87" i="3"/>
  <c r="J87" i="3"/>
  <c r="H87" i="3"/>
  <c r="G18" i="5"/>
  <c r="C18" i="5"/>
  <c r="W84" i="3"/>
  <c r="N84" i="3"/>
  <c r="F18" i="5" s="1"/>
  <c r="L84" i="3"/>
  <c r="E18" i="5" s="1"/>
  <c r="I84" i="3"/>
  <c r="N83" i="3"/>
  <c r="L83" i="3"/>
  <c r="J83" i="3"/>
  <c r="J84" i="3" s="1"/>
  <c r="H83" i="3"/>
  <c r="N81" i="3"/>
  <c r="L81" i="3"/>
  <c r="J81" i="3"/>
  <c r="H81" i="3"/>
  <c r="H84" i="3" s="1"/>
  <c r="E11" i="6"/>
  <c r="G16" i="5"/>
  <c r="F16" i="5"/>
  <c r="E16" i="5"/>
  <c r="C16" i="5"/>
  <c r="W77" i="3"/>
  <c r="N77" i="3"/>
  <c r="L77" i="3"/>
  <c r="I77" i="3"/>
  <c r="G15" i="5"/>
  <c r="F15" i="5"/>
  <c r="E15" i="5"/>
  <c r="C15" i="5"/>
  <c r="W75" i="3"/>
  <c r="N75" i="3"/>
  <c r="L75" i="3"/>
  <c r="I75" i="3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8" i="3"/>
  <c r="L68" i="3"/>
  <c r="J68" i="3"/>
  <c r="H68" i="3"/>
  <c r="N66" i="3"/>
  <c r="L66" i="3"/>
  <c r="J66" i="3"/>
  <c r="H66" i="3"/>
  <c r="N64" i="3"/>
  <c r="L64" i="3"/>
  <c r="J64" i="3"/>
  <c r="H64" i="3"/>
  <c r="N62" i="3"/>
  <c r="L62" i="3"/>
  <c r="J62" i="3"/>
  <c r="H62" i="3"/>
  <c r="N61" i="3"/>
  <c r="L61" i="3"/>
  <c r="J61" i="3"/>
  <c r="H61" i="3"/>
  <c r="N59" i="3"/>
  <c r="L59" i="3"/>
  <c r="J59" i="3"/>
  <c r="H59" i="3"/>
  <c r="N58" i="3"/>
  <c r="L58" i="3"/>
  <c r="J58" i="3"/>
  <c r="H58" i="3"/>
  <c r="N57" i="3"/>
  <c r="L57" i="3"/>
  <c r="J57" i="3"/>
  <c r="H57" i="3"/>
  <c r="N55" i="3"/>
  <c r="L55" i="3"/>
  <c r="J55" i="3"/>
  <c r="J75" i="3" s="1"/>
  <c r="H55" i="3"/>
  <c r="H75" i="3" s="1"/>
  <c r="B15" i="5" s="1"/>
  <c r="G14" i="5"/>
  <c r="F14" i="5"/>
  <c r="E14" i="5"/>
  <c r="C14" i="5"/>
  <c r="W52" i="3"/>
  <c r="N52" i="3"/>
  <c r="L52" i="3"/>
  <c r="I52" i="3"/>
  <c r="N50" i="3"/>
  <c r="L50" i="3"/>
  <c r="J50" i="3"/>
  <c r="H50" i="3"/>
  <c r="N48" i="3"/>
  <c r="L48" i="3"/>
  <c r="J48" i="3"/>
  <c r="H48" i="3"/>
  <c r="N46" i="3"/>
  <c r="L46" i="3"/>
  <c r="J46" i="3"/>
  <c r="H46" i="3"/>
  <c r="N44" i="3"/>
  <c r="L44" i="3"/>
  <c r="J44" i="3"/>
  <c r="H44" i="3"/>
  <c r="N43" i="3"/>
  <c r="L43" i="3"/>
  <c r="J43" i="3"/>
  <c r="H43" i="3"/>
  <c r="N41" i="3"/>
  <c r="L41" i="3"/>
  <c r="J41" i="3"/>
  <c r="H41" i="3"/>
  <c r="N40" i="3"/>
  <c r="L40" i="3"/>
  <c r="J40" i="3"/>
  <c r="H40" i="3"/>
  <c r="N38" i="3"/>
  <c r="L38" i="3"/>
  <c r="J38" i="3"/>
  <c r="H38" i="3"/>
  <c r="N36" i="3"/>
  <c r="L36" i="3"/>
  <c r="J36" i="3"/>
  <c r="H36" i="3"/>
  <c r="N34" i="3"/>
  <c r="L34" i="3"/>
  <c r="J34" i="3"/>
  <c r="H34" i="3"/>
  <c r="N33" i="3"/>
  <c r="L33" i="3"/>
  <c r="J33" i="3"/>
  <c r="H33" i="3"/>
  <c r="N31" i="3"/>
  <c r="L31" i="3"/>
  <c r="J31" i="3"/>
  <c r="J52" i="3" s="1"/>
  <c r="H31" i="3"/>
  <c r="H52" i="3" s="1"/>
  <c r="B14" i="5" s="1"/>
  <c r="G13" i="5"/>
  <c r="F13" i="5"/>
  <c r="E13" i="5"/>
  <c r="C13" i="5"/>
  <c r="W28" i="3"/>
  <c r="N28" i="3"/>
  <c r="L28" i="3"/>
  <c r="I28" i="3"/>
  <c r="H28" i="3"/>
  <c r="B13" i="5" s="1"/>
  <c r="N26" i="3"/>
  <c r="L26" i="3"/>
  <c r="J26" i="3"/>
  <c r="J28" i="3" s="1"/>
  <c r="H26" i="3"/>
  <c r="G12" i="5"/>
  <c r="F12" i="5"/>
  <c r="E12" i="5"/>
  <c r="C12" i="5"/>
  <c r="W23" i="3"/>
  <c r="N23" i="3"/>
  <c r="L23" i="3"/>
  <c r="I23" i="3"/>
  <c r="N22" i="3"/>
  <c r="L22" i="3"/>
  <c r="J22" i="3"/>
  <c r="H22" i="3"/>
  <c r="N21" i="3"/>
  <c r="L21" i="3"/>
  <c r="J21" i="3"/>
  <c r="H21" i="3"/>
  <c r="N19" i="3"/>
  <c r="L19" i="3"/>
  <c r="J19" i="3"/>
  <c r="H19" i="3"/>
  <c r="N17" i="3"/>
  <c r="L17" i="3"/>
  <c r="J17" i="3"/>
  <c r="H17" i="3"/>
  <c r="N15" i="3"/>
  <c r="L15" i="3"/>
  <c r="J15" i="3"/>
  <c r="H15" i="3"/>
  <c r="N14" i="3"/>
  <c r="L14" i="3"/>
  <c r="J14" i="3"/>
  <c r="J23" i="3" s="1"/>
  <c r="H14" i="3"/>
  <c r="H23" i="3" s="1"/>
  <c r="M21" i="6"/>
  <c r="I15" i="6"/>
  <c r="F14" i="6"/>
  <c r="M9" i="6"/>
  <c r="I9" i="6"/>
  <c r="F9" i="6"/>
  <c r="M8" i="6"/>
  <c r="I8" i="6"/>
  <c r="F8" i="6"/>
  <c r="H1" i="6"/>
  <c r="B8" i="5"/>
  <c r="D8" i="3"/>
  <c r="H106" i="3" l="1"/>
  <c r="B20" i="5" s="1"/>
  <c r="J106" i="3"/>
  <c r="J172" i="3" s="1"/>
  <c r="H125" i="3"/>
  <c r="B22" i="5" s="1"/>
  <c r="H117" i="3"/>
  <c r="B21" i="5" s="1"/>
  <c r="J117" i="3"/>
  <c r="J136" i="3"/>
  <c r="F25" i="5"/>
  <c r="N172" i="3"/>
  <c r="E25" i="5"/>
  <c r="L172" i="3"/>
  <c r="J153" i="3"/>
  <c r="D25" i="5" s="1"/>
  <c r="H77" i="3"/>
  <c r="B12" i="5"/>
  <c r="E153" i="3"/>
  <c r="E23" i="3"/>
  <c r="J77" i="3"/>
  <c r="D12" i="5"/>
  <c r="E28" i="3"/>
  <c r="D13" i="5"/>
  <c r="E170" i="3"/>
  <c r="D28" i="5"/>
  <c r="E165" i="3"/>
  <c r="D27" i="5"/>
  <c r="B31" i="5"/>
  <c r="H180" i="3"/>
  <c r="D31" i="5"/>
  <c r="J180" i="3"/>
  <c r="E178" i="3"/>
  <c r="E136" i="3"/>
  <c r="D24" i="5"/>
  <c r="D14" i="5"/>
  <c r="E52" i="3"/>
  <c r="E75" i="3"/>
  <c r="D15" i="5"/>
  <c r="H172" i="3"/>
  <c r="B18" i="5"/>
  <c r="C29" i="5"/>
  <c r="E12" i="6"/>
  <c r="E15" i="6" s="1"/>
  <c r="I182" i="3"/>
  <c r="C35" i="5" s="1"/>
  <c r="E117" i="3"/>
  <c r="D21" i="5"/>
  <c r="E125" i="3"/>
  <c r="D22" i="5"/>
  <c r="E129" i="3"/>
  <c r="E84" i="3"/>
  <c r="E160" i="3"/>
  <c r="C20" i="5"/>
  <c r="D18" i="5"/>
  <c r="E106" i="3" l="1"/>
  <c r="D20" i="5"/>
  <c r="E29" i="5"/>
  <c r="L182" i="3"/>
  <c r="E35" i="5" s="1"/>
  <c r="F29" i="5"/>
  <c r="N182" i="3"/>
  <c r="F35" i="5" s="1"/>
  <c r="D29" i="5"/>
  <c r="E172" i="3"/>
  <c r="B29" i="5"/>
  <c r="D12" i="6"/>
  <c r="F12" i="6" s="1"/>
  <c r="E180" i="3"/>
  <c r="D32" i="5"/>
  <c r="B16" i="5"/>
  <c r="D11" i="6"/>
  <c r="H182" i="3"/>
  <c r="B35" i="5" s="1"/>
  <c r="D13" i="6"/>
  <c r="F13" i="6" s="1"/>
  <c r="B32" i="5"/>
  <c r="E77" i="3"/>
  <c r="D16" i="5"/>
  <c r="J182" i="3"/>
  <c r="D15" i="6" l="1"/>
  <c r="M12" i="6"/>
  <c r="M11" i="6"/>
  <c r="M14" i="6"/>
  <c r="F11" i="6"/>
  <c r="F15" i="6" s="1"/>
  <c r="M13" i="6"/>
  <c r="E182" i="3"/>
  <c r="D35" i="5"/>
  <c r="M15" i="6" l="1"/>
  <c r="M23" i="6" s="1"/>
  <c r="L24" i="6" l="1"/>
  <c r="M24" i="6" s="1"/>
  <c r="M26" i="6" s="1"/>
</calcChain>
</file>

<file path=xl/sharedStrings.xml><?xml version="1.0" encoding="utf-8"?>
<sst xmlns="http://schemas.openxmlformats.org/spreadsheetml/2006/main" count="1213" uniqueCount="494">
  <si>
    <t>a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</si>
  <si>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</si>
  <si>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</si>
  <si>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</si>
  <si>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</si>
  <si>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</si>
  <si>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</si>
  <si>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</si>
  <si>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</si>
  <si>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</si>
  <si>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</si>
  <si>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</si>
  <si>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</si>
  <si>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</si>
  <si>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</si>
  <si>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</si>
  <si>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</si>
  <si>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</si>
  <si>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</si>
  <si>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</si>
  <si>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</si>
  <si>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</si>
  <si>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</si>
  <si>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</si>
  <si>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</si>
  <si>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</si>
  <si>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</si>
  <si>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</si>
  <si>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</si>
  <si>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</si>
  <si>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</si>
  <si>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</si>
  <si>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</si>
  <si>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</si>
  <si>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</si>
  <si>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</si>
  <si>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</si>
  <si>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</si>
  <si>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</si>
  <si>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</si>
  <si>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</si>
  <si>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</si>
  <si>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</si>
  <si>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</si>
  <si>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</si>
  <si>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</si>
  <si>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</si>
  <si>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</si>
  <si>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</si>
  <si>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</si>
  <si>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</si>
  <si>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</si>
  <si>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</si>
  <si>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</si>
  <si>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</si>
  <si>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</si>
  <si>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</si>
  <si>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</si>
  <si>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</si>
  <si>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</si>
  <si>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</si>
  <si>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</si>
  <si>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</si>
  <si>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</si>
  <si>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</si>
  <si>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</si>
  <si>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</si>
  <si>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</si>
  <si>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</si>
  <si>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</si>
  <si>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</si>
  <si>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</si>
  <si>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</si>
  <si>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</si>
  <si>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</si>
  <si>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</si>
  <si>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</si>
  <si>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</si>
  <si>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</si>
  <si>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</si>
  <si>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</si>
  <si>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</si>
  <si>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</si>
  <si>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</si>
  <si>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</si>
  <si>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</si>
  <si>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</si>
  <si>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</si>
  <si>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</si>
  <si>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</si>
  <si>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</si>
  <si>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</si>
  <si>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</si>
  <si>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</si>
  <si>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</si>
  <si>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</si>
  <si>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</si>
  <si>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</si>
  <si>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</si>
  <si>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</si>
  <si>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</si>
  <si>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</si>
  <si>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</si>
  <si>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</si>
  <si>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</si>
  <si>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</si>
  <si>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</si>
  <si>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</si>
  <si>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</si>
  <si>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</si>
  <si>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</si>
  <si>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</si>
  <si>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</si>
  <si>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</si>
  <si>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Dátum: 27.01.2021</t>
  </si>
  <si>
    <t>Stavba : Stredná odborná škola Pod Bánošom - Modernizácia vzdelávania</t>
  </si>
  <si>
    <t>Objekt : SO 06 - Voliera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</si>
  <si>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</si>
  <si>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</si>
  <si>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</si>
  <si>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</si>
  <si>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06 - Voliera</t>
  </si>
  <si>
    <t>JKSO :</t>
  </si>
  <si>
    <t>Ing.Dana Urbanová</t>
  </si>
  <si>
    <t>27.01.2021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</si>
  <si>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</si>
  <si>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</si>
  <si>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</si>
  <si>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</si>
  <si>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</si>
  <si>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</si>
  <si>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</si>
  <si>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</si>
  <si>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</si>
  <si>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</si>
  <si>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</si>
  <si>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</si>
  <si>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</si>
  <si>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</si>
  <si>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</si>
  <si>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</si>
  <si>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</si>
  <si>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</si>
  <si>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</si>
  <si>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</si>
  <si>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</si>
  <si>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</si>
  <si>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111101111</t>
  </si>
  <si>
    <t>Odstránenie ruderálneho porastu a kríkov v rovine</t>
  </si>
  <si>
    <t>m2</t>
  </si>
  <si>
    <t xml:space="preserve">                    </t>
  </si>
  <si>
    <t>11110-1111</t>
  </si>
  <si>
    <t>45.11.12</t>
  </si>
  <si>
    <t>EK</t>
  </si>
  <si>
    <t>S</t>
  </si>
  <si>
    <t>272</t>
  </si>
  <si>
    <t>121101101</t>
  </si>
  <si>
    <t>Odstránenie ornice s premiestnením do 50 m</t>
  </si>
  <si>
    <t>m3</t>
  </si>
  <si>
    <t>12110-1101</t>
  </si>
  <si>
    <t>45.11.21</t>
  </si>
  <si>
    <t>5,3*3,83*0,2 =   4,060</t>
  </si>
  <si>
    <t>131201101</t>
  </si>
  <si>
    <t>Hĺbenie jám nezapaž. v horn. tr. 3 do 100 m3</t>
  </si>
  <si>
    <t>13120-1101</t>
  </si>
  <si>
    <t>4,6*4,53*0,36 =   7,502</t>
  </si>
  <si>
    <t>131201109</t>
  </si>
  <si>
    <t>Príplatok za lepivosť v horn. tr. 3</t>
  </si>
  <si>
    <t>13120-1109</t>
  </si>
  <si>
    <t>7,502/2 =   3,751</t>
  </si>
  <si>
    <t>162701105</t>
  </si>
  <si>
    <t>Vodorovné premiestnenie výkopu do 10000 m horn. tr. 1-4</t>
  </si>
  <si>
    <t>16270-1105</t>
  </si>
  <si>
    <t>45.11.24</t>
  </si>
  <si>
    <t>171201201</t>
  </si>
  <si>
    <t>Uloženie sypaniny na skládku + poplatok</t>
  </si>
  <si>
    <t>17120-1201</t>
  </si>
  <si>
    <t xml:space="preserve">1 - ZEMNE PRÁCE  spolu: </t>
  </si>
  <si>
    <t>2 - ZÁKLADY</t>
  </si>
  <si>
    <t>002</t>
  </si>
  <si>
    <t>271571112</t>
  </si>
  <si>
    <t>Vankúš pod základy zo štrkopiesku netriedeného</t>
  </si>
  <si>
    <t>27157-1112</t>
  </si>
  <si>
    <t>45.25.21</t>
  </si>
  <si>
    <t>4,6*4,3*0,25 =   4,945</t>
  </si>
  <si>
    <t xml:space="preserve">2 - ZÁKLADY  spolu: </t>
  </si>
  <si>
    <t>6 - ÚPRAVY POVRCHOV, PODLAHY, VÝPLNE</t>
  </si>
  <si>
    <t>011</t>
  </si>
  <si>
    <t>610991111</t>
  </si>
  <si>
    <t>Zakrývanie vnút. okenných otvorov, podláh, predmetov a konštrukcií</t>
  </si>
  <si>
    <t>61099-1111</t>
  </si>
  <si>
    <t>45.41.10</t>
  </si>
  <si>
    <t>5,48*2,25+0,85*3,125+2,355*3,125 =   22,346</t>
  </si>
  <si>
    <t>014</t>
  </si>
  <si>
    <t>612401391</t>
  </si>
  <si>
    <t>Oprava omiet. stien do plochy 1 m2</t>
  </si>
  <si>
    <t>kus</t>
  </si>
  <si>
    <t>61240-1391</t>
  </si>
  <si>
    <t>612403399</t>
  </si>
  <si>
    <t>Zaplnenie rýh v stenách maltou</t>
  </si>
  <si>
    <t>61240-3399</t>
  </si>
  <si>
    <t>2,1*0,2*2 =   0,840</t>
  </si>
  <si>
    <t>631315811</t>
  </si>
  <si>
    <t>Mazanina z betónu prostého tr. C30/37 XC2 hr. 12-24 cm - zakladova doska</t>
  </si>
  <si>
    <t>63131-5811</t>
  </si>
  <si>
    <t xml:space="preserve">  .  .  </t>
  </si>
  <si>
    <t>4,3*4,6*0,15+(4,33+4,3)*0,1*0,15 =   3,096</t>
  </si>
  <si>
    <t>631319175</t>
  </si>
  <si>
    <t>Prípl. za stiahnutie povrchu mazaniny pred vlož. výstuže hr. do 24 cm</t>
  </si>
  <si>
    <t>63131-9175</t>
  </si>
  <si>
    <t>45.25.32</t>
  </si>
  <si>
    <t>631319185</t>
  </si>
  <si>
    <t>Príplatok sklon povrchu mazaniny 15-35 st. hr. do 24 cm</t>
  </si>
  <si>
    <t>63131-9185</t>
  </si>
  <si>
    <t>631351101</t>
  </si>
  <si>
    <t>Debnenie stien, rýh a otvorov v podlahách zhotovenie</t>
  </si>
  <si>
    <t>63135-1101</t>
  </si>
  <si>
    <t>(4,3+4,6)*2*0,15+(4,33+4,3)*2*0,15 =   5,259</t>
  </si>
  <si>
    <t>631351102</t>
  </si>
  <si>
    <t>Debnenie stien, rýh a otvorov v podlahách odstránenie</t>
  </si>
  <si>
    <t>63135-1102</t>
  </si>
  <si>
    <t>631362182</t>
  </si>
  <si>
    <t>Výstuž betónových mazanín zo zvarovaných sietí Kari d drôtu 8 mm, oko 15 cm</t>
  </si>
  <si>
    <t>63136-2182</t>
  </si>
  <si>
    <t>4,3*4,6 =   19,780</t>
  </si>
  <si>
    <t>632450131</t>
  </si>
  <si>
    <t>Vyrovnávací cementový poter zhotovenie v ploche zo suchých zmesí hr. 20 mm</t>
  </si>
  <si>
    <t>63245-0131</t>
  </si>
  <si>
    <t>9,022 =   9,022</t>
  </si>
  <si>
    <t>632450152</t>
  </si>
  <si>
    <t>Vyrovnávací cementový poter v spáde zhotovenie v ploche zo suchých zmesí hr. 20-80 mm</t>
  </si>
  <si>
    <t>63245-0132</t>
  </si>
  <si>
    <t>633811111</t>
  </si>
  <si>
    <t>Očistenie a obrúsenie nerovností betónových podláh a schodov</t>
  </si>
  <si>
    <t>63381-1111</t>
  </si>
  <si>
    <t xml:space="preserve">6 - ÚPRAVY POVRCHOV, PODLAHY, VÝPLNE  spolu: </t>
  </si>
  <si>
    <t>9 - OSTATNÉ KONŠTRUKCIE A PRÁCE</t>
  </si>
  <si>
    <t>211</t>
  </si>
  <si>
    <t>931992125</t>
  </si>
  <si>
    <t>Výplň dilatačných škár z extrudovaného polystyrénu hr. 50 mm</t>
  </si>
  <si>
    <t>93199-2124</t>
  </si>
  <si>
    <t>(1,853+4,6)*0,4 =   2,581</t>
  </si>
  <si>
    <t>952901111</t>
  </si>
  <si>
    <t>Vyčistenie budov byt. alebo občian. výstavby pri výške podlažia do 4 m</t>
  </si>
  <si>
    <t>95290-1111</t>
  </si>
  <si>
    <t>45.45.13</t>
  </si>
  <si>
    <t>953948081</t>
  </si>
  <si>
    <t>Kotvy chemickým tmelom M 8 do betónu, ŽB alebo kameňa s vyvŕtaním otvoru</t>
  </si>
  <si>
    <t>95394-8081</t>
  </si>
  <si>
    <t>013</t>
  </si>
  <si>
    <t>965043421</t>
  </si>
  <si>
    <t>Búranie bet. podkladu s poterom hr. do 15 cm do 1 m2 - okap.chodník</t>
  </si>
  <si>
    <t>96504-3421</t>
  </si>
  <si>
    <t>45.11.11</t>
  </si>
  <si>
    <t>4,6*0,63*0,15 =   0,435</t>
  </si>
  <si>
    <t>968071112</t>
  </si>
  <si>
    <t>Vyvesenie alebo zavesenie kov./plast. okien do 1,5 m2</t>
  </si>
  <si>
    <t>96807-1112</t>
  </si>
  <si>
    <t>968072355</t>
  </si>
  <si>
    <t>Vybúranie kov./plast. okenných rámov zdvojených do 2 m2</t>
  </si>
  <si>
    <t>96807-2355</t>
  </si>
  <si>
    <t>0,85*2,225 =   1,891</t>
  </si>
  <si>
    <t>968072745</t>
  </si>
  <si>
    <t>Vybúranie kov./plast. zasklenných stien do 2 m2</t>
  </si>
  <si>
    <t>96807-2745</t>
  </si>
  <si>
    <t>0,9*1,97 =   1,773</t>
  </si>
  <si>
    <t>971033561</t>
  </si>
  <si>
    <t>Vybúr. otvorov do 1 m2 v murive tehl. MV, MVC hr. do 60 cm</t>
  </si>
  <si>
    <t>97103-3561</t>
  </si>
  <si>
    <t>0,85*0,9*0,6 =   0,459</t>
  </si>
  <si>
    <t>978071611</t>
  </si>
  <si>
    <t>Osek. omietky, izol. dosák do 120 kg/m3 hr. nad 5 cm do 1 m2</t>
  </si>
  <si>
    <t>97807-1611</t>
  </si>
  <si>
    <t>0,85*0,9 =   0,765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</si>
  <si>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</si>
  <si>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</si>
  <si>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</si>
  <si>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</si>
  <si>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</si>
  <si>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</si>
  <si>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</si>
  <si>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</si>
  <si>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</si>
  <si>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</si>
  <si>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</si>
  <si>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</si>
  <si>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</si>
  <si>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</si>
  <si>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</si>
  <si>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</si>
  <si>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</si>
  <si>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</si>
  <si>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</si>
  <si>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</si>
  <si>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</si>
  <si>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711251126</t>
  </si>
  <si>
    <t>Pružná hydroizolácia stierkou Seccoral</t>
  </si>
  <si>
    <t>I</t>
  </si>
  <si>
    <t>71125-1126</t>
  </si>
  <si>
    <t>45.22.20</t>
  </si>
  <si>
    <t>IK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</si>
  <si>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</si>
  <si>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</si>
  <si>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</si>
  <si>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</si>
  <si>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72 - ZDRAVOTNO - TECHNICKÉ INŠTALÁCIE</t>
  </si>
  <si>
    <t>721</t>
  </si>
  <si>
    <t>720</t>
  </si>
  <si>
    <t>Zdravotechnika (samostatný výkaz)</t>
  </si>
  <si>
    <t xml:space="preserve">72 - ZDRAVOTNO - TECHNICKÉ INŠTALÁCIE  spolu: </t>
  </si>
  <si>
    <t>762 - Konštrukcie tesárske</t>
  </si>
  <si>
    <t>762</t>
  </si>
  <si>
    <t>762313100</t>
  </si>
  <si>
    <t>Montáž a dodávka svorníkov , závit.tyčí a kotevných želiez pre drevené konštrukcie</t>
  </si>
  <si>
    <t>kpl</t>
  </si>
  <si>
    <t>76231-3111</t>
  </si>
  <si>
    <t>45.42.13</t>
  </si>
  <si>
    <t>762332110</t>
  </si>
  <si>
    <t>Montáž krovov viazaných prierez. plocha do 120 cm2</t>
  </si>
  <si>
    <t>m</t>
  </si>
  <si>
    <t>76233-2110</t>
  </si>
  <si>
    <t>45.22.11</t>
  </si>
  <si>
    <t>"6/12" 10*1+1*1,3+2*10*0,85 =   28,300</t>
  </si>
  <si>
    <t>MAT</t>
  </si>
  <si>
    <t>605151500</t>
  </si>
  <si>
    <t>Hranol SM 1</t>
  </si>
  <si>
    <t>20.10.10</t>
  </si>
  <si>
    <t>IZ</t>
  </si>
  <si>
    <t>(28,300*0,06*0,12)*1,1 =   0,224</t>
  </si>
  <si>
    <t>762341210</t>
  </si>
  <si>
    <t>Montáž debnenia striech rovných z dosiek hrubých na zraz</t>
  </si>
  <si>
    <t>76234-1210</t>
  </si>
  <si>
    <t>605101010</t>
  </si>
  <si>
    <t>Doska perodrážky</t>
  </si>
  <si>
    <t>605101000</t>
  </si>
  <si>
    <t>7,097*0,025*1,1 =   0,195</t>
  </si>
  <si>
    <t>762342202</t>
  </si>
  <si>
    <t>Montáž latovania striech, rozpätie do 22 cm, vrátane vyrez. otvor. do 0,25 m2</t>
  </si>
  <si>
    <t>76234-2202</t>
  </si>
  <si>
    <t>762342204</t>
  </si>
  <si>
    <t>Montáž kontralatí, rozpätie 80-120 cm</t>
  </si>
  <si>
    <t>76234-2204</t>
  </si>
  <si>
    <t>605171020</t>
  </si>
  <si>
    <t>Lata SM 1 do 25cm2</t>
  </si>
  <si>
    <t>7,097*5*0,03*0,05*1,1 =   0,059</t>
  </si>
  <si>
    <t>762395000</t>
  </si>
  <si>
    <t>Spojovacie a ochranné prostriedky k montáži krovov</t>
  </si>
  <si>
    <t>76239-5000</t>
  </si>
  <si>
    <t>0,224+0,195+0,059 =   0,478</t>
  </si>
  <si>
    <t>998762202</t>
  </si>
  <si>
    <t>Presun hmôt pre tesárske konštr. v objektoch výšky do 12 m</t>
  </si>
  <si>
    <t>99876-2202</t>
  </si>
  <si>
    <t xml:space="preserve">762 - Konštrukcie tesárske  spolu: </t>
  </si>
  <si>
    <t>764 - Konštrukcie klampiarske</t>
  </si>
  <si>
    <t>764</t>
  </si>
  <si>
    <t>764352201</t>
  </si>
  <si>
    <t>K1 Klamp. poplast. PZ pl. žľaby pododkvap. polkruh. rš 250, čelá, háky</t>
  </si>
  <si>
    <t>76435-2201</t>
  </si>
  <si>
    <t>45.22.13</t>
  </si>
  <si>
    <t>764421230</t>
  </si>
  <si>
    <t>K6 Klamp. poplast. PZ pl. oplechovanie okapov rš 180</t>
  </si>
  <si>
    <t>76442-1230</t>
  </si>
  <si>
    <t>764421350</t>
  </si>
  <si>
    <t>K5 Klamp. poplast. PZ pl. oplechovanie okapov rš 330</t>
  </si>
  <si>
    <t>76442-1250</t>
  </si>
  <si>
    <t>764454201</t>
  </si>
  <si>
    <t>K2 Klamp. poplast. PZ pl. rúry odpadové kruhové d-80 objímky</t>
  </si>
  <si>
    <t>76445-4201</t>
  </si>
  <si>
    <t>764751131</t>
  </si>
  <si>
    <t>K3 Klamp. poplast. PZ pl. koleno rúry odkvapovej d 80 mm</t>
  </si>
  <si>
    <t>76475-1131</t>
  </si>
  <si>
    <t>764761160</t>
  </si>
  <si>
    <t>K7 Klamp. poplast. PZ pl. čelo žľabu d-110</t>
  </si>
  <si>
    <t>76476-1161</t>
  </si>
  <si>
    <t>764761230</t>
  </si>
  <si>
    <t>K4 Klamp. poplast. PZ pl. kotlík kónický d 80 mm</t>
  </si>
  <si>
    <t>76476-1231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</si>
  <si>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</si>
  <si>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</si>
  <si>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</si>
  <si>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</si>
  <si>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</si>
  <si>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</si>
  <si>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</si>
  <si>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</si>
  <si>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</si>
  <si>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45.22.12</t>
  </si>
  <si>
    <t>0,95*(4,12+3,35) =   7,097</t>
  </si>
  <si>
    <t>765901050</t>
  </si>
  <si>
    <t>Pokrytie striech fóliou hydroizolačná poistná</t>
  </si>
  <si>
    <t>76590-1050</t>
  </si>
  <si>
    <t>7,097*1,1 =   7,807</t>
  </si>
  <si>
    <t>998765201</t>
  </si>
  <si>
    <t>Presun hmôt pre krytiny tvrdé na objektoch výšky do 6 m</t>
  </si>
  <si>
    <t>99876-5201</t>
  </si>
  <si>
    <t xml:space="preserve">765 - Krytiny tvrdé  spolu: </t>
  </si>
  <si>
    <t>766 - Konštrukcie stolárske</t>
  </si>
  <si>
    <t>766</t>
  </si>
  <si>
    <t>766825810</t>
  </si>
  <si>
    <t>Demontáž drev.interier. zariadenia vrátnive</t>
  </si>
  <si>
    <t>76682-5811</t>
  </si>
  <si>
    <t xml:space="preserve">766 - Konštrukcie stolárske  spolu: </t>
  </si>
  <si>
    <t>767 - Konštrukcie doplnk. kovové stavebné</t>
  </si>
  <si>
    <t>767</t>
  </si>
  <si>
    <t>767111101</t>
  </si>
  <si>
    <t>D1 Montáž a dodávka plast.dverí 900x2100 mm komplet s kovaním</t>
  </si>
  <si>
    <t>76711-1110</t>
  </si>
  <si>
    <t>45.42.12</t>
  </si>
  <si>
    <t>767111105</t>
  </si>
  <si>
    <t>ZS1 Montáž a dodávka plast.zaskl.stien s dverami 850x3125 mm komplet s kovaním</t>
  </si>
  <si>
    <t>767122190</t>
  </si>
  <si>
    <t>Montáž a dodávka klietky 4300x4600x3000 mm zo zvátaného pletiva s podkonštrukciou,zinkované,poplastované vrátane ukotven</t>
  </si>
  <si>
    <t>76712-2111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</si>
  <si>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</si>
  <si>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</si>
  <si>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</si>
  <si>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</si>
  <si>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771 - Podlahy z dlaždíc  keramických</t>
  </si>
  <si>
    <t>771</t>
  </si>
  <si>
    <t>771474112</t>
  </si>
  <si>
    <t>Montáž soklov keram.rovných do flexib.lep.do 9cm</t>
  </si>
  <si>
    <t>77147-4112</t>
  </si>
  <si>
    <t>45.43.12</t>
  </si>
  <si>
    <t>771474113</t>
  </si>
  <si>
    <t>Montáž soklov keram.rovných do flexib.lep.do 12cm</t>
  </si>
  <si>
    <t>77147-4113</t>
  </si>
  <si>
    <t>1,853+4,6+0,5 =   6,953</t>
  </si>
  <si>
    <t>771572329</t>
  </si>
  <si>
    <t>Príprava podkladu podláh z dlaždíc keram. penetračný náter</t>
  </si>
  <si>
    <t>77157-2329</t>
  </si>
  <si>
    <t>9,022+20,640 =   29,662</t>
  </si>
  <si>
    <t>7715724301</t>
  </si>
  <si>
    <t>Montáž podláh z dlaždíc keram. do flexib. tmelu</t>
  </si>
  <si>
    <t>77157-2429</t>
  </si>
  <si>
    <t>597651001</t>
  </si>
  <si>
    <t>Dlažba keramická gres štandard</t>
  </si>
  <si>
    <t>597651000</t>
  </si>
  <si>
    <t>26.30.10</t>
  </si>
  <si>
    <t>(9,022+9,2*0,09)*1,08 =   10,638</t>
  </si>
  <si>
    <t>7715724401</t>
  </si>
  <si>
    <t>Montáž podláh z dlaždíc keram. do flexib. tmelu exterier - balkóny a terasy</t>
  </si>
  <si>
    <t>4,3*4,6+4,3*0,1*2 =   20,640</t>
  </si>
  <si>
    <t>597651020</t>
  </si>
  <si>
    <t>Dlažba keramická gres mrazuvzdorná pre balkóny a terasy</t>
  </si>
  <si>
    <t>597651010</t>
  </si>
  <si>
    <t>(20,640+6,953*0,12)*1,08 =   23,192</t>
  </si>
  <si>
    <t>771589795</t>
  </si>
  <si>
    <t>Prípl. za škárovanie pri mont. podláh keramických</t>
  </si>
  <si>
    <t>77158-9795</t>
  </si>
  <si>
    <t>998771201</t>
  </si>
  <si>
    <t>Presun hmôt pre podlahy z dlaždíc v objektoch výšky do 6 m</t>
  </si>
  <si>
    <t>99877-1201</t>
  </si>
  <si>
    <t xml:space="preserve">771 - Podlahy z dlaždíc  keramických  spolu: </t>
  </si>
  <si>
    <t>776 - Podlahy povlakové</t>
  </si>
  <si>
    <t>775</t>
  </si>
  <si>
    <t>776401800</t>
  </si>
  <si>
    <t>Demontáž soklíkov alebo líšt gumených alebo plastových</t>
  </si>
  <si>
    <t>77640-1800</t>
  </si>
  <si>
    <t>14,68-5,48 =   9,200</t>
  </si>
  <si>
    <t>776511820</t>
  </si>
  <si>
    <t>Odstránenie povlakových podláh lepených s podložkou</t>
  </si>
  <si>
    <t>77651-1820</t>
  </si>
  <si>
    <t>45.43.21</t>
  </si>
  <si>
    <t xml:space="preserve">776 - Podlahy povlakové  spolu: </t>
  </si>
  <si>
    <t>783 - Nátery</t>
  </si>
  <si>
    <t>783</t>
  </si>
  <si>
    <t>783782203</t>
  </si>
  <si>
    <t>Nátery tesárskych konštr. Lastanoxom Q (Bochemit QB-inovovaná náhrada)</t>
  </si>
  <si>
    <t>78378-2203</t>
  </si>
  <si>
    <t>45.44.22</t>
  </si>
  <si>
    <t>28,300*0,36+7,097*2+7,097*5*0,16 =   30,060</t>
  </si>
  <si>
    <t xml:space="preserve">783 - Nátery  spolu: </t>
  </si>
  <si>
    <t>784 - Maľby</t>
  </si>
  <si>
    <t>784</t>
  </si>
  <si>
    <t>784441010</t>
  </si>
  <si>
    <t>Náter umýveteľný na steny v miest. do 3,8m</t>
  </si>
  <si>
    <t>78444-1010</t>
  </si>
  <si>
    <t>45.44.21</t>
  </si>
  <si>
    <t>(5,74*2+1,675*2-0,85)*3,125-5,48*2,25 =   31,358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</si>
  <si>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</si>
  <si>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</si>
  <si>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</si>
  <si>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</si>
  <si>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</si>
  <si>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</si>
  <si>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</si>
  <si>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</si>
  <si>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</si>
  <si>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</si>
  <si>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</si>
  <si>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</si>
  <si>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 xml:space="preserve">M21 - 155 Elektromontáže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</si>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</sst>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5" formatCode="#,##0&quot; Sk&quot;;[Red]\-#,##0&quot; Sk&quot;"/>
    <numFmt numFmtId="166" formatCode="_-* #,##0&quot; Sk&quot;_-;\-* #,##0&quot; Sk&quot;_-;_-* &quot;- Sk&quot;_-;_-@_-"/>
    <numFmt numFmtId="173" formatCode="#,##0\ _S_k"/>
    <numFmt numFmtId="174" formatCode="#,##0&quot; Sk&quot;"/>
    <numFmt numFmtId="175" formatCode="0.00\ %"/>
    <numFmt numFmtId="177" formatCode="#,##0.0000"/>
    <numFmt numFmtId="178" formatCode="#,##0\ "/>
    <numFmt numFmtId="179" formatCode="#,##0.00000"/>
    <numFmt numFmtId="180" formatCode="#,##0.000"/>
    <numFmt numFmtId="181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6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5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44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73" fontId="1" fillId="0" borderId="4" xfId="1" applyNumberFormat="1" applyFont="1" applyBorder="1" applyAlignment="1">
      <alignment horizontal="left" vertical="center"/>
    </xf>
    <xf numFmtId="174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73" fontId="1" fillId="0" borderId="11" xfId="1" applyNumberFormat="1" applyFont="1" applyBorder="1" applyAlignment="1">
      <alignment horizontal="left" vertical="center"/>
    </xf>
    <xf numFmtId="174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75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75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8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9" fontId="1" fillId="0" borderId="0" xfId="0" applyNumberFormat="1" applyFont="1"/>
    <xf numFmtId="18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8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77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80" fontId="1" fillId="0" borderId="48" xfId="0" applyNumberFormat="1" applyFont="1" applyBorder="1"/>
    <xf numFmtId="0" fontId="1" fillId="0" borderId="48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0" fontId="4" fillId="0" borderId="0" xfId="0" applyNumberFormat="1" applyFont="1" applyAlignment="1">
      <alignment horizontal="right" wrapText="1"/>
    </xf>
    <xf numFmtId="177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>
      <alignment horizontal="left"/>
    </xf>
    <xf numFmtId="0" fontId="1" fillId="0" borderId="46" xfId="0" applyFont="1" applyBorder="1" applyAlignment="1">
      <alignment horizontal="right"/>
    </xf>
    <xf numFmtId="49" fontId="1" fillId="0" borderId="48" xfId="0" applyNumberFormat="1" applyFont="1" applyBorder="1" applyAlignment="1">
      <alignment horizontal="left"/>
    </xf>
    <xf numFmtId="0" fontId="1" fillId="0" borderId="48" xfId="0" applyFont="1" applyBorder="1"/>
    <xf numFmtId="0" fontId="1" fillId="0" borderId="48" xfId="0" applyFont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80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79" fontId="15" fillId="0" borderId="0" xfId="0" applyNumberFormat="1" applyFont="1" applyAlignment="1">
      <alignment vertical="top"/>
    </xf>
    <xf numFmtId="180" fontId="15" fillId="0" borderId="0" xfId="0" applyNumberFormat="1" applyFont="1" applyAlignment="1">
      <alignment vertical="top"/>
    </xf>
    <xf numFmtId="49" fontId="15" fillId="0" borderId="0" xfId="0" applyNumberFormat="1" applyFont="1" applyAlignment="1">
      <alignment horizontal="left" vertical="top" wrapText="1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D000000}"/>
    <cellStyle name="TEXT 1" xfId="29" xr:uid="{00000000-0005-0000-0000-00001E000000}"/>
    <cellStyle name="Text upozornění" xfId="30" xr:uid="{00000000-0005-0000-0000-00001F000000}"/>
    <cellStyle name="TEXT1" xfId="31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82"/>
  <sheetViews>
    <sheetView showGridLines="0" workbookViewId="0">
      <pane xSplit="4" ySplit="10" topLeftCell="E60" activePane="bottomRight" state="frozen"/>
      <selection pane="topRight"/>
      <selection pane="bottomLeft"/>
      <selection pane="bottomRight" activeCell="G78" sqref="G78"/>
    </sheetView>
  </sheetViews>
  <sheetFormatPr defaultColWidth="9" defaultRowHeight="13.2"/>
  <cols>
    <col min="1" max="1" width="6.6640625" style="80" customWidth="1"/>
    <col min="2" max="2" width="3.6640625" style="81" customWidth="1"/>
    <col min="3" max="3" width="13" style="82" customWidth="1"/>
    <col min="4" max="4" width="45.6640625" style="83" customWidth="1"/>
    <col min="5" max="5" width="11.33203125" style="84" customWidth="1"/>
    <col min="6" max="6" width="5.88671875" style="85" customWidth="1"/>
    <col min="7" max="7" width="8.6640625" style="86" customWidth="1"/>
    <col min="8" max="10" width="9.6640625" style="86" customWidth="1"/>
    <col min="11" max="11" width="7.44140625" style="87" customWidth="1"/>
    <col min="12" max="12" width="8.33203125" style="87" customWidth="1"/>
    <col min="13" max="13" width="7.109375" style="84" customWidth="1"/>
    <col min="14" max="14" width="7" style="84" customWidth="1"/>
    <col min="15" max="15" width="3.5546875" style="85" customWidth="1"/>
    <col min="16" max="16" width="12.6640625" style="85" hidden="1" customWidth="1"/>
    <col min="17" max="19" width="11.33203125" style="84" hidden="1" customWidth="1"/>
    <col min="20" max="20" width="10.5546875" style="88" hidden="1" customWidth="1"/>
    <col min="21" max="21" width="10.33203125" style="88" hidden="1" customWidth="1"/>
    <col min="22" max="22" width="5.6640625" style="88" hidden="1" customWidth="1"/>
    <col min="23" max="23" width="9.109375" style="84" hidden="1" customWidth="1"/>
    <col min="24" max="25" width="11.88671875" style="89" hidden="1" customWidth="1"/>
    <col min="26" max="26" width="7.5546875" style="82" hidden="1" customWidth="1"/>
    <col min="27" max="27" width="12.6640625" style="82" hidden="1" customWidth="1"/>
    <col min="28" max="28" width="4.33203125" style="85" hidden="1" customWidth="1"/>
    <col min="29" max="30" width="2.6640625" style="85" hidden="1" customWidth="1"/>
    <col min="31" max="34" width="9.109375" style="90" hidden="1" customWidth="1"/>
    <col min="35" max="35" width="9.109375" style="72" customWidth="1"/>
    <col min="36" max="37" width="9.109375" style="72" hidden="1" customWidth="1"/>
    <col min="38" max="1024" width="9" style="72"/>
  </cols>
  <sheetData>
    <row r="1" spans="1:37" s="72" customFormat="1" ht="12.75" customHeight="1">
      <c r="A1" s="75" t="s">
        <v>110</v>
      </c>
      <c r="G1" s="2"/>
      <c r="I1" s="75" t="s">
        <v>111</v>
      </c>
      <c r="J1" s="2"/>
      <c r="K1" s="73"/>
      <c r="Q1" s="74"/>
      <c r="R1" s="74"/>
      <c r="S1" s="74"/>
      <c r="X1" s="89"/>
      <c r="Y1" s="89"/>
      <c r="Z1" s="104" t="s">
        <v>3</v>
      </c>
      <c r="AA1" s="104" t="s">
        <v>4</v>
      </c>
      <c r="AB1" s="69" t="s">
        <v>5</v>
      </c>
      <c r="AC1" s="69" t="s">
        <v>6</v>
      </c>
      <c r="AD1" s="69" t="s">
        <v>7</v>
      </c>
      <c r="AE1" s="105" t="s">
        <v>8</v>
      </c>
      <c r="AF1" s="106" t="s">
        <v>9</v>
      </c>
    </row>
    <row r="2" spans="1:37" s="72" customFormat="1" ht="10.199999999999999">
      <c r="A2" s="75" t="s">
        <v>112</v>
      </c>
      <c r="G2" s="2"/>
      <c r="H2" s="91"/>
      <c r="I2" s="75" t="s">
        <v>113</v>
      </c>
      <c r="J2" s="2"/>
      <c r="K2" s="73"/>
      <c r="Q2" s="74"/>
      <c r="R2" s="74"/>
      <c r="S2" s="74"/>
      <c r="X2" s="89"/>
      <c r="Y2" s="89"/>
      <c r="Z2" s="104" t="s">
        <v>10</v>
      </c>
      <c r="AA2" s="71" t="s">
        <v>11</v>
      </c>
      <c r="AB2" s="70" t="s">
        <v>12</v>
      </c>
      <c r="AC2" s="70"/>
      <c r="AD2" s="71"/>
      <c r="AE2" s="105">
        <v>1</v>
      </c>
      <c r="AF2" s="107">
        <v>123.5</v>
      </c>
    </row>
    <row r="3" spans="1:37" s="72" customFormat="1" ht="10.199999999999999">
      <c r="A3" s="75" t="s">
        <v>13</v>
      </c>
      <c r="G3" s="2"/>
      <c r="I3" s="75" t="s">
        <v>114</v>
      </c>
      <c r="J3" s="2"/>
      <c r="K3" s="73"/>
      <c r="Q3" s="74"/>
      <c r="R3" s="74"/>
      <c r="S3" s="74"/>
      <c r="X3" s="89"/>
      <c r="Y3" s="89"/>
      <c r="Z3" s="104" t="s">
        <v>14</v>
      </c>
      <c r="AA3" s="71" t="s">
        <v>15</v>
      </c>
      <c r="AB3" s="70" t="s">
        <v>12</v>
      </c>
      <c r="AC3" s="70" t="s">
        <v>16</v>
      </c>
      <c r="AD3" s="71" t="s">
        <v>17</v>
      </c>
      <c r="AE3" s="105">
        <v>2</v>
      </c>
      <c r="AF3" s="108">
        <v>123.46</v>
      </c>
    </row>
    <row r="4" spans="1:37" s="72" customFormat="1" ht="10.199999999999999">
      <c r="Q4" s="74"/>
      <c r="R4" s="74"/>
      <c r="S4" s="74"/>
      <c r="X4" s="89"/>
      <c r="Y4" s="89"/>
      <c r="Z4" s="104" t="s">
        <v>18</v>
      </c>
      <c r="AA4" s="71" t="s">
        <v>19</v>
      </c>
      <c r="AB4" s="70" t="s">
        <v>12</v>
      </c>
      <c r="AC4" s="70"/>
      <c r="AD4" s="71"/>
      <c r="AE4" s="105">
        <v>3</v>
      </c>
      <c r="AF4" s="109">
        <v>123.45699999999999</v>
      </c>
    </row>
    <row r="5" spans="1:37" s="72" customFormat="1" ht="10.199999999999999">
      <c r="A5" s="75" t="s">
        <v>115</v>
      </c>
      <c r="Q5" s="74"/>
      <c r="R5" s="74"/>
      <c r="S5" s="74"/>
      <c r="X5" s="89"/>
      <c r="Y5" s="89"/>
      <c r="Z5" s="104" t="s">
        <v>20</v>
      </c>
      <c r="AA5" s="71" t="s">
        <v>15</v>
      </c>
      <c r="AB5" s="70" t="s">
        <v>12</v>
      </c>
      <c r="AC5" s="70" t="s">
        <v>16</v>
      </c>
      <c r="AD5" s="71" t="s">
        <v>17</v>
      </c>
      <c r="AE5" s="105">
        <v>4</v>
      </c>
      <c r="AF5" s="110">
        <v>123.4567</v>
      </c>
    </row>
    <row r="6" spans="1:37" s="72" customFormat="1" ht="10.199999999999999">
      <c r="A6" s="75" t="s">
        <v>116</v>
      </c>
      <c r="Q6" s="74"/>
      <c r="R6" s="74"/>
      <c r="S6" s="74"/>
      <c r="X6" s="89"/>
      <c r="Y6" s="89"/>
      <c r="Z6" s="91"/>
      <c r="AA6" s="91"/>
      <c r="AE6" s="105" t="s">
        <v>21</v>
      </c>
      <c r="AF6" s="108">
        <v>123.46</v>
      </c>
    </row>
    <row r="7" spans="1:37" s="72" customFormat="1" ht="10.199999999999999">
      <c r="A7" s="75"/>
      <c r="Q7" s="74"/>
      <c r="R7" s="74"/>
      <c r="S7" s="74"/>
      <c r="X7" s="89"/>
      <c r="Y7" s="89"/>
      <c r="Z7" s="91"/>
      <c r="AA7" s="91"/>
    </row>
    <row r="8" spans="1:37" s="72" customFormat="1" ht="13.8">
      <c r="A8" s="72" t="s">
        <v>117</v>
      </c>
      <c r="B8" s="1"/>
      <c r="C8" s="91"/>
      <c r="D8" s="76" t="str">
        <f>CONCATENATE(AA2," ",AB2," ",AC2," ",AD2)</f>
        <v xml:space="preserve">Prehľad rozpočtových nákladov v EUR  </v>
      </c>
      <c r="E8" s="74"/>
      <c r="G8" s="2"/>
      <c r="H8" s="2"/>
      <c r="I8" s="2"/>
      <c r="J8" s="2"/>
      <c r="K8" s="73"/>
      <c r="L8" s="73"/>
      <c r="M8" s="74"/>
      <c r="N8" s="74"/>
      <c r="Q8" s="74"/>
      <c r="R8" s="74"/>
      <c r="S8" s="74"/>
      <c r="X8" s="89"/>
      <c r="Y8" s="89"/>
      <c r="Z8" s="91"/>
      <c r="AA8" s="91"/>
      <c r="AE8" s="85"/>
      <c r="AF8" s="85"/>
      <c r="AG8" s="85"/>
      <c r="AH8" s="85"/>
    </row>
    <row r="9" spans="1:37">
      <c r="A9" s="77" t="s">
        <v>22</v>
      </c>
      <c r="B9" s="77" t="s">
        <v>23</v>
      </c>
      <c r="C9" s="77" t="s">
        <v>24</v>
      </c>
      <c r="D9" s="77" t="s">
        <v>25</v>
      </c>
      <c r="E9" s="77" t="s">
        <v>26</v>
      </c>
      <c r="F9" s="77" t="s">
        <v>27</v>
      </c>
      <c r="G9" s="77" t="s">
        <v>28</v>
      </c>
      <c r="H9" s="77" t="s">
        <v>29</v>
      </c>
      <c r="I9" s="77" t="s">
        <v>30</v>
      </c>
      <c r="J9" s="77" t="s">
        <v>31</v>
      </c>
      <c r="K9" s="116" t="s">
        <v>32</v>
      </c>
      <c r="L9" s="116"/>
      <c r="M9" s="117" t="s">
        <v>33</v>
      </c>
      <c r="N9" s="117"/>
      <c r="O9" s="77" t="s">
        <v>2</v>
      </c>
      <c r="P9" s="93" t="s">
        <v>34</v>
      </c>
      <c r="Q9" s="77" t="s">
        <v>26</v>
      </c>
      <c r="R9" s="77" t="s">
        <v>26</v>
      </c>
      <c r="S9" s="93" t="s">
        <v>26</v>
      </c>
      <c r="T9" s="95" t="s">
        <v>35</v>
      </c>
      <c r="U9" s="96" t="s">
        <v>36</v>
      </c>
      <c r="V9" s="97" t="s">
        <v>37</v>
      </c>
      <c r="W9" s="77" t="s">
        <v>38</v>
      </c>
      <c r="X9" s="98" t="s">
        <v>24</v>
      </c>
      <c r="Y9" s="98" t="s">
        <v>24</v>
      </c>
      <c r="Z9" s="111" t="s">
        <v>39</v>
      </c>
      <c r="AA9" s="111" t="s">
        <v>40</v>
      </c>
      <c r="AB9" s="77" t="s">
        <v>37</v>
      </c>
      <c r="AC9" s="77" t="s">
        <v>41</v>
      </c>
      <c r="AD9" s="77" t="s">
        <v>42</v>
      </c>
      <c r="AE9" s="112" t="s">
        <v>43</v>
      </c>
      <c r="AF9" s="112" t="s">
        <v>44</v>
      </c>
      <c r="AG9" s="112" t="s">
        <v>26</v>
      </c>
      <c r="AH9" s="112" t="s">
        <v>45</v>
      </c>
      <c r="AJ9" s="72" t="s">
        <v>140</v>
      </c>
      <c r="AK9" s="72" t="s">
        <v>142</v>
      </c>
    </row>
    <row r="10" spans="1:37">
      <c r="A10" s="79" t="s">
        <v>46</v>
      </c>
      <c r="B10" s="79" t="s">
        <v>47</v>
      </c>
      <c r="C10" s="92"/>
      <c r="D10" s="79" t="s">
        <v>48</v>
      </c>
      <c r="E10" s="79" t="s">
        <v>49</v>
      </c>
      <c r="F10" s="79" t="s">
        <v>50</v>
      </c>
      <c r="G10" s="79" t="s">
        <v>51</v>
      </c>
      <c r="H10" s="79"/>
      <c r="I10" s="79" t="s">
        <v>52</v>
      </c>
      <c r="J10" s="79"/>
      <c r="K10" s="79" t="s">
        <v>28</v>
      </c>
      <c r="L10" s="79" t="s">
        <v>31</v>
      </c>
      <c r="M10" s="94" t="s">
        <v>28</v>
      </c>
      <c r="N10" s="79" t="s">
        <v>31</v>
      </c>
      <c r="O10" s="79" t="s">
        <v>53</v>
      </c>
      <c r="P10" s="94"/>
      <c r="Q10" s="79" t="s">
        <v>54</v>
      </c>
      <c r="R10" s="79" t="s">
        <v>55</v>
      </c>
      <c r="S10" s="94" t="s">
        <v>56</v>
      </c>
      <c r="T10" s="99" t="s">
        <v>57</v>
      </c>
      <c r="U10" s="100" t="s">
        <v>58</v>
      </c>
      <c r="V10" s="101" t="s">
        <v>59</v>
      </c>
      <c r="W10" s="102"/>
      <c r="X10" s="103" t="s">
        <v>60</v>
      </c>
      <c r="Y10" s="103"/>
      <c r="Z10" s="113" t="s">
        <v>61</v>
      </c>
      <c r="AA10" s="113" t="s">
        <v>46</v>
      </c>
      <c r="AB10" s="79" t="s">
        <v>62</v>
      </c>
      <c r="AC10" s="114"/>
      <c r="AD10" s="114"/>
      <c r="AE10" s="115"/>
      <c r="AF10" s="115"/>
      <c r="AG10" s="115"/>
      <c r="AH10" s="115"/>
      <c r="AJ10" s="72" t="s">
        <v>141</v>
      </c>
      <c r="AK10" s="72" t="s">
        <v>143</v>
      </c>
    </row>
    <row r="12" spans="1:37">
      <c r="B12" s="130" t="s">
        <v>144</v>
      </c>
    </row>
    <row r="13" spans="1:37">
      <c r="B13" s="82" t="s">
        <v>145</v>
      </c>
    </row>
    <row r="14" spans="1:37">
      <c r="A14" s="80">
        <v>1</v>
      </c>
      <c r="B14" s="81" t="s">
        <v>146</v>
      </c>
      <c r="C14" s="82" t="s">
        <v>147</v>
      </c>
      <c r="D14" s="83" t="s">
        <v>148</v>
      </c>
      <c r="E14" s="84">
        <v>4.0599999999999996</v>
      </c>
      <c r="F14" s="85" t="s">
        <v>149</v>
      </c>
      <c r="H14" s="86">
        <f>ROUND(E14*G14,2)</f>
        <v>0</v>
      </c>
      <c r="J14" s="86">
        <f>ROUND(E14*G14,2)</f>
        <v>0</v>
      </c>
      <c r="L14" s="87">
        <f>E14*K14</f>
        <v>0</v>
      </c>
      <c r="N14" s="84">
        <f>E14*M14</f>
        <v>0</v>
      </c>
      <c r="O14" s="85">
        <v>20</v>
      </c>
      <c r="P14" s="85" t="s">
        <v>150</v>
      </c>
      <c r="V14" s="88" t="s">
        <v>105</v>
      </c>
      <c r="W14" s="84">
        <v>0.154</v>
      </c>
      <c r="X14" s="131" t="s">
        <v>151</v>
      </c>
      <c r="Y14" s="131" t="s">
        <v>147</v>
      </c>
      <c r="Z14" s="82" t="s">
        <v>152</v>
      </c>
      <c r="AB14" s="85">
        <v>7</v>
      </c>
      <c r="AJ14" s="72" t="s">
        <v>153</v>
      </c>
      <c r="AK14" s="72" t="s">
        <v>154</v>
      </c>
    </row>
    <row r="15" spans="1:37">
      <c r="A15" s="80">
        <v>2</v>
      </c>
      <c r="B15" s="81" t="s">
        <v>155</v>
      </c>
      <c r="C15" s="82" t="s">
        <v>156</v>
      </c>
      <c r="D15" s="83" t="s">
        <v>157</v>
      </c>
      <c r="E15" s="84">
        <v>4.0599999999999996</v>
      </c>
      <c r="F15" s="85" t="s">
        <v>158</v>
      </c>
      <c r="H15" s="86">
        <f>ROUND(E15*G15,2)</f>
        <v>0</v>
      </c>
      <c r="J15" s="86">
        <f>ROUND(E15*G15,2)</f>
        <v>0</v>
      </c>
      <c r="L15" s="87">
        <f>E15*K15</f>
        <v>0</v>
      </c>
      <c r="N15" s="84">
        <f>E15*M15</f>
        <v>0</v>
      </c>
      <c r="O15" s="85">
        <v>20</v>
      </c>
      <c r="P15" s="85" t="s">
        <v>150</v>
      </c>
      <c r="V15" s="88" t="s">
        <v>105</v>
      </c>
      <c r="W15" s="84">
        <v>0.14199999999999999</v>
      </c>
      <c r="X15" s="131" t="s">
        <v>159</v>
      </c>
      <c r="Y15" s="131" t="s">
        <v>156</v>
      </c>
      <c r="Z15" s="82" t="s">
        <v>160</v>
      </c>
      <c r="AB15" s="85">
        <v>7</v>
      </c>
      <c r="AJ15" s="72" t="s">
        <v>153</v>
      </c>
      <c r="AK15" s="72" t="s">
        <v>154</v>
      </c>
    </row>
    <row r="16" spans="1:37">
      <c r="D16" s="132" t="s">
        <v>161</v>
      </c>
      <c r="E16" s="133"/>
      <c r="F16" s="134"/>
      <c r="G16" s="135"/>
      <c r="H16" s="135"/>
      <c r="I16" s="135"/>
      <c r="J16" s="135"/>
      <c r="K16" s="136"/>
      <c r="L16" s="136"/>
      <c r="M16" s="133"/>
      <c r="N16" s="133"/>
      <c r="O16" s="134"/>
      <c r="P16" s="134"/>
      <c r="Q16" s="133"/>
      <c r="R16" s="133"/>
      <c r="S16" s="133"/>
      <c r="T16" s="137"/>
      <c r="U16" s="137"/>
      <c r="V16" s="137" t="s">
        <v>0</v>
      </c>
      <c r="W16" s="133"/>
      <c r="X16" s="138"/>
    </row>
    <row r="17" spans="1:37">
      <c r="A17" s="80">
        <v>3</v>
      </c>
      <c r="B17" s="81" t="s">
        <v>155</v>
      </c>
      <c r="C17" s="82" t="s">
        <v>162</v>
      </c>
      <c r="D17" s="83" t="s">
        <v>163</v>
      </c>
      <c r="E17" s="84">
        <v>7.5019999999999998</v>
      </c>
      <c r="F17" s="85" t="s">
        <v>158</v>
      </c>
      <c r="H17" s="86">
        <f>ROUND(E17*G17,2)</f>
        <v>0</v>
      </c>
      <c r="J17" s="86">
        <f>ROUND(E17*G17,2)</f>
        <v>0</v>
      </c>
      <c r="L17" s="87">
        <f>E17*K17</f>
        <v>0</v>
      </c>
      <c r="N17" s="84">
        <f>E17*M17</f>
        <v>0</v>
      </c>
      <c r="O17" s="85">
        <v>20</v>
      </c>
      <c r="P17" s="85" t="s">
        <v>150</v>
      </c>
      <c r="V17" s="88" t="s">
        <v>105</v>
      </c>
      <c r="W17" s="84">
        <v>4.3140000000000001</v>
      </c>
      <c r="X17" s="131" t="s">
        <v>164</v>
      </c>
      <c r="Y17" s="131" t="s">
        <v>162</v>
      </c>
      <c r="Z17" s="82" t="s">
        <v>160</v>
      </c>
      <c r="AB17" s="85">
        <v>7</v>
      </c>
      <c r="AJ17" s="72" t="s">
        <v>153</v>
      </c>
      <c r="AK17" s="72" t="s">
        <v>154</v>
      </c>
    </row>
    <row r="18" spans="1:37">
      <c r="D18" s="132" t="s">
        <v>165</v>
      </c>
      <c r="E18" s="133"/>
      <c r="F18" s="134"/>
      <c r="G18" s="135"/>
      <c r="H18" s="135"/>
      <c r="I18" s="135"/>
      <c r="J18" s="135"/>
      <c r="K18" s="136"/>
      <c r="L18" s="136"/>
      <c r="M18" s="133"/>
      <c r="N18" s="133"/>
      <c r="O18" s="134"/>
      <c r="P18" s="134"/>
      <c r="Q18" s="133"/>
      <c r="R18" s="133"/>
      <c r="S18" s="133"/>
      <c r="T18" s="137"/>
      <c r="U18" s="137"/>
      <c r="V18" s="137" t="s">
        <v>0</v>
      </c>
      <c r="W18" s="133"/>
      <c r="X18" s="138"/>
    </row>
    <row r="19" spans="1:37">
      <c r="A19" s="80">
        <v>4</v>
      </c>
      <c r="B19" s="81" t="s">
        <v>155</v>
      </c>
      <c r="C19" s="82" t="s">
        <v>166</v>
      </c>
      <c r="D19" s="83" t="s">
        <v>167</v>
      </c>
      <c r="E19" s="84">
        <v>3.7509999999999999</v>
      </c>
      <c r="F19" s="85" t="s">
        <v>158</v>
      </c>
      <c r="H19" s="86">
        <f>ROUND(E19*G19,2)</f>
        <v>0</v>
      </c>
      <c r="J19" s="86">
        <f>ROUND(E19*G19,2)</f>
        <v>0</v>
      </c>
      <c r="L19" s="87">
        <f>E19*K19</f>
        <v>0</v>
      </c>
      <c r="N19" s="84">
        <f>E19*M19</f>
        <v>0</v>
      </c>
      <c r="O19" s="85">
        <v>20</v>
      </c>
      <c r="P19" s="85" t="s">
        <v>150</v>
      </c>
      <c r="V19" s="88" t="s">
        <v>105</v>
      </c>
      <c r="W19" s="84">
        <v>0.15</v>
      </c>
      <c r="X19" s="131" t="s">
        <v>168</v>
      </c>
      <c r="Y19" s="131" t="s">
        <v>166</v>
      </c>
      <c r="Z19" s="82" t="s">
        <v>160</v>
      </c>
      <c r="AB19" s="85">
        <v>7</v>
      </c>
      <c r="AJ19" s="72" t="s">
        <v>153</v>
      </c>
      <c r="AK19" s="72" t="s">
        <v>154</v>
      </c>
    </row>
    <row r="20" spans="1:37">
      <c r="D20" s="132" t="s">
        <v>169</v>
      </c>
      <c r="E20" s="133"/>
      <c r="F20" s="134"/>
      <c r="G20" s="135"/>
      <c r="H20" s="135"/>
      <c r="I20" s="135"/>
      <c r="J20" s="135"/>
      <c r="K20" s="136"/>
      <c r="L20" s="136"/>
      <c r="M20" s="133"/>
      <c r="N20" s="133"/>
      <c r="O20" s="134"/>
      <c r="P20" s="134"/>
      <c r="Q20" s="133"/>
      <c r="R20" s="133"/>
      <c r="S20" s="133"/>
      <c r="T20" s="137"/>
      <c r="U20" s="137"/>
      <c r="V20" s="137" t="s">
        <v>0</v>
      </c>
      <c r="W20" s="133"/>
      <c r="X20" s="138"/>
    </row>
    <row r="21" spans="1:37">
      <c r="A21" s="80">
        <v>5</v>
      </c>
      <c r="B21" s="81" t="s">
        <v>155</v>
      </c>
      <c r="C21" s="82" t="s">
        <v>170</v>
      </c>
      <c r="D21" s="83" t="s">
        <v>171</v>
      </c>
      <c r="E21" s="84">
        <v>7.5019999999999998</v>
      </c>
      <c r="F21" s="85" t="s">
        <v>158</v>
      </c>
      <c r="H21" s="86">
        <f>ROUND(E21*G21,2)</f>
        <v>0</v>
      </c>
      <c r="J21" s="86">
        <f>ROUND(E21*G21,2)</f>
        <v>0</v>
      </c>
      <c r="L21" s="87">
        <f>E21*K21</f>
        <v>0</v>
      </c>
      <c r="N21" s="84">
        <f>E21*M21</f>
        <v>0</v>
      </c>
      <c r="O21" s="85">
        <v>20</v>
      </c>
      <c r="P21" s="85" t="s">
        <v>150</v>
      </c>
      <c r="V21" s="88" t="s">
        <v>105</v>
      </c>
      <c r="W21" s="84">
        <v>8.3000000000000004E-2</v>
      </c>
      <c r="X21" s="131" t="s">
        <v>172</v>
      </c>
      <c r="Y21" s="131" t="s">
        <v>170</v>
      </c>
      <c r="Z21" s="82" t="s">
        <v>173</v>
      </c>
      <c r="AB21" s="85">
        <v>7</v>
      </c>
      <c r="AJ21" s="72" t="s">
        <v>153</v>
      </c>
      <c r="AK21" s="72" t="s">
        <v>154</v>
      </c>
    </row>
    <row r="22" spans="1:37">
      <c r="A22" s="80">
        <v>6</v>
      </c>
      <c r="B22" s="81" t="s">
        <v>155</v>
      </c>
      <c r="C22" s="82" t="s">
        <v>174</v>
      </c>
      <c r="D22" s="83" t="s">
        <v>175</v>
      </c>
      <c r="E22" s="84">
        <v>7.5019999999999998</v>
      </c>
      <c r="F22" s="85" t="s">
        <v>158</v>
      </c>
      <c r="H22" s="86">
        <f>ROUND(E22*G22,2)</f>
        <v>0</v>
      </c>
      <c r="J22" s="86">
        <f>ROUND(E22*G22,2)</f>
        <v>0</v>
      </c>
      <c r="L22" s="87">
        <f>E22*K22</f>
        <v>0</v>
      </c>
      <c r="N22" s="84">
        <f>E22*M22</f>
        <v>0</v>
      </c>
      <c r="O22" s="85">
        <v>20</v>
      </c>
      <c r="P22" s="85" t="s">
        <v>150</v>
      </c>
      <c r="V22" s="88" t="s">
        <v>105</v>
      </c>
      <c r="W22" s="84">
        <v>6.8000000000000005E-2</v>
      </c>
      <c r="X22" s="131" t="s">
        <v>176</v>
      </c>
      <c r="Y22" s="131" t="s">
        <v>174</v>
      </c>
      <c r="Z22" s="82" t="s">
        <v>173</v>
      </c>
      <c r="AB22" s="85">
        <v>7</v>
      </c>
      <c r="AJ22" s="72" t="s">
        <v>153</v>
      </c>
      <c r="AK22" s="72" t="s">
        <v>154</v>
      </c>
    </row>
    <row r="23" spans="1:37">
      <c r="D23" s="139" t="s">
        <v>177</v>
      </c>
      <c r="E23" s="140">
        <f>J23</f>
        <v>0</v>
      </c>
      <c r="H23" s="140">
        <f>SUM(H12:H22)</f>
        <v>0</v>
      </c>
      <c r="I23" s="140">
        <f>SUM(I12:I22)</f>
        <v>0</v>
      </c>
      <c r="J23" s="140">
        <f>SUM(J12:J22)</f>
        <v>0</v>
      </c>
      <c r="L23" s="141">
        <f>SUM(L12:L22)</f>
        <v>0</v>
      </c>
      <c r="N23" s="142">
        <f>SUM(N12:N22)</f>
        <v>0</v>
      </c>
      <c r="W23" s="84">
        <f>SUM(W12:W22)</f>
        <v>4.9110000000000005</v>
      </c>
    </row>
    <row r="25" spans="1:37">
      <c r="B25" s="82" t="s">
        <v>178</v>
      </c>
    </row>
    <row r="26" spans="1:37">
      <c r="A26" s="80">
        <v>7</v>
      </c>
      <c r="B26" s="81" t="s">
        <v>179</v>
      </c>
      <c r="C26" s="82" t="s">
        <v>180</v>
      </c>
      <c r="D26" s="83" t="s">
        <v>181</v>
      </c>
      <c r="E26" s="84">
        <v>4.9450000000000003</v>
      </c>
      <c r="F26" s="85" t="s">
        <v>158</v>
      </c>
      <c r="H26" s="86">
        <f>ROUND(E26*G26,2)</f>
        <v>0</v>
      </c>
      <c r="J26" s="86">
        <f>ROUND(E26*G26,2)</f>
        <v>0</v>
      </c>
      <c r="K26" s="87">
        <v>1.93971</v>
      </c>
      <c r="L26" s="87">
        <f>E26*K26</f>
        <v>9.5918659500000008</v>
      </c>
      <c r="N26" s="84">
        <f>E26*M26</f>
        <v>0</v>
      </c>
      <c r="O26" s="85">
        <v>20</v>
      </c>
      <c r="P26" s="85" t="s">
        <v>150</v>
      </c>
      <c r="V26" s="88" t="s">
        <v>105</v>
      </c>
      <c r="W26" s="84">
        <v>4.6040000000000001</v>
      </c>
      <c r="X26" s="131" t="s">
        <v>182</v>
      </c>
      <c r="Y26" s="131" t="s">
        <v>180</v>
      </c>
      <c r="Z26" s="82" t="s">
        <v>183</v>
      </c>
      <c r="AB26" s="85">
        <v>7</v>
      </c>
      <c r="AJ26" s="72" t="s">
        <v>153</v>
      </c>
      <c r="AK26" s="72" t="s">
        <v>154</v>
      </c>
    </row>
    <row r="27" spans="1:37">
      <c r="D27" s="132" t="s">
        <v>184</v>
      </c>
      <c r="E27" s="133"/>
      <c r="F27" s="134"/>
      <c r="G27" s="135"/>
      <c r="H27" s="135"/>
      <c r="I27" s="135"/>
      <c r="J27" s="135"/>
      <c r="K27" s="136"/>
      <c r="L27" s="136"/>
      <c r="M27" s="133"/>
      <c r="N27" s="133"/>
      <c r="O27" s="134"/>
      <c r="P27" s="134"/>
      <c r="Q27" s="133"/>
      <c r="R27" s="133"/>
      <c r="S27" s="133"/>
      <c r="T27" s="137"/>
      <c r="U27" s="137"/>
      <c r="V27" s="137" t="s">
        <v>0</v>
      </c>
      <c r="W27" s="133"/>
      <c r="X27" s="138"/>
    </row>
    <row r="28" spans="1:37">
      <c r="D28" s="139" t="s">
        <v>185</v>
      </c>
      <c r="E28" s="140">
        <f>J28</f>
        <v>0</v>
      </c>
      <c r="H28" s="140">
        <f>SUM(H25:H27)</f>
        <v>0</v>
      </c>
      <c r="I28" s="140">
        <f>SUM(I25:I27)</f>
        <v>0</v>
      </c>
      <c r="J28" s="140">
        <f>SUM(J25:J27)</f>
        <v>0</v>
      </c>
      <c r="L28" s="141">
        <f>SUM(L25:L27)</f>
        <v>9.5918659500000008</v>
      </c>
      <c r="N28" s="142">
        <f>SUM(N25:N27)</f>
        <v>0</v>
      </c>
      <c r="W28" s="84">
        <f>SUM(W25:W27)</f>
        <v>4.6040000000000001</v>
      </c>
    </row>
    <row r="30" spans="1:37">
      <c r="B30" s="82" t="s">
        <v>186</v>
      </c>
    </row>
    <row r="31" spans="1:37">
      <c r="A31" s="80">
        <v>8</v>
      </c>
      <c r="B31" s="81" t="s">
        <v>187</v>
      </c>
      <c r="C31" s="82" t="s">
        <v>188</v>
      </c>
      <c r="D31" s="83" t="s">
        <v>189</v>
      </c>
      <c r="E31" s="84">
        <v>22.346</v>
      </c>
      <c r="F31" s="85" t="s">
        <v>149</v>
      </c>
      <c r="H31" s="86">
        <f>ROUND(E31*G31,2)</f>
        <v>0</v>
      </c>
      <c r="J31" s="86">
        <f>ROUND(E31*G31,2)</f>
        <v>0</v>
      </c>
      <c r="K31" s="87">
        <v>1.0000000000000001E-5</v>
      </c>
      <c r="L31" s="87">
        <f>E31*K31</f>
        <v>2.2346000000000003E-4</v>
      </c>
      <c r="N31" s="84">
        <f>E31*M31</f>
        <v>0</v>
      </c>
      <c r="O31" s="85">
        <v>20</v>
      </c>
      <c r="P31" s="85" t="s">
        <v>150</v>
      </c>
      <c r="V31" s="88" t="s">
        <v>105</v>
      </c>
      <c r="W31" s="84">
        <v>1.7430000000000001</v>
      </c>
      <c r="X31" s="131" t="s">
        <v>190</v>
      </c>
      <c r="Y31" s="131" t="s">
        <v>188</v>
      </c>
      <c r="Z31" s="82" t="s">
        <v>191</v>
      </c>
      <c r="AB31" s="85">
        <v>7</v>
      </c>
      <c r="AJ31" s="72" t="s">
        <v>153</v>
      </c>
      <c r="AK31" s="72" t="s">
        <v>154</v>
      </c>
    </row>
    <row r="32" spans="1:37">
      <c r="D32" s="132" t="s">
        <v>192</v>
      </c>
      <c r="E32" s="133"/>
      <c r="F32" s="134"/>
      <c r="G32" s="135"/>
      <c r="H32" s="135"/>
      <c r="I32" s="135"/>
      <c r="J32" s="135"/>
      <c r="K32" s="136"/>
      <c r="L32" s="136"/>
      <c r="M32" s="133"/>
      <c r="N32" s="133"/>
      <c r="O32" s="134"/>
      <c r="P32" s="134"/>
      <c r="Q32" s="133"/>
      <c r="R32" s="133"/>
      <c r="S32" s="133"/>
      <c r="T32" s="137"/>
      <c r="U32" s="137"/>
      <c r="V32" s="137" t="s">
        <v>0</v>
      </c>
      <c r="W32" s="133"/>
      <c r="X32" s="138"/>
    </row>
    <row r="33" spans="1:37">
      <c r="A33" s="80">
        <v>9</v>
      </c>
      <c r="B33" s="81" t="s">
        <v>193</v>
      </c>
      <c r="C33" s="82" t="s">
        <v>194</v>
      </c>
      <c r="D33" s="83" t="s">
        <v>195</v>
      </c>
      <c r="E33" s="84">
        <v>4</v>
      </c>
      <c r="F33" s="85" t="s">
        <v>196</v>
      </c>
      <c r="H33" s="86">
        <f>ROUND(E33*G33,2)</f>
        <v>0</v>
      </c>
      <c r="J33" s="86">
        <f>ROUND(E33*G33,2)</f>
        <v>0</v>
      </c>
      <c r="K33" s="87">
        <v>4.5440000000000001E-2</v>
      </c>
      <c r="L33" s="87">
        <f>E33*K33</f>
        <v>0.18176</v>
      </c>
      <c r="N33" s="84">
        <f>E33*M33</f>
        <v>0</v>
      </c>
      <c r="O33" s="85">
        <v>20</v>
      </c>
      <c r="P33" s="85" t="s">
        <v>150</v>
      </c>
      <c r="V33" s="88" t="s">
        <v>105</v>
      </c>
      <c r="W33" s="84">
        <v>2.988</v>
      </c>
      <c r="X33" s="131" t="s">
        <v>197</v>
      </c>
      <c r="Y33" s="131" t="s">
        <v>194</v>
      </c>
      <c r="Z33" s="82" t="s">
        <v>191</v>
      </c>
      <c r="AB33" s="85">
        <v>7</v>
      </c>
      <c r="AJ33" s="72" t="s">
        <v>153</v>
      </c>
      <c r="AK33" s="72" t="s">
        <v>154</v>
      </c>
    </row>
    <row r="34" spans="1:37">
      <c r="A34" s="80">
        <v>10</v>
      </c>
      <c r="B34" s="81" t="s">
        <v>193</v>
      </c>
      <c r="C34" s="82" t="s">
        <v>198</v>
      </c>
      <c r="D34" s="83" t="s">
        <v>199</v>
      </c>
      <c r="E34" s="84">
        <v>0.84</v>
      </c>
      <c r="F34" s="85" t="s">
        <v>149</v>
      </c>
      <c r="H34" s="86">
        <f>ROUND(E34*G34,2)</f>
        <v>0</v>
      </c>
      <c r="J34" s="86">
        <f>ROUND(E34*G34,2)</f>
        <v>0</v>
      </c>
      <c r="K34" s="87">
        <v>0.10704</v>
      </c>
      <c r="L34" s="87">
        <f>E34*K34</f>
        <v>8.9913599999999996E-2</v>
      </c>
      <c r="N34" s="84">
        <f>E34*M34</f>
        <v>0</v>
      </c>
      <c r="O34" s="85">
        <v>20</v>
      </c>
      <c r="P34" s="85" t="s">
        <v>150</v>
      </c>
      <c r="V34" s="88" t="s">
        <v>105</v>
      </c>
      <c r="W34" s="84">
        <v>0.496</v>
      </c>
      <c r="X34" s="131" t="s">
        <v>200</v>
      </c>
      <c r="Y34" s="131" t="s">
        <v>198</v>
      </c>
      <c r="Z34" s="82" t="s">
        <v>191</v>
      </c>
      <c r="AB34" s="85">
        <v>7</v>
      </c>
      <c r="AJ34" s="72" t="s">
        <v>153</v>
      </c>
      <c r="AK34" s="72" t="s">
        <v>154</v>
      </c>
    </row>
    <row r="35" spans="1:37">
      <c r="D35" s="132" t="s">
        <v>201</v>
      </c>
      <c r="E35" s="133"/>
      <c r="F35" s="134"/>
      <c r="G35" s="135"/>
      <c r="H35" s="135"/>
      <c r="I35" s="135"/>
      <c r="J35" s="135"/>
      <c r="K35" s="136"/>
      <c r="L35" s="136"/>
      <c r="M35" s="133"/>
      <c r="N35" s="133"/>
      <c r="O35" s="134"/>
      <c r="P35" s="134"/>
      <c r="Q35" s="133"/>
      <c r="R35" s="133"/>
      <c r="S35" s="133"/>
      <c r="T35" s="137"/>
      <c r="U35" s="137"/>
      <c r="V35" s="137" t="s">
        <v>0</v>
      </c>
      <c r="W35" s="133"/>
      <c r="X35" s="138"/>
    </row>
    <row r="36" spans="1:37">
      <c r="A36" s="80">
        <v>11</v>
      </c>
      <c r="B36" s="81" t="s">
        <v>187</v>
      </c>
      <c r="C36" s="82" t="s">
        <v>202</v>
      </c>
      <c r="D36" s="83" t="s">
        <v>203</v>
      </c>
      <c r="E36" s="84">
        <v>3.0960000000000001</v>
      </c>
      <c r="F36" s="85" t="s">
        <v>158</v>
      </c>
      <c r="H36" s="86">
        <f>ROUND(E36*G36,2)</f>
        <v>0</v>
      </c>
      <c r="J36" s="86">
        <f>ROUND(E36*G36,2)</f>
        <v>0</v>
      </c>
      <c r="K36" s="87">
        <v>2.45329</v>
      </c>
      <c r="L36" s="87">
        <f>E36*K36</f>
        <v>7.5953858400000005</v>
      </c>
      <c r="N36" s="84">
        <f>E36*M36</f>
        <v>0</v>
      </c>
      <c r="O36" s="85">
        <v>20</v>
      </c>
      <c r="P36" s="85" t="s">
        <v>150</v>
      </c>
      <c r="V36" s="88" t="s">
        <v>105</v>
      </c>
      <c r="W36" s="84">
        <v>6.96</v>
      </c>
      <c r="X36" s="131" t="s">
        <v>204</v>
      </c>
      <c r="Y36" s="131" t="s">
        <v>202</v>
      </c>
      <c r="Z36" s="82" t="s">
        <v>205</v>
      </c>
      <c r="AB36" s="85">
        <v>7</v>
      </c>
      <c r="AJ36" s="72" t="s">
        <v>153</v>
      </c>
      <c r="AK36" s="72" t="s">
        <v>154</v>
      </c>
    </row>
    <row r="37" spans="1:37">
      <c r="D37" s="132" t="s">
        <v>206</v>
      </c>
      <c r="E37" s="133"/>
      <c r="F37" s="134"/>
      <c r="G37" s="135"/>
      <c r="H37" s="135"/>
      <c r="I37" s="135"/>
      <c r="J37" s="135"/>
      <c r="K37" s="136"/>
      <c r="L37" s="136"/>
      <c r="M37" s="133"/>
      <c r="N37" s="133"/>
      <c r="O37" s="134"/>
      <c r="P37" s="134"/>
      <c r="Q37" s="133"/>
      <c r="R37" s="133"/>
      <c r="S37" s="133"/>
      <c r="T37" s="137"/>
      <c r="U37" s="137"/>
      <c r="V37" s="137" t="s">
        <v>0</v>
      </c>
      <c r="W37" s="133"/>
      <c r="X37" s="138"/>
    </row>
    <row r="38" spans="1:37">
      <c r="A38" s="80">
        <v>12</v>
      </c>
      <c r="B38" s="81" t="s">
        <v>187</v>
      </c>
      <c r="C38" s="82" t="s">
        <v>207</v>
      </c>
      <c r="D38" s="83" t="s">
        <v>208</v>
      </c>
      <c r="E38" s="84">
        <v>3.0960000000000001</v>
      </c>
      <c r="F38" s="85" t="s">
        <v>158</v>
      </c>
      <c r="H38" s="86">
        <f>ROUND(E38*G38,2)</f>
        <v>0</v>
      </c>
      <c r="J38" s="86">
        <f>ROUND(E38*G38,2)</f>
        <v>0</v>
      </c>
      <c r="L38" s="87">
        <f>E38*K38</f>
        <v>0</v>
      </c>
      <c r="N38" s="84">
        <f>E38*M38</f>
        <v>0</v>
      </c>
      <c r="O38" s="85">
        <v>20</v>
      </c>
      <c r="P38" s="85" t="s">
        <v>150</v>
      </c>
      <c r="V38" s="88" t="s">
        <v>105</v>
      </c>
      <c r="W38" s="84">
        <v>0.63500000000000001</v>
      </c>
      <c r="X38" s="131" t="s">
        <v>209</v>
      </c>
      <c r="Y38" s="131" t="s">
        <v>207</v>
      </c>
      <c r="Z38" s="82" t="s">
        <v>210</v>
      </c>
      <c r="AB38" s="85">
        <v>7</v>
      </c>
      <c r="AJ38" s="72" t="s">
        <v>153</v>
      </c>
      <c r="AK38" s="72" t="s">
        <v>154</v>
      </c>
    </row>
    <row r="39" spans="1:37">
      <c r="D39" s="132" t="s">
        <v>206</v>
      </c>
      <c r="E39" s="133"/>
      <c r="F39" s="134"/>
      <c r="G39" s="135"/>
      <c r="H39" s="135"/>
      <c r="I39" s="135"/>
      <c r="J39" s="135"/>
      <c r="K39" s="136"/>
      <c r="L39" s="136"/>
      <c r="M39" s="133"/>
      <c r="N39" s="133"/>
      <c r="O39" s="134"/>
      <c r="P39" s="134"/>
      <c r="Q39" s="133"/>
      <c r="R39" s="133"/>
      <c r="S39" s="133"/>
      <c r="T39" s="137"/>
      <c r="U39" s="137"/>
      <c r="V39" s="137" t="s">
        <v>0</v>
      </c>
      <c r="W39" s="133"/>
      <c r="X39" s="138"/>
    </row>
    <row r="40" spans="1:37">
      <c r="A40" s="80">
        <v>13</v>
      </c>
      <c r="B40" s="81" t="s">
        <v>187</v>
      </c>
      <c r="C40" s="82" t="s">
        <v>211</v>
      </c>
      <c r="D40" s="83" t="s">
        <v>212</v>
      </c>
      <c r="E40" s="84">
        <v>3.0960000000000001</v>
      </c>
      <c r="F40" s="85" t="s">
        <v>158</v>
      </c>
      <c r="H40" s="86">
        <f>ROUND(E40*G40,2)</f>
        <v>0</v>
      </c>
      <c r="J40" s="86">
        <f>ROUND(E40*G40,2)</f>
        <v>0</v>
      </c>
      <c r="L40" s="87">
        <f>E40*K40</f>
        <v>0</v>
      </c>
      <c r="N40" s="84">
        <f>E40*M40</f>
        <v>0</v>
      </c>
      <c r="O40" s="85">
        <v>20</v>
      </c>
      <c r="P40" s="85" t="s">
        <v>150</v>
      </c>
      <c r="V40" s="88" t="s">
        <v>105</v>
      </c>
      <c r="W40" s="84">
        <v>0.58199999999999996</v>
      </c>
      <c r="X40" s="131" t="s">
        <v>213</v>
      </c>
      <c r="Y40" s="131" t="s">
        <v>211</v>
      </c>
      <c r="Z40" s="82" t="s">
        <v>210</v>
      </c>
      <c r="AB40" s="85">
        <v>7</v>
      </c>
      <c r="AJ40" s="72" t="s">
        <v>153</v>
      </c>
      <c r="AK40" s="72" t="s">
        <v>154</v>
      </c>
    </row>
    <row r="41" spans="1:37">
      <c r="A41" s="80">
        <v>14</v>
      </c>
      <c r="B41" s="81" t="s">
        <v>187</v>
      </c>
      <c r="C41" s="82" t="s">
        <v>214</v>
      </c>
      <c r="D41" s="83" t="s">
        <v>215</v>
      </c>
      <c r="E41" s="84">
        <v>5.2590000000000003</v>
      </c>
      <c r="F41" s="85" t="s">
        <v>149</v>
      </c>
      <c r="H41" s="86">
        <f>ROUND(E41*G41,2)</f>
        <v>0</v>
      </c>
      <c r="J41" s="86">
        <f>ROUND(E41*G41,2)</f>
        <v>0</v>
      </c>
      <c r="K41" s="87">
        <v>8.6300000000000005E-3</v>
      </c>
      <c r="L41" s="87">
        <f>E41*K41</f>
        <v>4.5385170000000002E-2</v>
      </c>
      <c r="N41" s="84">
        <f>E41*M41</f>
        <v>0</v>
      </c>
      <c r="O41" s="85">
        <v>20</v>
      </c>
      <c r="P41" s="85" t="s">
        <v>150</v>
      </c>
      <c r="V41" s="88" t="s">
        <v>105</v>
      </c>
      <c r="W41" s="84">
        <v>2.0830000000000002</v>
      </c>
      <c r="X41" s="131" t="s">
        <v>216</v>
      </c>
      <c r="Y41" s="131" t="s">
        <v>214</v>
      </c>
      <c r="Z41" s="82" t="s">
        <v>210</v>
      </c>
      <c r="AB41" s="85">
        <v>7</v>
      </c>
      <c r="AJ41" s="72" t="s">
        <v>153</v>
      </c>
      <c r="AK41" s="72" t="s">
        <v>154</v>
      </c>
    </row>
    <row r="42" spans="1:37">
      <c r="D42" s="132" t="s">
        <v>217</v>
      </c>
      <c r="E42" s="133"/>
      <c r="F42" s="134"/>
      <c r="G42" s="135"/>
      <c r="H42" s="135"/>
      <c r="I42" s="135"/>
      <c r="J42" s="135"/>
      <c r="K42" s="136"/>
      <c r="L42" s="136"/>
      <c r="M42" s="133"/>
      <c r="N42" s="133"/>
      <c r="O42" s="134"/>
      <c r="P42" s="134"/>
      <c r="Q42" s="133"/>
      <c r="R42" s="133"/>
      <c r="S42" s="133"/>
      <c r="T42" s="137"/>
      <c r="U42" s="137"/>
      <c r="V42" s="137" t="s">
        <v>0</v>
      </c>
      <c r="W42" s="133"/>
      <c r="X42" s="138"/>
    </row>
    <row r="43" spans="1:37">
      <c r="A43" s="80">
        <v>15</v>
      </c>
      <c r="B43" s="81" t="s">
        <v>187</v>
      </c>
      <c r="C43" s="82" t="s">
        <v>218</v>
      </c>
      <c r="D43" s="83" t="s">
        <v>219</v>
      </c>
      <c r="E43" s="84">
        <v>5.2590000000000003</v>
      </c>
      <c r="F43" s="85" t="s">
        <v>149</v>
      </c>
      <c r="H43" s="86">
        <f>ROUND(E43*G43,2)</f>
        <v>0</v>
      </c>
      <c r="J43" s="86">
        <f>ROUND(E43*G43,2)</f>
        <v>0</v>
      </c>
      <c r="L43" s="87">
        <f>E43*K43</f>
        <v>0</v>
      </c>
      <c r="N43" s="84">
        <f>E43*M43</f>
        <v>0</v>
      </c>
      <c r="O43" s="85">
        <v>20</v>
      </c>
      <c r="P43" s="85" t="s">
        <v>150</v>
      </c>
      <c r="V43" s="88" t="s">
        <v>105</v>
      </c>
      <c r="W43" s="84">
        <v>1.262</v>
      </c>
      <c r="X43" s="131" t="s">
        <v>220</v>
      </c>
      <c r="Y43" s="131" t="s">
        <v>218</v>
      </c>
      <c r="Z43" s="82" t="s">
        <v>210</v>
      </c>
      <c r="AB43" s="85">
        <v>7</v>
      </c>
      <c r="AJ43" s="72" t="s">
        <v>153</v>
      </c>
      <c r="AK43" s="72" t="s">
        <v>154</v>
      </c>
    </row>
    <row r="44" spans="1:37">
      <c r="A44" s="80">
        <v>16</v>
      </c>
      <c r="B44" s="81" t="s">
        <v>187</v>
      </c>
      <c r="C44" s="82" t="s">
        <v>221</v>
      </c>
      <c r="D44" s="83" t="s">
        <v>222</v>
      </c>
      <c r="E44" s="84">
        <v>19.78</v>
      </c>
      <c r="F44" s="85" t="s">
        <v>149</v>
      </c>
      <c r="H44" s="86">
        <f>ROUND(E44*G44,2)</f>
        <v>0</v>
      </c>
      <c r="J44" s="86">
        <f>ROUND(E44*G44,2)</f>
        <v>0</v>
      </c>
      <c r="K44" s="87">
        <v>6.2700000000000004E-3</v>
      </c>
      <c r="L44" s="87">
        <f>E44*K44</f>
        <v>0.12402060000000001</v>
      </c>
      <c r="N44" s="84">
        <f>E44*M44</f>
        <v>0</v>
      </c>
      <c r="O44" s="85">
        <v>20</v>
      </c>
      <c r="P44" s="85" t="s">
        <v>150</v>
      </c>
      <c r="V44" s="88" t="s">
        <v>105</v>
      </c>
      <c r="W44" s="84">
        <v>0.93</v>
      </c>
      <c r="X44" s="131" t="s">
        <v>223</v>
      </c>
      <c r="Y44" s="131" t="s">
        <v>221</v>
      </c>
      <c r="Z44" s="82" t="s">
        <v>205</v>
      </c>
      <c r="AB44" s="85">
        <v>7</v>
      </c>
      <c r="AJ44" s="72" t="s">
        <v>153</v>
      </c>
      <c r="AK44" s="72" t="s">
        <v>154</v>
      </c>
    </row>
    <row r="45" spans="1:37">
      <c r="D45" s="132" t="s">
        <v>224</v>
      </c>
      <c r="E45" s="133"/>
      <c r="F45" s="134"/>
      <c r="G45" s="135"/>
      <c r="H45" s="135"/>
      <c r="I45" s="135"/>
      <c r="J45" s="135"/>
      <c r="K45" s="136"/>
      <c r="L45" s="136"/>
      <c r="M45" s="133"/>
      <c r="N45" s="133"/>
      <c r="O45" s="134"/>
      <c r="P45" s="134"/>
      <c r="Q45" s="133"/>
      <c r="R45" s="133"/>
      <c r="S45" s="133"/>
      <c r="T45" s="137"/>
      <c r="U45" s="137"/>
      <c r="V45" s="137" t="s">
        <v>0</v>
      </c>
      <c r="W45" s="133"/>
      <c r="X45" s="138"/>
    </row>
    <row r="46" spans="1:37">
      <c r="A46" s="80">
        <v>17</v>
      </c>
      <c r="B46" s="81" t="s">
        <v>187</v>
      </c>
      <c r="C46" s="82" t="s">
        <v>225</v>
      </c>
      <c r="D46" s="83" t="s">
        <v>226</v>
      </c>
      <c r="E46" s="84">
        <v>9.0220000000000002</v>
      </c>
      <c r="F46" s="85" t="s">
        <v>149</v>
      </c>
      <c r="H46" s="86">
        <f>ROUND(E46*G46,2)</f>
        <v>0</v>
      </c>
      <c r="J46" s="86">
        <f>ROUND(E46*G46,2)</f>
        <v>0</v>
      </c>
      <c r="K46" s="87">
        <v>4.2000000000000003E-2</v>
      </c>
      <c r="L46" s="87">
        <f>E46*K46</f>
        <v>0.37892400000000004</v>
      </c>
      <c r="N46" s="84">
        <f>E46*M46</f>
        <v>0</v>
      </c>
      <c r="O46" s="85">
        <v>20</v>
      </c>
      <c r="P46" s="85" t="s">
        <v>150</v>
      </c>
      <c r="V46" s="88" t="s">
        <v>105</v>
      </c>
      <c r="W46" s="84">
        <v>2.9049999999999998</v>
      </c>
      <c r="X46" s="131" t="s">
        <v>227</v>
      </c>
      <c r="Y46" s="131" t="s">
        <v>225</v>
      </c>
      <c r="Z46" s="82" t="s">
        <v>210</v>
      </c>
      <c r="AB46" s="85">
        <v>7</v>
      </c>
      <c r="AJ46" s="72" t="s">
        <v>153</v>
      </c>
      <c r="AK46" s="72" t="s">
        <v>154</v>
      </c>
    </row>
    <row r="47" spans="1:37">
      <c r="D47" s="132" t="s">
        <v>228</v>
      </c>
      <c r="E47" s="133"/>
      <c r="F47" s="134"/>
      <c r="G47" s="135"/>
      <c r="H47" s="135"/>
      <c r="I47" s="135"/>
      <c r="J47" s="135"/>
      <c r="K47" s="136"/>
      <c r="L47" s="136"/>
      <c r="M47" s="133"/>
      <c r="N47" s="133"/>
      <c r="O47" s="134"/>
      <c r="P47" s="134"/>
      <c r="Q47" s="133"/>
      <c r="R47" s="133"/>
      <c r="S47" s="133"/>
      <c r="T47" s="137"/>
      <c r="U47" s="137"/>
      <c r="V47" s="137" t="s">
        <v>0</v>
      </c>
      <c r="W47" s="133"/>
      <c r="X47" s="138"/>
    </row>
    <row r="48" spans="1:37" ht="20.399999999999999">
      <c r="A48" s="80">
        <v>18</v>
      </c>
      <c r="B48" s="81" t="s">
        <v>187</v>
      </c>
      <c r="C48" s="82" t="s">
        <v>229</v>
      </c>
      <c r="D48" s="83" t="s">
        <v>230</v>
      </c>
      <c r="E48" s="84">
        <v>19.78</v>
      </c>
      <c r="F48" s="85" t="s">
        <v>149</v>
      </c>
      <c r="H48" s="86">
        <f>ROUND(E48*G48,2)</f>
        <v>0</v>
      </c>
      <c r="J48" s="86">
        <f>ROUND(E48*G48,2)</f>
        <v>0</v>
      </c>
      <c r="K48" s="87">
        <v>6.3E-2</v>
      </c>
      <c r="L48" s="87">
        <f>E48*K48</f>
        <v>1.24614</v>
      </c>
      <c r="N48" s="84">
        <f>E48*M48</f>
        <v>0</v>
      </c>
      <c r="O48" s="85">
        <v>20</v>
      </c>
      <c r="P48" s="85" t="s">
        <v>150</v>
      </c>
      <c r="V48" s="88" t="s">
        <v>105</v>
      </c>
      <c r="W48" s="84">
        <v>7.4969999999999999</v>
      </c>
      <c r="X48" s="131" t="s">
        <v>231</v>
      </c>
      <c r="Y48" s="131" t="s">
        <v>229</v>
      </c>
      <c r="Z48" s="82" t="s">
        <v>210</v>
      </c>
      <c r="AB48" s="85">
        <v>7</v>
      </c>
      <c r="AJ48" s="72" t="s">
        <v>153</v>
      </c>
      <c r="AK48" s="72" t="s">
        <v>154</v>
      </c>
    </row>
    <row r="49" spans="1:37">
      <c r="D49" s="132" t="s">
        <v>224</v>
      </c>
      <c r="E49" s="133"/>
      <c r="F49" s="134"/>
      <c r="G49" s="135"/>
      <c r="H49" s="135"/>
      <c r="I49" s="135"/>
      <c r="J49" s="135"/>
      <c r="K49" s="136"/>
      <c r="L49" s="136"/>
      <c r="M49" s="133"/>
      <c r="N49" s="133"/>
      <c r="O49" s="134"/>
      <c r="P49" s="134"/>
      <c r="Q49" s="133"/>
      <c r="R49" s="133"/>
      <c r="S49" s="133"/>
      <c r="T49" s="137"/>
      <c r="U49" s="137"/>
      <c r="V49" s="137" t="s">
        <v>0</v>
      </c>
      <c r="W49" s="133"/>
      <c r="X49" s="138"/>
    </row>
    <row r="50" spans="1:37">
      <c r="A50" s="80">
        <v>19</v>
      </c>
      <c r="B50" s="81" t="s">
        <v>187</v>
      </c>
      <c r="C50" s="82" t="s">
        <v>232</v>
      </c>
      <c r="D50" s="83" t="s">
        <v>233</v>
      </c>
      <c r="E50" s="84">
        <v>9.0220000000000002</v>
      </c>
      <c r="F50" s="85" t="s">
        <v>149</v>
      </c>
      <c r="H50" s="86">
        <f>ROUND(E50*G50,2)</f>
        <v>0</v>
      </c>
      <c r="J50" s="86">
        <f>ROUND(E50*G50,2)</f>
        <v>0</v>
      </c>
      <c r="L50" s="87">
        <f>E50*K50</f>
        <v>0</v>
      </c>
      <c r="N50" s="84">
        <f>E50*M50</f>
        <v>0</v>
      </c>
      <c r="O50" s="85">
        <v>20</v>
      </c>
      <c r="P50" s="85" t="s">
        <v>150</v>
      </c>
      <c r="V50" s="88" t="s">
        <v>105</v>
      </c>
      <c r="W50" s="84">
        <v>1.1100000000000001</v>
      </c>
      <c r="X50" s="131" t="s">
        <v>234</v>
      </c>
      <c r="Y50" s="131" t="s">
        <v>232</v>
      </c>
      <c r="Z50" s="82" t="s">
        <v>205</v>
      </c>
      <c r="AB50" s="85">
        <v>7</v>
      </c>
      <c r="AJ50" s="72" t="s">
        <v>153</v>
      </c>
      <c r="AK50" s="72" t="s">
        <v>154</v>
      </c>
    </row>
    <row r="51" spans="1:37">
      <c r="D51" s="132" t="s">
        <v>228</v>
      </c>
      <c r="E51" s="133"/>
      <c r="F51" s="134"/>
      <c r="G51" s="135"/>
      <c r="H51" s="135"/>
      <c r="I51" s="135"/>
      <c r="J51" s="135"/>
      <c r="K51" s="136"/>
      <c r="L51" s="136"/>
      <c r="M51" s="133"/>
      <c r="N51" s="133"/>
      <c r="O51" s="134"/>
      <c r="P51" s="134"/>
      <c r="Q51" s="133"/>
      <c r="R51" s="133"/>
      <c r="S51" s="133"/>
      <c r="T51" s="137"/>
      <c r="U51" s="137"/>
      <c r="V51" s="137" t="s">
        <v>0</v>
      </c>
      <c r="W51" s="133"/>
      <c r="X51" s="138"/>
    </row>
    <row r="52" spans="1:37">
      <c r="D52" s="139" t="s">
        <v>235</v>
      </c>
      <c r="E52" s="140">
        <f>J52</f>
        <v>0</v>
      </c>
      <c r="H52" s="140">
        <f>SUM(H30:H51)</f>
        <v>0</v>
      </c>
      <c r="I52" s="140">
        <f>SUM(I30:I51)</f>
        <v>0</v>
      </c>
      <c r="J52" s="140">
        <f>SUM(J30:J51)</f>
        <v>0</v>
      </c>
      <c r="L52" s="141">
        <f>SUM(L30:L51)</f>
        <v>9.6617526700000003</v>
      </c>
      <c r="N52" s="142">
        <f>SUM(N30:N51)</f>
        <v>0</v>
      </c>
      <c r="W52" s="84">
        <f>SUM(W30:W51)</f>
        <v>29.191000000000003</v>
      </c>
    </row>
    <row r="54" spans="1:37">
      <c r="B54" s="82" t="s">
        <v>236</v>
      </c>
    </row>
    <row r="55" spans="1:37">
      <c r="A55" s="80">
        <v>20</v>
      </c>
      <c r="B55" s="81" t="s">
        <v>237</v>
      </c>
      <c r="C55" s="82" t="s">
        <v>238</v>
      </c>
      <c r="D55" s="83" t="s">
        <v>239</v>
      </c>
      <c r="E55" s="84">
        <v>2.581</v>
      </c>
      <c r="F55" s="85" t="s">
        <v>149</v>
      </c>
      <c r="H55" s="86">
        <f>ROUND(E55*G55,2)</f>
        <v>0</v>
      </c>
      <c r="J55" s="86">
        <f>ROUND(E55*G55,2)</f>
        <v>0</v>
      </c>
      <c r="K55" s="87">
        <v>1.58E-3</v>
      </c>
      <c r="L55" s="87">
        <f>E55*K55</f>
        <v>4.0779800000000001E-3</v>
      </c>
      <c r="N55" s="84">
        <f>E55*M55</f>
        <v>0</v>
      </c>
      <c r="O55" s="85">
        <v>20</v>
      </c>
      <c r="P55" s="85" t="s">
        <v>150</v>
      </c>
      <c r="V55" s="88" t="s">
        <v>105</v>
      </c>
      <c r="W55" s="84">
        <v>0.70199999999999996</v>
      </c>
      <c r="X55" s="131" t="s">
        <v>240</v>
      </c>
      <c r="Y55" s="131" t="s">
        <v>238</v>
      </c>
      <c r="Z55" s="82" t="s">
        <v>205</v>
      </c>
      <c r="AB55" s="85">
        <v>7</v>
      </c>
      <c r="AJ55" s="72" t="s">
        <v>153</v>
      </c>
      <c r="AK55" s="72" t="s">
        <v>154</v>
      </c>
    </row>
    <row r="56" spans="1:37">
      <c r="D56" s="132" t="s">
        <v>241</v>
      </c>
      <c r="E56" s="133"/>
      <c r="F56" s="134"/>
      <c r="G56" s="135"/>
      <c r="H56" s="135"/>
      <c r="I56" s="135"/>
      <c r="J56" s="135"/>
      <c r="K56" s="136"/>
      <c r="L56" s="136"/>
      <c r="M56" s="133"/>
      <c r="N56" s="133"/>
      <c r="O56" s="134"/>
      <c r="P56" s="134"/>
      <c r="Q56" s="133"/>
      <c r="R56" s="133"/>
      <c r="S56" s="133"/>
      <c r="T56" s="137"/>
      <c r="U56" s="137"/>
      <c r="V56" s="137" t="s">
        <v>0</v>
      </c>
      <c r="W56" s="133"/>
      <c r="X56" s="138"/>
    </row>
    <row r="57" spans="1:37">
      <c r="A57" s="80">
        <v>21</v>
      </c>
      <c r="B57" s="81" t="s">
        <v>187</v>
      </c>
      <c r="C57" s="82" t="s">
        <v>242</v>
      </c>
      <c r="D57" s="83" t="s">
        <v>243</v>
      </c>
      <c r="E57" s="84">
        <v>29.661999999999999</v>
      </c>
      <c r="F57" s="85" t="s">
        <v>149</v>
      </c>
      <c r="H57" s="86">
        <f>ROUND(E57*G57,2)</f>
        <v>0</v>
      </c>
      <c r="J57" s="86">
        <f>ROUND(E57*G57,2)</f>
        <v>0</v>
      </c>
      <c r="K57" s="87">
        <v>2.0000000000000002E-5</v>
      </c>
      <c r="L57" s="87">
        <f>E57*K57</f>
        <v>5.9323999999999998E-4</v>
      </c>
      <c r="N57" s="84">
        <f>E57*M57</f>
        <v>0</v>
      </c>
      <c r="O57" s="85">
        <v>20</v>
      </c>
      <c r="P57" s="85" t="s">
        <v>150</v>
      </c>
      <c r="V57" s="88" t="s">
        <v>105</v>
      </c>
      <c r="W57" s="84">
        <v>8.3940000000000001</v>
      </c>
      <c r="X57" s="131" t="s">
        <v>244</v>
      </c>
      <c r="Y57" s="131" t="s">
        <v>242</v>
      </c>
      <c r="Z57" s="82" t="s">
        <v>245</v>
      </c>
      <c r="AB57" s="85">
        <v>7</v>
      </c>
      <c r="AJ57" s="72" t="s">
        <v>153</v>
      </c>
      <c r="AK57" s="72" t="s">
        <v>154</v>
      </c>
    </row>
    <row r="58" spans="1:37">
      <c r="A58" s="80">
        <v>22</v>
      </c>
      <c r="B58" s="81" t="s">
        <v>187</v>
      </c>
      <c r="C58" s="82" t="s">
        <v>246</v>
      </c>
      <c r="D58" s="83" t="s">
        <v>247</v>
      </c>
      <c r="E58" s="84">
        <v>40</v>
      </c>
      <c r="F58" s="85" t="s">
        <v>196</v>
      </c>
      <c r="H58" s="86">
        <f>ROUND(E58*G58,2)</f>
        <v>0</v>
      </c>
      <c r="J58" s="86">
        <f>ROUND(E58*G58,2)</f>
        <v>0</v>
      </c>
      <c r="L58" s="87">
        <f>E58*K58</f>
        <v>0</v>
      </c>
      <c r="N58" s="84">
        <f>E58*M58</f>
        <v>0</v>
      </c>
      <c r="O58" s="85">
        <v>20</v>
      </c>
      <c r="P58" s="85" t="s">
        <v>150</v>
      </c>
      <c r="V58" s="88" t="s">
        <v>105</v>
      </c>
      <c r="W58" s="84">
        <v>2.72</v>
      </c>
      <c r="X58" s="131" t="s">
        <v>248</v>
      </c>
      <c r="Y58" s="131" t="s">
        <v>246</v>
      </c>
      <c r="Z58" s="82" t="s">
        <v>205</v>
      </c>
      <c r="AB58" s="85">
        <v>7</v>
      </c>
      <c r="AJ58" s="72" t="s">
        <v>153</v>
      </c>
      <c r="AK58" s="72" t="s">
        <v>154</v>
      </c>
    </row>
    <row r="59" spans="1:37">
      <c r="A59" s="80">
        <v>23</v>
      </c>
      <c r="B59" s="81" t="s">
        <v>249</v>
      </c>
      <c r="C59" s="82" t="s">
        <v>250</v>
      </c>
      <c r="D59" s="83" t="s">
        <v>251</v>
      </c>
      <c r="E59" s="84">
        <v>0.435</v>
      </c>
      <c r="F59" s="85" t="s">
        <v>158</v>
      </c>
      <c r="H59" s="86">
        <f>ROUND(E59*G59,2)</f>
        <v>0</v>
      </c>
      <c r="J59" s="86">
        <f>ROUND(E59*G59,2)</f>
        <v>0</v>
      </c>
      <c r="L59" s="87">
        <f>E59*K59</f>
        <v>0</v>
      </c>
      <c r="M59" s="84">
        <v>2.2000000000000002</v>
      </c>
      <c r="N59" s="84">
        <f>E59*M59</f>
        <v>0.95700000000000007</v>
      </c>
      <c r="O59" s="85">
        <v>20</v>
      </c>
      <c r="P59" s="85" t="s">
        <v>150</v>
      </c>
      <c r="V59" s="88" t="s">
        <v>105</v>
      </c>
      <c r="W59" s="84">
        <v>6.1029999999999998</v>
      </c>
      <c r="X59" s="131" t="s">
        <v>252</v>
      </c>
      <c r="Y59" s="131" t="s">
        <v>250</v>
      </c>
      <c r="Z59" s="82" t="s">
        <v>253</v>
      </c>
      <c r="AB59" s="85">
        <v>7</v>
      </c>
      <c r="AJ59" s="72" t="s">
        <v>153</v>
      </c>
      <c r="AK59" s="72" t="s">
        <v>154</v>
      </c>
    </row>
    <row r="60" spans="1:37">
      <c r="D60" s="132" t="s">
        <v>254</v>
      </c>
      <c r="E60" s="133"/>
      <c r="F60" s="134"/>
      <c r="G60" s="135"/>
      <c r="H60" s="135"/>
      <c r="I60" s="135"/>
      <c r="J60" s="135"/>
      <c r="K60" s="136"/>
      <c r="L60" s="136"/>
      <c r="M60" s="133"/>
      <c r="N60" s="133"/>
      <c r="O60" s="134"/>
      <c r="P60" s="134"/>
      <c r="Q60" s="133"/>
      <c r="R60" s="133"/>
      <c r="S60" s="133"/>
      <c r="T60" s="137"/>
      <c r="U60" s="137"/>
      <c r="V60" s="137" t="s">
        <v>0</v>
      </c>
      <c r="W60" s="133"/>
      <c r="X60" s="138"/>
    </row>
    <row r="61" spans="1:37">
      <c r="A61" s="80">
        <v>24</v>
      </c>
      <c r="B61" s="81" t="s">
        <v>249</v>
      </c>
      <c r="C61" s="82" t="s">
        <v>255</v>
      </c>
      <c r="D61" s="83" t="s">
        <v>256</v>
      </c>
      <c r="E61" s="84">
        <v>1</v>
      </c>
      <c r="F61" s="85" t="s">
        <v>196</v>
      </c>
      <c r="H61" s="86">
        <f>ROUND(E61*G61,2)</f>
        <v>0</v>
      </c>
      <c r="J61" s="86">
        <f>ROUND(E61*G61,2)</f>
        <v>0</v>
      </c>
      <c r="L61" s="87">
        <f>E61*K61</f>
        <v>0</v>
      </c>
      <c r="N61" s="84">
        <f>E61*M61</f>
        <v>0</v>
      </c>
      <c r="O61" s="85">
        <v>20</v>
      </c>
      <c r="P61" s="85" t="s">
        <v>150</v>
      </c>
      <c r="V61" s="88" t="s">
        <v>105</v>
      </c>
      <c r="W61" s="84">
        <v>5.2999999999999999E-2</v>
      </c>
      <c r="X61" s="131" t="s">
        <v>257</v>
      </c>
      <c r="Y61" s="131" t="s">
        <v>255</v>
      </c>
      <c r="Z61" s="82" t="s">
        <v>253</v>
      </c>
      <c r="AB61" s="85">
        <v>7</v>
      </c>
      <c r="AJ61" s="72" t="s">
        <v>153</v>
      </c>
      <c r="AK61" s="72" t="s">
        <v>154</v>
      </c>
    </row>
    <row r="62" spans="1:37">
      <c r="A62" s="80">
        <v>25</v>
      </c>
      <c r="B62" s="81" t="s">
        <v>249</v>
      </c>
      <c r="C62" s="82" t="s">
        <v>258</v>
      </c>
      <c r="D62" s="83" t="s">
        <v>259</v>
      </c>
      <c r="E62" s="84">
        <v>1.891</v>
      </c>
      <c r="F62" s="85" t="s">
        <v>149</v>
      </c>
      <c r="H62" s="86">
        <f>ROUND(E62*G62,2)</f>
        <v>0</v>
      </c>
      <c r="J62" s="86">
        <f>ROUND(E62*G62,2)</f>
        <v>0</v>
      </c>
      <c r="K62" s="87">
        <v>1.41E-3</v>
      </c>
      <c r="L62" s="87">
        <f>E62*K62</f>
        <v>2.6663099999999999E-3</v>
      </c>
      <c r="M62" s="84">
        <v>6.0999999999999999E-2</v>
      </c>
      <c r="N62" s="84">
        <f>E62*M62</f>
        <v>0.115351</v>
      </c>
      <c r="O62" s="85">
        <v>20</v>
      </c>
      <c r="P62" s="85" t="s">
        <v>150</v>
      </c>
      <c r="V62" s="88" t="s">
        <v>105</v>
      </c>
      <c r="W62" s="84">
        <v>1.585</v>
      </c>
      <c r="X62" s="131" t="s">
        <v>260</v>
      </c>
      <c r="Y62" s="131" t="s">
        <v>258</v>
      </c>
      <c r="Z62" s="82" t="s">
        <v>253</v>
      </c>
      <c r="AB62" s="85">
        <v>7</v>
      </c>
      <c r="AJ62" s="72" t="s">
        <v>153</v>
      </c>
      <c r="AK62" s="72" t="s">
        <v>154</v>
      </c>
    </row>
    <row r="63" spans="1:37">
      <c r="D63" s="132" t="s">
        <v>261</v>
      </c>
      <c r="E63" s="133"/>
      <c r="F63" s="134"/>
      <c r="G63" s="135"/>
      <c r="H63" s="135"/>
      <c r="I63" s="135"/>
      <c r="J63" s="135"/>
      <c r="K63" s="136"/>
      <c r="L63" s="136"/>
      <c r="M63" s="133"/>
      <c r="N63" s="133"/>
      <c r="O63" s="134"/>
      <c r="P63" s="134"/>
      <c r="Q63" s="133"/>
      <c r="R63" s="133"/>
      <c r="S63" s="133"/>
      <c r="T63" s="137"/>
      <c r="U63" s="137"/>
      <c r="V63" s="137" t="s">
        <v>0</v>
      </c>
      <c r="W63" s="133"/>
      <c r="X63" s="138"/>
    </row>
    <row r="64" spans="1:37">
      <c r="A64" s="80">
        <v>26</v>
      </c>
      <c r="B64" s="81" t="s">
        <v>249</v>
      </c>
      <c r="C64" s="82" t="s">
        <v>262</v>
      </c>
      <c r="D64" s="83" t="s">
        <v>263</v>
      </c>
      <c r="E64" s="84">
        <v>1.7729999999999999</v>
      </c>
      <c r="F64" s="85" t="s">
        <v>149</v>
      </c>
      <c r="H64" s="86">
        <f>ROUND(E64*G64,2)</f>
        <v>0</v>
      </c>
      <c r="J64" s="86">
        <f>ROUND(E64*G64,2)</f>
        <v>0</v>
      </c>
      <c r="K64" s="87">
        <v>5.5999999999999995E-4</v>
      </c>
      <c r="L64" s="87">
        <f>E64*K64</f>
        <v>9.928799999999998E-4</v>
      </c>
      <c r="M64" s="84">
        <v>3.1E-2</v>
      </c>
      <c r="N64" s="84">
        <f>E64*M64</f>
        <v>5.4962999999999998E-2</v>
      </c>
      <c r="O64" s="85">
        <v>20</v>
      </c>
      <c r="P64" s="85" t="s">
        <v>150</v>
      </c>
      <c r="V64" s="88" t="s">
        <v>105</v>
      </c>
      <c r="W64" s="84">
        <v>0.75900000000000001</v>
      </c>
      <c r="X64" s="131" t="s">
        <v>264</v>
      </c>
      <c r="Y64" s="131" t="s">
        <v>262</v>
      </c>
      <c r="Z64" s="82" t="s">
        <v>253</v>
      </c>
      <c r="AB64" s="85">
        <v>7</v>
      </c>
      <c r="AJ64" s="72" t="s">
        <v>153</v>
      </c>
      <c r="AK64" s="72" t="s">
        <v>154</v>
      </c>
    </row>
    <row r="65" spans="1:37">
      <c r="D65" s="132" t="s">
        <v>265</v>
      </c>
      <c r="E65" s="133"/>
      <c r="F65" s="134"/>
      <c r="G65" s="135"/>
      <c r="H65" s="135"/>
      <c r="I65" s="135"/>
      <c r="J65" s="135"/>
      <c r="K65" s="136"/>
      <c r="L65" s="136"/>
      <c r="M65" s="133"/>
      <c r="N65" s="133"/>
      <c r="O65" s="134"/>
      <c r="P65" s="134"/>
      <c r="Q65" s="133"/>
      <c r="R65" s="133"/>
      <c r="S65" s="133"/>
      <c r="T65" s="137"/>
      <c r="U65" s="137"/>
      <c r="V65" s="137" t="s">
        <v>0</v>
      </c>
      <c r="W65" s="133"/>
      <c r="X65" s="138"/>
    </row>
    <row r="66" spans="1:37">
      <c r="A66" s="80">
        <v>27</v>
      </c>
      <c r="B66" s="81" t="s">
        <v>249</v>
      </c>
      <c r="C66" s="82" t="s">
        <v>266</v>
      </c>
      <c r="D66" s="83" t="s">
        <v>267</v>
      </c>
      <c r="E66" s="84">
        <v>0.45900000000000002</v>
      </c>
      <c r="F66" s="85" t="s">
        <v>158</v>
      </c>
      <c r="H66" s="86">
        <f>ROUND(E66*G66,2)</f>
        <v>0</v>
      </c>
      <c r="J66" s="86">
        <f>ROUND(E66*G66,2)</f>
        <v>0</v>
      </c>
      <c r="K66" s="87">
        <v>1.8699999999999999E-3</v>
      </c>
      <c r="L66" s="87">
        <f>E66*K66</f>
        <v>8.5833000000000003E-4</v>
      </c>
      <c r="M66" s="84">
        <v>1.8</v>
      </c>
      <c r="N66" s="84">
        <f>E66*M66</f>
        <v>0.82620000000000005</v>
      </c>
      <c r="O66" s="85">
        <v>20</v>
      </c>
      <c r="P66" s="85" t="s">
        <v>150</v>
      </c>
      <c r="V66" s="88" t="s">
        <v>105</v>
      </c>
      <c r="W66" s="84">
        <v>3.4359999999999999</v>
      </c>
      <c r="X66" s="131" t="s">
        <v>268</v>
      </c>
      <c r="Y66" s="131" t="s">
        <v>266</v>
      </c>
      <c r="Z66" s="82" t="s">
        <v>253</v>
      </c>
      <c r="AB66" s="85">
        <v>7</v>
      </c>
      <c r="AJ66" s="72" t="s">
        <v>153</v>
      </c>
      <c r="AK66" s="72" t="s">
        <v>154</v>
      </c>
    </row>
    <row r="67" spans="1:37">
      <c r="D67" s="132" t="s">
        <v>269</v>
      </c>
      <c r="E67" s="133"/>
      <c r="F67" s="134"/>
      <c r="G67" s="135"/>
      <c r="H67" s="135"/>
      <c r="I67" s="135"/>
      <c r="J67" s="135"/>
      <c r="K67" s="136"/>
      <c r="L67" s="136"/>
      <c r="M67" s="133"/>
      <c r="N67" s="133"/>
      <c r="O67" s="134"/>
      <c r="P67" s="134"/>
      <c r="Q67" s="133"/>
      <c r="R67" s="133"/>
      <c r="S67" s="133"/>
      <c r="T67" s="137"/>
      <c r="U67" s="137"/>
      <c r="V67" s="137" t="s">
        <v>0</v>
      </c>
      <c r="W67" s="133"/>
      <c r="X67" s="138"/>
    </row>
    <row r="68" spans="1:37">
      <c r="A68" s="80">
        <v>28</v>
      </c>
      <c r="B68" s="81" t="s">
        <v>249</v>
      </c>
      <c r="C68" s="82" t="s">
        <v>270</v>
      </c>
      <c r="D68" s="83" t="s">
        <v>271</v>
      </c>
      <c r="E68" s="84">
        <v>0.76500000000000001</v>
      </c>
      <c r="F68" s="85" t="s">
        <v>149</v>
      </c>
      <c r="H68" s="86">
        <f>ROUND(E68*G68,2)</f>
        <v>0</v>
      </c>
      <c r="J68" s="86">
        <f>ROUND(E68*G68,2)</f>
        <v>0</v>
      </c>
      <c r="L68" s="87">
        <f>E68*K68</f>
        <v>0</v>
      </c>
      <c r="M68" s="84">
        <v>0.10199999999999999</v>
      </c>
      <c r="N68" s="84">
        <f>E68*M68</f>
        <v>7.8030000000000002E-2</v>
      </c>
      <c r="O68" s="85">
        <v>20</v>
      </c>
      <c r="P68" s="85" t="s">
        <v>150</v>
      </c>
      <c r="V68" s="88" t="s">
        <v>105</v>
      </c>
      <c r="W68" s="84">
        <v>0.69599999999999995</v>
      </c>
      <c r="X68" s="131" t="s">
        <v>272</v>
      </c>
      <c r="Y68" s="131" t="s">
        <v>270</v>
      </c>
      <c r="Z68" s="82" t="s">
        <v>253</v>
      </c>
      <c r="AB68" s="85">
        <v>7</v>
      </c>
      <c r="AJ68" s="72" t="s">
        <v>153</v>
      </c>
      <c r="AK68" s="72" t="s">
        <v>154</v>
      </c>
    </row>
    <row r="69" spans="1:37">
      <c r="D69" s="132" t="s">
        <v>273</v>
      </c>
      <c r="E69" s="133"/>
      <c r="F69" s="134"/>
      <c r="G69" s="135"/>
      <c r="H69" s="135"/>
      <c r="I69" s="135"/>
      <c r="J69" s="135"/>
      <c r="K69" s="136"/>
      <c r="L69" s="136"/>
      <c r="M69" s="133"/>
      <c r="N69" s="133"/>
      <c r="O69" s="134"/>
      <c r="P69" s="134"/>
      <c r="Q69" s="133"/>
      <c r="R69" s="133"/>
      <c r="S69" s="133"/>
      <c r="T69" s="137"/>
      <c r="U69" s="137"/>
      <c r="V69" s="137" t="s">
        <v>0</v>
      </c>
      <c r="W69" s="133"/>
      <c r="X69" s="138"/>
    </row>
    <row r="70" spans="1:37">
      <c r="A70" s="80">
        <v>29</v>
      </c>
      <c r="B70" s="81" t="s">
        <v>249</v>
      </c>
      <c r="C70" s="82" t="s">
        <v>274</v>
      </c>
      <c r="D70" s="83" t="s">
        <v>275</v>
      </c>
      <c r="E70" s="84">
        <v>2.1280000000000001</v>
      </c>
      <c r="F70" s="85" t="s">
        <v>276</v>
      </c>
      <c r="H70" s="86">
        <f>ROUND(E70*G70,2)</f>
        <v>0</v>
      </c>
      <c r="J70" s="86">
        <f>ROUND(E70*G70,2)</f>
        <v>0</v>
      </c>
      <c r="L70" s="87">
        <f>E70*K70</f>
        <v>0</v>
      </c>
      <c r="N70" s="84">
        <f>E70*M70</f>
        <v>0</v>
      </c>
      <c r="O70" s="85">
        <v>20</v>
      </c>
      <c r="P70" s="85" t="s">
        <v>150</v>
      </c>
      <c r="V70" s="88" t="s">
        <v>105</v>
      </c>
      <c r="W70" s="84">
        <v>1.151</v>
      </c>
      <c r="X70" s="131" t="s">
        <v>277</v>
      </c>
      <c r="Y70" s="131" t="s">
        <v>274</v>
      </c>
      <c r="Z70" s="82" t="s">
        <v>253</v>
      </c>
      <c r="AB70" s="85">
        <v>7</v>
      </c>
      <c r="AJ70" s="72" t="s">
        <v>153</v>
      </c>
      <c r="AK70" s="72" t="s">
        <v>154</v>
      </c>
    </row>
    <row r="71" spans="1:37">
      <c r="A71" s="80">
        <v>30</v>
      </c>
      <c r="B71" s="81" t="s">
        <v>249</v>
      </c>
      <c r="C71" s="82" t="s">
        <v>278</v>
      </c>
      <c r="D71" s="83" t="s">
        <v>279</v>
      </c>
      <c r="E71" s="84">
        <v>61.712000000000003</v>
      </c>
      <c r="F71" s="85" t="s">
        <v>276</v>
      </c>
      <c r="H71" s="86">
        <f>ROUND(E71*G71,2)</f>
        <v>0</v>
      </c>
      <c r="J71" s="86">
        <f>ROUND(E71*G71,2)</f>
        <v>0</v>
      </c>
      <c r="L71" s="87">
        <f>E71*K71</f>
        <v>0</v>
      </c>
      <c r="N71" s="84">
        <f>E71*M71</f>
        <v>0</v>
      </c>
      <c r="O71" s="85">
        <v>20</v>
      </c>
      <c r="P71" s="85" t="s">
        <v>150</v>
      </c>
      <c r="V71" s="88" t="s">
        <v>105</v>
      </c>
      <c r="X71" s="131" t="s">
        <v>280</v>
      </c>
      <c r="Y71" s="131" t="s">
        <v>278</v>
      </c>
      <c r="Z71" s="82" t="s">
        <v>253</v>
      </c>
      <c r="AB71" s="85">
        <v>7</v>
      </c>
      <c r="AJ71" s="72" t="s">
        <v>153</v>
      </c>
      <c r="AK71" s="72" t="s">
        <v>154</v>
      </c>
    </row>
    <row r="72" spans="1:37">
      <c r="A72" s="80">
        <v>31</v>
      </c>
      <c r="B72" s="81" t="s">
        <v>249</v>
      </c>
      <c r="C72" s="82" t="s">
        <v>281</v>
      </c>
      <c r="D72" s="83" t="s">
        <v>282</v>
      </c>
      <c r="E72" s="84">
        <v>2.1280000000000001</v>
      </c>
      <c r="F72" s="85" t="s">
        <v>276</v>
      </c>
      <c r="H72" s="86">
        <f>ROUND(E72*G72,2)</f>
        <v>0</v>
      </c>
      <c r="J72" s="86">
        <f>ROUND(E72*G72,2)</f>
        <v>0</v>
      </c>
      <c r="L72" s="87">
        <f>E72*K72</f>
        <v>0</v>
      </c>
      <c r="N72" s="84">
        <f>E72*M72</f>
        <v>0</v>
      </c>
      <c r="O72" s="85">
        <v>20</v>
      </c>
      <c r="P72" s="85" t="s">
        <v>150</v>
      </c>
      <c r="V72" s="88" t="s">
        <v>105</v>
      </c>
      <c r="W72" s="84">
        <v>2.3980000000000001</v>
      </c>
      <c r="X72" s="131" t="s">
        <v>283</v>
      </c>
      <c r="Y72" s="131" t="s">
        <v>281</v>
      </c>
      <c r="Z72" s="82" t="s">
        <v>253</v>
      </c>
      <c r="AB72" s="85">
        <v>7</v>
      </c>
      <c r="AJ72" s="72" t="s">
        <v>153</v>
      </c>
      <c r="AK72" s="72" t="s">
        <v>154</v>
      </c>
    </row>
    <row r="73" spans="1:37" ht="20.399999999999999">
      <c r="A73" s="80">
        <v>32</v>
      </c>
      <c r="B73" s="81" t="s">
        <v>249</v>
      </c>
      <c r="C73" s="82" t="s">
        <v>284</v>
      </c>
      <c r="D73" s="83" t="s">
        <v>285</v>
      </c>
      <c r="E73" s="84">
        <v>2.1280000000000001</v>
      </c>
      <c r="F73" s="85" t="s">
        <v>276</v>
      </c>
      <c r="H73" s="86">
        <f>ROUND(E73*G73,2)</f>
        <v>0</v>
      </c>
      <c r="J73" s="86">
        <f>ROUND(E73*G73,2)</f>
        <v>0</v>
      </c>
      <c r="L73" s="87">
        <f>E73*K73</f>
        <v>0</v>
      </c>
      <c r="N73" s="84">
        <f>E73*M73</f>
        <v>0</v>
      </c>
      <c r="O73" s="85">
        <v>20</v>
      </c>
      <c r="P73" s="85" t="s">
        <v>150</v>
      </c>
      <c r="V73" s="88" t="s">
        <v>105</v>
      </c>
      <c r="X73" s="131" t="s">
        <v>286</v>
      </c>
      <c r="Y73" s="131" t="s">
        <v>284</v>
      </c>
      <c r="Z73" s="82" t="s">
        <v>253</v>
      </c>
      <c r="AB73" s="85">
        <v>7</v>
      </c>
      <c r="AJ73" s="72" t="s">
        <v>153</v>
      </c>
      <c r="AK73" s="72" t="s">
        <v>154</v>
      </c>
    </row>
    <row r="74" spans="1:37">
      <c r="A74" s="80">
        <v>33</v>
      </c>
      <c r="B74" s="81" t="s">
        <v>193</v>
      </c>
      <c r="C74" s="82" t="s">
        <v>287</v>
      </c>
      <c r="D74" s="83" t="s">
        <v>288</v>
      </c>
      <c r="E74" s="84">
        <v>19.263000000000002</v>
      </c>
      <c r="F74" s="85" t="s">
        <v>276</v>
      </c>
      <c r="H74" s="86">
        <f>ROUND(E74*G74,2)</f>
        <v>0</v>
      </c>
      <c r="J74" s="86">
        <f>ROUND(E74*G74,2)</f>
        <v>0</v>
      </c>
      <c r="L74" s="87">
        <f>E74*K74</f>
        <v>0</v>
      </c>
      <c r="N74" s="84">
        <f>E74*M74</f>
        <v>0</v>
      </c>
      <c r="O74" s="85">
        <v>20</v>
      </c>
      <c r="P74" s="85" t="s">
        <v>150</v>
      </c>
      <c r="V74" s="88" t="s">
        <v>105</v>
      </c>
      <c r="W74" s="84">
        <v>47.811</v>
      </c>
      <c r="X74" s="131" t="s">
        <v>289</v>
      </c>
      <c r="Y74" s="131" t="s">
        <v>287</v>
      </c>
      <c r="Z74" s="82" t="s">
        <v>191</v>
      </c>
      <c r="AB74" s="85">
        <v>7</v>
      </c>
      <c r="AJ74" s="72" t="s">
        <v>153</v>
      </c>
      <c r="AK74" s="72" t="s">
        <v>154</v>
      </c>
    </row>
    <row r="75" spans="1:37">
      <c r="D75" s="139" t="s">
        <v>290</v>
      </c>
      <c r="E75" s="140">
        <f>J75</f>
        <v>0</v>
      </c>
      <c r="H75" s="140">
        <f>SUM(H54:H74)</f>
        <v>0</v>
      </c>
      <c r="I75" s="140">
        <f>SUM(I54:I74)</f>
        <v>0</v>
      </c>
      <c r="J75" s="140">
        <f>SUM(J54:J74)</f>
        <v>0</v>
      </c>
      <c r="L75" s="141">
        <f>SUM(L54:L74)</f>
        <v>9.1887400000000008E-3</v>
      </c>
      <c r="N75" s="142">
        <f>SUM(N54:N74)</f>
        <v>2.0315440000000002</v>
      </c>
      <c r="W75" s="84">
        <f>SUM(W54:W74)</f>
        <v>75.808000000000007</v>
      </c>
    </row>
    <row r="77" spans="1:37">
      <c r="D77" s="139" t="s">
        <v>291</v>
      </c>
      <c r="E77" s="142">
        <f>J77</f>
        <v>0</v>
      </c>
      <c r="H77" s="140">
        <f>+H23+H28+H52+H75</f>
        <v>0</v>
      </c>
      <c r="I77" s="140">
        <f>+I23+I28+I52+I75</f>
        <v>0</v>
      </c>
      <c r="J77" s="140">
        <f>+J23+J28+J52+J75</f>
        <v>0</v>
      </c>
      <c r="L77" s="141">
        <f>+L23+L28+L52+L75</f>
        <v>19.26280736</v>
      </c>
      <c r="N77" s="142">
        <f>+N23+N28+N52+N75</f>
        <v>2.0315440000000002</v>
      </c>
      <c r="W77" s="84">
        <f>+W23+W28+W52+W75</f>
        <v>114.51400000000001</v>
      </c>
    </row>
    <row r="79" spans="1:37">
      <c r="B79" s="130" t="s">
        <v>292</v>
      </c>
    </row>
    <row r="80" spans="1:37">
      <c r="B80" s="82" t="s">
        <v>293</v>
      </c>
    </row>
    <row r="81" spans="1:37">
      <c r="A81" s="80">
        <v>34</v>
      </c>
      <c r="B81" s="81" t="s">
        <v>294</v>
      </c>
      <c r="C81" s="82" t="s">
        <v>295</v>
      </c>
      <c r="D81" s="83" t="s">
        <v>296</v>
      </c>
      <c r="E81" s="84">
        <v>19.78</v>
      </c>
      <c r="F81" s="85" t="s">
        <v>149</v>
      </c>
      <c r="H81" s="86">
        <f>ROUND(E81*G81,2)</f>
        <v>0</v>
      </c>
      <c r="J81" s="86">
        <f>ROUND(E81*G81,2)</f>
        <v>0</v>
      </c>
      <c r="K81" s="87">
        <v>2.5000000000000001E-3</v>
      </c>
      <c r="L81" s="87">
        <f>E81*K81</f>
        <v>4.9450000000000001E-2</v>
      </c>
      <c r="N81" s="84">
        <f>E81*M81</f>
        <v>0</v>
      </c>
      <c r="O81" s="85">
        <v>20</v>
      </c>
      <c r="P81" s="85" t="s">
        <v>150</v>
      </c>
      <c r="V81" s="88" t="s">
        <v>297</v>
      </c>
      <c r="W81" s="84">
        <v>10.680999999999999</v>
      </c>
      <c r="X81" s="131" t="s">
        <v>298</v>
      </c>
      <c r="Y81" s="131" t="s">
        <v>295</v>
      </c>
      <c r="Z81" s="82" t="s">
        <v>299</v>
      </c>
      <c r="AB81" s="85">
        <v>7</v>
      </c>
      <c r="AJ81" s="72" t="s">
        <v>300</v>
      </c>
      <c r="AK81" s="72" t="s">
        <v>154</v>
      </c>
    </row>
    <row r="82" spans="1:37">
      <c r="D82" s="132" t="s">
        <v>224</v>
      </c>
      <c r="E82" s="133"/>
      <c r="F82" s="134"/>
      <c r="G82" s="135"/>
      <c r="H82" s="135"/>
      <c r="I82" s="135"/>
      <c r="J82" s="135"/>
      <c r="K82" s="136"/>
      <c r="L82" s="136"/>
      <c r="M82" s="133"/>
      <c r="N82" s="133"/>
      <c r="O82" s="134"/>
      <c r="P82" s="134"/>
      <c r="Q82" s="133"/>
      <c r="R82" s="133"/>
      <c r="S82" s="133"/>
      <c r="T82" s="137"/>
      <c r="U82" s="137"/>
      <c r="V82" s="137" t="s">
        <v>0</v>
      </c>
      <c r="W82" s="133"/>
      <c r="X82" s="138"/>
    </row>
    <row r="83" spans="1:37">
      <c r="A83" s="80">
        <v>35</v>
      </c>
      <c r="B83" s="81" t="s">
        <v>294</v>
      </c>
      <c r="C83" s="82" t="s">
        <v>301</v>
      </c>
      <c r="D83" s="83" t="s">
        <v>302</v>
      </c>
      <c r="F83" s="85" t="s">
        <v>53</v>
      </c>
      <c r="H83" s="86">
        <f>ROUND(E83*G83,2)</f>
        <v>0</v>
      </c>
      <c r="J83" s="86">
        <f>ROUND(E83*G83,2)</f>
        <v>0</v>
      </c>
      <c r="L83" s="87">
        <f>E83*K83</f>
        <v>0</v>
      </c>
      <c r="N83" s="84">
        <f>E83*M83</f>
        <v>0</v>
      </c>
      <c r="O83" s="85">
        <v>20</v>
      </c>
      <c r="P83" s="85" t="s">
        <v>150</v>
      </c>
      <c r="V83" s="88" t="s">
        <v>297</v>
      </c>
      <c r="X83" s="131" t="s">
        <v>303</v>
      </c>
      <c r="Y83" s="131" t="s">
        <v>301</v>
      </c>
      <c r="Z83" s="82" t="s">
        <v>299</v>
      </c>
      <c r="AB83" s="85">
        <v>1</v>
      </c>
      <c r="AJ83" s="72" t="s">
        <v>300</v>
      </c>
      <c r="AK83" s="72" t="s">
        <v>154</v>
      </c>
    </row>
    <row r="84" spans="1:37">
      <c r="D84" s="139" t="s">
        <v>304</v>
      </c>
      <c r="E84" s="140">
        <f>J84</f>
        <v>0</v>
      </c>
      <c r="H84" s="140">
        <f>SUM(H79:H83)</f>
        <v>0</v>
      </c>
      <c r="I84" s="140">
        <f>SUM(I79:I83)</f>
        <v>0</v>
      </c>
      <c r="J84" s="140">
        <f>SUM(J79:J83)</f>
        <v>0</v>
      </c>
      <c r="L84" s="141">
        <f>SUM(L79:L83)</f>
        <v>4.9450000000000001E-2</v>
      </c>
      <c r="N84" s="142">
        <f>SUM(N79:N83)</f>
        <v>0</v>
      </c>
      <c r="W84" s="84">
        <f>SUM(W79:W83)</f>
        <v>10.680999999999999</v>
      </c>
    </row>
    <row r="86" spans="1:37">
      <c r="B86" s="82" t="s">
        <v>305</v>
      </c>
    </row>
    <row r="87" spans="1:37">
      <c r="A87" s="80">
        <v>36</v>
      </c>
      <c r="B87" s="81" t="s">
        <v>306</v>
      </c>
      <c r="C87" s="82" t="s">
        <v>307</v>
      </c>
      <c r="D87" s="83" t="s">
        <v>308</v>
      </c>
      <c r="E87" s="84">
        <v>1</v>
      </c>
      <c r="F87" s="85" t="s">
        <v>12</v>
      </c>
      <c r="H87" s="86">
        <f>ROUND(E87*G87,2)</f>
        <v>0</v>
      </c>
      <c r="J87" s="86">
        <f>ROUND(E87*G87,2)</f>
        <v>0</v>
      </c>
      <c r="L87" s="87">
        <f>E87*K87</f>
        <v>0</v>
      </c>
      <c r="N87" s="84">
        <f>E87*M87</f>
        <v>0</v>
      </c>
      <c r="O87" s="85">
        <v>20</v>
      </c>
      <c r="P87" s="85" t="s">
        <v>150</v>
      </c>
      <c r="V87" s="88" t="s">
        <v>297</v>
      </c>
      <c r="X87" s="131" t="s">
        <v>306</v>
      </c>
      <c r="Y87" s="131" t="s">
        <v>307</v>
      </c>
      <c r="Z87" s="82" t="s">
        <v>205</v>
      </c>
      <c r="AB87" s="85">
        <v>7</v>
      </c>
      <c r="AJ87" s="72" t="s">
        <v>300</v>
      </c>
      <c r="AK87" s="72" t="s">
        <v>154</v>
      </c>
    </row>
    <row r="88" spans="1:37">
      <c r="D88" s="139" t="s">
        <v>309</v>
      </c>
      <c r="E88" s="140">
        <f>J88</f>
        <v>0</v>
      </c>
      <c r="H88" s="140">
        <f>SUM(H86:H87)</f>
        <v>0</v>
      </c>
      <c r="I88" s="140">
        <f>SUM(I86:I87)</f>
        <v>0</v>
      </c>
      <c r="J88" s="140">
        <f>SUM(J86:J87)</f>
        <v>0</v>
      </c>
      <c r="L88" s="141">
        <f>SUM(L86:L87)</f>
        <v>0</v>
      </c>
      <c r="N88" s="142">
        <f>SUM(N86:N87)</f>
        <v>0</v>
      </c>
      <c r="W88" s="84">
        <f>SUM(W86:W87)</f>
        <v>0</v>
      </c>
    </row>
    <row r="90" spans="1:37">
      <c r="B90" s="82" t="s">
        <v>310</v>
      </c>
    </row>
    <row r="91" spans="1:37">
      <c r="A91" s="80">
        <v>37</v>
      </c>
      <c r="B91" s="81" t="s">
        <v>311</v>
      </c>
      <c r="C91" s="82" t="s">
        <v>312</v>
      </c>
      <c r="D91" s="83" t="s">
        <v>313</v>
      </c>
      <c r="E91" s="84">
        <v>1</v>
      </c>
      <c r="F91" s="85" t="s">
        <v>314</v>
      </c>
      <c r="H91" s="86">
        <f>ROUND(E91*G91,2)</f>
        <v>0</v>
      </c>
      <c r="J91" s="86">
        <f>ROUND(E91*G91,2)</f>
        <v>0</v>
      </c>
      <c r="L91" s="87">
        <f>E91*K91</f>
        <v>0</v>
      </c>
      <c r="N91" s="84">
        <f>E91*M91</f>
        <v>0</v>
      </c>
      <c r="O91" s="85">
        <v>20</v>
      </c>
      <c r="P91" s="85" t="s">
        <v>150</v>
      </c>
      <c r="V91" s="88" t="s">
        <v>297</v>
      </c>
      <c r="W91" s="84">
        <v>6.6000000000000003E-2</v>
      </c>
      <c r="X91" s="131" t="s">
        <v>315</v>
      </c>
      <c r="Y91" s="131" t="s">
        <v>312</v>
      </c>
      <c r="Z91" s="82" t="s">
        <v>316</v>
      </c>
      <c r="AB91" s="85">
        <v>7</v>
      </c>
      <c r="AJ91" s="72" t="s">
        <v>300</v>
      </c>
      <c r="AK91" s="72" t="s">
        <v>154</v>
      </c>
    </row>
    <row r="92" spans="1:37">
      <c r="A92" s="80">
        <v>38</v>
      </c>
      <c r="B92" s="81" t="s">
        <v>311</v>
      </c>
      <c r="C92" s="82" t="s">
        <v>317</v>
      </c>
      <c r="D92" s="83" t="s">
        <v>318</v>
      </c>
      <c r="E92" s="84">
        <v>28.3</v>
      </c>
      <c r="F92" s="85" t="s">
        <v>319</v>
      </c>
      <c r="H92" s="86">
        <f>ROUND(E92*G92,2)</f>
        <v>0</v>
      </c>
      <c r="J92" s="86">
        <f>ROUND(E92*G92,2)</f>
        <v>0</v>
      </c>
      <c r="K92" s="87">
        <v>2.5999999999999998E-4</v>
      </c>
      <c r="L92" s="87">
        <f>E92*K92</f>
        <v>7.358E-3</v>
      </c>
      <c r="N92" s="84">
        <f>E92*M92</f>
        <v>0</v>
      </c>
      <c r="O92" s="85">
        <v>20</v>
      </c>
      <c r="P92" s="85" t="s">
        <v>150</v>
      </c>
      <c r="V92" s="88" t="s">
        <v>297</v>
      </c>
      <c r="W92" s="84">
        <v>9.7349999999999994</v>
      </c>
      <c r="X92" s="131" t="s">
        <v>320</v>
      </c>
      <c r="Y92" s="131" t="s">
        <v>317</v>
      </c>
      <c r="Z92" s="82" t="s">
        <v>321</v>
      </c>
      <c r="AB92" s="85">
        <v>7</v>
      </c>
      <c r="AJ92" s="72" t="s">
        <v>300</v>
      </c>
      <c r="AK92" s="72" t="s">
        <v>154</v>
      </c>
    </row>
    <row r="93" spans="1:37">
      <c r="D93" s="132" t="s">
        <v>322</v>
      </c>
      <c r="E93" s="133"/>
      <c r="F93" s="134"/>
      <c r="G93" s="135"/>
      <c r="H93" s="135"/>
      <c r="I93" s="135"/>
      <c r="J93" s="135"/>
      <c r="K93" s="136"/>
      <c r="L93" s="136"/>
      <c r="M93" s="133"/>
      <c r="N93" s="133"/>
      <c r="O93" s="134"/>
      <c r="P93" s="134"/>
      <c r="Q93" s="133"/>
      <c r="R93" s="133"/>
      <c r="S93" s="133"/>
      <c r="T93" s="137"/>
      <c r="U93" s="137"/>
      <c r="V93" s="137" t="s">
        <v>0</v>
      </c>
      <c r="W93" s="133"/>
      <c r="X93" s="138"/>
    </row>
    <row r="94" spans="1:37">
      <c r="A94" s="80">
        <v>39</v>
      </c>
      <c r="B94" s="81" t="s">
        <v>323</v>
      </c>
      <c r="C94" s="82" t="s">
        <v>324</v>
      </c>
      <c r="D94" s="83" t="s">
        <v>325</v>
      </c>
      <c r="E94" s="84">
        <v>0.224</v>
      </c>
      <c r="F94" s="85" t="s">
        <v>158</v>
      </c>
      <c r="I94" s="86">
        <f>ROUND(E94*G94,2)</f>
        <v>0</v>
      </c>
      <c r="J94" s="86">
        <f>ROUND(E94*G94,2)</f>
        <v>0</v>
      </c>
      <c r="K94" s="87">
        <v>0.55000000000000004</v>
      </c>
      <c r="L94" s="87">
        <f>E94*K94</f>
        <v>0.12320000000000002</v>
      </c>
      <c r="N94" s="84">
        <f>E94*M94</f>
        <v>0</v>
      </c>
      <c r="O94" s="85">
        <v>20</v>
      </c>
      <c r="P94" s="85" t="s">
        <v>150</v>
      </c>
      <c r="V94" s="88" t="s">
        <v>97</v>
      </c>
      <c r="X94" s="131" t="s">
        <v>324</v>
      </c>
      <c r="Y94" s="131" t="s">
        <v>324</v>
      </c>
      <c r="Z94" s="82" t="s">
        <v>326</v>
      </c>
      <c r="AA94" s="82" t="s">
        <v>150</v>
      </c>
      <c r="AB94" s="85">
        <v>8</v>
      </c>
      <c r="AJ94" s="72" t="s">
        <v>327</v>
      </c>
      <c r="AK94" s="72" t="s">
        <v>154</v>
      </c>
    </row>
    <row r="95" spans="1:37">
      <c r="D95" s="132" t="s">
        <v>328</v>
      </c>
      <c r="E95" s="133"/>
      <c r="F95" s="134"/>
      <c r="G95" s="135"/>
      <c r="H95" s="135"/>
      <c r="I95" s="135"/>
      <c r="J95" s="135"/>
      <c r="K95" s="136"/>
      <c r="L95" s="136"/>
      <c r="M95" s="133"/>
      <c r="N95" s="133"/>
      <c r="O95" s="134"/>
      <c r="P95" s="134"/>
      <c r="Q95" s="133"/>
      <c r="R95" s="133"/>
      <c r="S95" s="133"/>
      <c r="T95" s="137"/>
      <c r="U95" s="137"/>
      <c r="V95" s="137" t="s">
        <v>0</v>
      </c>
      <c r="W95" s="133"/>
      <c r="X95" s="138"/>
    </row>
    <row r="96" spans="1:37">
      <c r="A96" s="80">
        <v>40</v>
      </c>
      <c r="B96" s="81" t="s">
        <v>311</v>
      </c>
      <c r="C96" s="82" t="s">
        <v>329</v>
      </c>
      <c r="D96" s="83" t="s">
        <v>330</v>
      </c>
      <c r="E96" s="84">
        <v>7.0970000000000004</v>
      </c>
      <c r="F96" s="85" t="s">
        <v>149</v>
      </c>
      <c r="H96" s="86">
        <f>ROUND(E96*G96,2)</f>
        <v>0</v>
      </c>
      <c r="J96" s="86">
        <f>ROUND(E96*G96,2)</f>
        <v>0</v>
      </c>
      <c r="L96" s="87">
        <f>E96*K96</f>
        <v>0</v>
      </c>
      <c r="N96" s="84">
        <f>E96*M96</f>
        <v>0</v>
      </c>
      <c r="O96" s="85">
        <v>20</v>
      </c>
      <c r="P96" s="85" t="s">
        <v>150</v>
      </c>
      <c r="V96" s="88" t="s">
        <v>297</v>
      </c>
      <c r="W96" s="84">
        <v>2.2989999999999999</v>
      </c>
      <c r="X96" s="131" t="s">
        <v>331</v>
      </c>
      <c r="Y96" s="131" t="s">
        <v>329</v>
      </c>
      <c r="Z96" s="82" t="s">
        <v>321</v>
      </c>
      <c r="AB96" s="85">
        <v>7</v>
      </c>
      <c r="AJ96" s="72" t="s">
        <v>300</v>
      </c>
      <c r="AK96" s="72" t="s">
        <v>154</v>
      </c>
    </row>
    <row r="97" spans="1:37">
      <c r="A97" s="80">
        <v>41</v>
      </c>
      <c r="B97" s="81" t="s">
        <v>323</v>
      </c>
      <c r="C97" s="82" t="s">
        <v>332</v>
      </c>
      <c r="D97" s="83" t="s">
        <v>333</v>
      </c>
      <c r="E97" s="84">
        <v>0.19500000000000001</v>
      </c>
      <c r="F97" s="85" t="s">
        <v>158</v>
      </c>
      <c r="I97" s="86">
        <f>ROUND(E97*G97,2)</f>
        <v>0</v>
      </c>
      <c r="J97" s="86">
        <f>ROUND(E97*G97,2)</f>
        <v>0</v>
      </c>
      <c r="K97" s="87">
        <v>0.55000000000000004</v>
      </c>
      <c r="L97" s="87">
        <f>E97*K97</f>
        <v>0.10725000000000001</v>
      </c>
      <c r="N97" s="84">
        <f>E97*M97</f>
        <v>0</v>
      </c>
      <c r="O97" s="85">
        <v>20</v>
      </c>
      <c r="P97" s="85" t="s">
        <v>150</v>
      </c>
      <c r="V97" s="88" t="s">
        <v>97</v>
      </c>
      <c r="X97" s="131" t="s">
        <v>334</v>
      </c>
      <c r="Y97" s="131" t="s">
        <v>332</v>
      </c>
      <c r="Z97" s="82" t="s">
        <v>326</v>
      </c>
      <c r="AA97" s="82" t="s">
        <v>150</v>
      </c>
      <c r="AB97" s="85">
        <v>8</v>
      </c>
      <c r="AJ97" s="72" t="s">
        <v>327</v>
      </c>
      <c r="AK97" s="72" t="s">
        <v>154</v>
      </c>
    </row>
    <row r="98" spans="1:37">
      <c r="D98" s="132" t="s">
        <v>335</v>
      </c>
      <c r="E98" s="133"/>
      <c r="F98" s="134"/>
      <c r="G98" s="135"/>
      <c r="H98" s="135"/>
      <c r="I98" s="135"/>
      <c r="J98" s="135"/>
      <c r="K98" s="136"/>
      <c r="L98" s="136"/>
      <c r="M98" s="133"/>
      <c r="N98" s="133"/>
      <c r="O98" s="134"/>
      <c r="P98" s="134"/>
      <c r="Q98" s="133"/>
      <c r="R98" s="133"/>
      <c r="S98" s="133"/>
      <c r="T98" s="137"/>
      <c r="U98" s="137"/>
      <c r="V98" s="137" t="s">
        <v>0</v>
      </c>
      <c r="W98" s="133"/>
      <c r="X98" s="138"/>
    </row>
    <row r="99" spans="1:37">
      <c r="A99" s="80">
        <v>42</v>
      </c>
      <c r="B99" s="81" t="s">
        <v>311</v>
      </c>
      <c r="C99" s="82" t="s">
        <v>336</v>
      </c>
      <c r="D99" s="83" t="s">
        <v>337</v>
      </c>
      <c r="E99" s="84">
        <v>7.0970000000000004</v>
      </c>
      <c r="F99" s="85" t="s">
        <v>149</v>
      </c>
      <c r="H99" s="86">
        <f>ROUND(E99*G99,2)</f>
        <v>0</v>
      </c>
      <c r="J99" s="86">
        <f>ROUND(E99*G99,2)</f>
        <v>0</v>
      </c>
      <c r="L99" s="87">
        <f>E99*K99</f>
        <v>0</v>
      </c>
      <c r="N99" s="84">
        <f>E99*M99</f>
        <v>0</v>
      </c>
      <c r="O99" s="85">
        <v>20</v>
      </c>
      <c r="P99" s="85" t="s">
        <v>150</v>
      </c>
      <c r="V99" s="88" t="s">
        <v>297</v>
      </c>
      <c r="W99" s="84">
        <v>1.1919999999999999</v>
      </c>
      <c r="X99" s="131" t="s">
        <v>338</v>
      </c>
      <c r="Y99" s="131" t="s">
        <v>336</v>
      </c>
      <c r="Z99" s="82" t="s">
        <v>321</v>
      </c>
      <c r="AB99" s="85">
        <v>7</v>
      </c>
      <c r="AJ99" s="72" t="s">
        <v>300</v>
      </c>
      <c r="AK99" s="72" t="s">
        <v>154</v>
      </c>
    </row>
    <row r="100" spans="1:37">
      <c r="A100" s="80">
        <v>43</v>
      </c>
      <c r="B100" s="81" t="s">
        <v>311</v>
      </c>
      <c r="C100" s="82" t="s">
        <v>339</v>
      </c>
      <c r="D100" s="83" t="s">
        <v>340</v>
      </c>
      <c r="E100" s="84">
        <v>7.0970000000000004</v>
      </c>
      <c r="F100" s="85" t="s">
        <v>149</v>
      </c>
      <c r="H100" s="86">
        <f>ROUND(E100*G100,2)</f>
        <v>0</v>
      </c>
      <c r="J100" s="86">
        <f>ROUND(E100*G100,2)</f>
        <v>0</v>
      </c>
      <c r="L100" s="87">
        <f>E100*K100</f>
        <v>0</v>
      </c>
      <c r="N100" s="84">
        <f>E100*M100</f>
        <v>0</v>
      </c>
      <c r="O100" s="85">
        <v>20</v>
      </c>
      <c r="P100" s="85" t="s">
        <v>150</v>
      </c>
      <c r="V100" s="88" t="s">
        <v>297</v>
      </c>
      <c r="W100" s="84">
        <v>0.504</v>
      </c>
      <c r="X100" s="131" t="s">
        <v>341</v>
      </c>
      <c r="Y100" s="131" t="s">
        <v>339</v>
      </c>
      <c r="Z100" s="82" t="s">
        <v>321</v>
      </c>
      <c r="AB100" s="85">
        <v>7</v>
      </c>
      <c r="AJ100" s="72" t="s">
        <v>300</v>
      </c>
      <c r="AK100" s="72" t="s">
        <v>154</v>
      </c>
    </row>
    <row r="101" spans="1:37">
      <c r="A101" s="80">
        <v>44</v>
      </c>
      <c r="B101" s="81" t="s">
        <v>323</v>
      </c>
      <c r="C101" s="82" t="s">
        <v>342</v>
      </c>
      <c r="D101" s="83" t="s">
        <v>343</v>
      </c>
      <c r="E101" s="84">
        <v>5.8999999999999997E-2</v>
      </c>
      <c r="F101" s="85" t="s">
        <v>158</v>
      </c>
      <c r="I101" s="86">
        <f>ROUND(E101*G101,2)</f>
        <v>0</v>
      </c>
      <c r="J101" s="86">
        <f>ROUND(E101*G101,2)</f>
        <v>0</v>
      </c>
      <c r="K101" s="87">
        <v>0.55000000000000004</v>
      </c>
      <c r="L101" s="87">
        <f>E101*K101</f>
        <v>3.245E-2</v>
      </c>
      <c r="N101" s="84">
        <f>E101*M101</f>
        <v>0</v>
      </c>
      <c r="O101" s="85">
        <v>20</v>
      </c>
      <c r="P101" s="85" t="s">
        <v>150</v>
      </c>
      <c r="V101" s="88" t="s">
        <v>97</v>
      </c>
      <c r="X101" s="131" t="s">
        <v>342</v>
      </c>
      <c r="Y101" s="131" t="s">
        <v>342</v>
      </c>
      <c r="Z101" s="82" t="s">
        <v>326</v>
      </c>
      <c r="AA101" s="82" t="s">
        <v>150</v>
      </c>
      <c r="AB101" s="85">
        <v>8</v>
      </c>
      <c r="AJ101" s="72" t="s">
        <v>327</v>
      </c>
      <c r="AK101" s="72" t="s">
        <v>154</v>
      </c>
    </row>
    <row r="102" spans="1:37">
      <c r="D102" s="132" t="s">
        <v>344</v>
      </c>
      <c r="E102" s="133"/>
      <c r="F102" s="134"/>
      <c r="G102" s="135"/>
      <c r="H102" s="135"/>
      <c r="I102" s="135"/>
      <c r="J102" s="135"/>
      <c r="K102" s="136"/>
      <c r="L102" s="136"/>
      <c r="M102" s="133"/>
      <c r="N102" s="133"/>
      <c r="O102" s="134"/>
      <c r="P102" s="134"/>
      <c r="Q102" s="133"/>
      <c r="R102" s="133"/>
      <c r="S102" s="133"/>
      <c r="T102" s="137"/>
      <c r="U102" s="137"/>
      <c r="V102" s="137" t="s">
        <v>0</v>
      </c>
      <c r="W102" s="133"/>
      <c r="X102" s="138"/>
    </row>
    <row r="103" spans="1:37">
      <c r="A103" s="80">
        <v>45</v>
      </c>
      <c r="B103" s="81" t="s">
        <v>311</v>
      </c>
      <c r="C103" s="82" t="s">
        <v>345</v>
      </c>
      <c r="D103" s="83" t="s">
        <v>346</v>
      </c>
      <c r="E103" s="84">
        <v>0.47799999999999998</v>
      </c>
      <c r="F103" s="85" t="s">
        <v>158</v>
      </c>
      <c r="H103" s="86">
        <f>ROUND(E103*G103,2)</f>
        <v>0</v>
      </c>
      <c r="J103" s="86">
        <f>ROUND(E103*G103,2)</f>
        <v>0</v>
      </c>
      <c r="K103" s="87">
        <v>2.0889999999999999E-2</v>
      </c>
      <c r="L103" s="87">
        <f>E103*K103</f>
        <v>9.9854199999999983E-3</v>
      </c>
      <c r="N103" s="84">
        <f>E103*M103</f>
        <v>0</v>
      </c>
      <c r="O103" s="85">
        <v>20</v>
      </c>
      <c r="P103" s="85" t="s">
        <v>150</v>
      </c>
      <c r="V103" s="88" t="s">
        <v>297</v>
      </c>
      <c r="X103" s="131" t="s">
        <v>347</v>
      </c>
      <c r="Y103" s="131" t="s">
        <v>345</v>
      </c>
      <c r="Z103" s="82" t="s">
        <v>321</v>
      </c>
      <c r="AB103" s="85">
        <v>7</v>
      </c>
      <c r="AJ103" s="72" t="s">
        <v>300</v>
      </c>
      <c r="AK103" s="72" t="s">
        <v>154</v>
      </c>
    </row>
    <row r="104" spans="1:37">
      <c r="D104" s="132" t="s">
        <v>348</v>
      </c>
      <c r="E104" s="133"/>
      <c r="F104" s="134"/>
      <c r="G104" s="135"/>
      <c r="H104" s="135"/>
      <c r="I104" s="135"/>
      <c r="J104" s="135"/>
      <c r="K104" s="136"/>
      <c r="L104" s="136"/>
      <c r="M104" s="133"/>
      <c r="N104" s="133"/>
      <c r="O104" s="134"/>
      <c r="P104" s="134"/>
      <c r="Q104" s="133"/>
      <c r="R104" s="133"/>
      <c r="S104" s="133"/>
      <c r="T104" s="137"/>
      <c r="U104" s="137"/>
      <c r="V104" s="137" t="s">
        <v>0</v>
      </c>
      <c r="W104" s="133"/>
      <c r="X104" s="138"/>
    </row>
    <row r="105" spans="1:37">
      <c r="A105" s="80">
        <v>46</v>
      </c>
      <c r="B105" s="81" t="s">
        <v>311</v>
      </c>
      <c r="C105" s="82" t="s">
        <v>349</v>
      </c>
      <c r="D105" s="83" t="s">
        <v>350</v>
      </c>
      <c r="F105" s="85" t="s">
        <v>53</v>
      </c>
      <c r="H105" s="86">
        <f>ROUND(E105*G105,2)</f>
        <v>0</v>
      </c>
      <c r="J105" s="86">
        <f>ROUND(E105*G105,2)</f>
        <v>0</v>
      </c>
      <c r="L105" s="87">
        <f>E105*K105</f>
        <v>0</v>
      </c>
      <c r="N105" s="84">
        <f>E105*M105</f>
        <v>0</v>
      </c>
      <c r="O105" s="85">
        <v>20</v>
      </c>
      <c r="P105" s="85" t="s">
        <v>150</v>
      </c>
      <c r="V105" s="88" t="s">
        <v>297</v>
      </c>
      <c r="X105" s="131" t="s">
        <v>351</v>
      </c>
      <c r="Y105" s="131" t="s">
        <v>349</v>
      </c>
      <c r="Z105" s="82" t="s">
        <v>316</v>
      </c>
      <c r="AB105" s="85">
        <v>1</v>
      </c>
      <c r="AJ105" s="72" t="s">
        <v>300</v>
      </c>
      <c r="AK105" s="72" t="s">
        <v>154</v>
      </c>
    </row>
    <row r="106" spans="1:37">
      <c r="D106" s="139" t="s">
        <v>352</v>
      </c>
      <c r="E106" s="140">
        <f>J106</f>
        <v>0</v>
      </c>
      <c r="H106" s="140">
        <f>SUM(H90:H105)</f>
        <v>0</v>
      </c>
      <c r="I106" s="140">
        <f>SUM(I90:I105)</f>
        <v>0</v>
      </c>
      <c r="J106" s="140">
        <f>SUM(J90:J105)</f>
        <v>0</v>
      </c>
      <c r="L106" s="141">
        <f>SUM(L90:L105)</f>
        <v>0.28024342000000002</v>
      </c>
      <c r="N106" s="142">
        <f>SUM(N90:N105)</f>
        <v>0</v>
      </c>
      <c r="W106" s="84">
        <f>SUM(W90:W105)</f>
        <v>13.795999999999999</v>
      </c>
    </row>
    <row r="108" spans="1:37">
      <c r="B108" s="82" t="s">
        <v>353</v>
      </c>
    </row>
    <row r="109" spans="1:37">
      <c r="A109" s="80">
        <v>47</v>
      </c>
      <c r="B109" s="81" t="s">
        <v>354</v>
      </c>
      <c r="C109" s="82" t="s">
        <v>355</v>
      </c>
      <c r="D109" s="83" t="s">
        <v>356</v>
      </c>
      <c r="E109" s="84">
        <v>6.5</v>
      </c>
      <c r="F109" s="85" t="s">
        <v>319</v>
      </c>
      <c r="H109" s="86">
        <f>ROUND(E109*G109,2)</f>
        <v>0</v>
      </c>
      <c r="J109" s="86">
        <f>ROUND(E109*G109,2)</f>
        <v>0</v>
      </c>
      <c r="K109" s="87">
        <v>2.4499999999999999E-3</v>
      </c>
      <c r="L109" s="87">
        <f>E109*K109</f>
        <v>1.5924999999999998E-2</v>
      </c>
      <c r="N109" s="84">
        <f>E109*M109</f>
        <v>0</v>
      </c>
      <c r="O109" s="85">
        <v>20</v>
      </c>
      <c r="P109" s="85" t="s">
        <v>150</v>
      </c>
      <c r="V109" s="88" t="s">
        <v>297</v>
      </c>
      <c r="W109" s="84">
        <v>2.4049999999999998</v>
      </c>
      <c r="X109" s="131" t="s">
        <v>357</v>
      </c>
      <c r="Y109" s="131" t="s">
        <v>355</v>
      </c>
      <c r="Z109" s="82" t="s">
        <v>358</v>
      </c>
      <c r="AB109" s="85">
        <v>7</v>
      </c>
      <c r="AJ109" s="72" t="s">
        <v>300</v>
      </c>
      <c r="AK109" s="72" t="s">
        <v>154</v>
      </c>
    </row>
    <row r="110" spans="1:37">
      <c r="A110" s="80">
        <v>48</v>
      </c>
      <c r="B110" s="81" t="s">
        <v>354</v>
      </c>
      <c r="C110" s="82" t="s">
        <v>359</v>
      </c>
      <c r="D110" s="83" t="s">
        <v>360</v>
      </c>
      <c r="E110" s="84">
        <v>6.5</v>
      </c>
      <c r="F110" s="85" t="s">
        <v>319</v>
      </c>
      <c r="H110" s="86">
        <f>ROUND(E110*G110,2)</f>
        <v>0</v>
      </c>
      <c r="J110" s="86">
        <f>ROUND(E110*G110,2)</f>
        <v>0</v>
      </c>
      <c r="K110" s="87">
        <v>1.09E-3</v>
      </c>
      <c r="L110" s="87">
        <f>E110*K110</f>
        <v>7.0850000000000002E-3</v>
      </c>
      <c r="N110" s="84">
        <f>E110*M110</f>
        <v>0</v>
      </c>
      <c r="O110" s="85">
        <v>20</v>
      </c>
      <c r="P110" s="85" t="s">
        <v>150</v>
      </c>
      <c r="V110" s="88" t="s">
        <v>297</v>
      </c>
      <c r="W110" s="84">
        <v>4.0110000000000001</v>
      </c>
      <c r="X110" s="131" t="s">
        <v>361</v>
      </c>
      <c r="Y110" s="131" t="s">
        <v>359</v>
      </c>
      <c r="Z110" s="82" t="s">
        <v>358</v>
      </c>
      <c r="AB110" s="85">
        <v>7</v>
      </c>
      <c r="AJ110" s="72" t="s">
        <v>300</v>
      </c>
      <c r="AK110" s="72" t="s">
        <v>154</v>
      </c>
    </row>
    <row r="111" spans="1:37">
      <c r="A111" s="80">
        <v>49</v>
      </c>
      <c r="B111" s="81" t="s">
        <v>354</v>
      </c>
      <c r="C111" s="82" t="s">
        <v>362</v>
      </c>
      <c r="D111" s="83" t="s">
        <v>363</v>
      </c>
      <c r="E111" s="84">
        <v>6.5</v>
      </c>
      <c r="F111" s="85" t="s">
        <v>319</v>
      </c>
      <c r="H111" s="86">
        <f>ROUND(E111*G111,2)</f>
        <v>0</v>
      </c>
      <c r="J111" s="86">
        <f>ROUND(E111*G111,2)</f>
        <v>0</v>
      </c>
      <c r="K111" s="87">
        <v>1.3600000000000001E-3</v>
      </c>
      <c r="L111" s="87">
        <f>E111*K111</f>
        <v>8.8400000000000006E-3</v>
      </c>
      <c r="N111" s="84">
        <f>E111*M111</f>
        <v>0</v>
      </c>
      <c r="O111" s="85">
        <v>20</v>
      </c>
      <c r="P111" s="85" t="s">
        <v>150</v>
      </c>
      <c r="V111" s="88" t="s">
        <v>297</v>
      </c>
      <c r="W111" s="84">
        <v>4.0819999999999999</v>
      </c>
      <c r="X111" s="131" t="s">
        <v>364</v>
      </c>
      <c r="Y111" s="131" t="s">
        <v>362</v>
      </c>
      <c r="Z111" s="82" t="s">
        <v>358</v>
      </c>
      <c r="AB111" s="85">
        <v>7</v>
      </c>
      <c r="AJ111" s="72" t="s">
        <v>300</v>
      </c>
      <c r="AK111" s="72" t="s">
        <v>154</v>
      </c>
    </row>
    <row r="112" spans="1:37">
      <c r="A112" s="80">
        <v>50</v>
      </c>
      <c r="B112" s="81" t="s">
        <v>354</v>
      </c>
      <c r="C112" s="82" t="s">
        <v>365</v>
      </c>
      <c r="D112" s="83" t="s">
        <v>366</v>
      </c>
      <c r="E112" s="84">
        <v>3</v>
      </c>
      <c r="F112" s="85" t="s">
        <v>319</v>
      </c>
      <c r="H112" s="86">
        <f>ROUND(E112*G112,2)</f>
        <v>0</v>
      </c>
      <c r="J112" s="86">
        <f>ROUND(E112*G112,2)</f>
        <v>0</v>
      </c>
      <c r="K112" s="87">
        <v>1.74E-3</v>
      </c>
      <c r="L112" s="87">
        <f>E112*K112</f>
        <v>5.2199999999999998E-3</v>
      </c>
      <c r="N112" s="84">
        <f>E112*M112</f>
        <v>0</v>
      </c>
      <c r="O112" s="85">
        <v>20</v>
      </c>
      <c r="P112" s="85" t="s">
        <v>150</v>
      </c>
      <c r="V112" s="88" t="s">
        <v>297</v>
      </c>
      <c r="W112" s="84">
        <v>1.47</v>
      </c>
      <c r="X112" s="131" t="s">
        <v>367</v>
      </c>
      <c r="Y112" s="131" t="s">
        <v>365</v>
      </c>
      <c r="Z112" s="82" t="s">
        <v>358</v>
      </c>
      <c r="AB112" s="85">
        <v>7</v>
      </c>
      <c r="AJ112" s="72" t="s">
        <v>300</v>
      </c>
      <c r="AK112" s="72" t="s">
        <v>154</v>
      </c>
    </row>
    <row r="113" spans="1:37">
      <c r="A113" s="80">
        <v>51</v>
      </c>
      <c r="B113" s="81" t="s">
        <v>354</v>
      </c>
      <c r="C113" s="82" t="s">
        <v>368</v>
      </c>
      <c r="D113" s="83" t="s">
        <v>369</v>
      </c>
      <c r="E113" s="84">
        <v>1</v>
      </c>
      <c r="F113" s="85" t="s">
        <v>196</v>
      </c>
      <c r="H113" s="86">
        <f>ROUND(E113*G113,2)</f>
        <v>0</v>
      </c>
      <c r="J113" s="86">
        <f>ROUND(E113*G113,2)</f>
        <v>0</v>
      </c>
      <c r="K113" s="87">
        <v>2.9999999999999997E-4</v>
      </c>
      <c r="L113" s="87">
        <f>E113*K113</f>
        <v>2.9999999999999997E-4</v>
      </c>
      <c r="N113" s="84">
        <f>E113*M113</f>
        <v>0</v>
      </c>
      <c r="O113" s="85">
        <v>20</v>
      </c>
      <c r="P113" s="85" t="s">
        <v>150</v>
      </c>
      <c r="V113" s="88" t="s">
        <v>297</v>
      </c>
      <c r="W113" s="84">
        <v>0.182</v>
      </c>
      <c r="X113" s="131" t="s">
        <v>370</v>
      </c>
      <c r="Y113" s="131" t="s">
        <v>368</v>
      </c>
      <c r="Z113" s="82" t="s">
        <v>358</v>
      </c>
      <c r="AB113" s="85">
        <v>7</v>
      </c>
      <c r="AJ113" s="72" t="s">
        <v>300</v>
      </c>
      <c r="AK113" s="72" t="s">
        <v>154</v>
      </c>
    </row>
    <row r="114" spans="1:37">
      <c r="A114" s="80">
        <v>52</v>
      </c>
      <c r="B114" s="81" t="s">
        <v>354</v>
      </c>
      <c r="C114" s="82" t="s">
        <v>371</v>
      </c>
      <c r="D114" s="83" t="s">
        <v>372</v>
      </c>
      <c r="E114" s="84">
        <v>2</v>
      </c>
      <c r="F114" s="85" t="s">
        <v>196</v>
      </c>
      <c r="H114" s="86">
        <f>ROUND(E114*G114,2)</f>
        <v>0</v>
      </c>
      <c r="J114" s="86">
        <f>ROUND(E114*G114,2)</f>
        <v>0</v>
      </c>
      <c r="K114" s="87">
        <v>6.0000000000000002E-5</v>
      </c>
      <c r="L114" s="87">
        <f>E114*K114</f>
        <v>1.2E-4</v>
      </c>
      <c r="N114" s="84">
        <f>E114*M114</f>
        <v>0</v>
      </c>
      <c r="O114" s="85">
        <v>20</v>
      </c>
      <c r="P114" s="85" t="s">
        <v>150</v>
      </c>
      <c r="V114" s="88" t="s">
        <v>297</v>
      </c>
      <c r="W114" s="84">
        <v>0.24399999999999999</v>
      </c>
      <c r="X114" s="131" t="s">
        <v>373</v>
      </c>
      <c r="Y114" s="131" t="s">
        <v>371</v>
      </c>
      <c r="Z114" s="82" t="s">
        <v>358</v>
      </c>
      <c r="AB114" s="85">
        <v>7</v>
      </c>
      <c r="AJ114" s="72" t="s">
        <v>300</v>
      </c>
      <c r="AK114" s="72" t="s">
        <v>154</v>
      </c>
    </row>
    <row r="115" spans="1:37">
      <c r="A115" s="80">
        <v>53</v>
      </c>
      <c r="B115" s="81" t="s">
        <v>354</v>
      </c>
      <c r="C115" s="82" t="s">
        <v>374</v>
      </c>
      <c r="D115" s="83" t="s">
        <v>375</v>
      </c>
      <c r="E115" s="84">
        <v>1</v>
      </c>
      <c r="F115" s="85" t="s">
        <v>196</v>
      </c>
      <c r="H115" s="86">
        <f>ROUND(E115*G115,2)</f>
        <v>0</v>
      </c>
      <c r="J115" s="86">
        <f>ROUND(E115*G115,2)</f>
        <v>0</v>
      </c>
      <c r="K115" s="87">
        <v>2.0000000000000001E-4</v>
      </c>
      <c r="L115" s="87">
        <f>E115*K115</f>
        <v>2.0000000000000001E-4</v>
      </c>
      <c r="N115" s="84">
        <f>E115*M115</f>
        <v>0</v>
      </c>
      <c r="O115" s="85">
        <v>20</v>
      </c>
      <c r="P115" s="85" t="s">
        <v>150</v>
      </c>
      <c r="V115" s="88" t="s">
        <v>297</v>
      </c>
      <c r="W115" s="84">
        <v>0.17299999999999999</v>
      </c>
      <c r="X115" s="131" t="s">
        <v>376</v>
      </c>
      <c r="Y115" s="131" t="s">
        <v>374</v>
      </c>
      <c r="Z115" s="82" t="s">
        <v>358</v>
      </c>
      <c r="AB115" s="85">
        <v>7</v>
      </c>
      <c r="AJ115" s="72" t="s">
        <v>300</v>
      </c>
      <c r="AK115" s="72" t="s">
        <v>154</v>
      </c>
    </row>
    <row r="116" spans="1:37">
      <c r="A116" s="80">
        <v>54</v>
      </c>
      <c r="B116" s="81" t="s">
        <v>354</v>
      </c>
      <c r="C116" s="82" t="s">
        <v>377</v>
      </c>
      <c r="D116" s="83" t="s">
        <v>378</v>
      </c>
      <c r="F116" s="85" t="s">
        <v>53</v>
      </c>
      <c r="H116" s="86">
        <f>ROUND(E116*G116,2)</f>
        <v>0</v>
      </c>
      <c r="J116" s="86">
        <f>ROUND(E116*G116,2)</f>
        <v>0</v>
      </c>
      <c r="L116" s="87">
        <f>E116*K116</f>
        <v>0</v>
      </c>
      <c r="N116" s="84">
        <f>E116*M116</f>
        <v>0</v>
      </c>
      <c r="O116" s="85">
        <v>20</v>
      </c>
      <c r="P116" s="85" t="s">
        <v>150</v>
      </c>
      <c r="V116" s="88" t="s">
        <v>297</v>
      </c>
      <c r="X116" s="131" t="s">
        <v>379</v>
      </c>
      <c r="Y116" s="131" t="s">
        <v>377</v>
      </c>
      <c r="Z116" s="82" t="s">
        <v>358</v>
      </c>
      <c r="AB116" s="85">
        <v>1</v>
      </c>
      <c r="AJ116" s="72" t="s">
        <v>300</v>
      </c>
      <c r="AK116" s="72" t="s">
        <v>154</v>
      </c>
    </row>
    <row r="117" spans="1:37">
      <c r="D117" s="139" t="s">
        <v>380</v>
      </c>
      <c r="E117" s="140">
        <f>J117</f>
        <v>0</v>
      </c>
      <c r="H117" s="140">
        <f>SUM(H108:H116)</f>
        <v>0</v>
      </c>
      <c r="I117" s="140">
        <f>SUM(I108:I116)</f>
        <v>0</v>
      </c>
      <c r="J117" s="140">
        <f>SUM(J108:J116)</f>
        <v>0</v>
      </c>
      <c r="L117" s="141">
        <f>SUM(L108:L116)</f>
        <v>3.7690000000000008E-2</v>
      </c>
      <c r="N117" s="142">
        <f>SUM(N108:N116)</f>
        <v>0</v>
      </c>
      <c r="W117" s="84">
        <f>SUM(W108:W116)</f>
        <v>12.567000000000002</v>
      </c>
    </row>
    <row r="119" spans="1:37">
      <c r="B119" s="82" t="s">
        <v>381</v>
      </c>
    </row>
    <row r="120" spans="1:37" ht="20.399999999999999">
      <c r="A120" s="80">
        <v>55</v>
      </c>
      <c r="B120" s="81" t="s">
        <v>382</v>
      </c>
      <c r="C120" s="82" t="s">
        <v>383</v>
      </c>
      <c r="D120" s="83" t="s">
        <v>384</v>
      </c>
      <c r="E120" s="84">
        <v>7.0970000000000004</v>
      </c>
      <c r="F120" s="85" t="s">
        <v>149</v>
      </c>
      <c r="H120" s="86">
        <f>ROUND(E120*G120,2)</f>
        <v>0</v>
      </c>
      <c r="J120" s="86">
        <f>ROUND(E120*G120,2)</f>
        <v>0</v>
      </c>
      <c r="K120" s="87">
        <v>4.929E-2</v>
      </c>
      <c r="L120" s="87">
        <f>E120*K120</f>
        <v>0.34981113000000003</v>
      </c>
      <c r="N120" s="84">
        <f>E120*M120</f>
        <v>0</v>
      </c>
      <c r="O120" s="85">
        <v>20</v>
      </c>
      <c r="P120" s="85" t="s">
        <v>150</v>
      </c>
      <c r="V120" s="88" t="s">
        <v>297</v>
      </c>
      <c r="W120" s="84">
        <v>2.988</v>
      </c>
      <c r="X120" s="131" t="s">
        <v>385</v>
      </c>
      <c r="Y120" s="131" t="s">
        <v>383</v>
      </c>
      <c r="Z120" s="82" t="s">
        <v>386</v>
      </c>
      <c r="AB120" s="85">
        <v>7</v>
      </c>
      <c r="AJ120" s="72" t="s">
        <v>300</v>
      </c>
      <c r="AK120" s="72" t="s">
        <v>154</v>
      </c>
    </row>
    <row r="121" spans="1:37">
      <c r="D121" s="132" t="s">
        <v>387</v>
      </c>
      <c r="E121" s="133"/>
      <c r="F121" s="134"/>
      <c r="G121" s="135"/>
      <c r="H121" s="135"/>
      <c r="I121" s="135"/>
      <c r="J121" s="135"/>
      <c r="K121" s="136"/>
      <c r="L121" s="136"/>
      <c r="M121" s="133"/>
      <c r="N121" s="133"/>
      <c r="O121" s="134"/>
      <c r="P121" s="134"/>
      <c r="Q121" s="133"/>
      <c r="R121" s="133"/>
      <c r="S121" s="133"/>
      <c r="T121" s="137"/>
      <c r="U121" s="137"/>
      <c r="V121" s="137" t="s">
        <v>0</v>
      </c>
      <c r="W121" s="133"/>
      <c r="X121" s="138"/>
    </row>
    <row r="122" spans="1:37">
      <c r="A122" s="80">
        <v>56</v>
      </c>
      <c r="B122" s="81" t="s">
        <v>382</v>
      </c>
      <c r="C122" s="82" t="s">
        <v>388</v>
      </c>
      <c r="D122" s="83" t="s">
        <v>389</v>
      </c>
      <c r="E122" s="84">
        <v>7.8070000000000004</v>
      </c>
      <c r="F122" s="85" t="s">
        <v>149</v>
      </c>
      <c r="H122" s="86">
        <f>ROUND(E122*G122,2)</f>
        <v>0</v>
      </c>
      <c r="J122" s="86">
        <f>ROUND(E122*G122,2)</f>
        <v>0</v>
      </c>
      <c r="K122" s="87">
        <v>1.7000000000000001E-4</v>
      </c>
      <c r="L122" s="87">
        <f>E122*K122</f>
        <v>1.3271900000000002E-3</v>
      </c>
      <c r="N122" s="84">
        <f>E122*M122</f>
        <v>0</v>
      </c>
      <c r="O122" s="85">
        <v>20</v>
      </c>
      <c r="P122" s="85" t="s">
        <v>150</v>
      </c>
      <c r="V122" s="88" t="s">
        <v>297</v>
      </c>
      <c r="W122" s="84">
        <v>0.41399999999999998</v>
      </c>
      <c r="X122" s="131" t="s">
        <v>390</v>
      </c>
      <c r="Y122" s="131" t="s">
        <v>388</v>
      </c>
      <c r="Z122" s="82" t="s">
        <v>386</v>
      </c>
      <c r="AB122" s="85">
        <v>7</v>
      </c>
      <c r="AJ122" s="72" t="s">
        <v>300</v>
      </c>
      <c r="AK122" s="72" t="s">
        <v>154</v>
      </c>
    </row>
    <row r="123" spans="1:37">
      <c r="D123" s="132" t="s">
        <v>391</v>
      </c>
      <c r="E123" s="133"/>
      <c r="F123" s="134"/>
      <c r="G123" s="135"/>
      <c r="H123" s="135"/>
      <c r="I123" s="135"/>
      <c r="J123" s="135"/>
      <c r="K123" s="136"/>
      <c r="L123" s="136"/>
      <c r="M123" s="133"/>
      <c r="N123" s="133"/>
      <c r="O123" s="134"/>
      <c r="P123" s="134"/>
      <c r="Q123" s="133"/>
      <c r="R123" s="133"/>
      <c r="S123" s="133"/>
      <c r="T123" s="137"/>
      <c r="U123" s="137"/>
      <c r="V123" s="137" t="s">
        <v>0</v>
      </c>
      <c r="W123" s="133"/>
      <c r="X123" s="138"/>
    </row>
    <row r="124" spans="1:37">
      <c r="A124" s="80">
        <v>57</v>
      </c>
      <c r="B124" s="81" t="s">
        <v>382</v>
      </c>
      <c r="C124" s="82" t="s">
        <v>392</v>
      </c>
      <c r="D124" s="83" t="s">
        <v>393</v>
      </c>
      <c r="F124" s="85" t="s">
        <v>53</v>
      </c>
      <c r="H124" s="86">
        <f>ROUND(E124*G124,2)</f>
        <v>0</v>
      </c>
      <c r="J124" s="86">
        <f>ROUND(E124*G124,2)</f>
        <v>0</v>
      </c>
      <c r="L124" s="87">
        <f>E124*K124</f>
        <v>0</v>
      </c>
      <c r="N124" s="84">
        <f>E124*M124</f>
        <v>0</v>
      </c>
      <c r="O124" s="85">
        <v>20</v>
      </c>
      <c r="P124" s="85" t="s">
        <v>150</v>
      </c>
      <c r="V124" s="88" t="s">
        <v>297</v>
      </c>
      <c r="X124" s="131" t="s">
        <v>394</v>
      </c>
      <c r="Y124" s="131" t="s">
        <v>392</v>
      </c>
      <c r="Z124" s="82" t="s">
        <v>386</v>
      </c>
      <c r="AB124" s="85">
        <v>1</v>
      </c>
      <c r="AJ124" s="72" t="s">
        <v>300</v>
      </c>
      <c r="AK124" s="72" t="s">
        <v>154</v>
      </c>
    </row>
    <row r="125" spans="1:37">
      <c r="D125" s="139" t="s">
        <v>395</v>
      </c>
      <c r="E125" s="140">
        <f>J125</f>
        <v>0</v>
      </c>
      <c r="H125" s="140">
        <f>SUM(H119:H124)</f>
        <v>0</v>
      </c>
      <c r="I125" s="140">
        <f>SUM(I119:I124)</f>
        <v>0</v>
      </c>
      <c r="J125" s="140">
        <f>SUM(J119:J124)</f>
        <v>0</v>
      </c>
      <c r="L125" s="141">
        <f>SUM(L119:L124)</f>
        <v>0.35113832</v>
      </c>
      <c r="N125" s="142">
        <f>SUM(N119:N124)</f>
        <v>0</v>
      </c>
      <c r="W125" s="84">
        <f>SUM(W119:W124)</f>
        <v>3.4020000000000001</v>
      </c>
    </row>
    <row r="127" spans="1:37">
      <c r="B127" s="82" t="s">
        <v>396</v>
      </c>
    </row>
    <row r="128" spans="1:37">
      <c r="A128" s="80">
        <v>58</v>
      </c>
      <c r="B128" s="81" t="s">
        <v>397</v>
      </c>
      <c r="C128" s="82" t="s">
        <v>398</v>
      </c>
      <c r="D128" s="83" t="s">
        <v>399</v>
      </c>
      <c r="E128" s="84">
        <v>1</v>
      </c>
      <c r="F128" s="85" t="s">
        <v>314</v>
      </c>
      <c r="H128" s="86">
        <f>ROUND(E128*G128,2)</f>
        <v>0</v>
      </c>
      <c r="J128" s="86">
        <f>ROUND(E128*G128,2)</f>
        <v>0</v>
      </c>
      <c r="L128" s="87">
        <f>E128*K128</f>
        <v>0</v>
      </c>
      <c r="M128" s="84">
        <v>8.7999999999999995E-2</v>
      </c>
      <c r="N128" s="84">
        <f>E128*M128</f>
        <v>8.7999999999999995E-2</v>
      </c>
      <c r="O128" s="85">
        <v>20</v>
      </c>
      <c r="P128" s="85" t="s">
        <v>150</v>
      </c>
      <c r="V128" s="88" t="s">
        <v>297</v>
      </c>
      <c r="W128" s="84">
        <v>0.78</v>
      </c>
      <c r="X128" s="131" t="s">
        <v>400</v>
      </c>
      <c r="Y128" s="131" t="s">
        <v>398</v>
      </c>
      <c r="Z128" s="82" t="s">
        <v>316</v>
      </c>
      <c r="AB128" s="85">
        <v>7</v>
      </c>
      <c r="AJ128" s="72" t="s">
        <v>300</v>
      </c>
      <c r="AK128" s="72" t="s">
        <v>154</v>
      </c>
    </row>
    <row r="129" spans="1:37">
      <c r="D129" s="139" t="s">
        <v>401</v>
      </c>
      <c r="E129" s="140">
        <f>J129</f>
        <v>0</v>
      </c>
      <c r="H129" s="140">
        <f>SUM(H127:H128)</f>
        <v>0</v>
      </c>
      <c r="I129" s="140">
        <f>SUM(I127:I128)</f>
        <v>0</v>
      </c>
      <c r="J129" s="140">
        <f>SUM(J127:J128)</f>
        <v>0</v>
      </c>
      <c r="L129" s="141">
        <f>SUM(L127:L128)</f>
        <v>0</v>
      </c>
      <c r="N129" s="142">
        <f>SUM(N127:N128)</f>
        <v>8.7999999999999995E-2</v>
      </c>
      <c r="W129" s="84">
        <f>SUM(W127:W128)</f>
        <v>0.78</v>
      </c>
    </row>
    <row r="131" spans="1:37">
      <c r="B131" s="82" t="s">
        <v>402</v>
      </c>
    </row>
    <row r="132" spans="1:37">
      <c r="A132" s="80">
        <v>59</v>
      </c>
      <c r="B132" s="81" t="s">
        <v>403</v>
      </c>
      <c r="C132" s="82" t="s">
        <v>404</v>
      </c>
      <c r="D132" s="83" t="s">
        <v>405</v>
      </c>
      <c r="E132" s="84">
        <v>1</v>
      </c>
      <c r="F132" s="85" t="s">
        <v>196</v>
      </c>
      <c r="H132" s="86">
        <f>ROUND(E132*G132,2)</f>
        <v>0</v>
      </c>
      <c r="J132" s="86">
        <f>ROUND(E132*G132,2)</f>
        <v>0</v>
      </c>
      <c r="K132" s="87">
        <v>1.4999999999999999E-4</v>
      </c>
      <c r="L132" s="87">
        <f>E132*K132</f>
        <v>1.4999999999999999E-4</v>
      </c>
      <c r="N132" s="84">
        <f>E132*M132</f>
        <v>0</v>
      </c>
      <c r="O132" s="85">
        <v>20</v>
      </c>
      <c r="P132" s="85" t="s">
        <v>150</v>
      </c>
      <c r="V132" s="88" t="s">
        <v>297</v>
      </c>
      <c r="W132" s="84">
        <v>0.69899999999999995</v>
      </c>
      <c r="X132" s="131" t="s">
        <v>406</v>
      </c>
      <c r="Y132" s="131" t="s">
        <v>404</v>
      </c>
      <c r="Z132" s="82" t="s">
        <v>407</v>
      </c>
      <c r="AB132" s="85">
        <v>7</v>
      </c>
      <c r="AJ132" s="72" t="s">
        <v>300</v>
      </c>
      <c r="AK132" s="72" t="s">
        <v>154</v>
      </c>
    </row>
    <row r="133" spans="1:37">
      <c r="A133" s="80">
        <v>60</v>
      </c>
      <c r="B133" s="81" t="s">
        <v>403</v>
      </c>
      <c r="C133" s="82" t="s">
        <v>408</v>
      </c>
      <c r="D133" s="83" t="s">
        <v>409</v>
      </c>
      <c r="E133" s="84">
        <v>1</v>
      </c>
      <c r="F133" s="85" t="s">
        <v>196</v>
      </c>
      <c r="H133" s="86">
        <f>ROUND(E133*G133,2)</f>
        <v>0</v>
      </c>
      <c r="J133" s="86">
        <f>ROUND(E133*G133,2)</f>
        <v>0</v>
      </c>
      <c r="K133" s="87">
        <v>1.4999999999999999E-4</v>
      </c>
      <c r="L133" s="87">
        <f>E133*K133</f>
        <v>1.4999999999999999E-4</v>
      </c>
      <c r="N133" s="84">
        <f>E133*M133</f>
        <v>0</v>
      </c>
      <c r="O133" s="85">
        <v>20</v>
      </c>
      <c r="P133" s="85" t="s">
        <v>150</v>
      </c>
      <c r="V133" s="88" t="s">
        <v>297</v>
      </c>
      <c r="W133" s="84">
        <v>0.69899999999999995</v>
      </c>
      <c r="X133" s="131" t="s">
        <v>406</v>
      </c>
      <c r="Y133" s="131" t="s">
        <v>408</v>
      </c>
      <c r="Z133" s="82" t="s">
        <v>407</v>
      </c>
      <c r="AB133" s="85">
        <v>7</v>
      </c>
      <c r="AJ133" s="72" t="s">
        <v>300</v>
      </c>
      <c r="AK133" s="72" t="s">
        <v>154</v>
      </c>
    </row>
    <row r="134" spans="1:37" ht="20.399999999999999">
      <c r="A134" s="80">
        <v>61</v>
      </c>
      <c r="B134" s="81" t="s">
        <v>403</v>
      </c>
      <c r="C134" s="82" t="s">
        <v>410</v>
      </c>
      <c r="D134" s="83" t="s">
        <v>411</v>
      </c>
      <c r="E134" s="84">
        <v>1</v>
      </c>
      <c r="F134" s="85" t="s">
        <v>314</v>
      </c>
      <c r="H134" s="86">
        <f>ROUND(E134*G134,2)</f>
        <v>0</v>
      </c>
      <c r="J134" s="86">
        <f>ROUND(E134*G134,2)</f>
        <v>0</v>
      </c>
      <c r="K134" s="87">
        <v>5.0000000000000002E-5</v>
      </c>
      <c r="L134" s="87">
        <f>E134*K134</f>
        <v>5.0000000000000002E-5</v>
      </c>
      <c r="N134" s="84">
        <f>E134*M134</f>
        <v>0</v>
      </c>
      <c r="O134" s="85">
        <v>20</v>
      </c>
      <c r="P134" s="85" t="s">
        <v>150</v>
      </c>
      <c r="V134" s="88" t="s">
        <v>297</v>
      </c>
      <c r="W134" s="84">
        <v>0.72699999999999998</v>
      </c>
      <c r="X134" s="131" t="s">
        <v>412</v>
      </c>
      <c r="Y134" s="131" t="s">
        <v>410</v>
      </c>
      <c r="Z134" s="82" t="s">
        <v>407</v>
      </c>
      <c r="AB134" s="85">
        <v>7</v>
      </c>
      <c r="AJ134" s="72" t="s">
        <v>300</v>
      </c>
      <c r="AK134" s="72" t="s">
        <v>154</v>
      </c>
    </row>
    <row r="135" spans="1:37">
      <c r="A135" s="80">
        <v>62</v>
      </c>
      <c r="B135" s="81" t="s">
        <v>403</v>
      </c>
      <c r="C135" s="82" t="s">
        <v>413</v>
      </c>
      <c r="D135" s="83" t="s">
        <v>414</v>
      </c>
      <c r="F135" s="85" t="s">
        <v>53</v>
      </c>
      <c r="H135" s="86">
        <f>ROUND(E135*G135,2)</f>
        <v>0</v>
      </c>
      <c r="J135" s="86">
        <f>ROUND(E135*G135,2)</f>
        <v>0</v>
      </c>
      <c r="L135" s="87">
        <f>E135*K135</f>
        <v>0</v>
      </c>
      <c r="N135" s="84">
        <f>E135*M135</f>
        <v>0</v>
      </c>
      <c r="O135" s="85">
        <v>20</v>
      </c>
      <c r="P135" s="85" t="s">
        <v>150</v>
      </c>
      <c r="V135" s="88" t="s">
        <v>297</v>
      </c>
      <c r="X135" s="131" t="s">
        <v>415</v>
      </c>
      <c r="Y135" s="131" t="s">
        <v>413</v>
      </c>
      <c r="Z135" s="82" t="s">
        <v>407</v>
      </c>
      <c r="AB135" s="85">
        <v>1</v>
      </c>
      <c r="AJ135" s="72" t="s">
        <v>300</v>
      </c>
      <c r="AK135" s="72" t="s">
        <v>154</v>
      </c>
    </row>
    <row r="136" spans="1:37">
      <c r="D136" s="139" t="s">
        <v>416</v>
      </c>
      <c r="E136" s="140">
        <f>J136</f>
        <v>0</v>
      </c>
      <c r="H136" s="140">
        <f>SUM(H131:H135)</f>
        <v>0</v>
      </c>
      <c r="I136" s="140">
        <f>SUM(I131:I135)</f>
        <v>0</v>
      </c>
      <c r="J136" s="140">
        <f>SUM(J131:J135)</f>
        <v>0</v>
      </c>
      <c r="L136" s="141">
        <f>SUM(L131:L135)</f>
        <v>3.5E-4</v>
      </c>
      <c r="N136" s="142">
        <f>SUM(N131:N135)</f>
        <v>0</v>
      </c>
      <c r="W136" s="84">
        <f>SUM(W131:W135)</f>
        <v>2.125</v>
      </c>
    </row>
    <row r="138" spans="1:37">
      <c r="B138" s="82" t="s">
        <v>417</v>
      </c>
    </row>
    <row r="139" spans="1:37">
      <c r="A139" s="80">
        <v>63</v>
      </c>
      <c r="B139" s="81" t="s">
        <v>418</v>
      </c>
      <c r="C139" s="82" t="s">
        <v>419</v>
      </c>
      <c r="D139" s="83" t="s">
        <v>420</v>
      </c>
      <c r="E139" s="84">
        <v>9.1999999999999993</v>
      </c>
      <c r="F139" s="85" t="s">
        <v>319</v>
      </c>
      <c r="H139" s="86">
        <f>ROUND(E139*G139,2)</f>
        <v>0</v>
      </c>
      <c r="J139" s="86">
        <f>ROUND(E139*G139,2)</f>
        <v>0</v>
      </c>
      <c r="K139" s="87">
        <v>4.4999999999999999E-4</v>
      </c>
      <c r="L139" s="87">
        <f>E139*K139</f>
        <v>4.1399999999999996E-3</v>
      </c>
      <c r="N139" s="84">
        <f>E139*M139</f>
        <v>0</v>
      </c>
      <c r="O139" s="85">
        <v>20</v>
      </c>
      <c r="P139" s="85" t="s">
        <v>150</v>
      </c>
      <c r="V139" s="88" t="s">
        <v>297</v>
      </c>
      <c r="W139" s="84">
        <v>1.224</v>
      </c>
      <c r="X139" s="131" t="s">
        <v>421</v>
      </c>
      <c r="Y139" s="131" t="s">
        <v>419</v>
      </c>
      <c r="Z139" s="82" t="s">
        <v>422</v>
      </c>
      <c r="AB139" s="85">
        <v>7</v>
      </c>
      <c r="AJ139" s="72" t="s">
        <v>300</v>
      </c>
      <c r="AK139" s="72" t="s">
        <v>154</v>
      </c>
    </row>
    <row r="140" spans="1:37">
      <c r="A140" s="80">
        <v>64</v>
      </c>
      <c r="B140" s="81" t="s">
        <v>418</v>
      </c>
      <c r="C140" s="82" t="s">
        <v>423</v>
      </c>
      <c r="D140" s="83" t="s">
        <v>424</v>
      </c>
      <c r="E140" s="84">
        <v>6.9530000000000003</v>
      </c>
      <c r="F140" s="85" t="s">
        <v>319</v>
      </c>
      <c r="H140" s="86">
        <f>ROUND(E140*G140,2)</f>
        <v>0</v>
      </c>
      <c r="J140" s="86">
        <f>ROUND(E140*G140,2)</f>
        <v>0</v>
      </c>
      <c r="K140" s="87">
        <v>6.0999999999999997E-4</v>
      </c>
      <c r="L140" s="87">
        <f>E140*K140</f>
        <v>4.2413299999999998E-3</v>
      </c>
      <c r="N140" s="84">
        <f>E140*M140</f>
        <v>0</v>
      </c>
      <c r="O140" s="85">
        <v>20</v>
      </c>
      <c r="P140" s="85" t="s">
        <v>150</v>
      </c>
      <c r="V140" s="88" t="s">
        <v>297</v>
      </c>
      <c r="W140" s="84">
        <v>1.0149999999999999</v>
      </c>
      <c r="X140" s="131" t="s">
        <v>425</v>
      </c>
      <c r="Y140" s="131" t="s">
        <v>423</v>
      </c>
      <c r="Z140" s="82" t="s">
        <v>422</v>
      </c>
      <c r="AB140" s="85">
        <v>7</v>
      </c>
      <c r="AJ140" s="72" t="s">
        <v>300</v>
      </c>
      <c r="AK140" s="72" t="s">
        <v>154</v>
      </c>
    </row>
    <row r="141" spans="1:37">
      <c r="D141" s="132" t="s">
        <v>426</v>
      </c>
      <c r="E141" s="133"/>
      <c r="F141" s="134"/>
      <c r="G141" s="135"/>
      <c r="H141" s="135"/>
      <c r="I141" s="135"/>
      <c r="J141" s="135"/>
      <c r="K141" s="136"/>
      <c r="L141" s="136"/>
      <c r="M141" s="133"/>
      <c r="N141" s="133"/>
      <c r="O141" s="134"/>
      <c r="P141" s="134"/>
      <c r="Q141" s="133"/>
      <c r="R141" s="133"/>
      <c r="S141" s="133"/>
      <c r="T141" s="137"/>
      <c r="U141" s="137"/>
      <c r="V141" s="137" t="s">
        <v>0</v>
      </c>
      <c r="W141" s="133"/>
      <c r="X141" s="138"/>
    </row>
    <row r="142" spans="1:37">
      <c r="A142" s="80">
        <v>65</v>
      </c>
      <c r="B142" s="81" t="s">
        <v>418</v>
      </c>
      <c r="C142" s="82" t="s">
        <v>427</v>
      </c>
      <c r="D142" s="83" t="s">
        <v>428</v>
      </c>
      <c r="E142" s="84">
        <v>29.661999999999999</v>
      </c>
      <c r="F142" s="85" t="s">
        <v>149</v>
      </c>
      <c r="H142" s="86">
        <f>ROUND(E142*G142,2)</f>
        <v>0</v>
      </c>
      <c r="J142" s="86">
        <f>ROUND(E142*G142,2)</f>
        <v>0</v>
      </c>
      <c r="K142" s="87">
        <v>3.82E-3</v>
      </c>
      <c r="L142" s="87">
        <f>E142*K142</f>
        <v>0.11330883999999999</v>
      </c>
      <c r="N142" s="84">
        <f>E142*M142</f>
        <v>0</v>
      </c>
      <c r="O142" s="85">
        <v>20</v>
      </c>
      <c r="P142" s="85" t="s">
        <v>150</v>
      </c>
      <c r="V142" s="88" t="s">
        <v>297</v>
      </c>
      <c r="W142" s="84">
        <v>8.4540000000000006</v>
      </c>
      <c r="X142" s="131" t="s">
        <v>429</v>
      </c>
      <c r="Y142" s="131" t="s">
        <v>427</v>
      </c>
      <c r="Z142" s="82" t="s">
        <v>205</v>
      </c>
      <c r="AB142" s="85">
        <v>7</v>
      </c>
      <c r="AJ142" s="72" t="s">
        <v>300</v>
      </c>
      <c r="AK142" s="72" t="s">
        <v>154</v>
      </c>
    </row>
    <row r="143" spans="1:37">
      <c r="D143" s="132" t="s">
        <v>430</v>
      </c>
      <c r="E143" s="133"/>
      <c r="F143" s="134"/>
      <c r="G143" s="135"/>
      <c r="H143" s="135"/>
      <c r="I143" s="135"/>
      <c r="J143" s="135"/>
      <c r="K143" s="136"/>
      <c r="L143" s="136"/>
      <c r="M143" s="133"/>
      <c r="N143" s="133"/>
      <c r="O143" s="134"/>
      <c r="P143" s="134"/>
      <c r="Q143" s="133"/>
      <c r="R143" s="133"/>
      <c r="S143" s="133"/>
      <c r="T143" s="137"/>
      <c r="U143" s="137"/>
      <c r="V143" s="137" t="s">
        <v>0</v>
      </c>
      <c r="W143" s="133"/>
      <c r="X143" s="138"/>
    </row>
    <row r="144" spans="1:37">
      <c r="A144" s="80">
        <v>66</v>
      </c>
      <c r="B144" s="81" t="s">
        <v>418</v>
      </c>
      <c r="C144" s="82" t="s">
        <v>431</v>
      </c>
      <c r="D144" s="83" t="s">
        <v>432</v>
      </c>
      <c r="E144" s="84">
        <v>9.0220000000000002</v>
      </c>
      <c r="F144" s="85" t="s">
        <v>149</v>
      </c>
      <c r="H144" s="86">
        <f>ROUND(E144*G144,2)</f>
        <v>0</v>
      </c>
      <c r="J144" s="86">
        <f>ROUND(E144*G144,2)</f>
        <v>0</v>
      </c>
      <c r="K144" s="87">
        <v>3.46E-3</v>
      </c>
      <c r="L144" s="87">
        <f>E144*K144</f>
        <v>3.121612E-2</v>
      </c>
      <c r="N144" s="84">
        <f>E144*M144</f>
        <v>0</v>
      </c>
      <c r="O144" s="85">
        <v>20</v>
      </c>
      <c r="P144" s="85" t="s">
        <v>150</v>
      </c>
      <c r="V144" s="88" t="s">
        <v>297</v>
      </c>
      <c r="W144" s="84">
        <v>2.5619999999999998</v>
      </c>
      <c r="X144" s="131" t="s">
        <v>433</v>
      </c>
      <c r="Y144" s="131" t="s">
        <v>431</v>
      </c>
      <c r="Z144" s="82" t="s">
        <v>205</v>
      </c>
      <c r="AB144" s="85">
        <v>7</v>
      </c>
      <c r="AJ144" s="72" t="s">
        <v>300</v>
      </c>
      <c r="AK144" s="72" t="s">
        <v>154</v>
      </c>
    </row>
    <row r="145" spans="1:37">
      <c r="A145" s="80">
        <v>67</v>
      </c>
      <c r="B145" s="81" t="s">
        <v>323</v>
      </c>
      <c r="C145" s="82" t="s">
        <v>434</v>
      </c>
      <c r="D145" s="83" t="s">
        <v>435</v>
      </c>
      <c r="E145" s="84">
        <v>10.638</v>
      </c>
      <c r="F145" s="85" t="s">
        <v>149</v>
      </c>
      <c r="I145" s="86">
        <f>ROUND(E145*G145,2)</f>
        <v>0</v>
      </c>
      <c r="J145" s="86">
        <f>ROUND(E145*G145,2)</f>
        <v>0</v>
      </c>
      <c r="K145" s="87">
        <v>5.8000000000000003E-2</v>
      </c>
      <c r="L145" s="87">
        <f>E145*K145</f>
        <v>0.617004</v>
      </c>
      <c r="N145" s="84">
        <f>E145*M145</f>
        <v>0</v>
      </c>
      <c r="O145" s="85">
        <v>20</v>
      </c>
      <c r="P145" s="85" t="s">
        <v>150</v>
      </c>
      <c r="V145" s="88" t="s">
        <v>97</v>
      </c>
      <c r="X145" s="131" t="s">
        <v>436</v>
      </c>
      <c r="Y145" s="131" t="s">
        <v>434</v>
      </c>
      <c r="Z145" s="82" t="s">
        <v>437</v>
      </c>
      <c r="AA145" s="82" t="s">
        <v>150</v>
      </c>
      <c r="AB145" s="85">
        <v>8</v>
      </c>
      <c r="AJ145" s="72" t="s">
        <v>327</v>
      </c>
      <c r="AK145" s="72" t="s">
        <v>154</v>
      </c>
    </row>
    <row r="146" spans="1:37">
      <c r="D146" s="132" t="s">
        <v>438</v>
      </c>
      <c r="E146" s="133"/>
      <c r="F146" s="134"/>
      <c r="G146" s="135"/>
      <c r="H146" s="135"/>
      <c r="I146" s="135"/>
      <c r="J146" s="135"/>
      <c r="K146" s="136"/>
      <c r="L146" s="136"/>
      <c r="M146" s="133"/>
      <c r="N146" s="133"/>
      <c r="O146" s="134"/>
      <c r="P146" s="134"/>
      <c r="Q146" s="133"/>
      <c r="R146" s="133"/>
      <c r="S146" s="133"/>
      <c r="T146" s="137"/>
      <c r="U146" s="137"/>
      <c r="V146" s="137" t="s">
        <v>0</v>
      </c>
      <c r="W146" s="133"/>
      <c r="X146" s="138"/>
    </row>
    <row r="147" spans="1:37">
      <c r="A147" s="80">
        <v>68</v>
      </c>
      <c r="B147" s="81" t="s">
        <v>418</v>
      </c>
      <c r="C147" s="82" t="s">
        <v>439</v>
      </c>
      <c r="D147" s="83" t="s">
        <v>440</v>
      </c>
      <c r="E147" s="84">
        <v>20.64</v>
      </c>
      <c r="F147" s="85" t="s">
        <v>149</v>
      </c>
      <c r="H147" s="86">
        <f>ROUND(E147*G147,2)</f>
        <v>0</v>
      </c>
      <c r="J147" s="86">
        <f>ROUND(E147*G147,2)</f>
        <v>0</v>
      </c>
      <c r="K147" s="87">
        <v>3.46E-3</v>
      </c>
      <c r="L147" s="87">
        <f>E147*K147</f>
        <v>7.1414400000000003E-2</v>
      </c>
      <c r="N147" s="84">
        <f>E147*M147</f>
        <v>0</v>
      </c>
      <c r="O147" s="85">
        <v>20</v>
      </c>
      <c r="P147" s="85" t="s">
        <v>150</v>
      </c>
      <c r="V147" s="88" t="s">
        <v>297</v>
      </c>
      <c r="W147" s="84">
        <v>5.8620000000000001</v>
      </c>
      <c r="X147" s="131" t="s">
        <v>433</v>
      </c>
      <c r="Y147" s="131" t="s">
        <v>439</v>
      </c>
      <c r="Z147" s="82" t="s">
        <v>205</v>
      </c>
      <c r="AB147" s="85">
        <v>7</v>
      </c>
      <c r="AJ147" s="72" t="s">
        <v>300</v>
      </c>
      <c r="AK147" s="72" t="s">
        <v>154</v>
      </c>
    </row>
    <row r="148" spans="1:37">
      <c r="D148" s="132" t="s">
        <v>441</v>
      </c>
      <c r="E148" s="133"/>
      <c r="F148" s="134"/>
      <c r="G148" s="135"/>
      <c r="H148" s="135"/>
      <c r="I148" s="135"/>
      <c r="J148" s="135"/>
      <c r="K148" s="136"/>
      <c r="L148" s="136"/>
      <c r="M148" s="133"/>
      <c r="N148" s="133"/>
      <c r="O148" s="134"/>
      <c r="P148" s="134"/>
      <c r="Q148" s="133"/>
      <c r="R148" s="133"/>
      <c r="S148" s="133"/>
      <c r="T148" s="137"/>
      <c r="U148" s="137"/>
      <c r="V148" s="137" t="s">
        <v>0</v>
      </c>
      <c r="W148" s="133"/>
      <c r="X148" s="138"/>
    </row>
    <row r="149" spans="1:37">
      <c r="A149" s="80">
        <v>69</v>
      </c>
      <c r="B149" s="81" t="s">
        <v>323</v>
      </c>
      <c r="C149" s="82" t="s">
        <v>442</v>
      </c>
      <c r="D149" s="83" t="s">
        <v>443</v>
      </c>
      <c r="E149" s="84">
        <v>23.192</v>
      </c>
      <c r="F149" s="85" t="s">
        <v>149</v>
      </c>
      <c r="I149" s="86">
        <f>ROUND(E149*G149,2)</f>
        <v>0</v>
      </c>
      <c r="J149" s="86">
        <f>ROUND(E149*G149,2)</f>
        <v>0</v>
      </c>
      <c r="K149" s="87">
        <v>5.8000000000000003E-2</v>
      </c>
      <c r="L149" s="87">
        <f>E149*K149</f>
        <v>1.3451360000000001</v>
      </c>
      <c r="N149" s="84">
        <f>E149*M149</f>
        <v>0</v>
      </c>
      <c r="O149" s="85">
        <v>20</v>
      </c>
      <c r="P149" s="85" t="s">
        <v>150</v>
      </c>
      <c r="V149" s="88" t="s">
        <v>97</v>
      </c>
      <c r="X149" s="131" t="s">
        <v>444</v>
      </c>
      <c r="Y149" s="131" t="s">
        <v>442</v>
      </c>
      <c r="Z149" s="82" t="s">
        <v>437</v>
      </c>
      <c r="AA149" s="82" t="s">
        <v>150</v>
      </c>
      <c r="AB149" s="85">
        <v>8</v>
      </c>
      <c r="AJ149" s="72" t="s">
        <v>327</v>
      </c>
      <c r="AK149" s="72" t="s">
        <v>154</v>
      </c>
    </row>
    <row r="150" spans="1:37">
      <c r="D150" s="132" t="s">
        <v>445</v>
      </c>
      <c r="E150" s="133"/>
      <c r="F150" s="134"/>
      <c r="G150" s="135"/>
      <c r="H150" s="135"/>
      <c r="I150" s="135"/>
      <c r="J150" s="135"/>
      <c r="K150" s="136"/>
      <c r="L150" s="136"/>
      <c r="M150" s="133"/>
      <c r="N150" s="133"/>
      <c r="O150" s="134"/>
      <c r="P150" s="134"/>
      <c r="Q150" s="133"/>
      <c r="R150" s="133"/>
      <c r="S150" s="133"/>
      <c r="T150" s="137"/>
      <c r="U150" s="137"/>
      <c r="V150" s="137" t="s">
        <v>0</v>
      </c>
      <c r="W150" s="133"/>
      <c r="X150" s="138"/>
    </row>
    <row r="151" spans="1:37">
      <c r="A151" s="80">
        <v>70</v>
      </c>
      <c r="B151" s="81" t="s">
        <v>418</v>
      </c>
      <c r="C151" s="82" t="s">
        <v>446</v>
      </c>
      <c r="D151" s="83" t="s">
        <v>447</v>
      </c>
      <c r="E151" s="84">
        <v>29.661999999999999</v>
      </c>
      <c r="F151" s="85" t="s">
        <v>149</v>
      </c>
      <c r="H151" s="86">
        <f>ROUND(E151*G151,2)</f>
        <v>0</v>
      </c>
      <c r="J151" s="86">
        <f>ROUND(E151*G151,2)</f>
        <v>0</v>
      </c>
      <c r="K151" s="87">
        <v>6.2E-4</v>
      </c>
      <c r="L151" s="87">
        <f>E151*K151</f>
        <v>1.8390440000000001E-2</v>
      </c>
      <c r="N151" s="84">
        <f>E151*M151</f>
        <v>0</v>
      </c>
      <c r="O151" s="85">
        <v>20</v>
      </c>
      <c r="P151" s="85" t="s">
        <v>150</v>
      </c>
      <c r="V151" s="88" t="s">
        <v>297</v>
      </c>
      <c r="X151" s="131" t="s">
        <v>448</v>
      </c>
      <c r="Y151" s="131" t="s">
        <v>446</v>
      </c>
      <c r="Z151" s="82" t="s">
        <v>422</v>
      </c>
      <c r="AB151" s="85">
        <v>7</v>
      </c>
      <c r="AJ151" s="72" t="s">
        <v>300</v>
      </c>
      <c r="AK151" s="72" t="s">
        <v>154</v>
      </c>
    </row>
    <row r="152" spans="1:37">
      <c r="A152" s="80">
        <v>71</v>
      </c>
      <c r="B152" s="81" t="s">
        <v>418</v>
      </c>
      <c r="C152" s="82" t="s">
        <v>449</v>
      </c>
      <c r="D152" s="83" t="s">
        <v>450</v>
      </c>
      <c r="F152" s="85" t="s">
        <v>53</v>
      </c>
      <c r="H152" s="86">
        <f>ROUND(E152*G152,2)</f>
        <v>0</v>
      </c>
      <c r="J152" s="86">
        <f>ROUND(E152*G152,2)</f>
        <v>0</v>
      </c>
      <c r="L152" s="87">
        <f>E152*K152</f>
        <v>0</v>
      </c>
      <c r="N152" s="84">
        <f>E152*M152</f>
        <v>0</v>
      </c>
      <c r="O152" s="85">
        <v>20</v>
      </c>
      <c r="P152" s="85" t="s">
        <v>150</v>
      </c>
      <c r="V152" s="88" t="s">
        <v>297</v>
      </c>
      <c r="X152" s="131" t="s">
        <v>451</v>
      </c>
      <c r="Y152" s="131" t="s">
        <v>449</v>
      </c>
      <c r="Z152" s="82" t="s">
        <v>422</v>
      </c>
      <c r="AB152" s="85">
        <v>1</v>
      </c>
      <c r="AJ152" s="72" t="s">
        <v>300</v>
      </c>
      <c r="AK152" s="72" t="s">
        <v>154</v>
      </c>
    </row>
    <row r="153" spans="1:37">
      <c r="D153" s="139" t="s">
        <v>452</v>
      </c>
      <c r="E153" s="140">
        <f>J153</f>
        <v>0</v>
      </c>
      <c r="H153" s="140">
        <f>SUM(H138:H152)</f>
        <v>0</v>
      </c>
      <c r="I153" s="140">
        <f>SUM(I138:I152)</f>
        <v>0</v>
      </c>
      <c r="J153" s="140">
        <f>SUM(J138:J152)</f>
        <v>0</v>
      </c>
      <c r="L153" s="141">
        <f>SUM(L138:L152)</f>
        <v>2.2048511300000002</v>
      </c>
      <c r="N153" s="142">
        <f>SUM(N138:N152)</f>
        <v>0</v>
      </c>
      <c r="W153" s="84">
        <f>SUM(W138:W152)</f>
        <v>19.117000000000001</v>
      </c>
    </row>
    <row r="155" spans="1:37">
      <c r="B155" s="82" t="s">
        <v>453</v>
      </c>
    </row>
    <row r="156" spans="1:37">
      <c r="A156" s="80">
        <v>72</v>
      </c>
      <c r="B156" s="81" t="s">
        <v>454</v>
      </c>
      <c r="C156" s="82" t="s">
        <v>455</v>
      </c>
      <c r="D156" s="83" t="s">
        <v>456</v>
      </c>
      <c r="E156" s="84">
        <v>9.1999999999999993</v>
      </c>
      <c r="F156" s="85" t="s">
        <v>319</v>
      </c>
      <c r="H156" s="86">
        <f>ROUND(E156*G156,2)</f>
        <v>0</v>
      </c>
      <c r="J156" s="86">
        <f>ROUND(E156*G156,2)</f>
        <v>0</v>
      </c>
      <c r="L156" s="87">
        <f>E156*K156</f>
        <v>0</v>
      </c>
      <c r="N156" s="84">
        <f>E156*M156</f>
        <v>0</v>
      </c>
      <c r="O156" s="85">
        <v>20</v>
      </c>
      <c r="P156" s="85" t="s">
        <v>150</v>
      </c>
      <c r="V156" s="88" t="s">
        <v>297</v>
      </c>
      <c r="W156" s="84">
        <v>0.32200000000000001</v>
      </c>
      <c r="X156" s="131" t="s">
        <v>457</v>
      </c>
      <c r="Y156" s="131" t="s">
        <v>455</v>
      </c>
      <c r="Z156" s="82" t="s">
        <v>253</v>
      </c>
      <c r="AB156" s="85">
        <v>7</v>
      </c>
      <c r="AJ156" s="72" t="s">
        <v>300</v>
      </c>
      <c r="AK156" s="72" t="s">
        <v>154</v>
      </c>
    </row>
    <row r="157" spans="1:37">
      <c r="D157" s="132" t="s">
        <v>458</v>
      </c>
      <c r="E157" s="133"/>
      <c r="F157" s="134"/>
      <c r="G157" s="135"/>
      <c r="H157" s="135"/>
      <c r="I157" s="135"/>
      <c r="J157" s="135"/>
      <c r="K157" s="136"/>
      <c r="L157" s="136"/>
      <c r="M157" s="133"/>
      <c r="N157" s="133"/>
      <c r="O157" s="134"/>
      <c r="P157" s="134"/>
      <c r="Q157" s="133"/>
      <c r="R157" s="133"/>
      <c r="S157" s="133"/>
      <c r="T157" s="137"/>
      <c r="U157" s="137"/>
      <c r="V157" s="137" t="s">
        <v>0</v>
      </c>
      <c r="W157" s="133"/>
      <c r="X157" s="138"/>
    </row>
    <row r="158" spans="1:37">
      <c r="A158" s="80">
        <v>73</v>
      </c>
      <c r="B158" s="81" t="s">
        <v>454</v>
      </c>
      <c r="C158" s="82" t="s">
        <v>459</v>
      </c>
      <c r="D158" s="83" t="s">
        <v>460</v>
      </c>
      <c r="E158" s="84">
        <v>9.0220000000000002</v>
      </c>
      <c r="F158" s="85" t="s">
        <v>149</v>
      </c>
      <c r="H158" s="86">
        <f>ROUND(E158*G158,2)</f>
        <v>0</v>
      </c>
      <c r="J158" s="86">
        <f>ROUND(E158*G158,2)</f>
        <v>0</v>
      </c>
      <c r="L158" s="87">
        <f>E158*K158</f>
        <v>0</v>
      </c>
      <c r="M158" s="84">
        <v>1E-3</v>
      </c>
      <c r="N158" s="84">
        <f>E158*M158</f>
        <v>9.0220000000000005E-3</v>
      </c>
      <c r="O158" s="85">
        <v>20</v>
      </c>
      <c r="P158" s="85" t="s">
        <v>150</v>
      </c>
      <c r="V158" s="88" t="s">
        <v>297</v>
      </c>
      <c r="W158" s="84">
        <v>2.3010000000000002</v>
      </c>
      <c r="X158" s="131" t="s">
        <v>461</v>
      </c>
      <c r="Y158" s="131" t="s">
        <v>459</v>
      </c>
      <c r="Z158" s="82" t="s">
        <v>462</v>
      </c>
      <c r="AB158" s="85">
        <v>7</v>
      </c>
      <c r="AJ158" s="72" t="s">
        <v>300</v>
      </c>
      <c r="AK158" s="72" t="s">
        <v>154</v>
      </c>
    </row>
    <row r="159" spans="1:37">
      <c r="D159" s="132" t="s">
        <v>228</v>
      </c>
      <c r="E159" s="133"/>
      <c r="F159" s="134"/>
      <c r="G159" s="135"/>
      <c r="H159" s="135"/>
      <c r="I159" s="135"/>
      <c r="J159" s="135"/>
      <c r="K159" s="136"/>
      <c r="L159" s="136"/>
      <c r="M159" s="133"/>
      <c r="N159" s="133"/>
      <c r="O159" s="134"/>
      <c r="P159" s="134"/>
      <c r="Q159" s="133"/>
      <c r="R159" s="133"/>
      <c r="S159" s="133"/>
      <c r="T159" s="137"/>
      <c r="U159" s="137"/>
      <c r="V159" s="137" t="s">
        <v>0</v>
      </c>
      <c r="W159" s="133"/>
      <c r="X159" s="138"/>
    </row>
    <row r="160" spans="1:37">
      <c r="D160" s="139" t="s">
        <v>463</v>
      </c>
      <c r="E160" s="140">
        <f>J160</f>
        <v>0</v>
      </c>
      <c r="H160" s="140">
        <f>SUM(H155:H159)</f>
        <v>0</v>
      </c>
      <c r="I160" s="140">
        <f>SUM(I155:I159)</f>
        <v>0</v>
      </c>
      <c r="J160" s="140">
        <f>SUM(J155:J159)</f>
        <v>0</v>
      </c>
      <c r="L160" s="141">
        <f>SUM(L155:L159)</f>
        <v>0</v>
      </c>
      <c r="N160" s="142">
        <f>SUM(N155:N159)</f>
        <v>9.0220000000000005E-3</v>
      </c>
      <c r="W160" s="84">
        <f>SUM(W155:W159)</f>
        <v>2.6230000000000002</v>
      </c>
    </row>
    <row r="162" spans="1:37">
      <c r="B162" s="82" t="s">
        <v>464</v>
      </c>
    </row>
    <row r="163" spans="1:37">
      <c r="A163" s="80">
        <v>74</v>
      </c>
      <c r="B163" s="81" t="s">
        <v>465</v>
      </c>
      <c r="C163" s="82" t="s">
        <v>466</v>
      </c>
      <c r="D163" s="83" t="s">
        <v>467</v>
      </c>
      <c r="E163" s="84">
        <v>30.06</v>
      </c>
      <c r="F163" s="85" t="s">
        <v>149</v>
      </c>
      <c r="H163" s="86">
        <f>ROUND(E163*G163,2)</f>
        <v>0</v>
      </c>
      <c r="J163" s="86">
        <f>ROUND(E163*G163,2)</f>
        <v>0</v>
      </c>
      <c r="K163" s="87">
        <v>3.4000000000000002E-4</v>
      </c>
      <c r="L163" s="87">
        <f>E163*K163</f>
        <v>1.0220400000000001E-2</v>
      </c>
      <c r="N163" s="84">
        <f>E163*M163</f>
        <v>0</v>
      </c>
      <c r="O163" s="85">
        <v>20</v>
      </c>
      <c r="P163" s="85" t="s">
        <v>150</v>
      </c>
      <c r="V163" s="88" t="s">
        <v>297</v>
      </c>
      <c r="W163" s="84">
        <v>5.5010000000000003</v>
      </c>
      <c r="X163" s="131" t="s">
        <v>468</v>
      </c>
      <c r="Y163" s="131" t="s">
        <v>466</v>
      </c>
      <c r="Z163" s="82" t="s">
        <v>469</v>
      </c>
      <c r="AB163" s="85">
        <v>7</v>
      </c>
      <c r="AJ163" s="72" t="s">
        <v>300</v>
      </c>
      <c r="AK163" s="72" t="s">
        <v>154</v>
      </c>
    </row>
    <row r="164" spans="1:37">
      <c r="D164" s="132" t="s">
        <v>470</v>
      </c>
      <c r="E164" s="133"/>
      <c r="F164" s="134"/>
      <c r="G164" s="135"/>
      <c r="H164" s="135"/>
      <c r="I164" s="135"/>
      <c r="J164" s="135"/>
      <c r="K164" s="136"/>
      <c r="L164" s="136"/>
      <c r="M164" s="133"/>
      <c r="N164" s="133"/>
      <c r="O164" s="134"/>
      <c r="P164" s="134"/>
      <c r="Q164" s="133"/>
      <c r="R164" s="133"/>
      <c r="S164" s="133"/>
      <c r="T164" s="137"/>
      <c r="U164" s="137"/>
      <c r="V164" s="137" t="s">
        <v>0</v>
      </c>
      <c r="W164" s="133"/>
      <c r="X164" s="138"/>
    </row>
    <row r="165" spans="1:37">
      <c r="D165" s="139" t="s">
        <v>471</v>
      </c>
      <c r="E165" s="140">
        <f>J165</f>
        <v>0</v>
      </c>
      <c r="H165" s="140">
        <f>SUM(H162:H164)</f>
        <v>0</v>
      </c>
      <c r="I165" s="140">
        <f>SUM(I162:I164)</f>
        <v>0</v>
      </c>
      <c r="J165" s="140">
        <f>SUM(J162:J164)</f>
        <v>0</v>
      </c>
      <c r="L165" s="141">
        <f>SUM(L162:L164)</f>
        <v>1.0220400000000001E-2</v>
      </c>
      <c r="N165" s="142">
        <f>SUM(N162:N164)</f>
        <v>0</v>
      </c>
      <c r="W165" s="84">
        <f>SUM(W162:W164)</f>
        <v>5.5010000000000003</v>
      </c>
    </row>
    <row r="167" spans="1:37">
      <c r="B167" s="82" t="s">
        <v>472</v>
      </c>
    </row>
    <row r="168" spans="1:37">
      <c r="A168" s="80">
        <v>75</v>
      </c>
      <c r="B168" s="81" t="s">
        <v>473</v>
      </c>
      <c r="C168" s="82" t="s">
        <v>474</v>
      </c>
      <c r="D168" s="83" t="s">
        <v>475</v>
      </c>
      <c r="E168" s="84">
        <v>31.358000000000001</v>
      </c>
      <c r="F168" s="85" t="s">
        <v>149</v>
      </c>
      <c r="H168" s="86">
        <f>ROUND(E168*G168,2)</f>
        <v>0</v>
      </c>
      <c r="J168" s="86">
        <f>ROUND(E168*G168,2)</f>
        <v>0</v>
      </c>
      <c r="K168" s="87">
        <v>4.2000000000000002E-4</v>
      </c>
      <c r="L168" s="87">
        <f>E168*K168</f>
        <v>1.3170360000000001E-2</v>
      </c>
      <c r="N168" s="84">
        <f>E168*M168</f>
        <v>0</v>
      </c>
      <c r="O168" s="85">
        <v>20</v>
      </c>
      <c r="P168" s="85" t="s">
        <v>150</v>
      </c>
      <c r="V168" s="88" t="s">
        <v>297</v>
      </c>
      <c r="W168" s="84">
        <v>2.8220000000000001</v>
      </c>
      <c r="X168" s="131" t="s">
        <v>476</v>
      </c>
      <c r="Y168" s="131" t="s">
        <v>474</v>
      </c>
      <c r="Z168" s="82" t="s">
        <v>477</v>
      </c>
      <c r="AB168" s="85">
        <v>7</v>
      </c>
      <c r="AJ168" s="72" t="s">
        <v>300</v>
      </c>
      <c r="AK168" s="72" t="s">
        <v>154</v>
      </c>
    </row>
    <row r="169" spans="1:37">
      <c r="D169" s="132" t="s">
        <v>478</v>
      </c>
      <c r="E169" s="133"/>
      <c r="F169" s="134"/>
      <c r="G169" s="135"/>
      <c r="H169" s="135"/>
      <c r="I169" s="135"/>
      <c r="J169" s="135"/>
      <c r="K169" s="136"/>
      <c r="L169" s="136"/>
      <c r="M169" s="133"/>
      <c r="N169" s="133"/>
      <c r="O169" s="134"/>
      <c r="P169" s="134"/>
      <c r="Q169" s="133"/>
      <c r="R169" s="133"/>
      <c r="S169" s="133"/>
      <c r="T169" s="137"/>
      <c r="U169" s="137"/>
      <c r="V169" s="137" t="s">
        <v>0</v>
      </c>
      <c r="W169" s="133"/>
      <c r="X169" s="138"/>
    </row>
    <row r="170" spans="1:37">
      <c r="D170" s="139" t="s">
        <v>479</v>
      </c>
      <c r="E170" s="140">
        <f>J170</f>
        <v>0</v>
      </c>
      <c r="H170" s="140">
        <f>SUM(H167:H169)</f>
        <v>0</v>
      </c>
      <c r="I170" s="140">
        <f>SUM(I167:I169)</f>
        <v>0</v>
      </c>
      <c r="J170" s="140">
        <f>SUM(J167:J169)</f>
        <v>0</v>
      </c>
      <c r="L170" s="141">
        <f>SUM(L167:L169)</f>
        <v>1.3170360000000001E-2</v>
      </c>
      <c r="N170" s="142">
        <f>SUM(N167:N169)</f>
        <v>0</v>
      </c>
      <c r="W170" s="84">
        <f>SUM(W167:W169)</f>
        <v>2.8220000000000001</v>
      </c>
    </row>
    <row r="172" spans="1:37">
      <c r="D172" s="139" t="s">
        <v>480</v>
      </c>
      <c r="E172" s="142">
        <f>J172</f>
        <v>0</v>
      </c>
      <c r="H172" s="140">
        <f>+H84+H88+H106+H117+H125+H129+H136+H153+H160+H165+H170</f>
        <v>0</v>
      </c>
      <c r="I172" s="140">
        <f>+I84+I88+I106+I117+I125+I129+I136+I153+I160+I165+I170</f>
        <v>0</v>
      </c>
      <c r="J172" s="140">
        <f>+J84+J88+J106+J117+J125+J129+J136+J153+J160+J165+J170</f>
        <v>0</v>
      </c>
      <c r="L172" s="141">
        <f>+L84+L88+L106+L117+L125+L129+L136+L153+L160+L165+L170</f>
        <v>2.9471136300000005</v>
      </c>
      <c r="N172" s="142">
        <f>+N84+N88+N106+N117+N125+N129+N136+N153+N160+N165+N170</f>
        <v>9.7021999999999997E-2</v>
      </c>
      <c r="W172" s="84">
        <f>+W84+W88+W106+W117+W125+W129+W136+W153+W160+W165+W170</f>
        <v>73.414000000000016</v>
      </c>
    </row>
    <row r="174" spans="1:37">
      <c r="B174" s="130" t="s">
        <v>481</v>
      </c>
    </row>
    <row r="175" spans="1:37">
      <c r="B175" s="82" t="s">
        <v>482</v>
      </c>
    </row>
    <row r="176" spans="1:37">
      <c r="A176" s="80">
        <v>76</v>
      </c>
      <c r="B176" s="81" t="s">
        <v>483</v>
      </c>
      <c r="C176" s="82" t="s">
        <v>484</v>
      </c>
      <c r="D176" s="83" t="s">
        <v>485</v>
      </c>
      <c r="E176" s="84">
        <v>1</v>
      </c>
      <c r="F176" s="85" t="s">
        <v>12</v>
      </c>
      <c r="H176" s="86">
        <f>ROUND(E176*G176,2)</f>
        <v>0</v>
      </c>
      <c r="J176" s="86">
        <f>ROUND(E176*G176,2)</f>
        <v>0</v>
      </c>
      <c r="L176" s="87">
        <f>E176*K176</f>
        <v>0</v>
      </c>
      <c r="N176" s="84">
        <f>E176*M176</f>
        <v>0</v>
      </c>
      <c r="O176" s="85">
        <v>20</v>
      </c>
      <c r="P176" s="85" t="s">
        <v>150</v>
      </c>
      <c r="V176" s="88" t="s">
        <v>486</v>
      </c>
      <c r="X176" s="131" t="s">
        <v>487</v>
      </c>
      <c r="Y176" s="131" t="s">
        <v>484</v>
      </c>
      <c r="Z176" s="82" t="s">
        <v>205</v>
      </c>
      <c r="AB176" s="85">
        <v>7</v>
      </c>
      <c r="AJ176" s="72" t="s">
        <v>488</v>
      </c>
      <c r="AK176" s="72" t="s">
        <v>154</v>
      </c>
    </row>
    <row r="177" spans="1:37">
      <c r="A177" s="80">
        <v>77</v>
      </c>
      <c r="B177" s="81" t="s">
        <v>483</v>
      </c>
      <c r="C177" s="82" t="s">
        <v>489</v>
      </c>
      <c r="D177" s="83" t="s">
        <v>490</v>
      </c>
      <c r="E177" s="84">
        <v>1</v>
      </c>
      <c r="F177" s="85" t="s">
        <v>12</v>
      </c>
      <c r="H177" s="86">
        <f>ROUND(E177*G177,2)</f>
        <v>0</v>
      </c>
      <c r="J177" s="86">
        <f>ROUND(E177*G177,2)</f>
        <v>0</v>
      </c>
      <c r="L177" s="87">
        <f>E177*K177</f>
        <v>0</v>
      </c>
      <c r="N177" s="84">
        <f>E177*M177</f>
        <v>0</v>
      </c>
      <c r="O177" s="85">
        <v>20</v>
      </c>
      <c r="P177" s="85" t="s">
        <v>150</v>
      </c>
      <c r="V177" s="88" t="s">
        <v>486</v>
      </c>
      <c r="X177" s="131" t="s">
        <v>487</v>
      </c>
      <c r="Y177" s="131" t="s">
        <v>489</v>
      </c>
      <c r="Z177" s="82" t="s">
        <v>205</v>
      </c>
      <c r="AB177" s="85">
        <v>7</v>
      </c>
      <c r="AJ177" s="72" t="s">
        <v>488</v>
      </c>
      <c r="AK177" s="72" t="s">
        <v>154</v>
      </c>
    </row>
    <row r="178" spans="1:37">
      <c r="D178" s="139" t="s">
        <v>491</v>
      </c>
      <c r="E178" s="140">
        <f>J178</f>
        <v>0</v>
      </c>
      <c r="H178" s="140">
        <f>SUM(H174:H177)</f>
        <v>0</v>
      </c>
      <c r="I178" s="140">
        <f>SUM(I174:I177)</f>
        <v>0</v>
      </c>
      <c r="J178" s="140">
        <f>SUM(J174:J177)</f>
        <v>0</v>
      </c>
      <c r="L178" s="141">
        <f>SUM(L174:L177)</f>
        <v>0</v>
      </c>
      <c r="N178" s="142">
        <f>SUM(N174:N177)</f>
        <v>0</v>
      </c>
      <c r="W178" s="84">
        <f>SUM(W174:W177)</f>
        <v>0</v>
      </c>
    </row>
    <row r="180" spans="1:37">
      <c r="D180" s="139" t="s">
        <v>492</v>
      </c>
      <c r="E180" s="140">
        <f>J180</f>
        <v>0</v>
      </c>
      <c r="H180" s="140">
        <f>+H178</f>
        <v>0</v>
      </c>
      <c r="I180" s="140">
        <f>+I178</f>
        <v>0</v>
      </c>
      <c r="J180" s="140">
        <f>+J178</f>
        <v>0</v>
      </c>
      <c r="L180" s="141">
        <f>+L178</f>
        <v>0</v>
      </c>
      <c r="N180" s="142">
        <f>+N178</f>
        <v>0</v>
      </c>
      <c r="W180" s="84">
        <f>+W178</f>
        <v>0</v>
      </c>
    </row>
    <row r="182" spans="1:37">
      <c r="D182" s="143" t="s">
        <v>493</v>
      </c>
      <c r="E182" s="140">
        <f>J182</f>
        <v>0</v>
      </c>
      <c r="H182" s="140">
        <f>+H77+H172+H180</f>
        <v>0</v>
      </c>
      <c r="I182" s="140">
        <f>+I77+I172+I180</f>
        <v>0</v>
      </c>
      <c r="J182" s="140">
        <f>+J77+J172+J180</f>
        <v>0</v>
      </c>
      <c r="L182" s="141">
        <f>+L77+L172+L180</f>
        <v>22.209920990000001</v>
      </c>
      <c r="N182" s="142">
        <f>+N77+N172+N180</f>
        <v>2.1285660000000002</v>
      </c>
      <c r="W182" s="84">
        <f>+W77+W172+W180</f>
        <v>187.92800000000003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5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ColWidth="9" defaultRowHeight="13.2"/>
  <cols>
    <col min="1" max="1" width="45.88671875" style="72" customWidth="1"/>
    <col min="2" max="2" width="14.33203125" style="2" customWidth="1"/>
    <col min="3" max="3" width="13.5546875" style="2" customWidth="1"/>
    <col min="4" max="4" width="11.5546875" style="2" customWidth="1"/>
    <col min="5" max="5" width="12.109375" style="73" customWidth="1"/>
    <col min="6" max="6" width="10.109375" style="74" customWidth="1"/>
    <col min="7" max="7" width="9.109375" style="74" customWidth="1"/>
    <col min="8" max="23" width="9.109375" style="72" customWidth="1"/>
    <col min="24" max="25" width="5.6640625" style="72" customWidth="1"/>
    <col min="26" max="26" width="6.5546875" style="72" customWidth="1"/>
    <col min="27" max="27" width="24.33203125" style="72" customWidth="1"/>
    <col min="28" max="28" width="4.33203125" style="72" customWidth="1"/>
    <col min="29" max="29" width="8.33203125" style="72" customWidth="1"/>
    <col min="30" max="30" width="8.6640625" style="72" customWidth="1"/>
    <col min="31" max="37" width="9.109375" style="72" customWidth="1"/>
  </cols>
  <sheetData>
    <row r="1" spans="1:30" s="72" customFormat="1" ht="10.199999999999999">
      <c r="A1" s="75" t="s">
        <v>110</v>
      </c>
      <c r="B1" s="2"/>
      <c r="D1" s="2"/>
      <c r="E1" s="75" t="s">
        <v>111</v>
      </c>
      <c r="Z1" s="69" t="s">
        <v>3</v>
      </c>
      <c r="AA1" s="69" t="s">
        <v>4</v>
      </c>
      <c r="AB1" s="69" t="s">
        <v>5</v>
      </c>
      <c r="AC1" s="69" t="s">
        <v>6</v>
      </c>
      <c r="AD1" s="69" t="s">
        <v>7</v>
      </c>
    </row>
    <row r="2" spans="1:30" s="72" customFormat="1" ht="10.199999999999999">
      <c r="A2" s="75" t="s">
        <v>112</v>
      </c>
      <c r="B2" s="2"/>
      <c r="D2" s="2"/>
      <c r="E2" s="75" t="s">
        <v>113</v>
      </c>
      <c r="Z2" s="69" t="s">
        <v>10</v>
      </c>
      <c r="AA2" s="70" t="s">
        <v>63</v>
      </c>
      <c r="AB2" s="70" t="s">
        <v>12</v>
      </c>
      <c r="AC2" s="70"/>
      <c r="AD2" s="71"/>
    </row>
    <row r="3" spans="1:30" s="72" customFormat="1" ht="10.199999999999999">
      <c r="A3" s="75" t="s">
        <v>13</v>
      </c>
      <c r="B3" s="2"/>
      <c r="D3" s="2"/>
      <c r="E3" s="75" t="s">
        <v>114</v>
      </c>
      <c r="Z3" s="69" t="s">
        <v>14</v>
      </c>
      <c r="AA3" s="70" t="s">
        <v>64</v>
      </c>
      <c r="AB3" s="70" t="s">
        <v>12</v>
      </c>
      <c r="AC3" s="70" t="s">
        <v>16</v>
      </c>
      <c r="AD3" s="71" t="s">
        <v>17</v>
      </c>
    </row>
    <row r="4" spans="1:30" s="72" customFormat="1" ht="10.199999999999999">
      <c r="Z4" s="69" t="s">
        <v>18</v>
      </c>
      <c r="AA4" s="70" t="s">
        <v>65</v>
      </c>
      <c r="AB4" s="70" t="s">
        <v>12</v>
      </c>
      <c r="AC4" s="70"/>
      <c r="AD4" s="71"/>
    </row>
    <row r="5" spans="1:30" s="72" customFormat="1" ht="10.199999999999999">
      <c r="A5" s="75" t="s">
        <v>115</v>
      </c>
      <c r="Z5" s="69" t="s">
        <v>20</v>
      </c>
      <c r="AA5" s="70" t="s">
        <v>64</v>
      </c>
      <c r="AB5" s="70" t="s">
        <v>12</v>
      </c>
      <c r="AC5" s="70" t="s">
        <v>16</v>
      </c>
      <c r="AD5" s="71" t="s">
        <v>17</v>
      </c>
    </row>
    <row r="6" spans="1:30" s="72" customFormat="1" ht="10.199999999999999">
      <c r="A6" s="75" t="s">
        <v>116</v>
      </c>
    </row>
    <row r="7" spans="1:30" s="72" customFormat="1" ht="10.199999999999999">
      <c r="A7" s="75"/>
    </row>
    <row r="8" spans="1:30" ht="13.8">
      <c r="A8" s="72" t="s">
        <v>117</v>
      </c>
      <c r="B8" s="76" t="str">
        <f>CONCATENATE(AA2," ",AB2," ",AC2," ",AD2)</f>
        <v xml:space="preserve">Rekapitulácia rozpočtu v EUR  </v>
      </c>
      <c r="G8" s="72"/>
    </row>
    <row r="9" spans="1:30">
      <c r="A9" s="77" t="s">
        <v>66</v>
      </c>
      <c r="B9" s="77" t="s">
        <v>29</v>
      </c>
      <c r="C9" s="77" t="s">
        <v>30</v>
      </c>
      <c r="D9" s="77" t="s">
        <v>31</v>
      </c>
      <c r="E9" s="78" t="s">
        <v>32</v>
      </c>
      <c r="F9" s="78" t="s">
        <v>33</v>
      </c>
      <c r="G9" s="78" t="s">
        <v>38</v>
      </c>
    </row>
    <row r="10" spans="1:30">
      <c r="A10" s="79"/>
      <c r="B10" s="79"/>
      <c r="C10" s="79" t="s">
        <v>52</v>
      </c>
      <c r="D10" s="79"/>
      <c r="E10" s="79" t="s">
        <v>31</v>
      </c>
      <c r="F10" s="79" t="s">
        <v>31</v>
      </c>
      <c r="G10" s="79" t="s">
        <v>31</v>
      </c>
    </row>
    <row r="12" spans="1:30">
      <c r="A12" s="72" t="s">
        <v>145</v>
      </c>
      <c r="B12" s="2">
        <f>Prehlad!H23</f>
        <v>0</v>
      </c>
      <c r="C12" s="2">
        <f>Prehlad!I23</f>
        <v>0</v>
      </c>
      <c r="D12" s="2">
        <f>Prehlad!J23</f>
        <v>0</v>
      </c>
      <c r="E12" s="73">
        <f>Prehlad!L23</f>
        <v>0</v>
      </c>
      <c r="F12" s="74">
        <f>Prehlad!N23</f>
        <v>0</v>
      </c>
      <c r="G12" s="74">
        <f>Prehlad!W23</f>
        <v>4.9110000000000005</v>
      </c>
    </row>
    <row r="13" spans="1:30">
      <c r="A13" s="72" t="s">
        <v>178</v>
      </c>
      <c r="B13" s="2">
        <f>Prehlad!H28</f>
        <v>0</v>
      </c>
      <c r="C13" s="2">
        <f>Prehlad!I28</f>
        <v>0</v>
      </c>
      <c r="D13" s="2">
        <f>Prehlad!J28</f>
        <v>0</v>
      </c>
      <c r="E13" s="73">
        <f>Prehlad!L28</f>
        <v>9.5918659500000008</v>
      </c>
      <c r="F13" s="74">
        <f>Prehlad!N28</f>
        <v>0</v>
      </c>
      <c r="G13" s="74">
        <f>Prehlad!W28</f>
        <v>4.6040000000000001</v>
      </c>
    </row>
    <row r="14" spans="1:30">
      <c r="A14" s="72" t="s">
        <v>186</v>
      </c>
      <c r="B14" s="2">
        <f>Prehlad!H52</f>
        <v>0</v>
      </c>
      <c r="C14" s="2">
        <f>Prehlad!I52</f>
        <v>0</v>
      </c>
      <c r="D14" s="2">
        <f>Prehlad!J52</f>
        <v>0</v>
      </c>
      <c r="E14" s="73">
        <f>Prehlad!L52</f>
        <v>9.6617526700000003</v>
      </c>
      <c r="F14" s="74">
        <f>Prehlad!N52</f>
        <v>0</v>
      </c>
      <c r="G14" s="74">
        <f>Prehlad!W52</f>
        <v>29.191000000000003</v>
      </c>
    </row>
    <row r="15" spans="1:30">
      <c r="A15" s="72" t="s">
        <v>236</v>
      </c>
      <c r="B15" s="2">
        <f>Prehlad!H75</f>
        <v>0</v>
      </c>
      <c r="C15" s="2">
        <f>Prehlad!I75</f>
        <v>0</v>
      </c>
      <c r="D15" s="2">
        <f>Prehlad!J75</f>
        <v>0</v>
      </c>
      <c r="E15" s="73">
        <f>Prehlad!L75</f>
        <v>9.1887400000000008E-3</v>
      </c>
      <c r="F15" s="74">
        <f>Prehlad!N75</f>
        <v>2.0315440000000002</v>
      </c>
      <c r="G15" s="74">
        <f>Prehlad!W75</f>
        <v>75.808000000000007</v>
      </c>
    </row>
    <row r="16" spans="1:30">
      <c r="A16" s="72" t="s">
        <v>291</v>
      </c>
      <c r="B16" s="2">
        <f>Prehlad!H77</f>
        <v>0</v>
      </c>
      <c r="C16" s="2">
        <f>Prehlad!I77</f>
        <v>0</v>
      </c>
      <c r="D16" s="2">
        <f>Prehlad!J77</f>
        <v>0</v>
      </c>
      <c r="E16" s="73">
        <f>Prehlad!L77</f>
        <v>19.26280736</v>
      </c>
      <c r="F16" s="74">
        <f>Prehlad!N77</f>
        <v>2.0315440000000002</v>
      </c>
      <c r="G16" s="74">
        <f>Prehlad!W77</f>
        <v>114.51400000000001</v>
      </c>
    </row>
    <row r="18" spans="1:7">
      <c r="A18" s="72" t="s">
        <v>293</v>
      </c>
      <c r="B18" s="2">
        <f>Prehlad!H84</f>
        <v>0</v>
      </c>
      <c r="C18" s="2">
        <f>Prehlad!I84</f>
        <v>0</v>
      </c>
      <c r="D18" s="2">
        <f>Prehlad!J84</f>
        <v>0</v>
      </c>
      <c r="E18" s="73">
        <f>Prehlad!L84</f>
        <v>4.9450000000000001E-2</v>
      </c>
      <c r="F18" s="74">
        <f>Prehlad!N84</f>
        <v>0</v>
      </c>
      <c r="G18" s="74">
        <f>Prehlad!W84</f>
        <v>10.680999999999999</v>
      </c>
    </row>
    <row r="19" spans="1:7">
      <c r="A19" s="72" t="s">
        <v>305</v>
      </c>
      <c r="B19" s="2">
        <f>Prehlad!H88</f>
        <v>0</v>
      </c>
      <c r="C19" s="2">
        <f>Prehlad!I88</f>
        <v>0</v>
      </c>
      <c r="D19" s="2">
        <f>Prehlad!J88</f>
        <v>0</v>
      </c>
      <c r="E19" s="73">
        <f>Prehlad!L88</f>
        <v>0</v>
      </c>
      <c r="F19" s="74">
        <f>Prehlad!N88</f>
        <v>0</v>
      </c>
      <c r="G19" s="74">
        <f>Prehlad!W88</f>
        <v>0</v>
      </c>
    </row>
    <row r="20" spans="1:7">
      <c r="A20" s="72" t="s">
        <v>310</v>
      </c>
      <c r="B20" s="2">
        <f>Prehlad!H106</f>
        <v>0</v>
      </c>
      <c r="C20" s="2">
        <f>Prehlad!I106</f>
        <v>0</v>
      </c>
      <c r="D20" s="2">
        <f>Prehlad!J106</f>
        <v>0</v>
      </c>
      <c r="E20" s="73">
        <f>Prehlad!L106</f>
        <v>0.28024342000000002</v>
      </c>
      <c r="F20" s="74">
        <f>Prehlad!N106</f>
        <v>0</v>
      </c>
      <c r="G20" s="74">
        <f>Prehlad!W106</f>
        <v>13.795999999999999</v>
      </c>
    </row>
    <row r="21" spans="1:7">
      <c r="A21" s="72" t="s">
        <v>353</v>
      </c>
      <c r="B21" s="2">
        <f>Prehlad!H117</f>
        <v>0</v>
      </c>
      <c r="C21" s="2">
        <f>Prehlad!I117</f>
        <v>0</v>
      </c>
      <c r="D21" s="2">
        <f>Prehlad!J117</f>
        <v>0</v>
      </c>
      <c r="E21" s="73">
        <f>Prehlad!L117</f>
        <v>3.7690000000000008E-2</v>
      </c>
      <c r="F21" s="74">
        <f>Prehlad!N117</f>
        <v>0</v>
      </c>
      <c r="G21" s="74">
        <f>Prehlad!W117</f>
        <v>12.567000000000002</v>
      </c>
    </row>
    <row r="22" spans="1:7">
      <c r="A22" s="72" t="s">
        <v>381</v>
      </c>
      <c r="B22" s="2">
        <f>Prehlad!H125</f>
        <v>0</v>
      </c>
      <c r="C22" s="2">
        <f>Prehlad!I125</f>
        <v>0</v>
      </c>
      <c r="D22" s="2">
        <f>Prehlad!J125</f>
        <v>0</v>
      </c>
      <c r="E22" s="73">
        <f>Prehlad!L125</f>
        <v>0.35113832</v>
      </c>
      <c r="F22" s="74">
        <f>Prehlad!N125</f>
        <v>0</v>
      </c>
      <c r="G22" s="74">
        <f>Prehlad!W125</f>
        <v>3.4020000000000001</v>
      </c>
    </row>
    <row r="23" spans="1:7">
      <c r="A23" s="72" t="s">
        <v>396</v>
      </c>
      <c r="B23" s="2">
        <f>Prehlad!H129</f>
        <v>0</v>
      </c>
      <c r="C23" s="2">
        <f>Prehlad!I129</f>
        <v>0</v>
      </c>
      <c r="D23" s="2">
        <f>Prehlad!J129</f>
        <v>0</v>
      </c>
      <c r="E23" s="73">
        <f>Prehlad!L129</f>
        <v>0</v>
      </c>
      <c r="F23" s="74">
        <f>Prehlad!N129</f>
        <v>8.7999999999999995E-2</v>
      </c>
      <c r="G23" s="74">
        <f>Prehlad!W129</f>
        <v>0.78</v>
      </c>
    </row>
    <row r="24" spans="1:7">
      <c r="A24" s="72" t="s">
        <v>402</v>
      </c>
      <c r="B24" s="2">
        <f>Prehlad!H136</f>
        <v>0</v>
      </c>
      <c r="C24" s="2">
        <f>Prehlad!I136</f>
        <v>0</v>
      </c>
      <c r="D24" s="2">
        <f>Prehlad!J136</f>
        <v>0</v>
      </c>
      <c r="E24" s="73">
        <f>Prehlad!L136</f>
        <v>3.5E-4</v>
      </c>
      <c r="F24" s="74">
        <f>Prehlad!N136</f>
        <v>0</v>
      </c>
      <c r="G24" s="74">
        <f>Prehlad!W136</f>
        <v>2.125</v>
      </c>
    </row>
    <row r="25" spans="1:7">
      <c r="A25" s="72" t="s">
        <v>417</v>
      </c>
      <c r="B25" s="2">
        <f>Prehlad!H153</f>
        <v>0</v>
      </c>
      <c r="C25" s="2">
        <f>Prehlad!I153</f>
        <v>0</v>
      </c>
      <c r="D25" s="2">
        <f>Prehlad!J153</f>
        <v>0</v>
      </c>
      <c r="E25" s="73">
        <f>Prehlad!L153</f>
        <v>2.2048511300000002</v>
      </c>
      <c r="F25" s="74">
        <f>Prehlad!N153</f>
        <v>0</v>
      </c>
      <c r="G25" s="74">
        <f>Prehlad!W153</f>
        <v>19.117000000000001</v>
      </c>
    </row>
    <row r="26" spans="1:7">
      <c r="A26" s="72" t="s">
        <v>453</v>
      </c>
      <c r="B26" s="2">
        <f>Prehlad!H160</f>
        <v>0</v>
      </c>
      <c r="C26" s="2">
        <f>Prehlad!I160</f>
        <v>0</v>
      </c>
      <c r="D26" s="2">
        <f>Prehlad!J160</f>
        <v>0</v>
      </c>
      <c r="E26" s="73">
        <f>Prehlad!L160</f>
        <v>0</v>
      </c>
      <c r="F26" s="74">
        <f>Prehlad!N160</f>
        <v>9.0220000000000005E-3</v>
      </c>
      <c r="G26" s="74">
        <f>Prehlad!W160</f>
        <v>2.6230000000000002</v>
      </c>
    </row>
    <row r="27" spans="1:7">
      <c r="A27" s="72" t="s">
        <v>464</v>
      </c>
      <c r="B27" s="2">
        <f>Prehlad!H165</f>
        <v>0</v>
      </c>
      <c r="C27" s="2">
        <f>Prehlad!I165</f>
        <v>0</v>
      </c>
      <c r="D27" s="2">
        <f>Prehlad!J165</f>
        <v>0</v>
      </c>
      <c r="E27" s="73">
        <f>Prehlad!L165</f>
        <v>1.0220400000000001E-2</v>
      </c>
      <c r="F27" s="74">
        <f>Prehlad!N165</f>
        <v>0</v>
      </c>
      <c r="G27" s="74">
        <f>Prehlad!W165</f>
        <v>5.5010000000000003</v>
      </c>
    </row>
    <row r="28" spans="1:7">
      <c r="A28" s="72" t="s">
        <v>472</v>
      </c>
      <c r="B28" s="2">
        <f>Prehlad!H170</f>
        <v>0</v>
      </c>
      <c r="C28" s="2">
        <f>Prehlad!I170</f>
        <v>0</v>
      </c>
      <c r="D28" s="2">
        <f>Prehlad!J170</f>
        <v>0</v>
      </c>
      <c r="E28" s="73">
        <f>Prehlad!L170</f>
        <v>1.3170360000000001E-2</v>
      </c>
      <c r="F28" s="74">
        <f>Prehlad!N170</f>
        <v>0</v>
      </c>
      <c r="G28" s="74">
        <f>Prehlad!W170</f>
        <v>2.8220000000000001</v>
      </c>
    </row>
    <row r="29" spans="1:7">
      <c r="A29" s="72" t="s">
        <v>480</v>
      </c>
      <c r="B29" s="2">
        <f>Prehlad!H172</f>
        <v>0</v>
      </c>
      <c r="C29" s="2">
        <f>Prehlad!I172</f>
        <v>0</v>
      </c>
      <c r="D29" s="2">
        <f>Prehlad!J172</f>
        <v>0</v>
      </c>
      <c r="E29" s="73">
        <f>Prehlad!L172</f>
        <v>2.9471136300000005</v>
      </c>
      <c r="F29" s="74">
        <f>Prehlad!N172</f>
        <v>9.7021999999999997E-2</v>
      </c>
      <c r="G29" s="74">
        <f>Prehlad!W172</f>
        <v>73.414000000000016</v>
      </c>
    </row>
    <row r="31" spans="1:7">
      <c r="A31" s="72" t="s">
        <v>482</v>
      </c>
      <c r="B31" s="2">
        <f>Prehlad!H178</f>
        <v>0</v>
      </c>
      <c r="C31" s="2">
        <f>Prehlad!I178</f>
        <v>0</v>
      </c>
      <c r="D31" s="2">
        <f>Prehlad!J178</f>
        <v>0</v>
      </c>
      <c r="E31" s="73">
        <f>Prehlad!L178</f>
        <v>0</v>
      </c>
      <c r="F31" s="74">
        <f>Prehlad!N178</f>
        <v>0</v>
      </c>
      <c r="G31" s="74">
        <f>Prehlad!W178</f>
        <v>0</v>
      </c>
    </row>
    <row r="32" spans="1:7">
      <c r="A32" s="72" t="s">
        <v>492</v>
      </c>
      <c r="B32" s="2">
        <f>Prehlad!H180</f>
        <v>0</v>
      </c>
      <c r="C32" s="2">
        <f>Prehlad!I180</f>
        <v>0</v>
      </c>
      <c r="D32" s="2">
        <f>Prehlad!J180</f>
        <v>0</v>
      </c>
      <c r="E32" s="73">
        <f>Prehlad!L180</f>
        <v>0</v>
      </c>
      <c r="F32" s="74">
        <f>Prehlad!N180</f>
        <v>0</v>
      </c>
      <c r="G32" s="74">
        <f>Prehlad!W180</f>
        <v>0</v>
      </c>
    </row>
    <row r="35" spans="1:7">
      <c r="A35" s="72" t="s">
        <v>493</v>
      </c>
      <c r="B35" s="2">
        <f>Prehlad!H182</f>
        <v>0</v>
      </c>
      <c r="C35" s="2">
        <f>Prehlad!I182</f>
        <v>0</v>
      </c>
      <c r="D35" s="2">
        <f>Prehlad!J182</f>
        <v>0</v>
      </c>
      <c r="E35" s="73">
        <f>Prehlad!L182</f>
        <v>22.209920990000001</v>
      </c>
      <c r="F35" s="74">
        <f>Prehlad!N182</f>
        <v>2.1285660000000002</v>
      </c>
      <c r="G35" s="74">
        <f>Prehlad!W182</f>
        <v>187.92800000000003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tabSelected="1" workbookViewId="0">
      <selection activeCell="P12" sqref="P12"/>
    </sheetView>
  </sheetViews>
  <sheetFormatPr defaultColWidth="9.109375" defaultRowHeight="13.2"/>
  <cols>
    <col min="1" max="1" width="0.6640625" style="3" customWidth="1"/>
    <col min="2" max="2" width="3.6640625" style="3" customWidth="1"/>
    <col min="3" max="3" width="6.88671875" style="3" customWidth="1"/>
    <col min="4" max="6" width="14" style="3" customWidth="1"/>
    <col min="7" max="7" width="3.88671875" style="3" customWidth="1"/>
    <col min="8" max="8" width="22.6640625" style="3" customWidth="1"/>
    <col min="9" max="9" width="14" style="3" customWidth="1"/>
    <col min="10" max="10" width="4.33203125" style="3" customWidth="1"/>
    <col min="11" max="11" width="19.6640625" style="3" customWidth="1"/>
    <col min="12" max="12" width="9.6640625" style="3" customWidth="1"/>
    <col min="13" max="13" width="14" style="3" customWidth="1"/>
    <col min="14" max="14" width="0.6640625" style="3" customWidth="1"/>
    <col min="15" max="15" width="1.44140625" style="3" customWidth="1"/>
    <col min="16" max="23" width="9.109375" style="3"/>
    <col min="24" max="25" width="5.6640625" style="3" customWidth="1"/>
    <col min="26" max="26" width="6.5546875" style="3" customWidth="1"/>
    <col min="27" max="27" width="21.44140625" style="3" customWidth="1"/>
    <col min="28" max="28" width="4.33203125" style="3" customWidth="1"/>
    <col min="29" max="29" width="8.33203125" style="3" customWidth="1"/>
    <col min="30" max="30" width="8.6640625" style="3" customWidth="1"/>
    <col min="31" max="1024" width="9.109375" style="3"/>
  </cols>
  <sheetData>
    <row r="1" spans="2:30" ht="28.5" customHeight="1">
      <c r="B1" s="4" t="s">
        <v>118</v>
      </c>
      <c r="C1" s="4"/>
      <c r="D1" s="4"/>
      <c r="E1" s="4"/>
      <c r="F1" s="4"/>
      <c r="G1" s="4"/>
      <c r="H1" s="5" t="str">
        <f>CONCATENATE(AA2," ",AB2," ",AC2," ",AD2)</f>
        <v xml:space="preserve">Krycí list rozpočtu v EUR  </v>
      </c>
      <c r="I1" s="4"/>
      <c r="J1" s="4"/>
      <c r="K1" s="4"/>
      <c r="L1" s="4"/>
      <c r="M1" s="4"/>
      <c r="Z1" s="69" t="s">
        <v>3</v>
      </c>
      <c r="AA1" s="69" t="s">
        <v>4</v>
      </c>
      <c r="AB1" s="69" t="s">
        <v>5</v>
      </c>
      <c r="AC1" s="69" t="s">
        <v>6</v>
      </c>
      <c r="AD1" s="69" t="s">
        <v>7</v>
      </c>
    </row>
    <row r="2" spans="2:30" ht="18" customHeight="1">
      <c r="B2" s="6" t="s">
        <v>119</v>
      </c>
      <c r="C2" s="7"/>
      <c r="D2" s="7"/>
      <c r="E2" s="7"/>
      <c r="F2" s="7"/>
      <c r="G2" s="8" t="s">
        <v>67</v>
      </c>
      <c r="H2" s="7" t="s">
        <v>120</v>
      </c>
      <c r="I2" s="7"/>
      <c r="J2" s="8" t="s">
        <v>68</v>
      </c>
      <c r="K2" s="7"/>
      <c r="L2" s="7"/>
      <c r="M2" s="50"/>
      <c r="Z2" s="69" t="s">
        <v>10</v>
      </c>
      <c r="AA2" s="70" t="s">
        <v>69</v>
      </c>
      <c r="AB2" s="70" t="s">
        <v>12</v>
      </c>
      <c r="AC2" s="70"/>
      <c r="AD2" s="71"/>
    </row>
    <row r="3" spans="2:30" ht="18" customHeight="1">
      <c r="B3" s="9" t="s">
        <v>121</v>
      </c>
      <c r="C3" s="10"/>
      <c r="D3" s="10"/>
      <c r="E3" s="10"/>
      <c r="F3" s="10"/>
      <c r="G3" s="11" t="s">
        <v>122</v>
      </c>
      <c r="H3" s="10"/>
      <c r="I3" s="10"/>
      <c r="J3" s="11" t="s">
        <v>70</v>
      </c>
      <c r="K3" s="10" t="s">
        <v>123</v>
      </c>
      <c r="L3" s="10"/>
      <c r="M3" s="51"/>
      <c r="Z3" s="69" t="s">
        <v>14</v>
      </c>
      <c r="AA3" s="70" t="s">
        <v>71</v>
      </c>
      <c r="AB3" s="70" t="s">
        <v>12</v>
      </c>
      <c r="AC3" s="70" t="s">
        <v>16</v>
      </c>
      <c r="AD3" s="71" t="s">
        <v>17</v>
      </c>
    </row>
    <row r="4" spans="2:30" ht="18" customHeight="1">
      <c r="B4" s="12"/>
      <c r="C4" s="13"/>
      <c r="D4" s="13"/>
      <c r="E4" s="13"/>
      <c r="F4" s="13"/>
      <c r="G4" s="14"/>
      <c r="H4" s="13"/>
      <c r="I4" s="13"/>
      <c r="J4" s="14" t="s">
        <v>72</v>
      </c>
      <c r="K4" s="13" t="s">
        <v>124</v>
      </c>
      <c r="L4" s="13" t="s">
        <v>73</v>
      </c>
      <c r="M4" s="52"/>
      <c r="Z4" s="69" t="s">
        <v>18</v>
      </c>
      <c r="AA4" s="70" t="s">
        <v>74</v>
      </c>
      <c r="AB4" s="70" t="s">
        <v>12</v>
      </c>
      <c r="AC4" s="70"/>
      <c r="AD4" s="71"/>
    </row>
    <row r="5" spans="2:30" ht="18" customHeight="1">
      <c r="B5" s="6" t="s">
        <v>75</v>
      </c>
      <c r="C5" s="7"/>
      <c r="D5" s="7" t="s">
        <v>125</v>
      </c>
      <c r="E5" s="7"/>
      <c r="F5" s="7"/>
      <c r="G5" s="15" t="s">
        <v>126</v>
      </c>
      <c r="H5" s="7"/>
      <c r="I5" s="7"/>
      <c r="J5" s="7" t="s">
        <v>76</v>
      </c>
      <c r="K5" s="7"/>
      <c r="L5" s="7" t="s">
        <v>77</v>
      </c>
      <c r="M5" s="50"/>
      <c r="Z5" s="69" t="s">
        <v>20</v>
      </c>
      <c r="AA5" s="70" t="s">
        <v>71</v>
      </c>
      <c r="AB5" s="70" t="s">
        <v>12</v>
      </c>
      <c r="AC5" s="70" t="s">
        <v>16</v>
      </c>
      <c r="AD5" s="71" t="s">
        <v>17</v>
      </c>
    </row>
    <row r="6" spans="2:30" ht="18" customHeight="1">
      <c r="B6" s="9" t="s">
        <v>78</v>
      </c>
      <c r="C6" s="10"/>
      <c r="D6" s="10"/>
      <c r="E6" s="10"/>
      <c r="F6" s="10"/>
      <c r="G6" s="16"/>
      <c r="H6" s="10"/>
      <c r="I6" s="10"/>
      <c r="J6" s="10" t="s">
        <v>76</v>
      </c>
      <c r="K6" s="10"/>
      <c r="L6" s="10" t="s">
        <v>77</v>
      </c>
      <c r="M6" s="51"/>
    </row>
    <row r="7" spans="2:30" ht="18" customHeight="1">
      <c r="B7" s="12" t="s">
        <v>79</v>
      </c>
      <c r="C7" s="13"/>
      <c r="D7" s="13" t="s">
        <v>127</v>
      </c>
      <c r="E7" s="13"/>
      <c r="F7" s="13"/>
      <c r="G7" s="17" t="s">
        <v>126</v>
      </c>
      <c r="H7" s="13" t="s">
        <v>128</v>
      </c>
      <c r="I7" s="13"/>
      <c r="J7" s="13" t="s">
        <v>76</v>
      </c>
      <c r="K7" s="13"/>
      <c r="L7" s="13" t="s">
        <v>77</v>
      </c>
      <c r="M7" s="52"/>
    </row>
    <row r="8" spans="2:30" ht="18" customHeight="1">
      <c r="B8" s="18"/>
      <c r="C8" s="19"/>
      <c r="D8" s="20"/>
      <c r="E8" s="21"/>
      <c r="F8" s="22">
        <f>IF(B8&lt;&gt;0,ROUND($M$26/B8,0),0)</f>
        <v>0</v>
      </c>
      <c r="G8" s="15"/>
      <c r="H8" s="19"/>
      <c r="I8" s="22">
        <f>IF(G8&lt;&gt;0,ROUND($M$26/G8,0),0)</f>
        <v>0</v>
      </c>
      <c r="J8" s="8"/>
      <c r="K8" s="19"/>
      <c r="L8" s="21"/>
      <c r="M8" s="53">
        <f>IF(J8&lt;&gt;0,ROUND($M$26/J8,0),0)</f>
        <v>0</v>
      </c>
    </row>
    <row r="9" spans="2:30" ht="18" customHeight="1">
      <c r="B9" s="23"/>
      <c r="C9" s="24"/>
      <c r="D9" s="25"/>
      <c r="E9" s="26"/>
      <c r="F9" s="27">
        <f>IF(B9&lt;&gt;0,ROUND($M$26/B9,0),0)</f>
        <v>0</v>
      </c>
      <c r="G9" s="28"/>
      <c r="H9" s="24"/>
      <c r="I9" s="27">
        <f>IF(G9&lt;&gt;0,ROUND($M$26/G9,0),0)</f>
        <v>0</v>
      </c>
      <c r="J9" s="28"/>
      <c r="K9" s="24"/>
      <c r="L9" s="26"/>
      <c r="M9" s="54">
        <f>IF(J9&lt;&gt;0,ROUND($M$26/J9,0),0)</f>
        <v>0</v>
      </c>
    </row>
    <row r="10" spans="2:30" ht="18" customHeight="1">
      <c r="B10" s="29" t="s">
        <v>80</v>
      </c>
      <c r="C10" s="30" t="s">
        <v>81</v>
      </c>
      <c r="D10" s="31" t="s">
        <v>29</v>
      </c>
      <c r="E10" s="31" t="s">
        <v>82</v>
      </c>
      <c r="F10" s="32" t="s">
        <v>83</v>
      </c>
      <c r="G10" s="29" t="s">
        <v>84</v>
      </c>
      <c r="H10" s="119" t="s">
        <v>85</v>
      </c>
      <c r="I10" s="119"/>
      <c r="J10" s="29" t="s">
        <v>86</v>
      </c>
      <c r="K10" s="119" t="s">
        <v>87</v>
      </c>
      <c r="L10" s="119"/>
      <c r="M10" s="119"/>
    </row>
    <row r="11" spans="2:30" ht="18" customHeight="1">
      <c r="B11" s="33">
        <v>1</v>
      </c>
      <c r="C11" s="34" t="s">
        <v>88</v>
      </c>
      <c r="D11" s="121">
        <f>Prehlad!H77</f>
        <v>0</v>
      </c>
      <c r="E11" s="121">
        <f>Prehlad!I77</f>
        <v>0</v>
      </c>
      <c r="F11" s="122">
        <f>D11+E11</f>
        <v>0</v>
      </c>
      <c r="G11" s="33">
        <v>6</v>
      </c>
      <c r="H11" s="34" t="s">
        <v>129</v>
      </c>
      <c r="I11" s="122">
        <v>0</v>
      </c>
      <c r="J11" s="33">
        <v>11</v>
      </c>
      <c r="K11" s="55" t="s">
        <v>132</v>
      </c>
      <c r="L11" s="56"/>
      <c r="M11" s="122">
        <f>ROUND(((D11+E11+D12+E12+D13)*L11),2)</f>
        <v>0</v>
      </c>
    </row>
    <row r="12" spans="2:30" ht="18" customHeight="1">
      <c r="B12" s="35">
        <v>2</v>
      </c>
      <c r="C12" s="36" t="s">
        <v>89</v>
      </c>
      <c r="D12" s="123">
        <f>Prehlad!H172</f>
        <v>0</v>
      </c>
      <c r="E12" s="123">
        <f>Prehlad!I172</f>
        <v>0</v>
      </c>
      <c r="F12" s="122">
        <f>D12+E12</f>
        <v>0</v>
      </c>
      <c r="G12" s="35">
        <v>7</v>
      </c>
      <c r="H12" s="36" t="s">
        <v>130</v>
      </c>
      <c r="I12" s="124">
        <v>0</v>
      </c>
      <c r="J12" s="35">
        <v>12</v>
      </c>
      <c r="K12" s="57" t="s">
        <v>133</v>
      </c>
      <c r="L12" s="58"/>
      <c r="M12" s="124">
        <f>ROUND(((D11+E11+D12+E12+D13)*L12),2)</f>
        <v>0</v>
      </c>
    </row>
    <row r="13" spans="2:30" ht="18" customHeight="1">
      <c r="B13" s="35">
        <v>3</v>
      </c>
      <c r="C13" s="36" t="s">
        <v>90</v>
      </c>
      <c r="D13" s="123">
        <f>Prehlad!H180</f>
        <v>0</v>
      </c>
      <c r="E13" s="123">
        <f>Prehlad!I180</f>
        <v>0</v>
      </c>
      <c r="F13" s="122">
        <f>D13+E13</f>
        <v>0</v>
      </c>
      <c r="G13" s="35">
        <v>8</v>
      </c>
      <c r="H13" s="36" t="s">
        <v>131</v>
      </c>
      <c r="I13" s="124">
        <v>0</v>
      </c>
      <c r="J13" s="35">
        <v>13</v>
      </c>
      <c r="K13" s="57" t="s">
        <v>134</v>
      </c>
      <c r="L13" s="58"/>
      <c r="M13" s="124">
        <f>ROUND(((D11+E11+D12+E12+D13)*L13),2)</f>
        <v>0</v>
      </c>
    </row>
    <row r="14" spans="2:30" ht="18" customHeight="1">
      <c r="B14" s="35">
        <v>4</v>
      </c>
      <c r="C14" s="36" t="s">
        <v>91</v>
      </c>
      <c r="D14" s="123"/>
      <c r="E14" s="123"/>
      <c r="F14" s="125">
        <f>D14+E14</f>
        <v>0</v>
      </c>
      <c r="G14" s="35">
        <v>9</v>
      </c>
      <c r="H14" s="36" t="s">
        <v>1</v>
      </c>
      <c r="I14" s="124">
        <v>0</v>
      </c>
      <c r="J14" s="35">
        <v>14</v>
      </c>
      <c r="K14" s="57" t="s">
        <v>1</v>
      </c>
      <c r="L14" s="58"/>
      <c r="M14" s="124">
        <f>ROUND(((D11+E11+D12+E12+D13+E13)*L14),2)</f>
        <v>0</v>
      </c>
    </row>
    <row r="15" spans="2:30" ht="18" customHeight="1">
      <c r="B15" s="37">
        <v>5</v>
      </c>
      <c r="C15" s="38" t="s">
        <v>92</v>
      </c>
      <c r="D15" s="126">
        <f>SUM(D11:D14)</f>
        <v>0</v>
      </c>
      <c r="E15" s="127">
        <f>SUM(E11:E14)</f>
        <v>0</v>
      </c>
      <c r="F15" s="128">
        <f>SUM(F11:F14)</f>
        <v>0</v>
      </c>
      <c r="G15" s="39">
        <v>10</v>
      </c>
      <c r="H15" s="40" t="s">
        <v>93</v>
      </c>
      <c r="I15" s="128">
        <f>SUM(I11:I14)</f>
        <v>0</v>
      </c>
      <c r="J15" s="37">
        <v>15</v>
      </c>
      <c r="K15" s="59"/>
      <c r="L15" s="60" t="s">
        <v>94</v>
      </c>
      <c r="M15" s="128">
        <f>SUM(M11:M14)</f>
        <v>0</v>
      </c>
    </row>
    <row r="16" spans="2:30" ht="18" customHeight="1">
      <c r="B16" s="118" t="s">
        <v>95</v>
      </c>
      <c r="C16" s="118"/>
      <c r="D16" s="118"/>
      <c r="E16" s="118"/>
      <c r="F16" s="41"/>
      <c r="G16" s="120" t="s">
        <v>96</v>
      </c>
      <c r="H16" s="120"/>
      <c r="I16" s="120"/>
      <c r="J16" s="29" t="s">
        <v>97</v>
      </c>
      <c r="K16" s="119" t="s">
        <v>98</v>
      </c>
      <c r="L16" s="119"/>
      <c r="M16" s="119"/>
    </row>
    <row r="17" spans="2:13" ht="18" customHeight="1">
      <c r="B17" s="42"/>
      <c r="C17" s="43" t="s">
        <v>99</v>
      </c>
      <c r="D17" s="43"/>
      <c r="E17" s="43" t="s">
        <v>100</v>
      </c>
      <c r="F17" s="44"/>
      <c r="G17" s="42"/>
      <c r="H17" s="4"/>
      <c r="I17" s="61"/>
      <c r="J17" s="35">
        <v>16</v>
      </c>
      <c r="K17" s="57" t="s">
        <v>101</v>
      </c>
      <c r="L17" s="62"/>
      <c r="M17" s="124">
        <v>0</v>
      </c>
    </row>
    <row r="18" spans="2:13" ht="18" customHeight="1">
      <c r="B18" s="45"/>
      <c r="C18" s="4" t="s">
        <v>102</v>
      </c>
      <c r="D18" s="4"/>
      <c r="E18" s="4"/>
      <c r="F18" s="46"/>
      <c r="G18" s="45"/>
      <c r="H18" s="4" t="s">
        <v>99</v>
      </c>
      <c r="I18" s="61"/>
      <c r="J18" s="35">
        <v>17</v>
      </c>
      <c r="K18" s="57" t="s">
        <v>135</v>
      </c>
      <c r="L18" s="62"/>
      <c r="M18" s="124">
        <v>0</v>
      </c>
    </row>
    <row r="19" spans="2:13" ht="18" customHeight="1">
      <c r="B19" s="45"/>
      <c r="C19" s="4"/>
      <c r="D19" s="4"/>
      <c r="E19" s="4"/>
      <c r="F19" s="46"/>
      <c r="G19" s="45"/>
      <c r="H19" s="47"/>
      <c r="I19" s="61"/>
      <c r="J19" s="35">
        <v>18</v>
      </c>
      <c r="K19" s="57" t="s">
        <v>136</v>
      </c>
      <c r="L19" s="62"/>
      <c r="M19" s="124">
        <v>0</v>
      </c>
    </row>
    <row r="20" spans="2:13" ht="18" customHeight="1">
      <c r="B20" s="45"/>
      <c r="C20" s="4"/>
      <c r="D20" s="4"/>
      <c r="E20" s="4"/>
      <c r="F20" s="46"/>
      <c r="G20" s="45"/>
      <c r="H20" s="43" t="s">
        <v>100</v>
      </c>
      <c r="I20" s="61"/>
      <c r="J20" s="35">
        <v>19</v>
      </c>
      <c r="K20" s="57" t="s">
        <v>1</v>
      </c>
      <c r="L20" s="62"/>
      <c r="M20" s="124">
        <v>0</v>
      </c>
    </row>
    <row r="21" spans="2:13" ht="18" customHeight="1">
      <c r="B21" s="42"/>
      <c r="C21" s="4"/>
      <c r="D21" s="4"/>
      <c r="E21" s="4"/>
      <c r="F21" s="4"/>
      <c r="G21" s="42"/>
      <c r="H21" s="4" t="s">
        <v>102</v>
      </c>
      <c r="I21" s="61"/>
      <c r="J21" s="37">
        <v>20</v>
      </c>
      <c r="K21" s="59"/>
      <c r="L21" s="60" t="s">
        <v>103</v>
      </c>
      <c r="M21" s="128">
        <f>SUM(M17:M20)</f>
        <v>0</v>
      </c>
    </row>
    <row r="22" spans="2:13" ht="18" customHeight="1">
      <c r="B22" s="118" t="s">
        <v>104</v>
      </c>
      <c r="C22" s="118"/>
      <c r="D22" s="118"/>
      <c r="E22" s="118"/>
      <c r="F22" s="41"/>
      <c r="G22" s="42"/>
      <c r="H22" s="4"/>
      <c r="I22" s="61"/>
      <c r="J22" s="29" t="s">
        <v>105</v>
      </c>
      <c r="K22" s="119" t="s">
        <v>106</v>
      </c>
      <c r="L22" s="119"/>
      <c r="M22" s="119"/>
    </row>
    <row r="23" spans="2:13" ht="18" customHeight="1">
      <c r="B23" s="42"/>
      <c r="C23" s="43" t="s">
        <v>99</v>
      </c>
      <c r="D23" s="43"/>
      <c r="E23" s="43" t="s">
        <v>100</v>
      </c>
      <c r="F23" s="44"/>
      <c r="G23" s="42"/>
      <c r="H23" s="4"/>
      <c r="I23" s="61"/>
      <c r="J23" s="33">
        <v>21</v>
      </c>
      <c r="K23" s="55"/>
      <c r="L23" s="63" t="s">
        <v>107</v>
      </c>
      <c r="M23" s="122">
        <f>ROUND(F15,2)+I15+M15+M21</f>
        <v>0</v>
      </c>
    </row>
    <row r="24" spans="2:13" ht="18" customHeight="1">
      <c r="B24" s="45"/>
      <c r="C24" s="4" t="s">
        <v>102</v>
      </c>
      <c r="D24" s="4"/>
      <c r="E24" s="4"/>
      <c r="F24" s="46"/>
      <c r="G24" s="42"/>
      <c r="H24" s="4"/>
      <c r="I24" s="61"/>
      <c r="J24" s="35">
        <v>22</v>
      </c>
      <c r="K24" s="57" t="s">
        <v>137</v>
      </c>
      <c r="L24" s="129">
        <f>M23-L25</f>
        <v>0</v>
      </c>
      <c r="M24" s="124">
        <f>ROUND((L24*20)/100,2)</f>
        <v>0</v>
      </c>
    </row>
    <row r="25" spans="2:13" ht="18" customHeight="1">
      <c r="B25" s="45"/>
      <c r="C25" s="4"/>
      <c r="D25" s="4"/>
      <c r="E25" s="4"/>
      <c r="F25" s="46"/>
      <c r="G25" s="42"/>
      <c r="H25" s="4"/>
      <c r="I25" s="61"/>
      <c r="J25" s="35">
        <v>23</v>
      </c>
      <c r="K25" s="57" t="s">
        <v>138</v>
      </c>
      <c r="L25" s="129">
        <f>SUMIF(Prehlad!O11:O9999,0,Prehlad!J11:J9999)</f>
        <v>0</v>
      </c>
      <c r="M25" s="124">
        <f>ROUND((L25*0)/100,1)</f>
        <v>0</v>
      </c>
    </row>
    <row r="26" spans="2:13" ht="18" customHeight="1">
      <c r="B26" s="45"/>
      <c r="C26" s="4"/>
      <c r="D26" s="4"/>
      <c r="E26" s="4"/>
      <c r="F26" s="46"/>
      <c r="G26" s="42"/>
      <c r="H26" s="4"/>
      <c r="I26" s="61"/>
      <c r="J26" s="37">
        <v>24</v>
      </c>
      <c r="K26" s="59"/>
      <c r="L26" s="60" t="s">
        <v>108</v>
      </c>
      <c r="M26" s="128">
        <f>M23+M24+M25</f>
        <v>0</v>
      </c>
    </row>
    <row r="27" spans="2:13" ht="17.100000000000001" customHeight="1">
      <c r="B27" s="48"/>
      <c r="C27" s="49"/>
      <c r="D27" s="49"/>
      <c r="E27" s="49"/>
      <c r="F27" s="49"/>
      <c r="G27" s="48"/>
      <c r="H27" s="49"/>
      <c r="I27" s="64"/>
      <c r="J27" s="65" t="s">
        <v>109</v>
      </c>
      <c r="K27" s="66" t="s">
        <v>139</v>
      </c>
      <c r="L27" s="67"/>
      <c r="M27" s="68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Danka</cp:lastModifiedBy>
  <cp:revision>2</cp:revision>
  <cp:lastPrinted>2019-05-20T14:23:00Z</cp:lastPrinted>
  <dcterms:created xsi:type="dcterms:W3CDTF">1999-04-06T07:39:00Z</dcterms:created>
  <dcterms:modified xsi:type="dcterms:W3CDTF">2023-02-14T12:24:19Z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