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ka 2023\Pod banosom Oprava\"/>
    </mc:Choice>
  </mc:AlternateContent>
  <xr:revisionPtr revIDLastSave="0" documentId="8_{AFB0BEE8-B956-4D7E-81BF-D46E3B8F9FD9}" xr6:coauthVersionLast="47" xr6:coauthVersionMax="47" xr10:uidLastSave="{00000000-0000-0000-0000-000000000000}"/>
  <bookViews>
    <workbookView xWindow="280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</workbook>
</file>

<file path=xl/calcChain.xml><?xml version="1.0" encoding="utf-8"?>
<calcChain xmlns="http://schemas.openxmlformats.org/spreadsheetml/2006/main">
  <c r="L25" i="6" l="1"/>
  <c r="M25" i="6" s="1"/>
  <c r="G38" i="5"/>
  <c r="W269" i="3"/>
  <c r="E13" i="6"/>
  <c r="G35" i="5"/>
  <c r="F35" i="5"/>
  <c r="E35" i="5"/>
  <c r="C35" i="5"/>
  <c r="W267" i="3"/>
  <c r="N267" i="3"/>
  <c r="L267" i="3"/>
  <c r="I267" i="3"/>
  <c r="G34" i="5"/>
  <c r="F34" i="5"/>
  <c r="E34" i="5"/>
  <c r="C34" i="5"/>
  <c r="W265" i="3"/>
  <c r="N265" i="3"/>
  <c r="L265" i="3"/>
  <c r="I265" i="3"/>
  <c r="N264" i="3"/>
  <c r="L264" i="3"/>
  <c r="J264" i="3"/>
  <c r="H264" i="3"/>
  <c r="N263" i="3"/>
  <c r="L263" i="3"/>
  <c r="J263" i="3"/>
  <c r="J265" i="3" s="1"/>
  <c r="H263" i="3"/>
  <c r="H265" i="3" s="1"/>
  <c r="G32" i="5"/>
  <c r="W259" i="3"/>
  <c r="G31" i="5"/>
  <c r="F31" i="5"/>
  <c r="E31" i="5"/>
  <c r="C31" i="5"/>
  <c r="W257" i="3"/>
  <c r="N257" i="3"/>
  <c r="L257" i="3"/>
  <c r="I257" i="3"/>
  <c r="N255" i="3"/>
  <c r="L255" i="3"/>
  <c r="J255" i="3"/>
  <c r="H255" i="3"/>
  <c r="N253" i="3"/>
  <c r="L253" i="3"/>
  <c r="J253" i="3"/>
  <c r="H253" i="3"/>
  <c r="H257" i="3" s="1"/>
  <c r="B31" i="5" s="1"/>
  <c r="N252" i="3"/>
  <c r="L252" i="3"/>
  <c r="J252" i="3"/>
  <c r="J257" i="3" s="1"/>
  <c r="H252" i="3"/>
  <c r="G30" i="5"/>
  <c r="F30" i="5"/>
  <c r="E30" i="5"/>
  <c r="C30" i="5"/>
  <c r="W249" i="3"/>
  <c r="N249" i="3"/>
  <c r="L249" i="3"/>
  <c r="I249" i="3"/>
  <c r="N248" i="3"/>
  <c r="L248" i="3"/>
  <c r="J248" i="3"/>
  <c r="H248" i="3"/>
  <c r="N246" i="3"/>
  <c r="L246" i="3"/>
  <c r="J246" i="3"/>
  <c r="H246" i="3"/>
  <c r="N244" i="3"/>
  <c r="L244" i="3"/>
  <c r="J244" i="3"/>
  <c r="H244" i="3"/>
  <c r="N243" i="3"/>
  <c r="L243" i="3"/>
  <c r="J243" i="3"/>
  <c r="H243" i="3"/>
  <c r="N240" i="3"/>
  <c r="L240" i="3"/>
  <c r="J240" i="3"/>
  <c r="H240" i="3"/>
  <c r="G29" i="5"/>
  <c r="C29" i="5"/>
  <c r="W237" i="3"/>
  <c r="I237" i="3"/>
  <c r="N236" i="3"/>
  <c r="N237" i="3" s="1"/>
  <c r="L236" i="3"/>
  <c r="L237" i="3" s="1"/>
  <c r="J236" i="3"/>
  <c r="H236" i="3"/>
  <c r="N235" i="3"/>
  <c r="L235" i="3"/>
  <c r="J235" i="3"/>
  <c r="H235" i="3"/>
  <c r="G28" i="5"/>
  <c r="W232" i="3"/>
  <c r="L232" i="3"/>
  <c r="E28" i="5" s="1"/>
  <c r="N231" i="3"/>
  <c r="N232" i="3" s="1"/>
  <c r="F28" i="5" s="1"/>
  <c r="L231" i="3"/>
  <c r="J231" i="3"/>
  <c r="H231" i="3"/>
  <c r="N230" i="3"/>
  <c r="L230" i="3"/>
  <c r="J230" i="3"/>
  <c r="H230" i="3"/>
  <c r="N228" i="3"/>
  <c r="L228" i="3"/>
  <c r="J228" i="3"/>
  <c r="I228" i="3"/>
  <c r="I232" i="3" s="1"/>
  <c r="C28" i="5" s="1"/>
  <c r="N227" i="3"/>
  <c r="L227" i="3"/>
  <c r="J227" i="3"/>
  <c r="H227" i="3"/>
  <c r="N226" i="3"/>
  <c r="L226" i="3"/>
  <c r="J226" i="3"/>
  <c r="H226" i="3"/>
  <c r="N224" i="3"/>
  <c r="L224" i="3"/>
  <c r="J224" i="3"/>
  <c r="H224" i="3"/>
  <c r="G27" i="5"/>
  <c r="W221" i="3"/>
  <c r="N221" i="3"/>
  <c r="F27" i="5" s="1"/>
  <c r="L221" i="3"/>
  <c r="E27" i="5" s="1"/>
  <c r="N220" i="3"/>
  <c r="L220" i="3"/>
  <c r="J220" i="3"/>
  <c r="H220" i="3"/>
  <c r="N218" i="3"/>
  <c r="L218" i="3"/>
  <c r="J218" i="3"/>
  <c r="H218" i="3"/>
  <c r="N217" i="3"/>
  <c r="L217" i="3"/>
  <c r="J217" i="3"/>
  <c r="I217" i="3"/>
  <c r="N216" i="3"/>
  <c r="L216" i="3"/>
  <c r="J216" i="3"/>
  <c r="H216" i="3"/>
  <c r="N213" i="3"/>
  <c r="L213" i="3"/>
  <c r="J213" i="3"/>
  <c r="I213" i="3"/>
  <c r="I221" i="3" s="1"/>
  <c r="C27" i="5" s="1"/>
  <c r="N212" i="3"/>
  <c r="L212" i="3"/>
  <c r="J212" i="3"/>
  <c r="H212" i="3"/>
  <c r="H221" i="3" s="1"/>
  <c r="B27" i="5" s="1"/>
  <c r="G26" i="5"/>
  <c r="C26" i="5"/>
  <c r="W209" i="3"/>
  <c r="I209" i="3"/>
  <c r="N208" i="3"/>
  <c r="N209" i="3" s="1"/>
  <c r="F26" i="5" s="1"/>
  <c r="L208" i="3"/>
  <c r="L209" i="3" s="1"/>
  <c r="E26" i="5" s="1"/>
  <c r="J208" i="3"/>
  <c r="H208" i="3"/>
  <c r="N207" i="3"/>
  <c r="L207" i="3"/>
  <c r="J207" i="3"/>
  <c r="H207" i="3"/>
  <c r="N205" i="3"/>
  <c r="L205" i="3"/>
  <c r="J205" i="3"/>
  <c r="H205" i="3"/>
  <c r="N203" i="3"/>
  <c r="L203" i="3"/>
  <c r="J203" i="3"/>
  <c r="H203" i="3"/>
  <c r="G25" i="5"/>
  <c r="C25" i="5"/>
  <c r="W200" i="3"/>
  <c r="N200" i="3"/>
  <c r="F25" i="5" s="1"/>
  <c r="I200" i="3"/>
  <c r="N199" i="3"/>
  <c r="L199" i="3"/>
  <c r="L200" i="3" s="1"/>
  <c r="E25" i="5" s="1"/>
  <c r="J199" i="3"/>
  <c r="H199" i="3"/>
  <c r="N197" i="3"/>
  <c r="L197" i="3"/>
  <c r="J197" i="3"/>
  <c r="H197" i="3"/>
  <c r="N195" i="3"/>
  <c r="L195" i="3"/>
  <c r="J195" i="3"/>
  <c r="J200" i="3" s="1"/>
  <c r="H195" i="3"/>
  <c r="G24" i="5"/>
  <c r="C24" i="5"/>
  <c r="W192" i="3"/>
  <c r="I192" i="3"/>
  <c r="N191" i="3"/>
  <c r="N192" i="3" s="1"/>
  <c r="F24" i="5" s="1"/>
  <c r="L191" i="3"/>
  <c r="L192" i="3" s="1"/>
  <c r="E24" i="5" s="1"/>
  <c r="J191" i="3"/>
  <c r="H191" i="3"/>
  <c r="N190" i="3"/>
  <c r="L190" i="3"/>
  <c r="J190" i="3"/>
  <c r="H190" i="3"/>
  <c r="N189" i="3"/>
  <c r="L189" i="3"/>
  <c r="J189" i="3"/>
  <c r="H189" i="3"/>
  <c r="N188" i="3"/>
  <c r="L188" i="3"/>
  <c r="J188" i="3"/>
  <c r="H188" i="3"/>
  <c r="N187" i="3"/>
  <c r="L187" i="3"/>
  <c r="J187" i="3"/>
  <c r="H187" i="3"/>
  <c r="N185" i="3"/>
  <c r="L185" i="3"/>
  <c r="J185" i="3"/>
  <c r="H185" i="3"/>
  <c r="N184" i="3"/>
  <c r="L184" i="3"/>
  <c r="J184" i="3"/>
  <c r="H184" i="3"/>
  <c r="H192" i="3" s="1"/>
  <c r="B24" i="5" s="1"/>
  <c r="G23" i="5"/>
  <c r="W181" i="3"/>
  <c r="N180" i="3"/>
  <c r="N181" i="3" s="1"/>
  <c r="F23" i="5" s="1"/>
  <c r="L180" i="3"/>
  <c r="L181" i="3" s="1"/>
  <c r="E23" i="5" s="1"/>
  <c r="J180" i="3"/>
  <c r="H180" i="3"/>
  <c r="N179" i="3"/>
  <c r="L179" i="3"/>
  <c r="J179" i="3"/>
  <c r="H179" i="3"/>
  <c r="N177" i="3"/>
  <c r="L177" i="3"/>
  <c r="J177" i="3"/>
  <c r="I177" i="3"/>
  <c r="N175" i="3"/>
  <c r="L175" i="3"/>
  <c r="J175" i="3"/>
  <c r="H175" i="3"/>
  <c r="N173" i="3"/>
  <c r="L173" i="3"/>
  <c r="J173" i="3"/>
  <c r="H173" i="3"/>
  <c r="N171" i="3"/>
  <c r="L171" i="3"/>
  <c r="J171" i="3"/>
  <c r="H171" i="3"/>
  <c r="N169" i="3"/>
  <c r="L169" i="3"/>
  <c r="J169" i="3"/>
  <c r="H169" i="3"/>
  <c r="N167" i="3"/>
  <c r="L167" i="3"/>
  <c r="J167" i="3"/>
  <c r="I167" i="3"/>
  <c r="N166" i="3"/>
  <c r="L166" i="3"/>
  <c r="J166" i="3"/>
  <c r="H166" i="3"/>
  <c r="N165" i="3"/>
  <c r="L165" i="3"/>
  <c r="J165" i="3"/>
  <c r="H165" i="3"/>
  <c r="N163" i="3"/>
  <c r="L163" i="3"/>
  <c r="J163" i="3"/>
  <c r="I163" i="3"/>
  <c r="N161" i="3"/>
  <c r="L161" i="3"/>
  <c r="J161" i="3"/>
  <c r="H161" i="3"/>
  <c r="N160" i="3"/>
  <c r="L160" i="3"/>
  <c r="J160" i="3"/>
  <c r="H160" i="3"/>
  <c r="G22" i="5"/>
  <c r="F22" i="5"/>
  <c r="E22" i="5"/>
  <c r="C22" i="5"/>
  <c r="W157" i="3"/>
  <c r="N157" i="3"/>
  <c r="L157" i="3"/>
  <c r="I157" i="3"/>
  <c r="N156" i="3"/>
  <c r="L156" i="3"/>
  <c r="J156" i="3"/>
  <c r="J157" i="3" s="1"/>
  <c r="H156" i="3"/>
  <c r="H157" i="3" s="1"/>
  <c r="B22" i="5" s="1"/>
  <c r="G21" i="5"/>
  <c r="F21" i="5"/>
  <c r="W153" i="3"/>
  <c r="N153" i="3"/>
  <c r="L153" i="3"/>
  <c r="E21" i="5" s="1"/>
  <c r="N152" i="3"/>
  <c r="L152" i="3"/>
  <c r="J152" i="3"/>
  <c r="H152" i="3"/>
  <c r="N150" i="3"/>
  <c r="L150" i="3"/>
  <c r="J150" i="3"/>
  <c r="H150" i="3"/>
  <c r="N148" i="3"/>
  <c r="L148" i="3"/>
  <c r="J148" i="3"/>
  <c r="I148" i="3"/>
  <c r="N146" i="3"/>
  <c r="L146" i="3"/>
  <c r="J146" i="3"/>
  <c r="H146" i="3"/>
  <c r="N144" i="3"/>
  <c r="L144" i="3"/>
  <c r="J144" i="3"/>
  <c r="I144" i="3"/>
  <c r="N142" i="3"/>
  <c r="L142" i="3"/>
  <c r="J142" i="3"/>
  <c r="H142" i="3"/>
  <c r="N140" i="3"/>
  <c r="L140" i="3"/>
  <c r="J140" i="3"/>
  <c r="I140" i="3"/>
  <c r="N138" i="3"/>
  <c r="L138" i="3"/>
  <c r="J138" i="3"/>
  <c r="I138" i="3"/>
  <c r="I153" i="3" s="1"/>
  <c r="C21" i="5" s="1"/>
  <c r="N136" i="3"/>
  <c r="L136" i="3"/>
  <c r="J136" i="3"/>
  <c r="H136" i="3"/>
  <c r="G20" i="5"/>
  <c r="F20" i="5"/>
  <c r="W133" i="3"/>
  <c r="N133" i="3"/>
  <c r="N132" i="3"/>
  <c r="L132" i="3"/>
  <c r="L133" i="3" s="1"/>
  <c r="E20" i="5" s="1"/>
  <c r="J132" i="3"/>
  <c r="H132" i="3"/>
  <c r="N130" i="3"/>
  <c r="L130" i="3"/>
  <c r="J130" i="3"/>
  <c r="I130" i="3"/>
  <c r="I133" i="3" s="1"/>
  <c r="N129" i="3"/>
  <c r="L129" i="3"/>
  <c r="J129" i="3"/>
  <c r="H129" i="3"/>
  <c r="N128" i="3"/>
  <c r="L128" i="3"/>
  <c r="J128" i="3"/>
  <c r="H128" i="3"/>
  <c r="N126" i="3"/>
  <c r="L126" i="3"/>
  <c r="J126" i="3"/>
  <c r="I126" i="3"/>
  <c r="N124" i="3"/>
  <c r="L124" i="3"/>
  <c r="J124" i="3"/>
  <c r="H124" i="3"/>
  <c r="N122" i="3"/>
  <c r="L122" i="3"/>
  <c r="J122" i="3"/>
  <c r="H122" i="3"/>
  <c r="E11" i="6"/>
  <c r="G18" i="5"/>
  <c r="F18" i="5"/>
  <c r="E18" i="5"/>
  <c r="C18" i="5"/>
  <c r="W118" i="3"/>
  <c r="N118" i="3"/>
  <c r="L118" i="3"/>
  <c r="I118" i="3"/>
  <c r="G17" i="5"/>
  <c r="F17" i="5"/>
  <c r="E17" i="5"/>
  <c r="C17" i="5"/>
  <c r="W116" i="3"/>
  <c r="N116" i="3"/>
  <c r="L116" i="3"/>
  <c r="I116" i="3"/>
  <c r="N115" i="3"/>
  <c r="L115" i="3"/>
  <c r="J115" i="3"/>
  <c r="H115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N107" i="3"/>
  <c r="L107" i="3"/>
  <c r="J107" i="3"/>
  <c r="H107" i="3"/>
  <c r="N106" i="3"/>
  <c r="L106" i="3"/>
  <c r="J106" i="3"/>
  <c r="H106" i="3"/>
  <c r="N105" i="3"/>
  <c r="L105" i="3"/>
  <c r="J105" i="3"/>
  <c r="H105" i="3"/>
  <c r="N104" i="3"/>
  <c r="L104" i="3"/>
  <c r="J104" i="3"/>
  <c r="H104" i="3"/>
  <c r="N102" i="3"/>
  <c r="L102" i="3"/>
  <c r="J102" i="3"/>
  <c r="H102" i="3"/>
  <c r="N101" i="3"/>
  <c r="L101" i="3"/>
  <c r="J101" i="3"/>
  <c r="H101" i="3"/>
  <c r="H116" i="3" s="1"/>
  <c r="B17" i="5" s="1"/>
  <c r="G16" i="5"/>
  <c r="F16" i="5"/>
  <c r="E16" i="5"/>
  <c r="C16" i="5"/>
  <c r="W98" i="3"/>
  <c r="N98" i="3"/>
  <c r="L98" i="3"/>
  <c r="I98" i="3"/>
  <c r="N97" i="3"/>
  <c r="L97" i="3"/>
  <c r="J97" i="3"/>
  <c r="H97" i="3"/>
  <c r="N96" i="3"/>
  <c r="L96" i="3"/>
  <c r="J96" i="3"/>
  <c r="H96" i="3"/>
  <c r="N94" i="3"/>
  <c r="L94" i="3"/>
  <c r="J94" i="3"/>
  <c r="H94" i="3"/>
  <c r="N93" i="3"/>
  <c r="L93" i="3"/>
  <c r="J93" i="3"/>
  <c r="H93" i="3"/>
  <c r="N91" i="3"/>
  <c r="L91" i="3"/>
  <c r="J91" i="3"/>
  <c r="H91" i="3"/>
  <c r="N89" i="3"/>
  <c r="L89" i="3"/>
  <c r="J89" i="3"/>
  <c r="H89" i="3"/>
  <c r="N88" i="3"/>
  <c r="L88" i="3"/>
  <c r="J88" i="3"/>
  <c r="H88" i="3"/>
  <c r="N86" i="3"/>
  <c r="L86" i="3"/>
  <c r="J86" i="3"/>
  <c r="H86" i="3"/>
  <c r="N85" i="3"/>
  <c r="L85" i="3"/>
  <c r="J85" i="3"/>
  <c r="H85" i="3"/>
  <c r="N82" i="3"/>
  <c r="L82" i="3"/>
  <c r="J82" i="3"/>
  <c r="H82" i="3"/>
  <c r="H98" i="3" s="1"/>
  <c r="B16" i="5" s="1"/>
  <c r="N79" i="3"/>
  <c r="L79" i="3"/>
  <c r="J79" i="3"/>
  <c r="J98" i="3" s="1"/>
  <c r="H79" i="3"/>
  <c r="G15" i="5"/>
  <c r="F15" i="5"/>
  <c r="E15" i="5"/>
  <c r="C15" i="5"/>
  <c r="W76" i="3"/>
  <c r="N76" i="3"/>
  <c r="L76" i="3"/>
  <c r="I76" i="3"/>
  <c r="N74" i="3"/>
  <c r="L74" i="3"/>
  <c r="J74" i="3"/>
  <c r="H74" i="3"/>
  <c r="N73" i="3"/>
  <c r="L73" i="3"/>
  <c r="J73" i="3"/>
  <c r="H73" i="3"/>
  <c r="N71" i="3"/>
  <c r="L71" i="3"/>
  <c r="J71" i="3"/>
  <c r="H71" i="3"/>
  <c r="N70" i="3"/>
  <c r="L70" i="3"/>
  <c r="J70" i="3"/>
  <c r="H70" i="3"/>
  <c r="N68" i="3"/>
  <c r="L68" i="3"/>
  <c r="J68" i="3"/>
  <c r="H68" i="3"/>
  <c r="N66" i="3"/>
  <c r="L66" i="3"/>
  <c r="J66" i="3"/>
  <c r="J76" i="3" s="1"/>
  <c r="H66" i="3"/>
  <c r="G14" i="5"/>
  <c r="F14" i="5"/>
  <c r="E14" i="5"/>
  <c r="C14" i="5"/>
  <c r="W63" i="3"/>
  <c r="N63" i="3"/>
  <c r="L63" i="3"/>
  <c r="I63" i="3"/>
  <c r="N62" i="3"/>
  <c r="L62" i="3"/>
  <c r="J62" i="3"/>
  <c r="H62" i="3"/>
  <c r="N60" i="3"/>
  <c r="L60" i="3"/>
  <c r="J60" i="3"/>
  <c r="H60" i="3"/>
  <c r="N58" i="3"/>
  <c r="L58" i="3"/>
  <c r="J58" i="3"/>
  <c r="H58" i="3"/>
  <c r="H63" i="3" s="1"/>
  <c r="B14" i="5" s="1"/>
  <c r="N56" i="3"/>
  <c r="L56" i="3"/>
  <c r="J56" i="3"/>
  <c r="H56" i="3"/>
  <c r="G13" i="5"/>
  <c r="F13" i="5"/>
  <c r="E13" i="5"/>
  <c r="C13" i="5"/>
  <c r="W53" i="3"/>
  <c r="N53" i="3"/>
  <c r="L53" i="3"/>
  <c r="I53" i="3"/>
  <c r="N51" i="3"/>
  <c r="L51" i="3"/>
  <c r="J51" i="3"/>
  <c r="H51" i="3"/>
  <c r="N49" i="3"/>
  <c r="L49" i="3"/>
  <c r="J49" i="3"/>
  <c r="H49" i="3"/>
  <c r="N48" i="3"/>
  <c r="L48" i="3"/>
  <c r="J48" i="3"/>
  <c r="H48" i="3"/>
  <c r="N46" i="3"/>
  <c r="L46" i="3"/>
  <c r="J46" i="3"/>
  <c r="H46" i="3"/>
  <c r="N44" i="3"/>
  <c r="L44" i="3"/>
  <c r="J44" i="3"/>
  <c r="H44" i="3"/>
  <c r="N43" i="3"/>
  <c r="L43" i="3"/>
  <c r="J43" i="3"/>
  <c r="H43" i="3"/>
  <c r="N41" i="3"/>
  <c r="L41" i="3"/>
  <c r="J41" i="3"/>
  <c r="H41" i="3"/>
  <c r="N39" i="3"/>
  <c r="L39" i="3"/>
  <c r="J39" i="3"/>
  <c r="H39" i="3"/>
  <c r="N37" i="3"/>
  <c r="L37" i="3"/>
  <c r="J37" i="3"/>
  <c r="H37" i="3"/>
  <c r="N34" i="3"/>
  <c r="L34" i="3"/>
  <c r="J34" i="3"/>
  <c r="J53" i="3" s="1"/>
  <c r="H34" i="3"/>
  <c r="G12" i="5"/>
  <c r="F12" i="5"/>
  <c r="E12" i="5"/>
  <c r="C12" i="5"/>
  <c r="W31" i="3"/>
  <c r="N31" i="3"/>
  <c r="L31" i="3"/>
  <c r="I31" i="3"/>
  <c r="N30" i="3"/>
  <c r="L30" i="3"/>
  <c r="J30" i="3"/>
  <c r="H30" i="3"/>
  <c r="N29" i="3"/>
  <c r="L29" i="3"/>
  <c r="J29" i="3"/>
  <c r="H29" i="3"/>
  <c r="N26" i="3"/>
  <c r="L26" i="3"/>
  <c r="J26" i="3"/>
  <c r="H26" i="3"/>
  <c r="N25" i="3"/>
  <c r="L25" i="3"/>
  <c r="J25" i="3"/>
  <c r="H25" i="3"/>
  <c r="N23" i="3"/>
  <c r="L23" i="3"/>
  <c r="J23" i="3"/>
  <c r="H23" i="3"/>
  <c r="N21" i="3"/>
  <c r="L21" i="3"/>
  <c r="J21" i="3"/>
  <c r="H21" i="3"/>
  <c r="N19" i="3"/>
  <c r="L19" i="3"/>
  <c r="J19" i="3"/>
  <c r="H19" i="3"/>
  <c r="N17" i="3"/>
  <c r="L17" i="3"/>
  <c r="J17" i="3"/>
  <c r="H17" i="3"/>
  <c r="N14" i="3"/>
  <c r="L14" i="3"/>
  <c r="J14" i="3"/>
  <c r="H14" i="3"/>
  <c r="M21" i="6"/>
  <c r="I15" i="6"/>
  <c r="F14" i="6"/>
  <c r="M9" i="6"/>
  <c r="I9" i="6"/>
  <c r="F9" i="6"/>
  <c r="M8" i="6"/>
  <c r="I8" i="6"/>
  <c r="F8" i="6"/>
  <c r="H1" i="6"/>
  <c r="B8" i="5"/>
  <c r="D8" i="3"/>
  <c r="H133" i="3" l="1"/>
  <c r="J153" i="3"/>
  <c r="D21" i="5" s="1"/>
  <c r="H153" i="3"/>
  <c r="B21" i="5" s="1"/>
  <c r="H181" i="3"/>
  <c r="B23" i="5" s="1"/>
  <c r="E29" i="5"/>
  <c r="L259" i="3"/>
  <c r="N259" i="3"/>
  <c r="F29" i="5"/>
  <c r="H237" i="3"/>
  <c r="B29" i="5" s="1"/>
  <c r="J31" i="3"/>
  <c r="J63" i="3"/>
  <c r="J116" i="3"/>
  <c r="H200" i="3"/>
  <c r="B25" i="5" s="1"/>
  <c r="I181" i="3"/>
  <c r="C23" i="5" s="1"/>
  <c r="J237" i="3"/>
  <c r="D29" i="5" s="1"/>
  <c r="J249" i="3"/>
  <c r="H31" i="3"/>
  <c r="B12" i="5" s="1"/>
  <c r="H53" i="3"/>
  <c r="B13" i="5" s="1"/>
  <c r="H76" i="3"/>
  <c r="B15" i="5" s="1"/>
  <c r="J181" i="3"/>
  <c r="E181" i="3" s="1"/>
  <c r="H232" i="3"/>
  <c r="B28" i="5" s="1"/>
  <c r="J232" i="3"/>
  <c r="E232" i="3" s="1"/>
  <c r="H209" i="3"/>
  <c r="B26" i="5" s="1"/>
  <c r="J133" i="3"/>
  <c r="J192" i="3"/>
  <c r="E192" i="3" s="1"/>
  <c r="J209" i="3"/>
  <c r="E209" i="3" s="1"/>
  <c r="J221" i="3"/>
  <c r="D27" i="5" s="1"/>
  <c r="H249" i="3"/>
  <c r="B30" i="5" s="1"/>
  <c r="E53" i="3"/>
  <c r="D13" i="5"/>
  <c r="E76" i="3"/>
  <c r="D15" i="5"/>
  <c r="B20" i="5"/>
  <c r="E133" i="3"/>
  <c r="E157" i="3"/>
  <c r="D22" i="5"/>
  <c r="E221" i="3"/>
  <c r="J118" i="3"/>
  <c r="E31" i="3"/>
  <c r="D12" i="5"/>
  <c r="D17" i="5"/>
  <c r="E116" i="3"/>
  <c r="D34" i="5"/>
  <c r="J267" i="3"/>
  <c r="E265" i="3"/>
  <c r="I259" i="3"/>
  <c r="C20" i="5"/>
  <c r="D26" i="5"/>
  <c r="E257" i="3"/>
  <c r="D31" i="5"/>
  <c r="B34" i="5"/>
  <c r="H267" i="3"/>
  <c r="E63" i="3"/>
  <c r="D14" i="5"/>
  <c r="E200" i="3"/>
  <c r="D25" i="5"/>
  <c r="D16" i="5"/>
  <c r="E98" i="3"/>
  <c r="D28" i="5"/>
  <c r="E237" i="3"/>
  <c r="E249" i="3"/>
  <c r="D30" i="5"/>
  <c r="E153" i="3" l="1"/>
  <c r="D23" i="5"/>
  <c r="J259" i="3"/>
  <c r="D32" i="5" s="1"/>
  <c r="E32" i="5"/>
  <c r="L269" i="3"/>
  <c r="E38" i="5" s="1"/>
  <c r="F32" i="5"/>
  <c r="N269" i="3"/>
  <c r="F38" i="5" s="1"/>
  <c r="D24" i="5"/>
  <c r="D20" i="5"/>
  <c r="H259" i="3"/>
  <c r="D12" i="6" s="1"/>
  <c r="F12" i="6" s="1"/>
  <c r="H118" i="3"/>
  <c r="D13" i="6"/>
  <c r="F13" i="6" s="1"/>
  <c r="B35" i="5"/>
  <c r="D11" i="6"/>
  <c r="B18" i="5"/>
  <c r="E267" i="3"/>
  <c r="D35" i="5"/>
  <c r="C32" i="5"/>
  <c r="E12" i="6"/>
  <c r="E15" i="6" s="1"/>
  <c r="I269" i="3"/>
  <c r="C38" i="5" s="1"/>
  <c r="E118" i="3"/>
  <c r="D18" i="5"/>
  <c r="E259" i="3" l="1"/>
  <c r="J269" i="3"/>
  <c r="E269" i="3" s="1"/>
  <c r="H269" i="3"/>
  <c r="B38" i="5" s="1"/>
  <c r="B32" i="5"/>
  <c r="D15" i="6"/>
  <c r="M11" i="6"/>
  <c r="M14" i="6"/>
  <c r="M13" i="6"/>
  <c r="F11" i="6"/>
  <c r="F15" i="6" s="1"/>
  <c r="M12" i="6"/>
  <c r="D38" i="5" l="1"/>
  <c r="M15" i="6"/>
  <c r="M23" i="6" s="1"/>
  <c r="L24" i="6" l="1"/>
  <c r="M24" i="6" s="1"/>
  <c r="M26" i="6" s="1"/>
</calcChain>
</file>

<file path=xl/sharedStrings.xml><?xml version="1.0" encoding="utf-8"?>
<sst xmlns="http://schemas.openxmlformats.org/spreadsheetml/2006/main" count="1768" uniqueCount="670">
  <si>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</si>
  <si>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</si>
  <si>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</si>
  <si>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</si>
  <si>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</si>
  <si>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</si>
  <si>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</si>
  <si>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</si>
  <si>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</si>
  <si>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</si>
  <si>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</si>
  <si>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</si>
  <si>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</si>
  <si>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</si>
  <si>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</si>
  <si>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</si>
  <si>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</si>
  <si>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</si>
  <si>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</si>
  <si>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</si>
  <si>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</si>
  <si>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</si>
  <si>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</si>
  <si>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</si>
  <si>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</si>
  <si>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</si>
  <si>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</si>
  <si>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</si>
  <si>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</si>
  <si>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</si>
  <si>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</si>
  <si>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</si>
  <si>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</si>
  <si>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</si>
  <si>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</si>
  <si>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</si>
  <si>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</si>
  <si>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</si>
  <si>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</si>
  <si>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</si>
  <si>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</si>
  <si>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</si>
  <si>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</si>
  <si>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</si>
  <si>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</si>
  <si>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</si>
  <si>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</si>
  <si>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</si>
  <si>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</si>
  <si>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</si>
  <si>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</si>
  <si>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</si>
  <si>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</si>
  <si>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</si>
  <si>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</si>
  <si>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</si>
  <si>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</si>
  <si>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</si>
  <si>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</si>
  <si>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</si>
  <si>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</si>
  <si>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</si>
  <si>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</si>
  <si>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</si>
  <si>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</si>
  <si>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</si>
  <si>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</si>
  <si>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</si>
  <si>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</si>
  <si>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</si>
  <si>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</si>
  <si>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</si>
  <si>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</si>
  <si>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</si>
  <si>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</si>
  <si>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</si>
  <si>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</si>
  <si>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</si>
  <si>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</si>
  <si>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</si>
  <si>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</si>
  <si>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</si>
  <si>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</si>
  <si>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</si>
  <si>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</si>
  <si>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</si>
  <si>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</si>
  <si>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</si>
  <si>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</si>
  <si>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</si>
  <si>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</si>
  <si>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</si>
  <si>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</si>
  <si>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</si>
  <si>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</si>
  <si>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</si>
  <si>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</si>
  <si>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</si>
  <si>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</si>
  <si>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</si>
  <si>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</si>
  <si>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</si>
  <si>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</si>
  <si>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</si>
  <si>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</si>
  <si>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</si>
  <si>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</si>
  <si>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</si>
  <si>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</si>
  <si>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</si>
  <si>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</si>
  <si>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</si>
  <si>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</si>
  <si>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</si>
  <si>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</si>
  <si>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Dátum: 27.01.2021</t>
  </si>
  <si>
    <t>Stavba : Stredná odborná škola Pod Bánošom - Modernizácia vzdelávania</t>
  </si>
  <si>
    <t>Objekt : SO 04 - Voštináreň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</si>
  <si>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</si>
  <si>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</si>
  <si>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</si>
  <si>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</si>
  <si>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04 - Voštináreň</t>
  </si>
  <si>
    <t>JKSO :</t>
  </si>
  <si>
    <t>Ing.Dana Urbanová</t>
  </si>
  <si>
    <t>27.01.2021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</si>
  <si>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</si>
  <si>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</si>
  <si>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</si>
  <si>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</si>
  <si>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</si>
  <si>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</si>
  <si>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</si>
  <si>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</si>
  <si>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</si>
  <si>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</si>
  <si>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</si>
  <si>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</si>
  <si>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</si>
  <si>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</si>
  <si>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</si>
  <si>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</si>
  <si>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</si>
  <si>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</si>
  <si>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</si>
  <si>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</si>
  <si>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</si>
  <si>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</si>
  <si>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131201101</t>
  </si>
  <si>
    <t>Hĺbenie jám nezapaž. v horn. tr. 3 do 100 m3</t>
  </si>
  <si>
    <t>m3</t>
  </si>
  <si>
    <t xml:space="preserve">                    </t>
  </si>
  <si>
    <t>13120-1101</t>
  </si>
  <si>
    <t>45.11.21</t>
  </si>
  <si>
    <t>EK</t>
  </si>
  <si>
    <t>S</t>
  </si>
  <si>
    <t>7,66*16,8*0,83 =   106,811</t>
  </si>
  <si>
    <t>"zosik" (17,7*2+7,66)*0,9*0,83/2 =   16,083</t>
  </si>
  <si>
    <t>131201109</t>
  </si>
  <si>
    <t>Príplatok za lepivosť v horn. tr. 3</t>
  </si>
  <si>
    <t>13120-1109</t>
  </si>
  <si>
    <t>122,894/2 =   61,447</t>
  </si>
  <si>
    <t>162201101</t>
  </si>
  <si>
    <t>Vodorovné premiestnenie výkopu do 20 m horn. tr. 1-4</t>
  </si>
  <si>
    <t>16220-1101</t>
  </si>
  <si>
    <t>45.11.24</t>
  </si>
  <si>
    <t>26,510+36,929 =   63,439</t>
  </si>
  <si>
    <t>162701105</t>
  </si>
  <si>
    <t>Vodorovné premiestnenie výkopu do 10000 m horn. tr. 1-4</t>
  </si>
  <si>
    <t>16270-1105</t>
  </si>
  <si>
    <t>122,894-63,439 =   59,455</t>
  </si>
  <si>
    <t>001</t>
  </si>
  <si>
    <t>171101104</t>
  </si>
  <si>
    <t>Násypy z hornín súdržných zhutnených do 102% PS</t>
  </si>
  <si>
    <t>17110-1104</t>
  </si>
  <si>
    <t>5,26*(10,77+2,93+0,7)*0,35 =   26,510</t>
  </si>
  <si>
    <t>171201201</t>
  </si>
  <si>
    <t>Uloženie sypaniny na skládku + poplatok</t>
  </si>
  <si>
    <t>17120-1201</t>
  </si>
  <si>
    <t>174101001</t>
  </si>
  <si>
    <t>Zásyp zhutnený jám, šachiet, rýh, zárezov alebo okolo objektov do 100 m3</t>
  </si>
  <si>
    <t>17410-1001</t>
  </si>
  <si>
    <t>0,6*(17,7*2+6,46)*0,83 =   20,846</t>
  </si>
  <si>
    <t>181101102</t>
  </si>
  <si>
    <t>Úprava pláne v zárezoch v horn. tr. 1-4 so zhutnením</t>
  </si>
  <si>
    <t>m2</t>
  </si>
  <si>
    <t>18110-1102</t>
  </si>
  <si>
    <t>231</t>
  </si>
  <si>
    <t>182001121</t>
  </si>
  <si>
    <t>Plošná úprava terénu, nerovnosti do +-150 mm v rovine</t>
  </si>
  <si>
    <t>18200-1121</t>
  </si>
  <si>
    <t xml:space="preserve">1 - ZEMNE PRÁCE  spolu: </t>
  </si>
  <si>
    <t>2 - ZÁKLADY</t>
  </si>
  <si>
    <t>002</t>
  </si>
  <si>
    <t>221942100</t>
  </si>
  <si>
    <t>Zhotovenie baranených duklitných pilot zvislých do 7 m komplet</t>
  </si>
  <si>
    <t>m</t>
  </si>
  <si>
    <t>22194-2133</t>
  </si>
  <si>
    <t>45.25.21</t>
  </si>
  <si>
    <t>18*7 =   126,000</t>
  </si>
  <si>
    <t>výmera je predbežná</t>
  </si>
  <si>
    <t>271571112</t>
  </si>
  <si>
    <t>Vankúš pod základy zo štrkopiesku netriedeného</t>
  </si>
  <si>
    <t>27157-1112</t>
  </si>
  <si>
    <t>7,66*16,8*0,25 =   32,172</t>
  </si>
  <si>
    <t>011</t>
  </si>
  <si>
    <t>273321411</t>
  </si>
  <si>
    <t>Základové dosky zo železobetónu tr. C25/30 XC2, XA1</t>
  </si>
  <si>
    <t>27332-1411</t>
  </si>
  <si>
    <t>45.25.32</t>
  </si>
  <si>
    <t>"ZD1" 16,2*6,46*0,25 =   26,163</t>
  </si>
  <si>
    <t>273351215</t>
  </si>
  <si>
    <t>Debnenie základových dosiek zhotovenie</t>
  </si>
  <si>
    <t>27335-1215</t>
  </si>
  <si>
    <t>"ZD1" (16,2+6,46)*2*0,25 =   11,330</t>
  </si>
  <si>
    <t>273351216</t>
  </si>
  <si>
    <t>Debnenie základových dosiek odstránenie</t>
  </si>
  <si>
    <t>27335-1216</t>
  </si>
  <si>
    <t>274321411</t>
  </si>
  <si>
    <t>Základové pásy zo železobetónu tr. C25/30 XC2, XA1</t>
  </si>
  <si>
    <t>27432-1411</t>
  </si>
  <si>
    <t>"ZP1" (16,2*2+5,26*3)*0,35*0,6 =   10,118</t>
  </si>
  <si>
    <t>274351215</t>
  </si>
  <si>
    <t>Debnenie základových pásov zhotovenie</t>
  </si>
  <si>
    <t>27435-1215</t>
  </si>
  <si>
    <t>"ZP1" (16,2*2+5,26*3)*0,35*2 =   33,726</t>
  </si>
  <si>
    <t>274351216</t>
  </si>
  <si>
    <t>Debnenie základových pásov odstránenie</t>
  </si>
  <si>
    <t>27435-1216</t>
  </si>
  <si>
    <t>274361821</t>
  </si>
  <si>
    <t>Výstuž základových dosiek a pásov BSt 500 (10505)</t>
  </si>
  <si>
    <t>t</t>
  </si>
  <si>
    <t>27436-1821</t>
  </si>
  <si>
    <t>(1541,3+1740,0)/1000 =   3,281</t>
  </si>
  <si>
    <t>289970110</t>
  </si>
  <si>
    <t>Vrstva z geotextílie Tatratex PP 200g/m2 prisypaním</t>
  </si>
  <si>
    <t>28997-0110</t>
  </si>
  <si>
    <t>16,8*7,66+1,3*(16,8*2+7,66) =   182,326</t>
  </si>
  <si>
    <t xml:space="preserve">2 - ZÁKLADY  spolu: </t>
  </si>
  <si>
    <t>3 - ZVISLÉ A KOMPLETNÉ KONŠTRUKCIE</t>
  </si>
  <si>
    <t>311233717</t>
  </si>
  <si>
    <t>Murivo nosné z tehál Porotherm 20 Profi Dryfix P12 brúsených</t>
  </si>
  <si>
    <t>31123-3717</t>
  </si>
  <si>
    <t>45.25.50</t>
  </si>
  <si>
    <t>(6*3+4,23*2-0,3*6)*2,5-1,5*2,25 =   58,275</t>
  </si>
  <si>
    <t>330321610</t>
  </si>
  <si>
    <t>Stĺpy a piliere zo železobetónu tr. C30/37 XC1</t>
  </si>
  <si>
    <t>33032-1610</t>
  </si>
  <si>
    <t>0,3*0,2*2,5*6 =   0,900</t>
  </si>
  <si>
    <t>253</t>
  </si>
  <si>
    <t>330351121</t>
  </si>
  <si>
    <t>Debnenie stĺpov. pilierov hranatých 0,40 m2</t>
  </si>
  <si>
    <t>33035-1121</t>
  </si>
  <si>
    <t>45.21.22</t>
  </si>
  <si>
    <t>(0,3+0,2)*2*2,5*6 =   15,000</t>
  </si>
  <si>
    <t>330351129</t>
  </si>
  <si>
    <t>Oddebnenie stĺpových pilierov</t>
  </si>
  <si>
    <t>33035-1129</t>
  </si>
  <si>
    <t xml:space="preserve">3 - ZVISLÉ A KOMPLETNÉ KONŠTRUKCIE  spolu: </t>
  </si>
  <si>
    <t>4 - VODOROVNÉ KONŠTRUKCIE</t>
  </si>
  <si>
    <t>413321414</t>
  </si>
  <si>
    <t>Nosníky a vence zo železobetónu tr. C25/30 XC1</t>
  </si>
  <si>
    <t>41332-1414</t>
  </si>
  <si>
    <t>(6*3+4,23*2-1,5)*0,32*0,2+1,5*0,5*0,2 =   1,747</t>
  </si>
  <si>
    <t>413351107</t>
  </si>
  <si>
    <t>Debnenie nosníkov a vencov bez podpernej konštrukcie zhotovenie</t>
  </si>
  <si>
    <t>41335-1107</t>
  </si>
  <si>
    <t>(6*3+4,23*2-1,5)*0,32*2+1,5*0,5*2+1,5*0,2 =   17,774</t>
  </si>
  <si>
    <t>413351108</t>
  </si>
  <si>
    <t>Debnenie nosníkov a vencov bez podpernej konštrukcie odstránenie</t>
  </si>
  <si>
    <t>41335-1108</t>
  </si>
  <si>
    <t>413351213</t>
  </si>
  <si>
    <t>Podperná konštr. nosníkov pre zaťaženie do 10 kPa zhotovenie</t>
  </si>
  <si>
    <t>41335-1213</t>
  </si>
  <si>
    <t>1,5*0,2 =   0,300</t>
  </si>
  <si>
    <t>413351214</t>
  </si>
  <si>
    <t>Podperná konštr. nosníkov pre zaťaženie do 10 kPa odstránenie</t>
  </si>
  <si>
    <t>41335-1214</t>
  </si>
  <si>
    <t>413361821</t>
  </si>
  <si>
    <t>Výstuž nosníkov ,vencov a stĺpov BSt 500 (10505)</t>
  </si>
  <si>
    <t>41336-1821</t>
  </si>
  <si>
    <t>453,8/1000 =   0,454</t>
  </si>
  <si>
    <t xml:space="preserve">4 - VODOROVNÉ KONŠTRUKCIE  spolu: </t>
  </si>
  <si>
    <t>6 - ÚPRAVY POVRCHOV, PODLAHY, VÝPLNE</t>
  </si>
  <si>
    <t>610991111</t>
  </si>
  <si>
    <t>Zakrývanie vnút. okenných otvorov, podláh, predmetov a konštrukcií</t>
  </si>
  <si>
    <t>61099-1111</t>
  </si>
  <si>
    <t>45.41.10</t>
  </si>
  <si>
    <t>1,5*2,25 =   3,375</t>
  </si>
  <si>
    <t>63,54+21,77 =   85,310</t>
  </si>
  <si>
    <t>612474605</t>
  </si>
  <si>
    <t>Omietka vnút. stien a stropov zo such. zm. Nanopor+cem. prednástrek</t>
  </si>
  <si>
    <t>61247-4505</t>
  </si>
  <si>
    <t>4,03*5,4 =   21,762</t>
  </si>
  <si>
    <t>(4,03*2+5,4*2)*2,84-1,5*2,25+(1,5+2,25)*0,2 =   50,937</t>
  </si>
  <si>
    <t>612481118</t>
  </si>
  <si>
    <t>Potiahnutie vnút. stien sklovláknitým pletivom vtlačeným do tmelu</t>
  </si>
  <si>
    <t>61248-1118</t>
  </si>
  <si>
    <t>620991121</t>
  </si>
  <si>
    <t>Zakrývanie výplní vonk. otvorov z lešenia</t>
  </si>
  <si>
    <t>62099-1121</t>
  </si>
  <si>
    <t>622401122</t>
  </si>
  <si>
    <t>Prípr. podkladu pre vonk. omietky, penetračný náter</t>
  </si>
  <si>
    <t>62240-8122</t>
  </si>
  <si>
    <t xml:space="preserve">  .  .  </t>
  </si>
  <si>
    <t>622401352</t>
  </si>
  <si>
    <t>Omietka vonk. stien tenkovrstvová Nanopor+cem. prednástrek</t>
  </si>
  <si>
    <t>62240-1332</t>
  </si>
  <si>
    <t>(4,63*2+6*3+0,2*2)*2,84-1,5*2,25+(1,5+2,25*2)*0,15-12,930 =   63,149</t>
  </si>
  <si>
    <t>622401382</t>
  </si>
  <si>
    <t>Omietka vonk. soklov tenkovrstvová Nanopor Mosaiktop+cem. prednástrek</t>
  </si>
  <si>
    <t>(4,63*2+6*3+0,2*2-1,5)*0,5-0,5*2*0,15 =   12,930</t>
  </si>
  <si>
    <t>622481119</t>
  </si>
  <si>
    <t>Potiahnutie vonk. stien sklovláknitým pletivom vtlačeným do tmelu s prichytením</t>
  </si>
  <si>
    <t>62248-1119</t>
  </si>
  <si>
    <t>631312511</t>
  </si>
  <si>
    <t>Mazanina z betónu prostého tr. C12/15 hr. 5-8 cm - podkladný betón</t>
  </si>
  <si>
    <t>63131-2511</t>
  </si>
  <si>
    <t>(16,2*2+5,26*3)*0,05*0,6+5,26*(10,77+2,93+0,7)*0,05 =   5,233</t>
  </si>
  <si>
    <t>632450132</t>
  </si>
  <si>
    <t>Vyrovnávací cementový poter zhotovenie v ploche zo suchých zmesí hr. 30 mm</t>
  </si>
  <si>
    <t>63245-0132</t>
  </si>
  <si>
    <t>632450134</t>
  </si>
  <si>
    <t>Vyrovnávací cementový poter zhotovenie v ploche zo suchých zmesí hr. 50 mm</t>
  </si>
  <si>
    <t>63245-0134</t>
  </si>
  <si>
    <t xml:space="preserve">6 - ÚPRAVY POVRCHOV, PODLAHY, VÝPLNE  spolu: </t>
  </si>
  <si>
    <t>9 - OSTATNÉ KONŠTRUKCIE A PRÁCE</t>
  </si>
  <si>
    <t>931961112</t>
  </si>
  <si>
    <t>Vložky do dilatačných škár z minerálnej plsti hr. 3 cm</t>
  </si>
  <si>
    <t>93196-1112</t>
  </si>
  <si>
    <t>003</t>
  </si>
  <si>
    <t>941941041</t>
  </si>
  <si>
    <t>Montáž lešenia ľahk. radového s podlahami š. do 1,2 m v. do 10 m</t>
  </si>
  <si>
    <t>94194-1041</t>
  </si>
  <si>
    <t>45.25.10</t>
  </si>
  <si>
    <t>16*(5,4+3,2)+6*4,3*2+1,2*(5,4+3,2) =   199,520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</si>
  <si>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</si>
  <si>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</si>
  <si>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</si>
  <si>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</si>
  <si>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</si>
  <si>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</si>
  <si>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941955003</t>
  </si>
  <si>
    <t>Lešenie ľahké prac. pomocné výš. podlahy do 2,5 m</t>
  </si>
  <si>
    <t>94195-5003</t>
  </si>
  <si>
    <t>952901111</t>
  </si>
  <si>
    <t>Vyčistenie budov byt. alebo občian. výstavby pri výške podlažia do 4 m</t>
  </si>
  <si>
    <t>95290-1111</t>
  </si>
  <si>
    <t>45.45.13</t>
  </si>
  <si>
    <t>013</t>
  </si>
  <si>
    <t>979081111</t>
  </si>
  <si>
    <t>Odvoz sute a vybúraných hmôt na skládku do 1 km</t>
  </si>
  <si>
    <t>97908-1111</t>
  </si>
  <si>
    <t>45.11.11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</si>
  <si>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</si>
  <si>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</si>
  <si>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</si>
  <si>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</si>
  <si>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</si>
  <si>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</si>
  <si>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</si>
  <si>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</si>
  <si>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</si>
  <si>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006</t>
  </si>
  <si>
    <t>981011413</t>
  </si>
  <si>
    <t>Demolácia budov mur. na MC alebo betónu postup. rozob. s podielom 20%</t>
  </si>
  <si>
    <t>98101-1413</t>
  </si>
  <si>
    <t>"sklady" 3,5*5*2,5*3 =   131,250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</si>
  <si>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</si>
  <si>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</si>
  <si>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</si>
  <si>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</si>
  <si>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</si>
  <si>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</si>
  <si>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</si>
  <si>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</si>
  <si>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</si>
  <si>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711111001</t>
  </si>
  <si>
    <t>Zhotovenie izolácie proti vlhkosti za studena vodor. náterom asfalt. penetr.</t>
  </si>
  <si>
    <t>I</t>
  </si>
  <si>
    <t>71111-1001</t>
  </si>
  <si>
    <t>45.22.20</t>
  </si>
  <si>
    <t>IK</t>
  </si>
  <si>
    <t>16*6 =   96,000</t>
  </si>
  <si>
    <t>711112001</t>
  </si>
  <si>
    <t>Zhotovenie izolácie proti vlhkosti za studena zvislá náterom asfalt. penetr.</t>
  </si>
  <si>
    <t>71111-2001</t>
  </si>
  <si>
    <t>(16+6)*2*0,2 =   8,800</t>
  </si>
  <si>
    <t>MAT</t>
  </si>
  <si>
    <t>111631500</t>
  </si>
  <si>
    <t>Lak asfaltový ALP-PENETRAL sudy</t>
  </si>
  <si>
    <t>26.82.13</t>
  </si>
  <si>
    <t>IZ</t>
  </si>
  <si>
    <t>(96,000+8,800)*0,00035 =   0,037</t>
  </si>
  <si>
    <t>711141559</t>
  </si>
  <si>
    <t>Zhotovenie izolácie proti vlhkosti pritavením NAIP vodor.</t>
  </si>
  <si>
    <t>71114-1559</t>
  </si>
  <si>
    <t>711142559</t>
  </si>
  <si>
    <t>Zhotovenie izolácie proti vlhkosti pritavením NAIP zvislá</t>
  </si>
  <si>
    <t>71114-2559</t>
  </si>
  <si>
    <t>628329120</t>
  </si>
  <si>
    <t>Pás ťažký asfaltový GG40</t>
  </si>
  <si>
    <t>21.12.56</t>
  </si>
  <si>
    <t>(96,000+8,800)*1,2 =   125,760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</si>
  <si>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</si>
  <si>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</si>
  <si>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</si>
  <si>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</si>
  <si>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713 - Izolácie tepelné</t>
  </si>
  <si>
    <t>713</t>
  </si>
  <si>
    <t>713111181</t>
  </si>
  <si>
    <t>Montáž tep. izolácie stropov rovn. hr. nad 15+5 cm skrutky</t>
  </si>
  <si>
    <t>71314-1181</t>
  </si>
  <si>
    <t>45.32.11</t>
  </si>
  <si>
    <t>631412230</t>
  </si>
  <si>
    <t>Doska Isover mw 90kg/m3 hr. 5cm</t>
  </si>
  <si>
    <t>26.82.16</t>
  </si>
  <si>
    <t>21,762*1,05 =   22,850</t>
  </si>
  <si>
    <t>631412330</t>
  </si>
  <si>
    <t>Doska Isover mw 90kg/m3 hr.15 cm</t>
  </si>
  <si>
    <t>713121111</t>
  </si>
  <si>
    <t>Montáž tep. izolácie podláh 1 x položenie</t>
  </si>
  <si>
    <t>71312-1111</t>
  </si>
  <si>
    <t>4,23*5,6 =   23,688</t>
  </si>
  <si>
    <t>2831BA742</t>
  </si>
  <si>
    <t>Doska izolačná eps Isover Neoflor 150 hr.3cm 1000x500 1000x1000 2500x1000mm</t>
  </si>
  <si>
    <t>23,688*1,05 =   24,872</t>
  </si>
  <si>
    <t>713132211</t>
  </si>
  <si>
    <t>Montáž tep. izol. stien z minerálnych vlákien hr. do 10 cm</t>
  </si>
  <si>
    <t>71313-2211</t>
  </si>
  <si>
    <t>(4,03*2+5,4*2)*2,84-1,5*2,25 =   50,187</t>
  </si>
  <si>
    <t>631414150</t>
  </si>
  <si>
    <t>Doska čadičová NOBASIL FKD(TF) 150kg/m3 hr. 10 cm</t>
  </si>
  <si>
    <t>50,187*1,05 =   52,696</t>
  </si>
  <si>
    <t>713191132</t>
  </si>
  <si>
    <t>Prekrytie izolácie tepelnej separačnou fóliou hr. 0,2 mm u podlah, striech alebo vrchom stropov</t>
  </si>
  <si>
    <t>71319-1132</t>
  </si>
  <si>
    <t>23,688*1,1 =   26,057</t>
  </si>
  <si>
    <t>998713201</t>
  </si>
  <si>
    <t>Presun hmôt pre izolácie tepelné v objektoch výšky do 6 m</t>
  </si>
  <si>
    <t>99871-3201</t>
  </si>
  <si>
    <t xml:space="preserve">713 - Izolácie tepelné  spolu: </t>
  </si>
  <si>
    <t>722 - Vnútorný vodovod</t>
  </si>
  <si>
    <t>721</t>
  </si>
  <si>
    <t>722252106</t>
  </si>
  <si>
    <t>Požiarne príslušenstvo, hasiaci prístroj práškový 6 kg</t>
  </si>
  <si>
    <t>kus</t>
  </si>
  <si>
    <t>72225-2104</t>
  </si>
  <si>
    <t>45.33.20</t>
  </si>
  <si>
    <t xml:space="preserve">722 - Vnútorný vodovod  spolu: </t>
  </si>
  <si>
    <t>762 - Konštrukcie tesárske</t>
  </si>
  <si>
    <t>762</t>
  </si>
  <si>
    <t>762313100</t>
  </si>
  <si>
    <t>Montáž a dodávka svorníkov , závit.tyčí a kotevných želiez pre drevené konštrukcie</t>
  </si>
  <si>
    <t>kpl</t>
  </si>
  <si>
    <t>76231-3111</t>
  </si>
  <si>
    <t>45.42.13</t>
  </si>
  <si>
    <t>762332130</t>
  </si>
  <si>
    <t>Montáž krovov viazaných prierez. plocha nad 224 do 288 cm2</t>
  </si>
  <si>
    <t>76233-2130</t>
  </si>
  <si>
    <t>45.22.11</t>
  </si>
  <si>
    <t>"12/22" 31*8,28 =   256,680</t>
  </si>
  <si>
    <t>605151500</t>
  </si>
  <si>
    <t>Hranol SM 1</t>
  </si>
  <si>
    <t>20.10.10</t>
  </si>
  <si>
    <t>256,680*0,12*0,22*1,1 =   7,454</t>
  </si>
  <si>
    <t>762341024</t>
  </si>
  <si>
    <t>Debnenia striech z dosiek OSB 3 skrutk. na krokvy na pero a drážku 19mm</t>
  </si>
  <si>
    <t>76234-1024</t>
  </si>
  <si>
    <t>762342202</t>
  </si>
  <si>
    <t>Montáž latovania striech, rozpätie do 22 cm, vrátane vyrez. otvor. do 0,25 m2</t>
  </si>
  <si>
    <t>76234-2202</t>
  </si>
  <si>
    <t>605171020</t>
  </si>
  <si>
    <t>Lata SM 1 do 25cm2</t>
  </si>
  <si>
    <t>136,620*2,5*0,02*0,04*1,1 =   0,301</t>
  </si>
  <si>
    <t>762395000</t>
  </si>
  <si>
    <t>Spojovacie a ochranné prostriedky k montáži krovov</t>
  </si>
  <si>
    <t>76239-5000</t>
  </si>
  <si>
    <t>7,454+0,301 =   7,755</t>
  </si>
  <si>
    <t>762511266</t>
  </si>
  <si>
    <t>Podlahy podkladové z dosiek OSB skrutk. na pero a drážku nebrús 20mm</t>
  </si>
  <si>
    <t>76251-1266</t>
  </si>
  <si>
    <t>762822110</t>
  </si>
  <si>
    <t>Montáž stropníc z hraneného a polohr. reziva, prier. plocha do 144 cm2</t>
  </si>
  <si>
    <t>76282-2110</t>
  </si>
  <si>
    <t>"8/15" 11*2,99+22*2,825+11*2,8 =   125,840</t>
  </si>
  <si>
    <t>762822120</t>
  </si>
  <si>
    <t>Montáž stropníc z hraneného a polohr. reziva, prier. plocha nad 144 do 288 cm2</t>
  </si>
  <si>
    <t>76282-2120</t>
  </si>
  <si>
    <t>"15/15" 11*4,5 =   49,500</t>
  </si>
  <si>
    <t>(125,840*0,08*0,15+49,500*0,15*0,15)*1,1 =   2,886</t>
  </si>
  <si>
    <t>762895000</t>
  </si>
  <si>
    <t>Spojovacie a ochranné prostriedky k montáži podláh a stropov</t>
  </si>
  <si>
    <t>76289-5000</t>
  </si>
  <si>
    <t>998762202</t>
  </si>
  <si>
    <t>Presun hmôt pre tesárske konštr. v objektoch výšky do 12 m</t>
  </si>
  <si>
    <t>99876-2202</t>
  </si>
  <si>
    <t xml:space="preserve">762 - Konštrukcie tesárske  spolu: </t>
  </si>
  <si>
    <t>764 - Konštrukcie klampiarske</t>
  </si>
  <si>
    <t>764</t>
  </si>
  <si>
    <t>764351205</t>
  </si>
  <si>
    <t>KL02 Klamp. PZ pl. žľaby pododkvap. štvorhran. rš 440</t>
  </si>
  <si>
    <t>76435-1205</t>
  </si>
  <si>
    <t>45.22.13</t>
  </si>
  <si>
    <t>764454201</t>
  </si>
  <si>
    <t>KL01,03 Klamp. PZ pl. rúry odpadové kruhové d-80 objímky</t>
  </si>
  <si>
    <t>76445-4201</t>
  </si>
  <si>
    <t>2,6*2 =   5,200</t>
  </si>
  <si>
    <t>764721117</t>
  </si>
  <si>
    <t>KL06 Klamp. PZ pl. oplechovanie rš 516</t>
  </si>
  <si>
    <t>76472-1117</t>
  </si>
  <si>
    <t>764751121</t>
  </si>
  <si>
    <t>KL04 Klamp. PZ pl. koleno rúry odkvapovej d 80 mm</t>
  </si>
  <si>
    <t>76475-1131</t>
  </si>
  <si>
    <t>764751131</t>
  </si>
  <si>
    <t>KL05 Klamp. PZ pl. koleno rúry odkvapovej d 80 mm</t>
  </si>
  <si>
    <t>764759211</t>
  </si>
  <si>
    <t>Klamp. PZ pl. kotlík konický d do 150</t>
  </si>
  <si>
    <t>76411-1354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</si>
  <si>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</si>
  <si>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</si>
  <si>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</si>
  <si>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</si>
  <si>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</si>
  <si>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</si>
  <si>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</si>
  <si>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</si>
  <si>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</si>
  <si>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45.22.12</t>
  </si>
  <si>
    <t>16,5*8,28 =   136,620</t>
  </si>
  <si>
    <t>765901050</t>
  </si>
  <si>
    <t>Pokrytie striech fóliou hydroizolačná poistná</t>
  </si>
  <si>
    <t>76590-1050</t>
  </si>
  <si>
    <t>136,620*1,1 =   150,282</t>
  </si>
  <si>
    <t>998765201</t>
  </si>
  <si>
    <t>Presun hmôt pre krytiny tvrdé na objektoch výšky do 6 m</t>
  </si>
  <si>
    <t>99876-5201</t>
  </si>
  <si>
    <t xml:space="preserve">765 - Krytiny tvrdé  spolu: </t>
  </si>
  <si>
    <t>766 - Konštrukcie stolárske</t>
  </si>
  <si>
    <t>766</t>
  </si>
  <si>
    <t>766411131</t>
  </si>
  <si>
    <t>Montáž a dodávka obloženia stien z drev.fošní hoblovaných hr.25 mm š.143 mm s podkladným hranolom 100x50 mm</t>
  </si>
  <si>
    <t>76641-1131</t>
  </si>
  <si>
    <t>16,62*(0,31*2+0,16+1,02+0,16+0,72+0,74+0,16+0,29)+9,64*2 =   83,599</t>
  </si>
  <si>
    <t>766411132</t>
  </si>
  <si>
    <t>Montáž a dodávka obloženia stien z drev.fošní hoblovaných hr.25 mm š.200 mm s podkladným hranolom 100x50 mm</t>
  </si>
  <si>
    <t>76641-1132</t>
  </si>
  <si>
    <t>11,17*2*(1,31+0,3+1,24) =   63,669</t>
  </si>
  <si>
    <t>766661111</t>
  </si>
  <si>
    <t>D1 Montáž a dodávka drev.dvier exterier 1500x2250 mm komplet vrátane oceľ.zárubne, kovania, povrch.úpravy</t>
  </si>
  <si>
    <t>76666-1112</t>
  </si>
  <si>
    <t>45.42.11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</si>
  <si>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</si>
  <si>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</si>
  <si>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</si>
  <si>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</si>
  <si>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</si>
  <si>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</si>
  <si>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767995101</t>
  </si>
  <si>
    <t>Montáž atypických stavebných doplnk. konštrukcií do 5 kg</t>
  </si>
  <si>
    <t>kg</t>
  </si>
  <si>
    <t>76799-5101</t>
  </si>
  <si>
    <t>45.42.12</t>
  </si>
  <si>
    <t>553000002</t>
  </si>
  <si>
    <t>Oceľové konštrukcie - kovania a kotevné konštrukcie K1,2</t>
  </si>
  <si>
    <t>553000010</t>
  </si>
  <si>
    <t>28.11.23</t>
  </si>
  <si>
    <t>"K1" 6*4,2 =   25,200</t>
  </si>
  <si>
    <t>"K2" 13*3,5 =   45,500</t>
  </si>
  <si>
    <t>767995105</t>
  </si>
  <si>
    <t>Montáž atypických stavebných doplnk. konštrukcií do 100 kg</t>
  </si>
  <si>
    <t>76799-5105</t>
  </si>
  <si>
    <t>553000003</t>
  </si>
  <si>
    <t>Oceľové konštrukcie - HEB140, 160 , stužidlá, kotviace platne krov</t>
  </si>
  <si>
    <t>767996805</t>
  </si>
  <si>
    <t>Demontáž ostatných doplnkov, nad 500 kg</t>
  </si>
  <si>
    <t>76799-6805</t>
  </si>
  <si>
    <t>"sklady" 900 =   900,000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</si>
  <si>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</si>
  <si>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</si>
  <si>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</si>
  <si>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</si>
  <si>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771 - Podlahy z dlaždíc  keramických</t>
  </si>
  <si>
    <t>771</t>
  </si>
  <si>
    <t>7714741122</t>
  </si>
  <si>
    <t>Montáž soklov keram.rovných do flexib.lep.do 9cm</t>
  </si>
  <si>
    <t>77147-4112</t>
  </si>
  <si>
    <t>45.43.12</t>
  </si>
  <si>
    <t>4,03*2+5,4*2-1,5+0,2*2 =   17,760</t>
  </si>
  <si>
    <t>771572329</t>
  </si>
  <si>
    <t>Príprava podkladu podláh z dlaždíc keram. penetračný náter</t>
  </si>
  <si>
    <t>77157-2329</t>
  </si>
  <si>
    <t>7715724302</t>
  </si>
  <si>
    <t>Montáž podláh z dlaždíc keram. do flexib. tmelu - sklady</t>
  </si>
  <si>
    <t>77157-2429</t>
  </si>
  <si>
    <t>597651002</t>
  </si>
  <si>
    <t>Dlažba keramická gres štandard pre sklady</t>
  </si>
  <si>
    <t>597651010</t>
  </si>
  <si>
    <t>26.30.10</t>
  </si>
  <si>
    <t>(21,770+17,760*0,09)*1,08 =   25,238</t>
  </si>
  <si>
    <t>771589795</t>
  </si>
  <si>
    <t>Prípl. za škárovanie pri mont. podláh keramických</t>
  </si>
  <si>
    <t>77158-9795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</si>
  <si>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</si>
  <si>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</si>
  <si>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</si>
  <si>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</si>
  <si>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777 - Podlahy zo syntetických hmôt</t>
  </si>
  <si>
    <t>773</t>
  </si>
  <si>
    <t>777115031</t>
  </si>
  <si>
    <t>Podlaha liata s penetráciou hr. 5mm</t>
  </si>
  <si>
    <t>77711-5031</t>
  </si>
  <si>
    <t>45.43.21</t>
  </si>
  <si>
    <t>998777201</t>
  </si>
  <si>
    <t>Presun hmôt pre podlahy syntetické v objektoch výšky do 6 m</t>
  </si>
  <si>
    <t>99877-7201</t>
  </si>
  <si>
    <t xml:space="preserve">777 - Podlahy zo syntetických hmôt  spolu: </t>
  </si>
  <si>
    <t>783 - Nátery</t>
  </si>
  <si>
    <t>783</t>
  </si>
  <si>
    <t>783222100</t>
  </si>
  <si>
    <t>Nátery kov. stav. doplnk. konštr. syntet. dvojnásobné</t>
  </si>
  <si>
    <t>78322-2100</t>
  </si>
  <si>
    <t>45.44.21</t>
  </si>
  <si>
    <t>"kovanie" 6*0,4+13*0,25 =   5,650</t>
  </si>
  <si>
    <t>"krov" 150,2 =   150,200</t>
  </si>
  <si>
    <t>783226100</t>
  </si>
  <si>
    <t>Nátery kov. stav. doplnk. konštr. syntet. základné</t>
  </si>
  <si>
    <t>78322-6100</t>
  </si>
  <si>
    <t>783726500</t>
  </si>
  <si>
    <t>Nátery tesárskych konštr. syntetické exterierové 2x</t>
  </si>
  <si>
    <t>78372-6300</t>
  </si>
  <si>
    <t>45.44.22</t>
  </si>
  <si>
    <t>83,599+63,669 =   147,268</t>
  </si>
  <si>
    <t>783782203</t>
  </si>
  <si>
    <t>Nátery tesárskych konštr. Lastanoxom Q (Bochemit QB-inovovaná náhrada)</t>
  </si>
  <si>
    <t>78378-2203</t>
  </si>
  <si>
    <t>256,68*0,68+136,62*2,5*0,12+125,84*0,46+49,5*0,6+83,599+63,669 =   450,383</t>
  </si>
  <si>
    <t>783991250</t>
  </si>
  <si>
    <t>Bezpečnostné šrafovanie povrchu na rovnej ploche</t>
  </si>
  <si>
    <t>78399-1231</t>
  </si>
  <si>
    <t xml:space="preserve">783 - Nátery  spolu: </t>
  </si>
  <si>
    <t>784 - Maľby</t>
  </si>
  <si>
    <t>784</t>
  </si>
  <si>
    <t>784413301</t>
  </si>
  <si>
    <t>Príprava podkladu, penetračný náter</t>
  </si>
  <si>
    <t>78441-3301</t>
  </si>
  <si>
    <t>784423271</t>
  </si>
  <si>
    <t>Maľba váp. 1 far. s bielym stropom v miestnostiach do 3,8m a na schodisku</t>
  </si>
  <si>
    <t>78442-3271</t>
  </si>
  <si>
    <t>72,699-34,720 =   37,979</t>
  </si>
  <si>
    <t>784441010</t>
  </si>
  <si>
    <t>Náter umýveteľný na steny v miest. do 3,8m</t>
  </si>
  <si>
    <t>78444-1010</t>
  </si>
  <si>
    <t>(4,03*2+5,4*2-1,5)*2 =   34,720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</si>
  <si>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</si>
  <si>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</si>
  <si>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</si>
  <si>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</si>
  <si>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</si>
  <si>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</si>
  <si>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</si>
  <si>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</si>
  <si>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</si>
  <si>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</si>
  <si>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</si>
  <si>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</si>
  <si>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>21001</t>
  </si>
  <si>
    <t xml:space="preserve">M21 - 155 Elektromontáže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</si>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</sst>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5" formatCode="#,##0&quot; Sk&quot;;[Red]\-#,##0&quot; Sk&quot;"/>
    <numFmt numFmtId="166" formatCode="_-* #,##0&quot; Sk&quot;_-;\-* #,##0&quot; Sk&quot;_-;_-* &quot;- Sk&quot;_-;_-@_-"/>
    <numFmt numFmtId="173" formatCode="#,##0\ _S_k"/>
    <numFmt numFmtId="174" formatCode="#,##0&quot; Sk&quot;"/>
    <numFmt numFmtId="175" formatCode="0.00\ %"/>
    <numFmt numFmtId="177" formatCode="#,##0.0000"/>
    <numFmt numFmtId="178" formatCode="#,##0\ "/>
    <numFmt numFmtId="179" formatCode="#,##0.00000"/>
    <numFmt numFmtId="180" formatCode="#,##0.000"/>
    <numFmt numFmtId="181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6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5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1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3" fontId="1" fillId="0" borderId="4" xfId="1" applyNumberFormat="1" applyFont="1" applyBorder="1" applyAlignment="1">
      <alignment horizontal="left" vertical="center"/>
    </xf>
    <xf numFmtId="174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3" fontId="1" fillId="0" borderId="11" xfId="1" applyNumberFormat="1" applyFont="1" applyBorder="1" applyAlignment="1">
      <alignment horizontal="left" vertical="center"/>
    </xf>
    <xf numFmtId="174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5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5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8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9" fontId="1" fillId="0" borderId="0" xfId="0" applyNumberFormat="1" applyFont="1"/>
    <xf numFmtId="18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8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77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0" fontId="1" fillId="0" borderId="48" xfId="0" applyNumberFormat="1" applyFont="1" applyBorder="1"/>
    <xf numFmtId="0" fontId="1" fillId="0" borderId="48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0" fontId="4" fillId="0" borderId="0" xfId="0" applyNumberFormat="1" applyFont="1" applyAlignment="1">
      <alignment horizontal="right" wrapText="1"/>
    </xf>
    <xf numFmtId="177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>
      <alignment horizontal="left"/>
    </xf>
    <xf numFmtId="0" fontId="1" fillId="0" borderId="46" xfId="0" applyFont="1" applyBorder="1" applyAlignment="1">
      <alignment horizontal="right"/>
    </xf>
    <xf numFmtId="49" fontId="1" fillId="0" borderId="48" xfId="0" applyNumberFormat="1" applyFont="1" applyBorder="1" applyAlignment="1">
      <alignment horizontal="left"/>
    </xf>
    <xf numFmtId="0" fontId="1" fillId="0" borderId="48" xfId="0" applyFont="1" applyBorder="1"/>
    <xf numFmtId="0" fontId="1" fillId="0" borderId="48" xfId="0" applyFont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80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79" fontId="15" fillId="0" borderId="0" xfId="0" applyNumberFormat="1" applyFont="1" applyAlignment="1">
      <alignment vertical="top"/>
    </xf>
    <xf numFmtId="180" fontId="15" fillId="0" borderId="0" xfId="0" applyNumberFormat="1" applyFont="1" applyAlignment="1">
      <alignment vertical="top"/>
    </xf>
    <xf numFmtId="49" fontId="17" fillId="0" borderId="0" xfId="0" applyNumberFormat="1" applyFont="1" applyAlignment="1">
      <alignment horizontal="left" vertical="top" wrapText="1"/>
    </xf>
    <xf numFmtId="180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4" fontId="17" fillId="0" borderId="0" xfId="0" applyNumberFormat="1" applyFont="1" applyAlignment="1">
      <alignment vertical="top"/>
    </xf>
    <xf numFmtId="17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left" vertical="top" wrapText="1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69"/>
  <sheetViews>
    <sheetView showGridLines="0" workbookViewId="0">
      <pane xSplit="4" ySplit="10" topLeftCell="E108" activePane="bottomRight" state="frozen"/>
      <selection pane="topRight"/>
      <selection pane="bottomLeft"/>
      <selection pane="bottomRight" activeCell="E132" sqref="E132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2" customWidth="1"/>
    <col min="36" max="37" width="9.109375" style="72" hidden="1" customWidth="1"/>
    <col min="38" max="1024" width="9" style="72"/>
  </cols>
  <sheetData>
    <row r="1" spans="1:37" s="72" customFormat="1" ht="12.75" customHeight="1">
      <c r="A1" s="75" t="s">
        <v>111</v>
      </c>
      <c r="G1" s="2"/>
      <c r="I1" s="75" t="s">
        <v>112</v>
      </c>
      <c r="J1" s="2"/>
      <c r="K1" s="73"/>
      <c r="Q1" s="74"/>
      <c r="R1" s="74"/>
      <c r="S1" s="74"/>
      <c r="X1" s="89"/>
      <c r="Y1" s="89"/>
      <c r="Z1" s="104" t="s">
        <v>4</v>
      </c>
      <c r="AA1" s="104" t="s">
        <v>5</v>
      </c>
      <c r="AB1" s="69" t="s">
        <v>6</v>
      </c>
      <c r="AC1" s="69" t="s">
        <v>7</v>
      </c>
      <c r="AD1" s="69" t="s">
        <v>8</v>
      </c>
      <c r="AE1" s="105" t="s">
        <v>9</v>
      </c>
      <c r="AF1" s="106" t="s">
        <v>10</v>
      </c>
    </row>
    <row r="2" spans="1:37" s="72" customFormat="1" ht="10.199999999999999">
      <c r="A2" s="75" t="s">
        <v>113</v>
      </c>
      <c r="G2" s="2"/>
      <c r="H2" s="91"/>
      <c r="I2" s="75" t="s">
        <v>114</v>
      </c>
      <c r="J2" s="2"/>
      <c r="K2" s="73"/>
      <c r="Q2" s="74"/>
      <c r="R2" s="74"/>
      <c r="S2" s="74"/>
      <c r="X2" s="89"/>
      <c r="Y2" s="89"/>
      <c r="Z2" s="104" t="s">
        <v>11</v>
      </c>
      <c r="AA2" s="71" t="s">
        <v>12</v>
      </c>
      <c r="AB2" s="70" t="s">
        <v>13</v>
      </c>
      <c r="AC2" s="70"/>
      <c r="AD2" s="71"/>
      <c r="AE2" s="105">
        <v>1</v>
      </c>
      <c r="AF2" s="107">
        <v>123.5</v>
      </c>
    </row>
    <row r="3" spans="1:37" s="72" customFormat="1" ht="10.199999999999999">
      <c r="A3" s="75" t="s">
        <v>14</v>
      </c>
      <c r="G3" s="2"/>
      <c r="I3" s="75" t="s">
        <v>115</v>
      </c>
      <c r="J3" s="2"/>
      <c r="K3" s="73"/>
      <c r="Q3" s="74"/>
      <c r="R3" s="74"/>
      <c r="S3" s="74"/>
      <c r="X3" s="89"/>
      <c r="Y3" s="89"/>
      <c r="Z3" s="104" t="s">
        <v>15</v>
      </c>
      <c r="AA3" s="71" t="s">
        <v>16</v>
      </c>
      <c r="AB3" s="70" t="s">
        <v>13</v>
      </c>
      <c r="AC3" s="70" t="s">
        <v>17</v>
      </c>
      <c r="AD3" s="71" t="s">
        <v>18</v>
      </c>
      <c r="AE3" s="105">
        <v>2</v>
      </c>
      <c r="AF3" s="108">
        <v>123.46</v>
      </c>
    </row>
    <row r="4" spans="1:37" s="72" customFormat="1" ht="10.199999999999999">
      <c r="Q4" s="74"/>
      <c r="R4" s="74"/>
      <c r="S4" s="74"/>
      <c r="X4" s="89"/>
      <c r="Y4" s="89"/>
      <c r="Z4" s="104" t="s">
        <v>19</v>
      </c>
      <c r="AA4" s="71" t="s">
        <v>20</v>
      </c>
      <c r="AB4" s="70" t="s">
        <v>13</v>
      </c>
      <c r="AC4" s="70"/>
      <c r="AD4" s="71"/>
      <c r="AE4" s="105">
        <v>3</v>
      </c>
      <c r="AF4" s="109">
        <v>123.45699999999999</v>
      </c>
    </row>
    <row r="5" spans="1:37" s="72" customFormat="1" ht="10.199999999999999">
      <c r="A5" s="75" t="s">
        <v>116</v>
      </c>
      <c r="Q5" s="74"/>
      <c r="R5" s="74"/>
      <c r="S5" s="74"/>
      <c r="X5" s="89"/>
      <c r="Y5" s="89"/>
      <c r="Z5" s="104" t="s">
        <v>21</v>
      </c>
      <c r="AA5" s="71" t="s">
        <v>16</v>
      </c>
      <c r="AB5" s="70" t="s">
        <v>13</v>
      </c>
      <c r="AC5" s="70" t="s">
        <v>17</v>
      </c>
      <c r="AD5" s="71" t="s">
        <v>18</v>
      </c>
      <c r="AE5" s="105">
        <v>4</v>
      </c>
      <c r="AF5" s="110">
        <v>123.4567</v>
      </c>
    </row>
    <row r="6" spans="1:37" s="72" customFormat="1" ht="10.199999999999999">
      <c r="A6" s="75" t="s">
        <v>117</v>
      </c>
      <c r="Q6" s="74"/>
      <c r="R6" s="74"/>
      <c r="S6" s="74"/>
      <c r="X6" s="89"/>
      <c r="Y6" s="89"/>
      <c r="Z6" s="91"/>
      <c r="AA6" s="91"/>
      <c r="AE6" s="105" t="s">
        <v>22</v>
      </c>
      <c r="AF6" s="108">
        <v>123.46</v>
      </c>
    </row>
    <row r="7" spans="1:37" s="72" customFormat="1" ht="10.199999999999999">
      <c r="A7" s="75"/>
      <c r="Q7" s="74"/>
      <c r="R7" s="74"/>
      <c r="S7" s="74"/>
      <c r="X7" s="89"/>
      <c r="Y7" s="89"/>
      <c r="Z7" s="91"/>
      <c r="AA7" s="91"/>
    </row>
    <row r="8" spans="1:37" s="72" customFormat="1" ht="13.8">
      <c r="A8" s="72" t="s">
        <v>118</v>
      </c>
      <c r="B8" s="1"/>
      <c r="C8" s="91"/>
      <c r="D8" s="76" t="str">
        <f>CONCATENATE(AA2," ",AB2," ",AC2," ",AD2)</f>
        <v xml:space="preserve">Prehľad rozpočtových nákladov v EUR  </v>
      </c>
      <c r="E8" s="74"/>
      <c r="G8" s="2"/>
      <c r="H8" s="2"/>
      <c r="I8" s="2"/>
      <c r="J8" s="2"/>
      <c r="K8" s="73"/>
      <c r="L8" s="73"/>
      <c r="M8" s="74"/>
      <c r="N8" s="74"/>
      <c r="Q8" s="74"/>
      <c r="R8" s="74"/>
      <c r="S8" s="74"/>
      <c r="X8" s="89"/>
      <c r="Y8" s="89"/>
      <c r="Z8" s="91"/>
      <c r="AA8" s="91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16" t="s">
        <v>33</v>
      </c>
      <c r="L9" s="116"/>
      <c r="M9" s="117" t="s">
        <v>34</v>
      </c>
      <c r="N9" s="117"/>
      <c r="O9" s="77" t="s">
        <v>3</v>
      </c>
      <c r="P9" s="93" t="s">
        <v>35</v>
      </c>
      <c r="Q9" s="77" t="s">
        <v>27</v>
      </c>
      <c r="R9" s="77" t="s">
        <v>27</v>
      </c>
      <c r="S9" s="93" t="s">
        <v>27</v>
      </c>
      <c r="T9" s="95" t="s">
        <v>36</v>
      </c>
      <c r="U9" s="96" t="s">
        <v>37</v>
      </c>
      <c r="V9" s="97" t="s">
        <v>38</v>
      </c>
      <c r="W9" s="77" t="s">
        <v>39</v>
      </c>
      <c r="X9" s="98" t="s">
        <v>25</v>
      </c>
      <c r="Y9" s="98" t="s">
        <v>25</v>
      </c>
      <c r="Z9" s="111" t="s">
        <v>40</v>
      </c>
      <c r="AA9" s="111" t="s">
        <v>41</v>
      </c>
      <c r="AB9" s="77" t="s">
        <v>38</v>
      </c>
      <c r="AC9" s="77" t="s">
        <v>42</v>
      </c>
      <c r="AD9" s="77" t="s">
        <v>43</v>
      </c>
      <c r="AE9" s="112" t="s">
        <v>44</v>
      </c>
      <c r="AF9" s="112" t="s">
        <v>45</v>
      </c>
      <c r="AG9" s="112" t="s">
        <v>27</v>
      </c>
      <c r="AH9" s="112" t="s">
        <v>46</v>
      </c>
      <c r="AJ9" s="72" t="s">
        <v>141</v>
      </c>
      <c r="AK9" s="72" t="s">
        <v>143</v>
      </c>
    </row>
    <row r="10" spans="1:37">
      <c r="A10" s="79" t="s">
        <v>47</v>
      </c>
      <c r="B10" s="79" t="s">
        <v>48</v>
      </c>
      <c r="C10" s="92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4" t="s">
        <v>29</v>
      </c>
      <c r="N10" s="79" t="s">
        <v>32</v>
      </c>
      <c r="O10" s="79" t="s">
        <v>54</v>
      </c>
      <c r="P10" s="94"/>
      <c r="Q10" s="79" t="s">
        <v>55</v>
      </c>
      <c r="R10" s="79" t="s">
        <v>56</v>
      </c>
      <c r="S10" s="94" t="s">
        <v>57</v>
      </c>
      <c r="T10" s="99" t="s">
        <v>58</v>
      </c>
      <c r="U10" s="100" t="s">
        <v>59</v>
      </c>
      <c r="V10" s="101" t="s">
        <v>60</v>
      </c>
      <c r="W10" s="102"/>
      <c r="X10" s="103" t="s">
        <v>61</v>
      </c>
      <c r="Y10" s="103"/>
      <c r="Z10" s="113" t="s">
        <v>62</v>
      </c>
      <c r="AA10" s="113" t="s">
        <v>47</v>
      </c>
      <c r="AB10" s="79" t="s">
        <v>63</v>
      </c>
      <c r="AC10" s="114"/>
      <c r="AD10" s="114"/>
      <c r="AE10" s="115"/>
      <c r="AF10" s="115"/>
      <c r="AG10" s="115"/>
      <c r="AH10" s="115"/>
      <c r="AJ10" s="72" t="s">
        <v>142</v>
      </c>
      <c r="AK10" s="72" t="s">
        <v>144</v>
      </c>
    </row>
    <row r="12" spans="1:37">
      <c r="B12" s="130" t="s">
        <v>145</v>
      </c>
    </row>
    <row r="13" spans="1:37">
      <c r="B13" s="82" t="s">
        <v>146</v>
      </c>
    </row>
    <row r="14" spans="1:37">
      <c r="A14" s="80">
        <v>1</v>
      </c>
      <c r="B14" s="81" t="s">
        <v>147</v>
      </c>
      <c r="C14" s="82" t="s">
        <v>148</v>
      </c>
      <c r="D14" s="83" t="s">
        <v>149</v>
      </c>
      <c r="E14" s="84">
        <v>122.89400000000001</v>
      </c>
      <c r="F14" s="85" t="s">
        <v>150</v>
      </c>
      <c r="H14" s="86">
        <f>ROUND(E14*G14,2)</f>
        <v>0</v>
      </c>
      <c r="J14" s="86">
        <f>ROUND(E14*G14,2)</f>
        <v>0</v>
      </c>
      <c r="L14" s="87">
        <f>E14*K14</f>
        <v>0</v>
      </c>
      <c r="N14" s="84">
        <f>E14*M14</f>
        <v>0</v>
      </c>
      <c r="O14" s="85">
        <v>20</v>
      </c>
      <c r="P14" s="85" t="s">
        <v>151</v>
      </c>
      <c r="V14" s="88" t="s">
        <v>106</v>
      </c>
      <c r="W14" s="84">
        <v>70.664000000000001</v>
      </c>
      <c r="X14" s="131" t="s">
        <v>152</v>
      </c>
      <c r="Y14" s="131" t="s">
        <v>148</v>
      </c>
      <c r="Z14" s="82" t="s">
        <v>153</v>
      </c>
      <c r="AB14" s="85">
        <v>7</v>
      </c>
      <c r="AJ14" s="72" t="s">
        <v>154</v>
      </c>
      <c r="AK14" s="72" t="s">
        <v>155</v>
      </c>
    </row>
    <row r="15" spans="1:37">
      <c r="D15" s="132" t="s">
        <v>156</v>
      </c>
      <c r="E15" s="133"/>
      <c r="F15" s="134"/>
      <c r="G15" s="135"/>
      <c r="H15" s="135"/>
      <c r="I15" s="135"/>
      <c r="J15" s="135"/>
      <c r="K15" s="136"/>
      <c r="L15" s="136"/>
      <c r="M15" s="133"/>
      <c r="N15" s="133"/>
      <c r="O15" s="134"/>
      <c r="P15" s="134"/>
      <c r="Q15" s="133"/>
      <c r="R15" s="133"/>
      <c r="S15" s="133"/>
      <c r="T15" s="137"/>
      <c r="U15" s="137"/>
      <c r="V15" s="137" t="s">
        <v>0</v>
      </c>
      <c r="W15" s="133"/>
      <c r="X15" s="138"/>
    </row>
    <row r="16" spans="1:37">
      <c r="D16" s="132" t="s">
        <v>157</v>
      </c>
      <c r="E16" s="133"/>
      <c r="F16" s="134"/>
      <c r="G16" s="135"/>
      <c r="H16" s="135"/>
      <c r="I16" s="135"/>
      <c r="J16" s="135"/>
      <c r="K16" s="136"/>
      <c r="L16" s="136"/>
      <c r="M16" s="133"/>
      <c r="N16" s="133"/>
      <c r="O16" s="134"/>
      <c r="P16" s="134"/>
      <c r="Q16" s="133"/>
      <c r="R16" s="133"/>
      <c r="S16" s="133"/>
      <c r="T16" s="137"/>
      <c r="U16" s="137"/>
      <c r="V16" s="137" t="s">
        <v>0</v>
      </c>
      <c r="W16" s="133"/>
      <c r="X16" s="138"/>
    </row>
    <row r="17" spans="1:37">
      <c r="A17" s="80">
        <v>2</v>
      </c>
      <c r="B17" s="81" t="s">
        <v>147</v>
      </c>
      <c r="C17" s="82" t="s">
        <v>158</v>
      </c>
      <c r="D17" s="83" t="s">
        <v>159</v>
      </c>
      <c r="E17" s="84">
        <v>61.447000000000003</v>
      </c>
      <c r="F17" s="85" t="s">
        <v>150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151</v>
      </c>
      <c r="V17" s="88" t="s">
        <v>106</v>
      </c>
      <c r="W17" s="84">
        <v>2.4580000000000002</v>
      </c>
      <c r="X17" s="131" t="s">
        <v>160</v>
      </c>
      <c r="Y17" s="131" t="s">
        <v>158</v>
      </c>
      <c r="Z17" s="82" t="s">
        <v>153</v>
      </c>
      <c r="AB17" s="85">
        <v>7</v>
      </c>
      <c r="AJ17" s="72" t="s">
        <v>154</v>
      </c>
      <c r="AK17" s="72" t="s">
        <v>155</v>
      </c>
    </row>
    <row r="18" spans="1:37">
      <c r="D18" s="132" t="s">
        <v>161</v>
      </c>
      <c r="E18" s="133"/>
      <c r="F18" s="134"/>
      <c r="G18" s="135"/>
      <c r="H18" s="135"/>
      <c r="I18" s="135"/>
      <c r="J18" s="135"/>
      <c r="K18" s="136"/>
      <c r="L18" s="136"/>
      <c r="M18" s="133"/>
      <c r="N18" s="133"/>
      <c r="O18" s="134"/>
      <c r="P18" s="134"/>
      <c r="Q18" s="133"/>
      <c r="R18" s="133"/>
      <c r="S18" s="133"/>
      <c r="T18" s="137"/>
      <c r="U18" s="137"/>
      <c r="V18" s="137" t="s">
        <v>0</v>
      </c>
      <c r="W18" s="133"/>
      <c r="X18" s="138"/>
    </row>
    <row r="19" spans="1:37">
      <c r="A19" s="80">
        <v>3</v>
      </c>
      <c r="B19" s="81" t="s">
        <v>147</v>
      </c>
      <c r="C19" s="82" t="s">
        <v>162</v>
      </c>
      <c r="D19" s="83" t="s">
        <v>163</v>
      </c>
      <c r="E19" s="84">
        <v>63.439</v>
      </c>
      <c r="F19" s="85" t="s">
        <v>150</v>
      </c>
      <c r="H19" s="86">
        <f>ROUND(E19*G19,2)</f>
        <v>0</v>
      </c>
      <c r="J19" s="86">
        <f>ROUND(E19*G19,2)</f>
        <v>0</v>
      </c>
      <c r="L19" s="87">
        <f>E19*K19</f>
        <v>0</v>
      </c>
      <c r="N19" s="84">
        <f>E19*M19</f>
        <v>0</v>
      </c>
      <c r="O19" s="85">
        <v>20</v>
      </c>
      <c r="P19" s="85" t="s">
        <v>151</v>
      </c>
      <c r="V19" s="88" t="s">
        <v>106</v>
      </c>
      <c r="W19" s="84">
        <v>5.1390000000000002</v>
      </c>
      <c r="X19" s="131" t="s">
        <v>164</v>
      </c>
      <c r="Y19" s="131" t="s">
        <v>162</v>
      </c>
      <c r="Z19" s="82" t="s">
        <v>165</v>
      </c>
      <c r="AB19" s="85">
        <v>7</v>
      </c>
      <c r="AJ19" s="72" t="s">
        <v>154</v>
      </c>
      <c r="AK19" s="72" t="s">
        <v>155</v>
      </c>
    </row>
    <row r="20" spans="1:37">
      <c r="D20" s="132" t="s">
        <v>166</v>
      </c>
      <c r="E20" s="133"/>
      <c r="F20" s="134"/>
      <c r="G20" s="135"/>
      <c r="H20" s="135"/>
      <c r="I20" s="135"/>
      <c r="J20" s="135"/>
      <c r="K20" s="136"/>
      <c r="L20" s="136"/>
      <c r="M20" s="133"/>
      <c r="N20" s="133"/>
      <c r="O20" s="134"/>
      <c r="P20" s="134"/>
      <c r="Q20" s="133"/>
      <c r="R20" s="133"/>
      <c r="S20" s="133"/>
      <c r="T20" s="137"/>
      <c r="U20" s="137"/>
      <c r="V20" s="137" t="s">
        <v>0</v>
      </c>
      <c r="W20" s="133"/>
      <c r="X20" s="138"/>
    </row>
    <row r="21" spans="1:37">
      <c r="A21" s="80">
        <v>4</v>
      </c>
      <c r="B21" s="81" t="s">
        <v>147</v>
      </c>
      <c r="C21" s="82" t="s">
        <v>167</v>
      </c>
      <c r="D21" s="83" t="s">
        <v>168</v>
      </c>
      <c r="E21" s="84">
        <v>59.454999999999998</v>
      </c>
      <c r="F21" s="85" t="s">
        <v>150</v>
      </c>
      <c r="H21" s="86">
        <f>ROUND(E21*G21,2)</f>
        <v>0</v>
      </c>
      <c r="J21" s="86">
        <f>ROUND(E21*G21,2)</f>
        <v>0</v>
      </c>
      <c r="L21" s="87">
        <f>E21*K21</f>
        <v>0</v>
      </c>
      <c r="N21" s="84">
        <f>E21*M21</f>
        <v>0</v>
      </c>
      <c r="O21" s="85">
        <v>20</v>
      </c>
      <c r="P21" s="85" t="s">
        <v>151</v>
      </c>
      <c r="V21" s="88" t="s">
        <v>106</v>
      </c>
      <c r="W21" s="84">
        <v>0.65400000000000003</v>
      </c>
      <c r="X21" s="131" t="s">
        <v>169</v>
      </c>
      <c r="Y21" s="131" t="s">
        <v>167</v>
      </c>
      <c r="Z21" s="82" t="s">
        <v>165</v>
      </c>
      <c r="AB21" s="85">
        <v>7</v>
      </c>
      <c r="AJ21" s="72" t="s">
        <v>154</v>
      </c>
      <c r="AK21" s="72" t="s">
        <v>155</v>
      </c>
    </row>
    <row r="22" spans="1:37">
      <c r="D22" s="132" t="s">
        <v>170</v>
      </c>
      <c r="E22" s="133"/>
      <c r="F22" s="134"/>
      <c r="G22" s="135"/>
      <c r="H22" s="135"/>
      <c r="I22" s="135"/>
      <c r="J22" s="135"/>
      <c r="K22" s="136"/>
      <c r="L22" s="136"/>
      <c r="M22" s="133"/>
      <c r="N22" s="133"/>
      <c r="O22" s="134"/>
      <c r="P22" s="134"/>
      <c r="Q22" s="133"/>
      <c r="R22" s="133"/>
      <c r="S22" s="133"/>
      <c r="T22" s="137"/>
      <c r="U22" s="137"/>
      <c r="V22" s="137" t="s">
        <v>0</v>
      </c>
      <c r="W22" s="133"/>
      <c r="X22" s="138"/>
    </row>
    <row r="23" spans="1:37">
      <c r="A23" s="80">
        <v>5</v>
      </c>
      <c r="B23" s="81" t="s">
        <v>171</v>
      </c>
      <c r="C23" s="82" t="s">
        <v>172</v>
      </c>
      <c r="D23" s="83" t="s">
        <v>173</v>
      </c>
      <c r="E23" s="84">
        <v>26.51</v>
      </c>
      <c r="F23" s="85" t="s">
        <v>150</v>
      </c>
      <c r="H23" s="86">
        <f>ROUND(E23*G23,2)</f>
        <v>0</v>
      </c>
      <c r="J23" s="86">
        <f>ROUND(E23*G23,2)</f>
        <v>0</v>
      </c>
      <c r="L23" s="87">
        <f>E23*K23</f>
        <v>0</v>
      </c>
      <c r="N23" s="84">
        <f>E23*M23</f>
        <v>0</v>
      </c>
      <c r="O23" s="85">
        <v>20</v>
      </c>
      <c r="P23" s="85" t="s">
        <v>151</v>
      </c>
      <c r="V23" s="88" t="s">
        <v>106</v>
      </c>
      <c r="W23" s="84">
        <v>1.75</v>
      </c>
      <c r="X23" s="131" t="s">
        <v>174</v>
      </c>
      <c r="Y23" s="131" t="s">
        <v>172</v>
      </c>
      <c r="Z23" s="82" t="s">
        <v>153</v>
      </c>
      <c r="AB23" s="85">
        <v>7</v>
      </c>
      <c r="AJ23" s="72" t="s">
        <v>154</v>
      </c>
      <c r="AK23" s="72" t="s">
        <v>155</v>
      </c>
    </row>
    <row r="24" spans="1:37">
      <c r="D24" s="132" t="s">
        <v>175</v>
      </c>
      <c r="E24" s="133"/>
      <c r="F24" s="134"/>
      <c r="G24" s="135"/>
      <c r="H24" s="135"/>
      <c r="I24" s="135"/>
      <c r="J24" s="135"/>
      <c r="K24" s="136"/>
      <c r="L24" s="136"/>
      <c r="M24" s="133"/>
      <c r="N24" s="133"/>
      <c r="O24" s="134"/>
      <c r="P24" s="134"/>
      <c r="Q24" s="133"/>
      <c r="R24" s="133"/>
      <c r="S24" s="133"/>
      <c r="T24" s="137"/>
      <c r="U24" s="137"/>
      <c r="V24" s="137" t="s">
        <v>0</v>
      </c>
      <c r="W24" s="133"/>
      <c r="X24" s="138"/>
    </row>
    <row r="25" spans="1:37">
      <c r="A25" s="80">
        <v>6</v>
      </c>
      <c r="B25" s="81" t="s">
        <v>147</v>
      </c>
      <c r="C25" s="82" t="s">
        <v>176</v>
      </c>
      <c r="D25" s="83" t="s">
        <v>177</v>
      </c>
      <c r="E25" s="84">
        <v>59.454999999999998</v>
      </c>
      <c r="F25" s="85" t="s">
        <v>150</v>
      </c>
      <c r="H25" s="86">
        <f>ROUND(E25*G25,2)</f>
        <v>0</v>
      </c>
      <c r="J25" s="86">
        <f>ROUND(E25*G25,2)</f>
        <v>0</v>
      </c>
      <c r="L25" s="87">
        <f>E25*K25</f>
        <v>0</v>
      </c>
      <c r="N25" s="84">
        <f>E25*M25</f>
        <v>0</v>
      </c>
      <c r="O25" s="85">
        <v>20</v>
      </c>
      <c r="P25" s="85" t="s">
        <v>151</v>
      </c>
      <c r="V25" s="88" t="s">
        <v>106</v>
      </c>
      <c r="W25" s="84">
        <v>0.53500000000000003</v>
      </c>
      <c r="X25" s="131" t="s">
        <v>178</v>
      </c>
      <c r="Y25" s="131" t="s">
        <v>176</v>
      </c>
      <c r="Z25" s="82" t="s">
        <v>165</v>
      </c>
      <c r="AB25" s="85">
        <v>7</v>
      </c>
      <c r="AJ25" s="72" t="s">
        <v>154</v>
      </c>
      <c r="AK25" s="72" t="s">
        <v>155</v>
      </c>
    </row>
    <row r="26" spans="1:37">
      <c r="A26" s="80">
        <v>7</v>
      </c>
      <c r="B26" s="81" t="s">
        <v>171</v>
      </c>
      <c r="C26" s="82" t="s">
        <v>179</v>
      </c>
      <c r="D26" s="83" t="s">
        <v>180</v>
      </c>
      <c r="E26" s="84">
        <v>36.929000000000002</v>
      </c>
      <c r="F26" s="85" t="s">
        <v>150</v>
      </c>
      <c r="H26" s="86">
        <f>ROUND(E26*G26,2)</f>
        <v>0</v>
      </c>
      <c r="J26" s="86">
        <f>ROUND(E26*G26,2)</f>
        <v>0</v>
      </c>
      <c r="L26" s="87">
        <f>E26*K26</f>
        <v>0</v>
      </c>
      <c r="N26" s="84">
        <f>E26*M26</f>
        <v>0</v>
      </c>
      <c r="O26" s="85">
        <v>20</v>
      </c>
      <c r="P26" s="85" t="s">
        <v>151</v>
      </c>
      <c r="V26" s="88" t="s">
        <v>106</v>
      </c>
      <c r="W26" s="84">
        <v>8.9369999999999994</v>
      </c>
      <c r="X26" s="131" t="s">
        <v>181</v>
      </c>
      <c r="Y26" s="131" t="s">
        <v>179</v>
      </c>
      <c r="Z26" s="82" t="s">
        <v>153</v>
      </c>
      <c r="AB26" s="85">
        <v>7</v>
      </c>
      <c r="AJ26" s="72" t="s">
        <v>154</v>
      </c>
      <c r="AK26" s="72" t="s">
        <v>155</v>
      </c>
    </row>
    <row r="27" spans="1:37">
      <c r="D27" s="132" t="s">
        <v>157</v>
      </c>
      <c r="E27" s="133"/>
      <c r="F27" s="134"/>
      <c r="G27" s="135"/>
      <c r="H27" s="135"/>
      <c r="I27" s="135"/>
      <c r="J27" s="135"/>
      <c r="K27" s="136"/>
      <c r="L27" s="136"/>
      <c r="M27" s="133"/>
      <c r="N27" s="133"/>
      <c r="O27" s="134"/>
      <c r="P27" s="134"/>
      <c r="Q27" s="133"/>
      <c r="R27" s="133"/>
      <c r="S27" s="133"/>
      <c r="T27" s="137"/>
      <c r="U27" s="137"/>
      <c r="V27" s="137" t="s">
        <v>0</v>
      </c>
      <c r="W27" s="133"/>
      <c r="X27" s="138"/>
    </row>
    <row r="28" spans="1:37">
      <c r="D28" s="132" t="s">
        <v>182</v>
      </c>
      <c r="E28" s="133"/>
      <c r="F28" s="134"/>
      <c r="G28" s="135"/>
      <c r="H28" s="135"/>
      <c r="I28" s="135"/>
      <c r="J28" s="135"/>
      <c r="K28" s="136"/>
      <c r="L28" s="136"/>
      <c r="M28" s="133"/>
      <c r="N28" s="133"/>
      <c r="O28" s="134"/>
      <c r="P28" s="134"/>
      <c r="Q28" s="133"/>
      <c r="R28" s="133"/>
      <c r="S28" s="133"/>
      <c r="T28" s="137"/>
      <c r="U28" s="137"/>
      <c r="V28" s="137" t="s">
        <v>0</v>
      </c>
      <c r="W28" s="133"/>
      <c r="X28" s="138"/>
    </row>
    <row r="29" spans="1:37">
      <c r="A29" s="80">
        <v>8</v>
      </c>
      <c r="B29" s="81" t="s">
        <v>147</v>
      </c>
      <c r="C29" s="82" t="s">
        <v>183</v>
      </c>
      <c r="D29" s="83" t="s">
        <v>184</v>
      </c>
      <c r="E29" s="84">
        <v>50</v>
      </c>
      <c r="F29" s="85" t="s">
        <v>185</v>
      </c>
      <c r="H29" s="86">
        <f>ROUND(E29*G29,2)</f>
        <v>0</v>
      </c>
      <c r="J29" s="86">
        <f>ROUND(E29*G29,2)</f>
        <v>0</v>
      </c>
      <c r="L29" s="87">
        <f>E29*K29</f>
        <v>0</v>
      </c>
      <c r="N29" s="84">
        <f>E29*M29</f>
        <v>0</v>
      </c>
      <c r="O29" s="85">
        <v>20</v>
      </c>
      <c r="P29" s="85" t="s">
        <v>151</v>
      </c>
      <c r="V29" s="88" t="s">
        <v>106</v>
      </c>
      <c r="W29" s="84">
        <v>0.85</v>
      </c>
      <c r="X29" s="131" t="s">
        <v>186</v>
      </c>
      <c r="Y29" s="131" t="s">
        <v>183</v>
      </c>
      <c r="Z29" s="82" t="s">
        <v>153</v>
      </c>
      <c r="AB29" s="85">
        <v>1</v>
      </c>
      <c r="AJ29" s="72" t="s">
        <v>154</v>
      </c>
      <c r="AK29" s="72" t="s">
        <v>155</v>
      </c>
    </row>
    <row r="30" spans="1:37">
      <c r="A30" s="80">
        <v>9</v>
      </c>
      <c r="B30" s="81" t="s">
        <v>187</v>
      </c>
      <c r="C30" s="82" t="s">
        <v>188</v>
      </c>
      <c r="D30" s="83" t="s">
        <v>189</v>
      </c>
      <c r="E30" s="84">
        <v>50</v>
      </c>
      <c r="F30" s="85" t="s">
        <v>185</v>
      </c>
      <c r="H30" s="86">
        <f>ROUND(E30*G30,2)</f>
        <v>0</v>
      </c>
      <c r="J30" s="86">
        <f>ROUND(E30*G30,2)</f>
        <v>0</v>
      </c>
      <c r="L30" s="87">
        <f>E30*K30</f>
        <v>0</v>
      </c>
      <c r="N30" s="84">
        <f>E30*M30</f>
        <v>0</v>
      </c>
      <c r="O30" s="85">
        <v>20</v>
      </c>
      <c r="P30" s="85" t="s">
        <v>151</v>
      </c>
      <c r="V30" s="88" t="s">
        <v>106</v>
      </c>
      <c r="W30" s="84">
        <v>5.8</v>
      </c>
      <c r="X30" s="131" t="s">
        <v>190</v>
      </c>
      <c r="Y30" s="131" t="s">
        <v>188</v>
      </c>
      <c r="Z30" s="82" t="s">
        <v>153</v>
      </c>
      <c r="AB30" s="85">
        <v>1</v>
      </c>
      <c r="AJ30" s="72" t="s">
        <v>154</v>
      </c>
      <c r="AK30" s="72" t="s">
        <v>155</v>
      </c>
    </row>
    <row r="31" spans="1:37">
      <c r="D31" s="139" t="s">
        <v>191</v>
      </c>
      <c r="E31" s="140">
        <f>J31</f>
        <v>0</v>
      </c>
      <c r="H31" s="140">
        <f>SUM(H12:H30)</f>
        <v>0</v>
      </c>
      <c r="I31" s="140">
        <f>SUM(I12:I30)</f>
        <v>0</v>
      </c>
      <c r="J31" s="140">
        <f>SUM(J12:J30)</f>
        <v>0</v>
      </c>
      <c r="L31" s="141">
        <f>SUM(L12:L30)</f>
        <v>0</v>
      </c>
      <c r="N31" s="142">
        <f>SUM(N12:N30)</f>
        <v>0</v>
      </c>
      <c r="W31" s="84">
        <f>SUM(W12:W30)</f>
        <v>96.786999999999978</v>
      </c>
    </row>
    <row r="33" spans="1:37">
      <c r="B33" s="82" t="s">
        <v>192</v>
      </c>
    </row>
    <row r="34" spans="1:37">
      <c r="A34" s="80">
        <v>10</v>
      </c>
      <c r="B34" s="81" t="s">
        <v>193</v>
      </c>
      <c r="C34" s="82" t="s">
        <v>194</v>
      </c>
      <c r="D34" s="83" t="s">
        <v>195</v>
      </c>
      <c r="E34" s="84">
        <v>126</v>
      </c>
      <c r="F34" s="85" t="s">
        <v>196</v>
      </c>
      <c r="H34" s="86">
        <f>ROUND(E34*G34,2)</f>
        <v>0</v>
      </c>
      <c r="J34" s="86">
        <f>ROUND(E34*G34,2)</f>
        <v>0</v>
      </c>
      <c r="L34" s="87">
        <f>E34*K34</f>
        <v>0</v>
      </c>
      <c r="N34" s="84">
        <f>E34*M34</f>
        <v>0</v>
      </c>
      <c r="O34" s="85">
        <v>20</v>
      </c>
      <c r="P34" s="85" t="s">
        <v>151</v>
      </c>
      <c r="V34" s="88" t="s">
        <v>106</v>
      </c>
      <c r="W34" s="84">
        <v>300.38400000000001</v>
      </c>
      <c r="X34" s="131" t="s">
        <v>197</v>
      </c>
      <c r="Y34" s="131" t="s">
        <v>194</v>
      </c>
      <c r="Z34" s="82" t="s">
        <v>198</v>
      </c>
      <c r="AB34" s="85">
        <v>7</v>
      </c>
      <c r="AJ34" s="72" t="s">
        <v>154</v>
      </c>
      <c r="AK34" s="72" t="s">
        <v>155</v>
      </c>
    </row>
    <row r="35" spans="1:37">
      <c r="D35" s="132" t="s">
        <v>199</v>
      </c>
      <c r="E35" s="133"/>
      <c r="F35" s="134"/>
      <c r="G35" s="135"/>
      <c r="H35" s="135"/>
      <c r="I35" s="135"/>
      <c r="J35" s="135"/>
      <c r="K35" s="136"/>
      <c r="L35" s="136"/>
      <c r="M35" s="133"/>
      <c r="N35" s="133"/>
      <c r="O35" s="134"/>
      <c r="P35" s="134"/>
      <c r="Q35" s="133"/>
      <c r="R35" s="133"/>
      <c r="S35" s="133"/>
      <c r="T35" s="137"/>
      <c r="U35" s="137"/>
      <c r="V35" s="137" t="s">
        <v>0</v>
      </c>
      <c r="W35" s="133"/>
      <c r="X35" s="138"/>
    </row>
    <row r="36" spans="1:37">
      <c r="D36" s="143" t="s">
        <v>200</v>
      </c>
      <c r="E36" s="144"/>
      <c r="F36" s="145"/>
      <c r="G36" s="146"/>
      <c r="H36" s="146"/>
      <c r="I36" s="146"/>
      <c r="J36" s="146"/>
      <c r="K36" s="147"/>
      <c r="L36" s="147"/>
      <c r="M36" s="144"/>
      <c r="N36" s="144"/>
      <c r="O36" s="145"/>
      <c r="P36" s="145"/>
      <c r="Q36" s="144"/>
      <c r="R36" s="144"/>
      <c r="S36" s="144"/>
      <c r="T36" s="148"/>
      <c r="U36" s="148"/>
      <c r="V36" s="148" t="s">
        <v>1</v>
      </c>
      <c r="W36" s="144"/>
      <c r="X36" s="149"/>
    </row>
    <row r="37" spans="1:37">
      <c r="A37" s="80">
        <v>11</v>
      </c>
      <c r="B37" s="81" t="s">
        <v>193</v>
      </c>
      <c r="C37" s="82" t="s">
        <v>201</v>
      </c>
      <c r="D37" s="83" t="s">
        <v>202</v>
      </c>
      <c r="E37" s="84">
        <v>32.171999999999997</v>
      </c>
      <c r="F37" s="85" t="s">
        <v>150</v>
      </c>
      <c r="H37" s="86">
        <f>ROUND(E37*G37,2)</f>
        <v>0</v>
      </c>
      <c r="J37" s="86">
        <f>ROUND(E37*G37,2)</f>
        <v>0</v>
      </c>
      <c r="K37" s="87">
        <v>1.93971</v>
      </c>
      <c r="L37" s="87">
        <f>E37*K37</f>
        <v>62.404350119999997</v>
      </c>
      <c r="N37" s="84">
        <f>E37*M37</f>
        <v>0</v>
      </c>
      <c r="O37" s="85">
        <v>20</v>
      </c>
      <c r="P37" s="85" t="s">
        <v>151</v>
      </c>
      <c r="V37" s="88" t="s">
        <v>106</v>
      </c>
      <c r="W37" s="84">
        <v>29.952000000000002</v>
      </c>
      <c r="X37" s="131" t="s">
        <v>203</v>
      </c>
      <c r="Y37" s="131" t="s">
        <v>201</v>
      </c>
      <c r="Z37" s="82" t="s">
        <v>198</v>
      </c>
      <c r="AB37" s="85">
        <v>7</v>
      </c>
      <c r="AJ37" s="72" t="s">
        <v>154</v>
      </c>
      <c r="AK37" s="72" t="s">
        <v>155</v>
      </c>
    </row>
    <row r="38" spans="1:37">
      <c r="D38" s="132" t="s">
        <v>204</v>
      </c>
      <c r="E38" s="133"/>
      <c r="F38" s="134"/>
      <c r="G38" s="135"/>
      <c r="H38" s="135"/>
      <c r="I38" s="135"/>
      <c r="J38" s="135"/>
      <c r="K38" s="136"/>
      <c r="L38" s="136"/>
      <c r="M38" s="133"/>
      <c r="N38" s="133"/>
      <c r="O38" s="134"/>
      <c r="P38" s="134"/>
      <c r="Q38" s="133"/>
      <c r="R38" s="133"/>
      <c r="S38" s="133"/>
      <c r="T38" s="137"/>
      <c r="U38" s="137"/>
      <c r="V38" s="137" t="s">
        <v>0</v>
      </c>
      <c r="W38" s="133"/>
      <c r="X38" s="138"/>
    </row>
    <row r="39" spans="1:37">
      <c r="A39" s="80">
        <v>12</v>
      </c>
      <c r="B39" s="81" t="s">
        <v>205</v>
      </c>
      <c r="C39" s="82" t="s">
        <v>206</v>
      </c>
      <c r="D39" s="83" t="s">
        <v>207</v>
      </c>
      <c r="E39" s="84">
        <v>26.163</v>
      </c>
      <c r="F39" s="85" t="s">
        <v>150</v>
      </c>
      <c r="H39" s="86">
        <f>ROUND(E39*G39,2)</f>
        <v>0</v>
      </c>
      <c r="J39" s="86">
        <f>ROUND(E39*G39,2)</f>
        <v>0</v>
      </c>
      <c r="K39" s="87">
        <v>2.23706</v>
      </c>
      <c r="L39" s="87">
        <f>E39*K39</f>
        <v>58.528200779999999</v>
      </c>
      <c r="N39" s="84">
        <f>E39*M39</f>
        <v>0</v>
      </c>
      <c r="O39" s="85">
        <v>20</v>
      </c>
      <c r="P39" s="85" t="s">
        <v>151</v>
      </c>
      <c r="V39" s="88" t="s">
        <v>106</v>
      </c>
      <c r="W39" s="84">
        <v>13.762</v>
      </c>
      <c r="X39" s="131" t="s">
        <v>208</v>
      </c>
      <c r="Y39" s="131" t="s">
        <v>206</v>
      </c>
      <c r="Z39" s="82" t="s">
        <v>209</v>
      </c>
      <c r="AB39" s="85">
        <v>7</v>
      </c>
      <c r="AJ39" s="72" t="s">
        <v>154</v>
      </c>
      <c r="AK39" s="72" t="s">
        <v>155</v>
      </c>
    </row>
    <row r="40" spans="1:37">
      <c r="D40" s="132" t="s">
        <v>210</v>
      </c>
      <c r="E40" s="133"/>
      <c r="F40" s="134"/>
      <c r="G40" s="135"/>
      <c r="H40" s="135"/>
      <c r="I40" s="135"/>
      <c r="J40" s="135"/>
      <c r="K40" s="136"/>
      <c r="L40" s="136"/>
      <c r="M40" s="133"/>
      <c r="N40" s="133"/>
      <c r="O40" s="134"/>
      <c r="P40" s="134"/>
      <c r="Q40" s="133"/>
      <c r="R40" s="133"/>
      <c r="S40" s="133"/>
      <c r="T40" s="137"/>
      <c r="U40" s="137"/>
      <c r="V40" s="137" t="s">
        <v>0</v>
      </c>
      <c r="W40" s="133"/>
      <c r="X40" s="138"/>
    </row>
    <row r="41" spans="1:37">
      <c r="A41" s="80">
        <v>13</v>
      </c>
      <c r="B41" s="81" t="s">
        <v>205</v>
      </c>
      <c r="C41" s="82" t="s">
        <v>211</v>
      </c>
      <c r="D41" s="83" t="s">
        <v>212</v>
      </c>
      <c r="E41" s="84">
        <v>11.33</v>
      </c>
      <c r="F41" s="85" t="s">
        <v>185</v>
      </c>
      <c r="H41" s="86">
        <f>ROUND(E41*G41,2)</f>
        <v>0</v>
      </c>
      <c r="J41" s="86">
        <f>ROUND(E41*G41,2)</f>
        <v>0</v>
      </c>
      <c r="K41" s="87">
        <v>2.2300000000000002E-3</v>
      </c>
      <c r="L41" s="87">
        <f>E41*K41</f>
        <v>2.5265900000000001E-2</v>
      </c>
      <c r="N41" s="84">
        <f>E41*M41</f>
        <v>0</v>
      </c>
      <c r="O41" s="85">
        <v>20</v>
      </c>
      <c r="P41" s="85" t="s">
        <v>151</v>
      </c>
      <c r="V41" s="88" t="s">
        <v>106</v>
      </c>
      <c r="W41" s="84">
        <v>4.1349999999999998</v>
      </c>
      <c r="X41" s="131" t="s">
        <v>213</v>
      </c>
      <c r="Y41" s="131" t="s">
        <v>211</v>
      </c>
      <c r="Z41" s="82" t="s">
        <v>209</v>
      </c>
      <c r="AB41" s="85">
        <v>7</v>
      </c>
      <c r="AJ41" s="72" t="s">
        <v>154</v>
      </c>
      <c r="AK41" s="72" t="s">
        <v>155</v>
      </c>
    </row>
    <row r="42" spans="1:37">
      <c r="D42" s="132" t="s">
        <v>214</v>
      </c>
      <c r="E42" s="133"/>
      <c r="F42" s="134"/>
      <c r="G42" s="135"/>
      <c r="H42" s="135"/>
      <c r="I42" s="135"/>
      <c r="J42" s="135"/>
      <c r="K42" s="136"/>
      <c r="L42" s="136"/>
      <c r="M42" s="133"/>
      <c r="N42" s="133"/>
      <c r="O42" s="134"/>
      <c r="P42" s="134"/>
      <c r="Q42" s="133"/>
      <c r="R42" s="133"/>
      <c r="S42" s="133"/>
      <c r="T42" s="137"/>
      <c r="U42" s="137"/>
      <c r="V42" s="137" t="s">
        <v>0</v>
      </c>
      <c r="W42" s="133"/>
      <c r="X42" s="138"/>
    </row>
    <row r="43" spans="1:37">
      <c r="A43" s="80">
        <v>14</v>
      </c>
      <c r="B43" s="81" t="s">
        <v>205</v>
      </c>
      <c r="C43" s="82" t="s">
        <v>215</v>
      </c>
      <c r="D43" s="83" t="s">
        <v>216</v>
      </c>
      <c r="E43" s="84">
        <v>11.33</v>
      </c>
      <c r="F43" s="85" t="s">
        <v>185</v>
      </c>
      <c r="H43" s="86">
        <f>ROUND(E43*G43,2)</f>
        <v>0</v>
      </c>
      <c r="J43" s="86">
        <f>ROUND(E43*G43,2)</f>
        <v>0</v>
      </c>
      <c r="L43" s="87">
        <f>E43*K43</f>
        <v>0</v>
      </c>
      <c r="N43" s="84">
        <f>E43*M43</f>
        <v>0</v>
      </c>
      <c r="O43" s="85">
        <v>20</v>
      </c>
      <c r="P43" s="85" t="s">
        <v>151</v>
      </c>
      <c r="V43" s="88" t="s">
        <v>106</v>
      </c>
      <c r="W43" s="84">
        <v>2.2210000000000001</v>
      </c>
      <c r="X43" s="131" t="s">
        <v>217</v>
      </c>
      <c r="Y43" s="131" t="s">
        <v>215</v>
      </c>
      <c r="Z43" s="82" t="s">
        <v>209</v>
      </c>
      <c r="AB43" s="85">
        <v>7</v>
      </c>
      <c r="AJ43" s="72" t="s">
        <v>154</v>
      </c>
      <c r="AK43" s="72" t="s">
        <v>155</v>
      </c>
    </row>
    <row r="44" spans="1:37">
      <c r="A44" s="80">
        <v>15</v>
      </c>
      <c r="B44" s="81" t="s">
        <v>205</v>
      </c>
      <c r="C44" s="82" t="s">
        <v>218</v>
      </c>
      <c r="D44" s="83" t="s">
        <v>219</v>
      </c>
      <c r="E44" s="84">
        <v>10.118</v>
      </c>
      <c r="F44" s="85" t="s">
        <v>150</v>
      </c>
      <c r="H44" s="86">
        <f>ROUND(E44*G44,2)</f>
        <v>0</v>
      </c>
      <c r="J44" s="86">
        <f>ROUND(E44*G44,2)</f>
        <v>0</v>
      </c>
      <c r="K44" s="87">
        <v>2.23706</v>
      </c>
      <c r="L44" s="87">
        <f>E44*K44</f>
        <v>22.634573080000003</v>
      </c>
      <c r="N44" s="84">
        <f>E44*M44</f>
        <v>0</v>
      </c>
      <c r="O44" s="85">
        <v>20</v>
      </c>
      <c r="P44" s="85" t="s">
        <v>151</v>
      </c>
      <c r="V44" s="88" t="s">
        <v>106</v>
      </c>
      <c r="W44" s="84">
        <v>5.3220000000000001</v>
      </c>
      <c r="X44" s="131" t="s">
        <v>220</v>
      </c>
      <c r="Y44" s="131" t="s">
        <v>218</v>
      </c>
      <c r="Z44" s="82" t="s">
        <v>209</v>
      </c>
      <c r="AB44" s="85">
        <v>7</v>
      </c>
      <c r="AJ44" s="72" t="s">
        <v>154</v>
      </c>
      <c r="AK44" s="72" t="s">
        <v>155</v>
      </c>
    </row>
    <row r="45" spans="1:37">
      <c r="D45" s="132" t="s">
        <v>221</v>
      </c>
      <c r="E45" s="133"/>
      <c r="F45" s="134"/>
      <c r="G45" s="135"/>
      <c r="H45" s="135"/>
      <c r="I45" s="135"/>
      <c r="J45" s="135"/>
      <c r="K45" s="136"/>
      <c r="L45" s="136"/>
      <c r="M45" s="133"/>
      <c r="N45" s="133"/>
      <c r="O45" s="134"/>
      <c r="P45" s="134"/>
      <c r="Q45" s="133"/>
      <c r="R45" s="133"/>
      <c r="S45" s="133"/>
      <c r="T45" s="137"/>
      <c r="U45" s="137"/>
      <c r="V45" s="137" t="s">
        <v>0</v>
      </c>
      <c r="W45" s="133"/>
      <c r="X45" s="138"/>
    </row>
    <row r="46" spans="1:37">
      <c r="A46" s="80">
        <v>16</v>
      </c>
      <c r="B46" s="81" t="s">
        <v>205</v>
      </c>
      <c r="C46" s="82" t="s">
        <v>222</v>
      </c>
      <c r="D46" s="83" t="s">
        <v>223</v>
      </c>
      <c r="E46" s="84">
        <v>33.725999999999999</v>
      </c>
      <c r="F46" s="85" t="s">
        <v>185</v>
      </c>
      <c r="H46" s="86">
        <f>ROUND(E46*G46,2)</f>
        <v>0</v>
      </c>
      <c r="J46" s="86">
        <f>ROUND(E46*G46,2)</f>
        <v>0</v>
      </c>
      <c r="K46" s="87">
        <v>2.2300000000000002E-3</v>
      </c>
      <c r="L46" s="87">
        <f>E46*K46</f>
        <v>7.5208980000000009E-2</v>
      </c>
      <c r="N46" s="84">
        <f>E46*M46</f>
        <v>0</v>
      </c>
      <c r="O46" s="85">
        <v>20</v>
      </c>
      <c r="P46" s="85" t="s">
        <v>151</v>
      </c>
      <c r="V46" s="88" t="s">
        <v>106</v>
      </c>
      <c r="W46" s="84">
        <v>12.31</v>
      </c>
      <c r="X46" s="131" t="s">
        <v>224</v>
      </c>
      <c r="Y46" s="131" t="s">
        <v>222</v>
      </c>
      <c r="Z46" s="82" t="s">
        <v>209</v>
      </c>
      <c r="AB46" s="85">
        <v>7</v>
      </c>
      <c r="AJ46" s="72" t="s">
        <v>154</v>
      </c>
      <c r="AK46" s="72" t="s">
        <v>155</v>
      </c>
    </row>
    <row r="47" spans="1:37">
      <c r="D47" s="132" t="s">
        <v>225</v>
      </c>
      <c r="E47" s="133"/>
      <c r="F47" s="134"/>
      <c r="G47" s="135"/>
      <c r="H47" s="135"/>
      <c r="I47" s="135"/>
      <c r="J47" s="135"/>
      <c r="K47" s="136"/>
      <c r="L47" s="136"/>
      <c r="M47" s="133"/>
      <c r="N47" s="133"/>
      <c r="O47" s="134"/>
      <c r="P47" s="134"/>
      <c r="Q47" s="133"/>
      <c r="R47" s="133"/>
      <c r="S47" s="133"/>
      <c r="T47" s="137"/>
      <c r="U47" s="137"/>
      <c r="V47" s="137" t="s">
        <v>0</v>
      </c>
      <c r="W47" s="133"/>
      <c r="X47" s="138"/>
    </row>
    <row r="48" spans="1:37">
      <c r="A48" s="80">
        <v>17</v>
      </c>
      <c r="B48" s="81" t="s">
        <v>205</v>
      </c>
      <c r="C48" s="82" t="s">
        <v>226</v>
      </c>
      <c r="D48" s="83" t="s">
        <v>227</v>
      </c>
      <c r="E48" s="84">
        <v>33.725999999999999</v>
      </c>
      <c r="F48" s="85" t="s">
        <v>185</v>
      </c>
      <c r="H48" s="86">
        <f>ROUND(E48*G48,2)</f>
        <v>0</v>
      </c>
      <c r="J48" s="86">
        <f>ROUND(E48*G48,2)</f>
        <v>0</v>
      </c>
      <c r="L48" s="87">
        <f>E48*K48</f>
        <v>0</v>
      </c>
      <c r="N48" s="84">
        <f>E48*M48</f>
        <v>0</v>
      </c>
      <c r="O48" s="85">
        <v>20</v>
      </c>
      <c r="P48" s="85" t="s">
        <v>151</v>
      </c>
      <c r="V48" s="88" t="s">
        <v>106</v>
      </c>
      <c r="W48" s="84">
        <v>6.61</v>
      </c>
      <c r="X48" s="131" t="s">
        <v>228</v>
      </c>
      <c r="Y48" s="131" t="s">
        <v>226</v>
      </c>
      <c r="Z48" s="82" t="s">
        <v>209</v>
      </c>
      <c r="AB48" s="85">
        <v>7</v>
      </c>
      <c r="AJ48" s="72" t="s">
        <v>154</v>
      </c>
      <c r="AK48" s="72" t="s">
        <v>155</v>
      </c>
    </row>
    <row r="49" spans="1:37">
      <c r="A49" s="80">
        <v>18</v>
      </c>
      <c r="B49" s="81" t="s">
        <v>205</v>
      </c>
      <c r="C49" s="82" t="s">
        <v>229</v>
      </c>
      <c r="D49" s="83" t="s">
        <v>230</v>
      </c>
      <c r="E49" s="84">
        <v>3.2810000000000001</v>
      </c>
      <c r="F49" s="85" t="s">
        <v>231</v>
      </c>
      <c r="H49" s="86">
        <f>ROUND(E49*G49,2)</f>
        <v>0</v>
      </c>
      <c r="J49" s="86">
        <f>ROUND(E49*G49,2)</f>
        <v>0</v>
      </c>
      <c r="K49" s="87">
        <v>1.1499699999999999</v>
      </c>
      <c r="L49" s="87">
        <f>E49*K49</f>
        <v>3.7730515699999998</v>
      </c>
      <c r="N49" s="84">
        <f>E49*M49</f>
        <v>0</v>
      </c>
      <c r="O49" s="85">
        <v>20</v>
      </c>
      <c r="P49" s="85" t="s">
        <v>151</v>
      </c>
      <c r="V49" s="88" t="s">
        <v>106</v>
      </c>
      <c r="W49" s="84">
        <v>126.417</v>
      </c>
      <c r="X49" s="131" t="s">
        <v>232</v>
      </c>
      <c r="Y49" s="131" t="s">
        <v>229</v>
      </c>
      <c r="Z49" s="82" t="s">
        <v>209</v>
      </c>
      <c r="AB49" s="85">
        <v>7</v>
      </c>
      <c r="AJ49" s="72" t="s">
        <v>154</v>
      </c>
      <c r="AK49" s="72" t="s">
        <v>155</v>
      </c>
    </row>
    <row r="50" spans="1:37">
      <c r="D50" s="132" t="s">
        <v>233</v>
      </c>
      <c r="E50" s="133"/>
      <c r="F50" s="134"/>
      <c r="G50" s="135"/>
      <c r="H50" s="135"/>
      <c r="I50" s="135"/>
      <c r="J50" s="135"/>
      <c r="K50" s="136"/>
      <c r="L50" s="136"/>
      <c r="M50" s="133"/>
      <c r="N50" s="133"/>
      <c r="O50" s="134"/>
      <c r="P50" s="134"/>
      <c r="Q50" s="133"/>
      <c r="R50" s="133"/>
      <c r="S50" s="133"/>
      <c r="T50" s="137"/>
      <c r="U50" s="137"/>
      <c r="V50" s="137" t="s">
        <v>0</v>
      </c>
      <c r="W50" s="133"/>
      <c r="X50" s="138"/>
    </row>
    <row r="51" spans="1:37">
      <c r="A51" s="80">
        <v>19</v>
      </c>
      <c r="B51" s="81" t="s">
        <v>193</v>
      </c>
      <c r="C51" s="82" t="s">
        <v>234</v>
      </c>
      <c r="D51" s="83" t="s">
        <v>235</v>
      </c>
      <c r="E51" s="84">
        <v>182.32599999999999</v>
      </c>
      <c r="F51" s="85" t="s">
        <v>185</v>
      </c>
      <c r="H51" s="86">
        <f>ROUND(E51*G51,2)</f>
        <v>0</v>
      </c>
      <c r="J51" s="86">
        <f>ROUND(E51*G51,2)</f>
        <v>0</v>
      </c>
      <c r="K51" s="87">
        <v>3.6999999999999999E-4</v>
      </c>
      <c r="L51" s="87">
        <f>E51*K51</f>
        <v>6.7460619999999999E-2</v>
      </c>
      <c r="N51" s="84">
        <f>E51*M51</f>
        <v>0</v>
      </c>
      <c r="O51" s="85">
        <v>20</v>
      </c>
      <c r="P51" s="85" t="s">
        <v>151</v>
      </c>
      <c r="V51" s="88" t="s">
        <v>106</v>
      </c>
      <c r="W51" s="84">
        <v>17.138999999999999</v>
      </c>
      <c r="X51" s="131" t="s">
        <v>236</v>
      </c>
      <c r="Y51" s="131" t="s">
        <v>234</v>
      </c>
      <c r="Z51" s="82" t="s">
        <v>198</v>
      </c>
      <c r="AB51" s="85">
        <v>7</v>
      </c>
      <c r="AJ51" s="72" t="s">
        <v>154</v>
      </c>
      <c r="AK51" s="72" t="s">
        <v>155</v>
      </c>
    </row>
    <row r="52" spans="1:37">
      <c r="D52" s="132" t="s">
        <v>237</v>
      </c>
      <c r="E52" s="133"/>
      <c r="F52" s="134"/>
      <c r="G52" s="135"/>
      <c r="H52" s="135"/>
      <c r="I52" s="135"/>
      <c r="J52" s="135"/>
      <c r="K52" s="136"/>
      <c r="L52" s="136"/>
      <c r="M52" s="133"/>
      <c r="N52" s="133"/>
      <c r="O52" s="134"/>
      <c r="P52" s="134"/>
      <c r="Q52" s="133"/>
      <c r="R52" s="133"/>
      <c r="S52" s="133"/>
      <c r="T52" s="137"/>
      <c r="U52" s="137"/>
      <c r="V52" s="137" t="s">
        <v>0</v>
      </c>
      <c r="W52" s="133"/>
      <c r="X52" s="138"/>
    </row>
    <row r="53" spans="1:37">
      <c r="D53" s="139" t="s">
        <v>238</v>
      </c>
      <c r="E53" s="140">
        <f>J53</f>
        <v>0</v>
      </c>
      <c r="H53" s="140">
        <f>SUM(H33:H52)</f>
        <v>0</v>
      </c>
      <c r="I53" s="140">
        <f>SUM(I33:I52)</f>
        <v>0</v>
      </c>
      <c r="J53" s="140">
        <f>SUM(J33:J52)</f>
        <v>0</v>
      </c>
      <c r="L53" s="141">
        <f>SUM(L33:L52)</f>
        <v>147.50811105</v>
      </c>
      <c r="N53" s="142">
        <f>SUM(N33:N52)</f>
        <v>0</v>
      </c>
      <c r="W53" s="84">
        <f>SUM(W33:W52)</f>
        <v>518.25200000000007</v>
      </c>
    </row>
    <row r="55" spans="1:37">
      <c r="B55" s="82" t="s">
        <v>239</v>
      </c>
    </row>
    <row r="56" spans="1:37">
      <c r="A56" s="80">
        <v>20</v>
      </c>
      <c r="B56" s="81" t="s">
        <v>205</v>
      </c>
      <c r="C56" s="82" t="s">
        <v>240</v>
      </c>
      <c r="D56" s="83" t="s">
        <v>241</v>
      </c>
      <c r="E56" s="84">
        <v>58.274999999999999</v>
      </c>
      <c r="F56" s="85" t="s">
        <v>185</v>
      </c>
      <c r="H56" s="86">
        <f>ROUND(E56*G56,2)</f>
        <v>0</v>
      </c>
      <c r="J56" s="86">
        <f>ROUND(E56*G56,2)</f>
        <v>0</v>
      </c>
      <c r="K56" s="87">
        <v>0.25314999999999999</v>
      </c>
      <c r="L56" s="87">
        <f>E56*K56</f>
        <v>14.752316249999998</v>
      </c>
      <c r="N56" s="84">
        <f>E56*M56</f>
        <v>0</v>
      </c>
      <c r="O56" s="85">
        <v>20</v>
      </c>
      <c r="P56" s="85" t="s">
        <v>151</v>
      </c>
      <c r="V56" s="88" t="s">
        <v>106</v>
      </c>
      <c r="W56" s="84">
        <v>27.388999999999999</v>
      </c>
      <c r="X56" s="131" t="s">
        <v>242</v>
      </c>
      <c r="Y56" s="131" t="s">
        <v>240</v>
      </c>
      <c r="Z56" s="82" t="s">
        <v>243</v>
      </c>
      <c r="AB56" s="85">
        <v>7</v>
      </c>
      <c r="AJ56" s="72" t="s">
        <v>154</v>
      </c>
      <c r="AK56" s="72" t="s">
        <v>155</v>
      </c>
    </row>
    <row r="57" spans="1:37">
      <c r="D57" s="132" t="s">
        <v>244</v>
      </c>
      <c r="E57" s="133"/>
      <c r="F57" s="134"/>
      <c r="G57" s="135"/>
      <c r="H57" s="135"/>
      <c r="I57" s="135"/>
      <c r="J57" s="135"/>
      <c r="K57" s="136"/>
      <c r="L57" s="136"/>
      <c r="M57" s="133"/>
      <c r="N57" s="133"/>
      <c r="O57" s="134"/>
      <c r="P57" s="134"/>
      <c r="Q57" s="133"/>
      <c r="R57" s="133"/>
      <c r="S57" s="133"/>
      <c r="T57" s="137"/>
      <c r="U57" s="137"/>
      <c r="V57" s="137" t="s">
        <v>0</v>
      </c>
      <c r="W57" s="133"/>
      <c r="X57" s="138"/>
    </row>
    <row r="58" spans="1:37">
      <c r="A58" s="80">
        <v>21</v>
      </c>
      <c r="B58" s="81" t="s">
        <v>205</v>
      </c>
      <c r="C58" s="82" t="s">
        <v>245</v>
      </c>
      <c r="D58" s="83" t="s">
        <v>246</v>
      </c>
      <c r="E58" s="84">
        <v>0.9</v>
      </c>
      <c r="F58" s="85" t="s">
        <v>150</v>
      </c>
      <c r="H58" s="86">
        <f>ROUND(E58*G58,2)</f>
        <v>0</v>
      </c>
      <c r="J58" s="86">
        <f>ROUND(E58*G58,2)</f>
        <v>0</v>
      </c>
      <c r="K58" s="87">
        <v>2.53633</v>
      </c>
      <c r="L58" s="87">
        <f>E58*K58</f>
        <v>2.2826970000000002</v>
      </c>
      <c r="N58" s="84">
        <f>E58*M58</f>
        <v>0</v>
      </c>
      <c r="O58" s="85">
        <v>20</v>
      </c>
      <c r="P58" s="85" t="s">
        <v>151</v>
      </c>
      <c r="V58" s="88" t="s">
        <v>106</v>
      </c>
      <c r="W58" s="84">
        <v>2.0569999999999999</v>
      </c>
      <c r="X58" s="131" t="s">
        <v>247</v>
      </c>
      <c r="Y58" s="131" t="s">
        <v>245</v>
      </c>
      <c r="Z58" s="82" t="s">
        <v>209</v>
      </c>
      <c r="AB58" s="85">
        <v>7</v>
      </c>
      <c r="AJ58" s="72" t="s">
        <v>154</v>
      </c>
      <c r="AK58" s="72" t="s">
        <v>155</v>
      </c>
    </row>
    <row r="59" spans="1:37">
      <c r="D59" s="132" t="s">
        <v>248</v>
      </c>
      <c r="E59" s="133"/>
      <c r="F59" s="134"/>
      <c r="G59" s="135"/>
      <c r="H59" s="135"/>
      <c r="I59" s="135"/>
      <c r="J59" s="135"/>
      <c r="K59" s="136"/>
      <c r="L59" s="136"/>
      <c r="M59" s="133"/>
      <c r="N59" s="133"/>
      <c r="O59" s="134"/>
      <c r="P59" s="134"/>
      <c r="Q59" s="133"/>
      <c r="R59" s="133"/>
      <c r="S59" s="133"/>
      <c r="T59" s="137"/>
      <c r="U59" s="137"/>
      <c r="V59" s="137" t="s">
        <v>0</v>
      </c>
      <c r="W59" s="133"/>
      <c r="X59" s="138"/>
    </row>
    <row r="60" spans="1:37">
      <c r="A60" s="80">
        <v>22</v>
      </c>
      <c r="B60" s="81" t="s">
        <v>249</v>
      </c>
      <c r="C60" s="82" t="s">
        <v>250</v>
      </c>
      <c r="D60" s="83" t="s">
        <v>251</v>
      </c>
      <c r="E60" s="84">
        <v>15</v>
      </c>
      <c r="F60" s="85" t="s">
        <v>185</v>
      </c>
      <c r="H60" s="86">
        <f>ROUND(E60*G60,2)</f>
        <v>0</v>
      </c>
      <c r="J60" s="86">
        <f>ROUND(E60*G60,2)</f>
        <v>0</v>
      </c>
      <c r="K60" s="87">
        <v>9.7099999999999999E-3</v>
      </c>
      <c r="L60" s="87">
        <f>E60*K60</f>
        <v>0.14565</v>
      </c>
      <c r="N60" s="84">
        <f>E60*M60</f>
        <v>0</v>
      </c>
      <c r="O60" s="85">
        <v>20</v>
      </c>
      <c r="P60" s="85" t="s">
        <v>151</v>
      </c>
      <c r="V60" s="88" t="s">
        <v>106</v>
      </c>
      <c r="W60" s="84">
        <v>18.45</v>
      </c>
      <c r="X60" s="131" t="s">
        <v>252</v>
      </c>
      <c r="Y60" s="131" t="s">
        <v>250</v>
      </c>
      <c r="Z60" s="82" t="s">
        <v>253</v>
      </c>
      <c r="AB60" s="85">
        <v>7</v>
      </c>
      <c r="AJ60" s="72" t="s">
        <v>154</v>
      </c>
      <c r="AK60" s="72" t="s">
        <v>155</v>
      </c>
    </row>
    <row r="61" spans="1:37">
      <c r="D61" s="132" t="s">
        <v>254</v>
      </c>
      <c r="E61" s="133"/>
      <c r="F61" s="134"/>
      <c r="G61" s="135"/>
      <c r="H61" s="135"/>
      <c r="I61" s="135"/>
      <c r="J61" s="135"/>
      <c r="K61" s="136"/>
      <c r="L61" s="136"/>
      <c r="M61" s="133"/>
      <c r="N61" s="133"/>
      <c r="O61" s="134"/>
      <c r="P61" s="134"/>
      <c r="Q61" s="133"/>
      <c r="R61" s="133"/>
      <c r="S61" s="133"/>
      <c r="T61" s="137"/>
      <c r="U61" s="137"/>
      <c r="V61" s="137" t="s">
        <v>0</v>
      </c>
      <c r="W61" s="133"/>
      <c r="X61" s="138"/>
    </row>
    <row r="62" spans="1:37">
      <c r="A62" s="80">
        <v>23</v>
      </c>
      <c r="B62" s="81" t="s">
        <v>249</v>
      </c>
      <c r="C62" s="82" t="s">
        <v>255</v>
      </c>
      <c r="D62" s="83" t="s">
        <v>256</v>
      </c>
      <c r="E62" s="84">
        <v>15</v>
      </c>
      <c r="F62" s="85" t="s">
        <v>185</v>
      </c>
      <c r="H62" s="86">
        <f>ROUND(E62*G62,2)</f>
        <v>0</v>
      </c>
      <c r="J62" s="86">
        <f>ROUND(E62*G62,2)</f>
        <v>0</v>
      </c>
      <c r="L62" s="87">
        <f>E62*K62</f>
        <v>0</v>
      </c>
      <c r="N62" s="84">
        <f>E62*M62</f>
        <v>0</v>
      </c>
      <c r="O62" s="85">
        <v>20</v>
      </c>
      <c r="P62" s="85" t="s">
        <v>151</v>
      </c>
      <c r="V62" s="88" t="s">
        <v>106</v>
      </c>
      <c r="W62" s="84">
        <v>7.5449999999999999</v>
      </c>
      <c r="X62" s="131" t="s">
        <v>257</v>
      </c>
      <c r="Y62" s="131" t="s">
        <v>255</v>
      </c>
      <c r="Z62" s="82" t="s">
        <v>253</v>
      </c>
      <c r="AB62" s="85">
        <v>7</v>
      </c>
      <c r="AJ62" s="72" t="s">
        <v>154</v>
      </c>
      <c r="AK62" s="72" t="s">
        <v>155</v>
      </c>
    </row>
    <row r="63" spans="1:37">
      <c r="D63" s="139" t="s">
        <v>258</v>
      </c>
      <c r="E63" s="140">
        <f>J63</f>
        <v>0</v>
      </c>
      <c r="H63" s="140">
        <f>SUM(H55:H62)</f>
        <v>0</v>
      </c>
      <c r="I63" s="140">
        <f>SUM(I55:I62)</f>
        <v>0</v>
      </c>
      <c r="J63" s="140">
        <f>SUM(J55:J62)</f>
        <v>0</v>
      </c>
      <c r="L63" s="141">
        <f>SUM(L55:L62)</f>
        <v>17.180663249999998</v>
      </c>
      <c r="N63" s="142">
        <f>SUM(N55:N62)</f>
        <v>0</v>
      </c>
      <c r="W63" s="84">
        <f>SUM(W55:W62)</f>
        <v>55.441000000000003</v>
      </c>
    </row>
    <row r="65" spans="1:37">
      <c r="B65" s="82" t="s">
        <v>259</v>
      </c>
    </row>
    <row r="66" spans="1:37">
      <c r="A66" s="80">
        <v>24</v>
      </c>
      <c r="B66" s="81" t="s">
        <v>205</v>
      </c>
      <c r="C66" s="82" t="s">
        <v>260</v>
      </c>
      <c r="D66" s="83" t="s">
        <v>261</v>
      </c>
      <c r="E66" s="84">
        <v>1.7470000000000001</v>
      </c>
      <c r="F66" s="85" t="s">
        <v>150</v>
      </c>
      <c r="H66" s="86">
        <f>ROUND(E66*G66,2)</f>
        <v>0</v>
      </c>
      <c r="J66" s="86">
        <f>ROUND(E66*G66,2)</f>
        <v>0</v>
      </c>
      <c r="K66" s="87">
        <v>2.4468000000000001</v>
      </c>
      <c r="L66" s="87">
        <f>E66*K66</f>
        <v>4.2745596000000008</v>
      </c>
      <c r="N66" s="84">
        <f>E66*M66</f>
        <v>0</v>
      </c>
      <c r="O66" s="85">
        <v>20</v>
      </c>
      <c r="P66" s="85" t="s">
        <v>151</v>
      </c>
      <c r="V66" s="88" t="s">
        <v>106</v>
      </c>
      <c r="W66" s="84">
        <v>1.452</v>
      </c>
      <c r="X66" s="131" t="s">
        <v>262</v>
      </c>
      <c r="Y66" s="131" t="s">
        <v>260</v>
      </c>
      <c r="Z66" s="82" t="s">
        <v>209</v>
      </c>
      <c r="AB66" s="85">
        <v>7</v>
      </c>
      <c r="AJ66" s="72" t="s">
        <v>154</v>
      </c>
      <c r="AK66" s="72" t="s">
        <v>155</v>
      </c>
    </row>
    <row r="67" spans="1:37">
      <c r="D67" s="132" t="s">
        <v>263</v>
      </c>
      <c r="E67" s="133"/>
      <c r="F67" s="134"/>
      <c r="G67" s="135"/>
      <c r="H67" s="135"/>
      <c r="I67" s="135"/>
      <c r="J67" s="135"/>
      <c r="K67" s="136"/>
      <c r="L67" s="136"/>
      <c r="M67" s="133"/>
      <c r="N67" s="133"/>
      <c r="O67" s="134"/>
      <c r="P67" s="134"/>
      <c r="Q67" s="133"/>
      <c r="R67" s="133"/>
      <c r="S67" s="133"/>
      <c r="T67" s="137"/>
      <c r="U67" s="137"/>
      <c r="V67" s="137" t="s">
        <v>0</v>
      </c>
      <c r="W67" s="133"/>
      <c r="X67" s="138"/>
    </row>
    <row r="68" spans="1:37">
      <c r="A68" s="80">
        <v>25</v>
      </c>
      <c r="B68" s="81" t="s">
        <v>205</v>
      </c>
      <c r="C68" s="82" t="s">
        <v>264</v>
      </c>
      <c r="D68" s="83" t="s">
        <v>265</v>
      </c>
      <c r="E68" s="84">
        <v>17.774000000000001</v>
      </c>
      <c r="F68" s="85" t="s">
        <v>185</v>
      </c>
      <c r="H68" s="86">
        <f>ROUND(E68*G68,2)</f>
        <v>0</v>
      </c>
      <c r="J68" s="86">
        <f>ROUND(E68*G68,2)</f>
        <v>0</v>
      </c>
      <c r="K68" s="87">
        <v>3.9199999999999999E-3</v>
      </c>
      <c r="L68" s="87">
        <f>E68*K68</f>
        <v>6.9674079999999999E-2</v>
      </c>
      <c r="N68" s="84">
        <f>E68*M68</f>
        <v>0</v>
      </c>
      <c r="O68" s="85">
        <v>20</v>
      </c>
      <c r="P68" s="85" t="s">
        <v>151</v>
      </c>
      <c r="V68" s="88" t="s">
        <v>106</v>
      </c>
      <c r="W68" s="84">
        <v>12.691000000000001</v>
      </c>
      <c r="X68" s="131" t="s">
        <v>266</v>
      </c>
      <c r="Y68" s="131" t="s">
        <v>264</v>
      </c>
      <c r="Z68" s="82" t="s">
        <v>209</v>
      </c>
      <c r="AB68" s="85">
        <v>7</v>
      </c>
      <c r="AJ68" s="72" t="s">
        <v>154</v>
      </c>
      <c r="AK68" s="72" t="s">
        <v>155</v>
      </c>
    </row>
    <row r="69" spans="1:37">
      <c r="D69" s="132" t="s">
        <v>267</v>
      </c>
      <c r="E69" s="133"/>
      <c r="F69" s="134"/>
      <c r="G69" s="135"/>
      <c r="H69" s="135"/>
      <c r="I69" s="135"/>
      <c r="J69" s="135"/>
      <c r="K69" s="136"/>
      <c r="L69" s="136"/>
      <c r="M69" s="133"/>
      <c r="N69" s="133"/>
      <c r="O69" s="134"/>
      <c r="P69" s="134"/>
      <c r="Q69" s="133"/>
      <c r="R69" s="133"/>
      <c r="S69" s="133"/>
      <c r="T69" s="137"/>
      <c r="U69" s="137"/>
      <c r="V69" s="137" t="s">
        <v>0</v>
      </c>
      <c r="W69" s="133"/>
      <c r="X69" s="138"/>
    </row>
    <row r="70" spans="1:37">
      <c r="A70" s="80">
        <v>26</v>
      </c>
      <c r="B70" s="81" t="s">
        <v>205</v>
      </c>
      <c r="C70" s="82" t="s">
        <v>268</v>
      </c>
      <c r="D70" s="83" t="s">
        <v>269</v>
      </c>
      <c r="E70" s="84">
        <v>17.774000000000001</v>
      </c>
      <c r="F70" s="85" t="s">
        <v>185</v>
      </c>
      <c r="H70" s="86">
        <f>ROUND(E70*G70,2)</f>
        <v>0</v>
      </c>
      <c r="J70" s="86">
        <f>ROUND(E70*G70,2)</f>
        <v>0</v>
      </c>
      <c r="L70" s="87">
        <f>E70*K70</f>
        <v>0</v>
      </c>
      <c r="N70" s="84">
        <f>E70*M70</f>
        <v>0</v>
      </c>
      <c r="O70" s="85">
        <v>20</v>
      </c>
      <c r="P70" s="85" t="s">
        <v>151</v>
      </c>
      <c r="V70" s="88" t="s">
        <v>106</v>
      </c>
      <c r="W70" s="84">
        <v>5.7590000000000003</v>
      </c>
      <c r="X70" s="131" t="s">
        <v>270</v>
      </c>
      <c r="Y70" s="131" t="s">
        <v>268</v>
      </c>
      <c r="Z70" s="82" t="s">
        <v>209</v>
      </c>
      <c r="AB70" s="85">
        <v>7</v>
      </c>
      <c r="AJ70" s="72" t="s">
        <v>154</v>
      </c>
      <c r="AK70" s="72" t="s">
        <v>155</v>
      </c>
    </row>
    <row r="71" spans="1:37">
      <c r="A71" s="80">
        <v>27</v>
      </c>
      <c r="B71" s="81" t="s">
        <v>205</v>
      </c>
      <c r="C71" s="82" t="s">
        <v>271</v>
      </c>
      <c r="D71" s="83" t="s">
        <v>272</v>
      </c>
      <c r="E71" s="84">
        <v>0.3</v>
      </c>
      <c r="F71" s="85" t="s">
        <v>185</v>
      </c>
      <c r="H71" s="86">
        <f>ROUND(E71*G71,2)</f>
        <v>0</v>
      </c>
      <c r="J71" s="86">
        <f>ROUND(E71*G71,2)</f>
        <v>0</v>
      </c>
      <c r="K71" s="87">
        <v>5.3499999999999997E-3</v>
      </c>
      <c r="L71" s="87">
        <f>E71*K71</f>
        <v>1.6049999999999999E-3</v>
      </c>
      <c r="N71" s="84">
        <f>E71*M71</f>
        <v>0</v>
      </c>
      <c r="O71" s="85">
        <v>20</v>
      </c>
      <c r="P71" s="85" t="s">
        <v>151</v>
      </c>
      <c r="V71" s="88" t="s">
        <v>106</v>
      </c>
      <c r="W71" s="84">
        <v>0.33800000000000002</v>
      </c>
      <c r="X71" s="131" t="s">
        <v>273</v>
      </c>
      <c r="Y71" s="131" t="s">
        <v>271</v>
      </c>
      <c r="Z71" s="82" t="s">
        <v>209</v>
      </c>
      <c r="AB71" s="85">
        <v>7</v>
      </c>
      <c r="AJ71" s="72" t="s">
        <v>154</v>
      </c>
      <c r="AK71" s="72" t="s">
        <v>155</v>
      </c>
    </row>
    <row r="72" spans="1:37">
      <c r="D72" s="132" t="s">
        <v>274</v>
      </c>
      <c r="E72" s="133"/>
      <c r="F72" s="134"/>
      <c r="G72" s="135"/>
      <c r="H72" s="135"/>
      <c r="I72" s="135"/>
      <c r="J72" s="135"/>
      <c r="K72" s="136"/>
      <c r="L72" s="136"/>
      <c r="M72" s="133"/>
      <c r="N72" s="133"/>
      <c r="O72" s="134"/>
      <c r="P72" s="134"/>
      <c r="Q72" s="133"/>
      <c r="R72" s="133"/>
      <c r="S72" s="133"/>
      <c r="T72" s="137"/>
      <c r="U72" s="137"/>
      <c r="V72" s="137" t="s">
        <v>0</v>
      </c>
      <c r="W72" s="133"/>
      <c r="X72" s="138"/>
    </row>
    <row r="73" spans="1:37">
      <c r="A73" s="80">
        <v>28</v>
      </c>
      <c r="B73" s="81" t="s">
        <v>205</v>
      </c>
      <c r="C73" s="82" t="s">
        <v>275</v>
      </c>
      <c r="D73" s="83" t="s">
        <v>276</v>
      </c>
      <c r="E73" s="84">
        <v>0.3</v>
      </c>
      <c r="F73" s="85" t="s">
        <v>185</v>
      </c>
      <c r="H73" s="86">
        <f>ROUND(E73*G73,2)</f>
        <v>0</v>
      </c>
      <c r="J73" s="86">
        <f>ROUND(E73*G73,2)</f>
        <v>0</v>
      </c>
      <c r="L73" s="87">
        <f>E73*K73</f>
        <v>0</v>
      </c>
      <c r="N73" s="84">
        <f>E73*M73</f>
        <v>0</v>
      </c>
      <c r="O73" s="85">
        <v>20</v>
      </c>
      <c r="P73" s="85" t="s">
        <v>151</v>
      </c>
      <c r="V73" s="88" t="s">
        <v>106</v>
      </c>
      <c r="W73" s="84">
        <v>0.129</v>
      </c>
      <c r="X73" s="131" t="s">
        <v>277</v>
      </c>
      <c r="Y73" s="131" t="s">
        <v>275</v>
      </c>
      <c r="Z73" s="82" t="s">
        <v>209</v>
      </c>
      <c r="AB73" s="85">
        <v>7</v>
      </c>
      <c r="AJ73" s="72" t="s">
        <v>154</v>
      </c>
      <c r="AK73" s="72" t="s">
        <v>155</v>
      </c>
    </row>
    <row r="74" spans="1:37">
      <c r="A74" s="80">
        <v>29</v>
      </c>
      <c r="B74" s="81" t="s">
        <v>205</v>
      </c>
      <c r="C74" s="82" t="s">
        <v>278</v>
      </c>
      <c r="D74" s="83" t="s">
        <v>279</v>
      </c>
      <c r="E74" s="84">
        <v>0.45400000000000001</v>
      </c>
      <c r="F74" s="85" t="s">
        <v>231</v>
      </c>
      <c r="H74" s="86">
        <f>ROUND(E74*G74,2)</f>
        <v>0</v>
      </c>
      <c r="J74" s="86">
        <f>ROUND(E74*G74,2)</f>
        <v>0</v>
      </c>
      <c r="K74" s="87">
        <v>1.04674</v>
      </c>
      <c r="L74" s="87">
        <f>E74*K74</f>
        <v>0.47521996</v>
      </c>
      <c r="N74" s="84">
        <f>E74*M74</f>
        <v>0</v>
      </c>
      <c r="O74" s="85">
        <v>20</v>
      </c>
      <c r="P74" s="85" t="s">
        <v>151</v>
      </c>
      <c r="V74" s="88" t="s">
        <v>106</v>
      </c>
      <c r="W74" s="84">
        <v>23.786999999999999</v>
      </c>
      <c r="X74" s="131" t="s">
        <v>280</v>
      </c>
      <c r="Y74" s="131" t="s">
        <v>278</v>
      </c>
      <c r="Z74" s="82" t="s">
        <v>209</v>
      </c>
      <c r="AB74" s="85">
        <v>7</v>
      </c>
      <c r="AJ74" s="72" t="s">
        <v>154</v>
      </c>
      <c r="AK74" s="72" t="s">
        <v>155</v>
      </c>
    </row>
    <row r="75" spans="1:37">
      <c r="D75" s="132" t="s">
        <v>281</v>
      </c>
      <c r="E75" s="133"/>
      <c r="F75" s="134"/>
      <c r="G75" s="135"/>
      <c r="H75" s="135"/>
      <c r="I75" s="135"/>
      <c r="J75" s="135"/>
      <c r="K75" s="136"/>
      <c r="L75" s="136"/>
      <c r="M75" s="133"/>
      <c r="N75" s="133"/>
      <c r="O75" s="134"/>
      <c r="P75" s="134"/>
      <c r="Q75" s="133"/>
      <c r="R75" s="133"/>
      <c r="S75" s="133"/>
      <c r="T75" s="137"/>
      <c r="U75" s="137"/>
      <c r="V75" s="137" t="s">
        <v>0</v>
      </c>
      <c r="W75" s="133"/>
      <c r="X75" s="138"/>
    </row>
    <row r="76" spans="1:37">
      <c r="D76" s="139" t="s">
        <v>282</v>
      </c>
      <c r="E76" s="140">
        <f>J76</f>
        <v>0</v>
      </c>
      <c r="H76" s="140">
        <f>SUM(H65:H75)</f>
        <v>0</v>
      </c>
      <c r="I76" s="140">
        <f>SUM(I65:I75)</f>
        <v>0</v>
      </c>
      <c r="J76" s="140">
        <f>SUM(J65:J75)</f>
        <v>0</v>
      </c>
      <c r="L76" s="141">
        <f>SUM(L65:L75)</f>
        <v>4.8210586400000004</v>
      </c>
      <c r="N76" s="142">
        <f>SUM(N65:N75)</f>
        <v>0</v>
      </c>
      <c r="W76" s="84">
        <f>SUM(W65:W75)</f>
        <v>44.156000000000006</v>
      </c>
    </row>
    <row r="78" spans="1:37">
      <c r="B78" s="82" t="s">
        <v>283</v>
      </c>
    </row>
    <row r="79" spans="1:37">
      <c r="A79" s="80">
        <v>30</v>
      </c>
      <c r="B79" s="81" t="s">
        <v>205</v>
      </c>
      <c r="C79" s="82" t="s">
        <v>284</v>
      </c>
      <c r="D79" s="83" t="s">
        <v>285</v>
      </c>
      <c r="E79" s="84">
        <v>88.685000000000002</v>
      </c>
      <c r="F79" s="85" t="s">
        <v>185</v>
      </c>
      <c r="H79" s="86">
        <f>ROUND(E79*G79,2)</f>
        <v>0</v>
      </c>
      <c r="J79" s="86">
        <f>ROUND(E79*G79,2)</f>
        <v>0</v>
      </c>
      <c r="K79" s="87">
        <v>1.0000000000000001E-5</v>
      </c>
      <c r="L79" s="87">
        <f>E79*K79</f>
        <v>8.8685000000000012E-4</v>
      </c>
      <c r="N79" s="84">
        <f>E79*M79</f>
        <v>0</v>
      </c>
      <c r="O79" s="85">
        <v>20</v>
      </c>
      <c r="P79" s="85" t="s">
        <v>151</v>
      </c>
      <c r="V79" s="88" t="s">
        <v>106</v>
      </c>
      <c r="W79" s="84">
        <v>6.9169999999999998</v>
      </c>
      <c r="X79" s="131" t="s">
        <v>286</v>
      </c>
      <c r="Y79" s="131" t="s">
        <v>284</v>
      </c>
      <c r="Z79" s="82" t="s">
        <v>287</v>
      </c>
      <c r="AB79" s="85">
        <v>7</v>
      </c>
      <c r="AJ79" s="72" t="s">
        <v>154</v>
      </c>
      <c r="AK79" s="72" t="s">
        <v>155</v>
      </c>
    </row>
    <row r="80" spans="1:37">
      <c r="D80" s="132" t="s">
        <v>288</v>
      </c>
      <c r="E80" s="133"/>
      <c r="F80" s="134"/>
      <c r="G80" s="135"/>
      <c r="H80" s="135"/>
      <c r="I80" s="135"/>
      <c r="J80" s="135"/>
      <c r="K80" s="136"/>
      <c r="L80" s="136"/>
      <c r="M80" s="133"/>
      <c r="N80" s="133"/>
      <c r="O80" s="134"/>
      <c r="P80" s="134"/>
      <c r="Q80" s="133"/>
      <c r="R80" s="133"/>
      <c r="S80" s="133"/>
      <c r="T80" s="137"/>
      <c r="U80" s="137"/>
      <c r="V80" s="137" t="s">
        <v>0</v>
      </c>
      <c r="W80" s="133"/>
      <c r="X80" s="138"/>
    </row>
    <row r="81" spans="1:37">
      <c r="D81" s="132" t="s">
        <v>289</v>
      </c>
      <c r="E81" s="133"/>
      <c r="F81" s="134"/>
      <c r="G81" s="135"/>
      <c r="H81" s="135"/>
      <c r="I81" s="135"/>
      <c r="J81" s="135"/>
      <c r="K81" s="136"/>
      <c r="L81" s="136"/>
      <c r="M81" s="133"/>
      <c r="N81" s="133"/>
      <c r="O81" s="134"/>
      <c r="P81" s="134"/>
      <c r="Q81" s="133"/>
      <c r="R81" s="133"/>
      <c r="S81" s="133"/>
      <c r="T81" s="137"/>
      <c r="U81" s="137"/>
      <c r="V81" s="137" t="s">
        <v>0</v>
      </c>
      <c r="W81" s="133"/>
      <c r="X81" s="138"/>
    </row>
    <row r="82" spans="1:37">
      <c r="A82" s="80">
        <v>31</v>
      </c>
      <c r="B82" s="81" t="s">
        <v>205</v>
      </c>
      <c r="C82" s="82" t="s">
        <v>290</v>
      </c>
      <c r="D82" s="83" t="s">
        <v>291</v>
      </c>
      <c r="E82" s="84">
        <v>72.698999999999998</v>
      </c>
      <c r="F82" s="85" t="s">
        <v>185</v>
      </c>
      <c r="H82" s="86">
        <f>ROUND(E82*G82,2)</f>
        <v>0</v>
      </c>
      <c r="J82" s="86">
        <f>ROUND(E82*G82,2)</f>
        <v>0</v>
      </c>
      <c r="K82" s="87">
        <v>5.8799999999999998E-2</v>
      </c>
      <c r="L82" s="87">
        <f>E82*K82</f>
        <v>4.2747012</v>
      </c>
      <c r="N82" s="84">
        <f>E82*M82</f>
        <v>0</v>
      </c>
      <c r="O82" s="85">
        <v>20</v>
      </c>
      <c r="P82" s="85" t="s">
        <v>151</v>
      </c>
      <c r="V82" s="88" t="s">
        <v>106</v>
      </c>
      <c r="W82" s="84">
        <v>30.315000000000001</v>
      </c>
      <c r="X82" s="131" t="s">
        <v>292</v>
      </c>
      <c r="Y82" s="131" t="s">
        <v>290</v>
      </c>
      <c r="Z82" s="82" t="s">
        <v>287</v>
      </c>
      <c r="AB82" s="85">
        <v>7</v>
      </c>
      <c r="AJ82" s="72" t="s">
        <v>154</v>
      </c>
      <c r="AK82" s="72" t="s">
        <v>155</v>
      </c>
    </row>
    <row r="83" spans="1:37">
      <c r="D83" s="132" t="s">
        <v>293</v>
      </c>
      <c r="E83" s="133"/>
      <c r="F83" s="134"/>
      <c r="G83" s="135"/>
      <c r="H83" s="135"/>
      <c r="I83" s="135"/>
      <c r="J83" s="135"/>
      <c r="K83" s="136"/>
      <c r="L83" s="136"/>
      <c r="M83" s="133"/>
      <c r="N83" s="133"/>
      <c r="O83" s="134"/>
      <c r="P83" s="134"/>
      <c r="Q83" s="133"/>
      <c r="R83" s="133"/>
      <c r="S83" s="133"/>
      <c r="T83" s="137"/>
      <c r="U83" s="137"/>
      <c r="V83" s="137" t="s">
        <v>0</v>
      </c>
      <c r="W83" s="133"/>
      <c r="X83" s="138"/>
    </row>
    <row r="84" spans="1:37">
      <c r="D84" s="132" t="s">
        <v>294</v>
      </c>
      <c r="E84" s="133"/>
      <c r="F84" s="134"/>
      <c r="G84" s="135"/>
      <c r="H84" s="135"/>
      <c r="I84" s="135"/>
      <c r="J84" s="135"/>
      <c r="K84" s="136"/>
      <c r="L84" s="136"/>
      <c r="M84" s="133"/>
      <c r="N84" s="133"/>
      <c r="O84" s="134"/>
      <c r="P84" s="134"/>
      <c r="Q84" s="133"/>
      <c r="R84" s="133"/>
      <c r="S84" s="133"/>
      <c r="T84" s="137"/>
      <c r="U84" s="137"/>
      <c r="V84" s="137" t="s">
        <v>0</v>
      </c>
      <c r="W84" s="133"/>
      <c r="X84" s="138"/>
    </row>
    <row r="85" spans="1:37">
      <c r="A85" s="80">
        <v>32</v>
      </c>
      <c r="B85" s="81" t="s">
        <v>205</v>
      </c>
      <c r="C85" s="82" t="s">
        <v>295</v>
      </c>
      <c r="D85" s="83" t="s">
        <v>296</v>
      </c>
      <c r="E85" s="84">
        <v>72.698999999999998</v>
      </c>
      <c r="F85" s="85" t="s">
        <v>185</v>
      </c>
      <c r="H85" s="86">
        <f>ROUND(E85*G85,2)</f>
        <v>0</v>
      </c>
      <c r="J85" s="86">
        <f>ROUND(E85*G85,2)</f>
        <v>0</v>
      </c>
      <c r="K85" s="87">
        <v>4.4600000000000004E-3</v>
      </c>
      <c r="L85" s="87">
        <f>E85*K85</f>
        <v>0.32423754000000005</v>
      </c>
      <c r="N85" s="84">
        <f>E85*M85</f>
        <v>0</v>
      </c>
      <c r="O85" s="85">
        <v>20</v>
      </c>
      <c r="P85" s="85" t="s">
        <v>151</v>
      </c>
      <c r="V85" s="88" t="s">
        <v>106</v>
      </c>
      <c r="W85" s="84">
        <v>19.193000000000001</v>
      </c>
      <c r="X85" s="131" t="s">
        <v>297</v>
      </c>
      <c r="Y85" s="131" t="s">
        <v>295</v>
      </c>
      <c r="Z85" s="82" t="s">
        <v>287</v>
      </c>
      <c r="AB85" s="85">
        <v>7</v>
      </c>
      <c r="AJ85" s="72" t="s">
        <v>154</v>
      </c>
      <c r="AK85" s="72" t="s">
        <v>155</v>
      </c>
    </row>
    <row r="86" spans="1:37">
      <c r="A86" s="80">
        <v>33</v>
      </c>
      <c r="B86" s="81" t="s">
        <v>205</v>
      </c>
      <c r="C86" s="82" t="s">
        <v>298</v>
      </c>
      <c r="D86" s="83" t="s">
        <v>299</v>
      </c>
      <c r="E86" s="84">
        <v>3.375</v>
      </c>
      <c r="F86" s="85" t="s">
        <v>185</v>
      </c>
      <c r="H86" s="86">
        <f>ROUND(E86*G86,2)</f>
        <v>0</v>
      </c>
      <c r="J86" s="86">
        <f>ROUND(E86*G86,2)</f>
        <v>0</v>
      </c>
      <c r="K86" s="87">
        <v>1.0000000000000001E-5</v>
      </c>
      <c r="L86" s="87">
        <f>E86*K86</f>
        <v>3.375E-5</v>
      </c>
      <c r="N86" s="84">
        <f>E86*M86</f>
        <v>0</v>
      </c>
      <c r="O86" s="85">
        <v>20</v>
      </c>
      <c r="P86" s="85" t="s">
        <v>151</v>
      </c>
      <c r="V86" s="88" t="s">
        <v>106</v>
      </c>
      <c r="W86" s="84">
        <v>0.26300000000000001</v>
      </c>
      <c r="X86" s="131" t="s">
        <v>300</v>
      </c>
      <c r="Y86" s="131" t="s">
        <v>298</v>
      </c>
      <c r="Z86" s="82" t="s">
        <v>287</v>
      </c>
      <c r="AB86" s="85">
        <v>7</v>
      </c>
      <c r="AJ86" s="72" t="s">
        <v>154</v>
      </c>
      <c r="AK86" s="72" t="s">
        <v>155</v>
      </c>
    </row>
    <row r="87" spans="1:37">
      <c r="D87" s="132" t="s">
        <v>288</v>
      </c>
      <c r="E87" s="133"/>
      <c r="F87" s="134"/>
      <c r="G87" s="135"/>
      <c r="H87" s="135"/>
      <c r="I87" s="135"/>
      <c r="J87" s="135"/>
      <c r="K87" s="136"/>
      <c r="L87" s="136"/>
      <c r="M87" s="133"/>
      <c r="N87" s="133"/>
      <c r="O87" s="134"/>
      <c r="P87" s="134"/>
      <c r="Q87" s="133"/>
      <c r="R87" s="133"/>
      <c r="S87" s="133"/>
      <c r="T87" s="137"/>
      <c r="U87" s="137"/>
      <c r="V87" s="137" t="s">
        <v>0</v>
      </c>
      <c r="W87" s="133"/>
      <c r="X87" s="138"/>
    </row>
    <row r="88" spans="1:37">
      <c r="A88" s="80">
        <v>34</v>
      </c>
      <c r="B88" s="81" t="s">
        <v>205</v>
      </c>
      <c r="C88" s="82" t="s">
        <v>301</v>
      </c>
      <c r="D88" s="83" t="s">
        <v>302</v>
      </c>
      <c r="E88" s="84">
        <v>76.078999999999994</v>
      </c>
      <c r="F88" s="85" t="s">
        <v>185</v>
      </c>
      <c r="H88" s="86">
        <f>ROUND(E88*G88,2)</f>
        <v>0</v>
      </c>
      <c r="J88" s="86">
        <f>ROUND(E88*G88,2)</f>
        <v>0</v>
      </c>
      <c r="K88" s="87">
        <v>1E-4</v>
      </c>
      <c r="L88" s="87">
        <f>E88*K88</f>
        <v>7.6078999999999999E-3</v>
      </c>
      <c r="N88" s="84">
        <f>E88*M88</f>
        <v>0</v>
      </c>
      <c r="O88" s="85">
        <v>20</v>
      </c>
      <c r="P88" s="85">
        <v>29</v>
      </c>
      <c r="V88" s="88" t="s">
        <v>106</v>
      </c>
      <c r="W88" s="84">
        <v>3.5760000000000001</v>
      </c>
      <c r="X88" s="131" t="s">
        <v>303</v>
      </c>
      <c r="Y88" s="131" t="s">
        <v>301</v>
      </c>
      <c r="Z88" s="82" t="s">
        <v>304</v>
      </c>
      <c r="AB88" s="85">
        <v>7</v>
      </c>
      <c r="AJ88" s="72" t="s">
        <v>154</v>
      </c>
      <c r="AK88" s="72" t="s">
        <v>155</v>
      </c>
    </row>
    <row r="89" spans="1:37">
      <c r="A89" s="80">
        <v>35</v>
      </c>
      <c r="B89" s="81" t="s">
        <v>205</v>
      </c>
      <c r="C89" s="82" t="s">
        <v>305</v>
      </c>
      <c r="D89" s="83" t="s">
        <v>306</v>
      </c>
      <c r="E89" s="84">
        <v>63.149000000000001</v>
      </c>
      <c r="F89" s="85" t="s">
        <v>185</v>
      </c>
      <c r="H89" s="86">
        <f>ROUND(E89*G89,2)</f>
        <v>0</v>
      </c>
      <c r="J89" s="86">
        <f>ROUND(E89*G89,2)</f>
        <v>0</v>
      </c>
      <c r="K89" s="87">
        <v>2.6900000000000001E-3</v>
      </c>
      <c r="L89" s="87">
        <f>E89*K89</f>
        <v>0.16987081000000001</v>
      </c>
      <c r="N89" s="84">
        <f>E89*M89</f>
        <v>0</v>
      </c>
      <c r="O89" s="85">
        <v>20</v>
      </c>
      <c r="P89" s="85">
        <v>29</v>
      </c>
      <c r="V89" s="88" t="s">
        <v>106</v>
      </c>
      <c r="W89" s="84">
        <v>26.081</v>
      </c>
      <c r="X89" s="131" t="s">
        <v>307</v>
      </c>
      <c r="Y89" s="131" t="s">
        <v>305</v>
      </c>
      <c r="Z89" s="82" t="s">
        <v>304</v>
      </c>
      <c r="AB89" s="85">
        <v>7</v>
      </c>
      <c r="AJ89" s="72" t="s">
        <v>154</v>
      </c>
      <c r="AK89" s="72" t="s">
        <v>155</v>
      </c>
    </row>
    <row r="90" spans="1:37">
      <c r="D90" s="132" t="s">
        <v>308</v>
      </c>
      <c r="E90" s="133"/>
      <c r="F90" s="134"/>
      <c r="G90" s="135"/>
      <c r="H90" s="135"/>
      <c r="I90" s="135"/>
      <c r="J90" s="135"/>
      <c r="K90" s="136"/>
      <c r="L90" s="136"/>
      <c r="M90" s="133"/>
      <c r="N90" s="133"/>
      <c r="O90" s="134"/>
      <c r="P90" s="134"/>
      <c r="Q90" s="133"/>
      <c r="R90" s="133"/>
      <c r="S90" s="133"/>
      <c r="T90" s="137"/>
      <c r="U90" s="137"/>
      <c r="V90" s="137" t="s">
        <v>0</v>
      </c>
      <c r="W90" s="133"/>
      <c r="X90" s="138"/>
    </row>
    <row r="91" spans="1:37">
      <c r="A91" s="80">
        <v>36</v>
      </c>
      <c r="B91" s="81" t="s">
        <v>205</v>
      </c>
      <c r="C91" s="82" t="s">
        <v>309</v>
      </c>
      <c r="D91" s="83" t="s">
        <v>310</v>
      </c>
      <c r="E91" s="84">
        <v>12.93</v>
      </c>
      <c r="F91" s="85" t="s">
        <v>185</v>
      </c>
      <c r="H91" s="86">
        <f>ROUND(E91*G91,2)</f>
        <v>0</v>
      </c>
      <c r="J91" s="86">
        <f>ROUND(E91*G91,2)</f>
        <v>0</v>
      </c>
      <c r="K91" s="87">
        <v>2.6900000000000001E-3</v>
      </c>
      <c r="L91" s="87">
        <f>E91*K91</f>
        <v>3.4781699999999999E-2</v>
      </c>
      <c r="N91" s="84">
        <f>E91*M91</f>
        <v>0</v>
      </c>
      <c r="O91" s="85">
        <v>20</v>
      </c>
      <c r="P91" s="85">
        <v>29</v>
      </c>
      <c r="V91" s="88" t="s">
        <v>106</v>
      </c>
      <c r="W91" s="84">
        <v>5.34</v>
      </c>
      <c r="X91" s="131" t="s">
        <v>307</v>
      </c>
      <c r="Y91" s="131" t="s">
        <v>309</v>
      </c>
      <c r="Z91" s="82" t="s">
        <v>304</v>
      </c>
      <c r="AB91" s="85">
        <v>7</v>
      </c>
      <c r="AJ91" s="72" t="s">
        <v>154</v>
      </c>
      <c r="AK91" s="72" t="s">
        <v>155</v>
      </c>
    </row>
    <row r="92" spans="1:37">
      <c r="D92" s="132" t="s">
        <v>311</v>
      </c>
      <c r="E92" s="133"/>
      <c r="F92" s="134"/>
      <c r="G92" s="135"/>
      <c r="H92" s="135"/>
      <c r="I92" s="135"/>
      <c r="J92" s="135"/>
      <c r="K92" s="136"/>
      <c r="L92" s="136"/>
      <c r="M92" s="133"/>
      <c r="N92" s="133"/>
      <c r="O92" s="134"/>
      <c r="P92" s="134"/>
      <c r="Q92" s="133"/>
      <c r="R92" s="133"/>
      <c r="S92" s="133"/>
      <c r="T92" s="137"/>
      <c r="U92" s="137"/>
      <c r="V92" s="137" t="s">
        <v>0</v>
      </c>
      <c r="W92" s="133"/>
      <c r="X92" s="138"/>
    </row>
    <row r="93" spans="1:37">
      <c r="A93" s="80">
        <v>37</v>
      </c>
      <c r="B93" s="81" t="s">
        <v>205</v>
      </c>
      <c r="C93" s="82" t="s">
        <v>312</v>
      </c>
      <c r="D93" s="83" t="s">
        <v>313</v>
      </c>
      <c r="E93" s="84">
        <v>76.078999999999994</v>
      </c>
      <c r="F93" s="85" t="s">
        <v>185</v>
      </c>
      <c r="H93" s="86">
        <f>ROUND(E93*G93,2)</f>
        <v>0</v>
      </c>
      <c r="J93" s="86">
        <f>ROUND(E93*G93,2)</f>
        <v>0</v>
      </c>
      <c r="K93" s="87">
        <v>4.5599999999999998E-3</v>
      </c>
      <c r="L93" s="87">
        <f>E93*K93</f>
        <v>0.34692023999999994</v>
      </c>
      <c r="N93" s="84">
        <f>E93*M93</f>
        <v>0</v>
      </c>
      <c r="O93" s="85">
        <v>20</v>
      </c>
      <c r="P93" s="85">
        <v>29</v>
      </c>
      <c r="V93" s="88" t="s">
        <v>106</v>
      </c>
      <c r="W93" s="84">
        <v>32.79</v>
      </c>
      <c r="X93" s="131" t="s">
        <v>314</v>
      </c>
      <c r="Y93" s="131" t="s">
        <v>312</v>
      </c>
      <c r="Z93" s="82" t="s">
        <v>287</v>
      </c>
      <c r="AB93" s="85">
        <v>7</v>
      </c>
      <c r="AJ93" s="72" t="s">
        <v>154</v>
      </c>
      <c r="AK93" s="72" t="s">
        <v>155</v>
      </c>
    </row>
    <row r="94" spans="1:37">
      <c r="A94" s="80">
        <v>38</v>
      </c>
      <c r="B94" s="81" t="s">
        <v>205</v>
      </c>
      <c r="C94" s="82" t="s">
        <v>315</v>
      </c>
      <c r="D94" s="83" t="s">
        <v>316</v>
      </c>
      <c r="E94" s="84">
        <v>5.2329999999999997</v>
      </c>
      <c r="F94" s="85" t="s">
        <v>150</v>
      </c>
      <c r="H94" s="86">
        <f>ROUND(E94*G94,2)</f>
        <v>0</v>
      </c>
      <c r="J94" s="86">
        <f>ROUND(E94*G94,2)</f>
        <v>0</v>
      </c>
      <c r="K94" s="87">
        <v>2.3793099999999998</v>
      </c>
      <c r="L94" s="87">
        <f>E94*K94</f>
        <v>12.450929229999998</v>
      </c>
      <c r="N94" s="84">
        <f>E94*M94</f>
        <v>0</v>
      </c>
      <c r="O94" s="85">
        <v>20</v>
      </c>
      <c r="P94" s="85" t="s">
        <v>151</v>
      </c>
      <c r="V94" s="88" t="s">
        <v>106</v>
      </c>
      <c r="W94" s="84">
        <v>16.175000000000001</v>
      </c>
      <c r="X94" s="131" t="s">
        <v>317</v>
      </c>
      <c r="Y94" s="131" t="s">
        <v>315</v>
      </c>
      <c r="Z94" s="82" t="s">
        <v>209</v>
      </c>
      <c r="AB94" s="85">
        <v>7</v>
      </c>
      <c r="AJ94" s="72" t="s">
        <v>154</v>
      </c>
      <c r="AK94" s="72" t="s">
        <v>155</v>
      </c>
    </row>
    <row r="95" spans="1:37">
      <c r="D95" s="132" t="s">
        <v>318</v>
      </c>
      <c r="E95" s="133"/>
      <c r="F95" s="134"/>
      <c r="G95" s="135"/>
      <c r="H95" s="135"/>
      <c r="I95" s="135"/>
      <c r="J95" s="135"/>
      <c r="K95" s="136"/>
      <c r="L95" s="136"/>
      <c r="M95" s="133"/>
      <c r="N95" s="133"/>
      <c r="O95" s="134"/>
      <c r="P95" s="134"/>
      <c r="Q95" s="133"/>
      <c r="R95" s="133"/>
      <c r="S95" s="133"/>
      <c r="T95" s="137"/>
      <c r="U95" s="137"/>
      <c r="V95" s="137" t="s">
        <v>0</v>
      </c>
      <c r="W95" s="133"/>
      <c r="X95" s="138"/>
    </row>
    <row r="96" spans="1:37">
      <c r="A96" s="80">
        <v>39</v>
      </c>
      <c r="B96" s="81" t="s">
        <v>205</v>
      </c>
      <c r="C96" s="82" t="s">
        <v>319</v>
      </c>
      <c r="D96" s="83" t="s">
        <v>320</v>
      </c>
      <c r="E96" s="84">
        <v>21.77</v>
      </c>
      <c r="F96" s="85" t="s">
        <v>185</v>
      </c>
      <c r="H96" s="86">
        <f>ROUND(E96*G96,2)</f>
        <v>0</v>
      </c>
      <c r="J96" s="86">
        <f>ROUND(E96*G96,2)</f>
        <v>0</v>
      </c>
      <c r="K96" s="87">
        <v>6.3E-2</v>
      </c>
      <c r="L96" s="87">
        <f>E96*K96</f>
        <v>1.37151</v>
      </c>
      <c r="N96" s="84">
        <f>E96*M96</f>
        <v>0</v>
      </c>
      <c r="O96" s="85">
        <v>20</v>
      </c>
      <c r="P96" s="85" t="s">
        <v>151</v>
      </c>
      <c r="V96" s="88" t="s">
        <v>106</v>
      </c>
      <c r="W96" s="84">
        <v>8.2509999999999994</v>
      </c>
      <c r="X96" s="131" t="s">
        <v>321</v>
      </c>
      <c r="Y96" s="131" t="s">
        <v>319</v>
      </c>
      <c r="Z96" s="82" t="s">
        <v>209</v>
      </c>
      <c r="AB96" s="85">
        <v>7</v>
      </c>
      <c r="AJ96" s="72" t="s">
        <v>154</v>
      </c>
      <c r="AK96" s="72" t="s">
        <v>155</v>
      </c>
    </row>
    <row r="97" spans="1:37">
      <c r="A97" s="80">
        <v>40</v>
      </c>
      <c r="B97" s="81" t="s">
        <v>205</v>
      </c>
      <c r="C97" s="82" t="s">
        <v>322</v>
      </c>
      <c r="D97" s="83" t="s">
        <v>323</v>
      </c>
      <c r="E97" s="84">
        <v>63.54</v>
      </c>
      <c r="F97" s="85" t="s">
        <v>185</v>
      </c>
      <c r="H97" s="86">
        <f>ROUND(E97*G97,2)</f>
        <v>0</v>
      </c>
      <c r="J97" s="86">
        <f>ROUND(E97*G97,2)</f>
        <v>0</v>
      </c>
      <c r="K97" s="87">
        <v>0.105</v>
      </c>
      <c r="L97" s="87">
        <f>E97*K97</f>
        <v>6.6716999999999995</v>
      </c>
      <c r="N97" s="84">
        <f>E97*M97</f>
        <v>0</v>
      </c>
      <c r="O97" s="85">
        <v>20</v>
      </c>
      <c r="P97" s="85" t="s">
        <v>151</v>
      </c>
      <c r="V97" s="88" t="s">
        <v>106</v>
      </c>
      <c r="W97" s="84">
        <v>32.85</v>
      </c>
      <c r="X97" s="131" t="s">
        <v>324</v>
      </c>
      <c r="Y97" s="131" t="s">
        <v>322</v>
      </c>
      <c r="Z97" s="82" t="s">
        <v>209</v>
      </c>
      <c r="AB97" s="85">
        <v>7</v>
      </c>
      <c r="AJ97" s="72" t="s">
        <v>154</v>
      </c>
      <c r="AK97" s="72" t="s">
        <v>155</v>
      </c>
    </row>
    <row r="98" spans="1:37">
      <c r="D98" s="139" t="s">
        <v>325</v>
      </c>
      <c r="E98" s="140">
        <f>J98</f>
        <v>0</v>
      </c>
      <c r="H98" s="140">
        <f>SUM(H78:H97)</f>
        <v>0</v>
      </c>
      <c r="I98" s="140">
        <f>SUM(I78:I97)</f>
        <v>0</v>
      </c>
      <c r="J98" s="140">
        <f>SUM(J78:J97)</f>
        <v>0</v>
      </c>
      <c r="L98" s="141">
        <f>SUM(L78:L97)</f>
        <v>25.653179219999998</v>
      </c>
      <c r="N98" s="142">
        <f>SUM(N78:N97)</f>
        <v>0</v>
      </c>
      <c r="W98" s="84">
        <f>SUM(W78:W97)</f>
        <v>181.751</v>
      </c>
    </row>
    <row r="100" spans="1:37">
      <c r="B100" s="82" t="s">
        <v>326</v>
      </c>
    </row>
    <row r="101" spans="1:37">
      <c r="A101" s="80">
        <v>41</v>
      </c>
      <c r="B101" s="81" t="s">
        <v>205</v>
      </c>
      <c r="C101" s="82" t="s">
        <v>327</v>
      </c>
      <c r="D101" s="83" t="s">
        <v>328</v>
      </c>
      <c r="E101" s="84">
        <v>5</v>
      </c>
      <c r="F101" s="85" t="s">
        <v>185</v>
      </c>
      <c r="H101" s="86">
        <f>ROUND(E101*G101,2)</f>
        <v>0</v>
      </c>
      <c r="J101" s="86">
        <f>ROUND(E101*G101,2)</f>
        <v>0</v>
      </c>
      <c r="K101" s="87">
        <v>4.1999999999999997E-3</v>
      </c>
      <c r="L101" s="87">
        <f>E101*K101</f>
        <v>2.0999999999999998E-2</v>
      </c>
      <c r="N101" s="84">
        <f>E101*M101</f>
        <v>0</v>
      </c>
      <c r="O101" s="85">
        <v>20</v>
      </c>
      <c r="P101" s="85" t="s">
        <v>151</v>
      </c>
      <c r="V101" s="88" t="s">
        <v>106</v>
      </c>
      <c r="W101" s="84">
        <v>1.05</v>
      </c>
      <c r="X101" s="131" t="s">
        <v>329</v>
      </c>
      <c r="Y101" s="131" t="s">
        <v>327</v>
      </c>
      <c r="Z101" s="82" t="s">
        <v>243</v>
      </c>
      <c r="AB101" s="85">
        <v>1</v>
      </c>
      <c r="AJ101" s="72" t="s">
        <v>154</v>
      </c>
      <c r="AK101" s="72" t="s">
        <v>155</v>
      </c>
    </row>
    <row r="102" spans="1:37">
      <c r="A102" s="80">
        <v>42</v>
      </c>
      <c r="B102" s="81" t="s">
        <v>330</v>
      </c>
      <c r="C102" s="82" t="s">
        <v>331</v>
      </c>
      <c r="D102" s="83" t="s">
        <v>332</v>
      </c>
      <c r="E102" s="84">
        <v>199.52</v>
      </c>
      <c r="F102" s="85" t="s">
        <v>185</v>
      </c>
      <c r="H102" s="86">
        <f>ROUND(E102*G102,2)</f>
        <v>0</v>
      </c>
      <c r="J102" s="86">
        <f>ROUND(E102*G102,2)</f>
        <v>0</v>
      </c>
      <c r="L102" s="87">
        <f>E102*K102</f>
        <v>0</v>
      </c>
      <c r="N102" s="84">
        <f>E102*M102</f>
        <v>0</v>
      </c>
      <c r="O102" s="85">
        <v>20</v>
      </c>
      <c r="P102" s="85" t="s">
        <v>151</v>
      </c>
      <c r="V102" s="88" t="s">
        <v>106</v>
      </c>
      <c r="W102" s="84">
        <v>37.31</v>
      </c>
      <c r="X102" s="131" t="s">
        <v>333</v>
      </c>
      <c r="Y102" s="131" t="s">
        <v>331</v>
      </c>
      <c r="Z102" s="82" t="s">
        <v>334</v>
      </c>
      <c r="AB102" s="85">
        <v>7</v>
      </c>
      <c r="AJ102" s="72" t="s">
        <v>154</v>
      </c>
      <c r="AK102" s="72" t="s">
        <v>155</v>
      </c>
    </row>
    <row r="103" spans="1:37">
      <c r="D103" s="132" t="s">
        <v>335</v>
      </c>
      <c r="E103" s="133"/>
      <c r="F103" s="134"/>
      <c r="G103" s="135"/>
      <c r="H103" s="135"/>
      <c r="I103" s="135"/>
      <c r="J103" s="135"/>
      <c r="K103" s="136"/>
      <c r="L103" s="136"/>
      <c r="M103" s="133"/>
      <c r="N103" s="133"/>
      <c r="O103" s="134"/>
      <c r="P103" s="134"/>
      <c r="Q103" s="133"/>
      <c r="R103" s="133"/>
      <c r="S103" s="133"/>
      <c r="T103" s="137"/>
      <c r="U103" s="137"/>
      <c r="V103" s="137" t="s">
        <v>0</v>
      </c>
      <c r="W103" s="133"/>
      <c r="X103" s="138"/>
    </row>
    <row r="104" spans="1:37">
      <c r="A104" s="80">
        <v>43</v>
      </c>
      <c r="B104" s="81" t="s">
        <v>330</v>
      </c>
      <c r="C104" s="82" t="s">
        <v>336</v>
      </c>
      <c r="D104" s="83" t="s">
        <v>337</v>
      </c>
      <c r="E104" s="84">
        <v>199.52</v>
      </c>
      <c r="F104" s="85" t="s">
        <v>185</v>
      </c>
      <c r="H104" s="86">
        <f>ROUND(E104*G104,2)</f>
        <v>0</v>
      </c>
      <c r="J104" s="86">
        <f>ROUND(E104*G104,2)</f>
        <v>0</v>
      </c>
      <c r="K104" s="87">
        <v>6.9999999999999999E-4</v>
      </c>
      <c r="L104" s="87">
        <f>E104*K104</f>
        <v>0.13966400000000001</v>
      </c>
      <c r="N104" s="84">
        <f>E104*M104</f>
        <v>0</v>
      </c>
      <c r="O104" s="85">
        <v>20</v>
      </c>
      <c r="P104" s="85" t="s">
        <v>151</v>
      </c>
      <c r="V104" s="88" t="s">
        <v>106</v>
      </c>
      <c r="W104" s="84">
        <v>1.1970000000000001</v>
      </c>
      <c r="X104" s="131" t="s">
        <v>338</v>
      </c>
      <c r="Y104" s="131" t="s">
        <v>336</v>
      </c>
      <c r="Z104" s="82" t="s">
        <v>334</v>
      </c>
      <c r="AB104" s="85">
        <v>7</v>
      </c>
      <c r="AJ104" s="72" t="s">
        <v>154</v>
      </c>
      <c r="AK104" s="72" t="s">
        <v>155</v>
      </c>
    </row>
    <row r="105" spans="1:37">
      <c r="A105" s="80">
        <v>44</v>
      </c>
      <c r="B105" s="81" t="s">
        <v>330</v>
      </c>
      <c r="C105" s="82" t="s">
        <v>339</v>
      </c>
      <c r="D105" s="83" t="s">
        <v>340</v>
      </c>
      <c r="E105" s="84">
        <v>199.52</v>
      </c>
      <c r="F105" s="85" t="s">
        <v>185</v>
      </c>
      <c r="H105" s="86">
        <f>ROUND(E105*G105,2)</f>
        <v>0</v>
      </c>
      <c r="J105" s="86">
        <f>ROUND(E105*G105,2)</f>
        <v>0</v>
      </c>
      <c r="L105" s="87">
        <f>E105*K105</f>
        <v>0</v>
      </c>
      <c r="N105" s="84">
        <f>E105*M105</f>
        <v>0</v>
      </c>
      <c r="O105" s="85">
        <v>20</v>
      </c>
      <c r="P105" s="85" t="s">
        <v>151</v>
      </c>
      <c r="V105" s="88" t="s">
        <v>106</v>
      </c>
      <c r="W105" s="84">
        <v>21.349</v>
      </c>
      <c r="X105" s="131" t="s">
        <v>341</v>
      </c>
      <c r="Y105" s="131" t="s">
        <v>339</v>
      </c>
      <c r="Z105" s="82" t="s">
        <v>334</v>
      </c>
      <c r="AB105" s="85">
        <v>7</v>
      </c>
      <c r="AJ105" s="72" t="s">
        <v>154</v>
      </c>
      <c r="AK105" s="72" t="s">
        <v>155</v>
      </c>
    </row>
    <row r="106" spans="1:37">
      <c r="A106" s="80">
        <v>45</v>
      </c>
      <c r="B106" s="81" t="s">
        <v>330</v>
      </c>
      <c r="C106" s="82" t="s">
        <v>342</v>
      </c>
      <c r="D106" s="83" t="s">
        <v>343</v>
      </c>
      <c r="E106" s="84">
        <v>85.31</v>
      </c>
      <c r="F106" s="85" t="s">
        <v>185</v>
      </c>
      <c r="H106" s="86">
        <f>ROUND(E106*G106,2)</f>
        <v>0</v>
      </c>
      <c r="J106" s="86">
        <f>ROUND(E106*G106,2)</f>
        <v>0</v>
      </c>
      <c r="K106" s="87">
        <v>5.8799999999999998E-3</v>
      </c>
      <c r="L106" s="87">
        <f>E106*K106</f>
        <v>0.50162280000000004</v>
      </c>
      <c r="N106" s="84">
        <f>E106*M106</f>
        <v>0</v>
      </c>
      <c r="O106" s="85">
        <v>20</v>
      </c>
      <c r="P106" s="85" t="s">
        <v>151</v>
      </c>
      <c r="V106" s="88" t="s">
        <v>106</v>
      </c>
      <c r="W106" s="84">
        <v>28.835000000000001</v>
      </c>
      <c r="X106" s="131" t="s">
        <v>344</v>
      </c>
      <c r="Y106" s="131" t="s">
        <v>342</v>
      </c>
      <c r="Z106" s="82" t="s">
        <v>334</v>
      </c>
      <c r="AB106" s="85">
        <v>7</v>
      </c>
      <c r="AJ106" s="72" t="s">
        <v>154</v>
      </c>
      <c r="AK106" s="72" t="s">
        <v>155</v>
      </c>
    </row>
    <row r="107" spans="1:37">
      <c r="A107" s="80">
        <v>46</v>
      </c>
      <c r="B107" s="81" t="s">
        <v>205</v>
      </c>
      <c r="C107" s="82" t="s">
        <v>345</v>
      </c>
      <c r="D107" s="83" t="s">
        <v>346</v>
      </c>
      <c r="E107" s="84">
        <v>85.31</v>
      </c>
      <c r="F107" s="85" t="s">
        <v>185</v>
      </c>
      <c r="H107" s="86">
        <f>ROUND(E107*G107,2)</f>
        <v>0</v>
      </c>
      <c r="J107" s="86">
        <f>ROUND(E107*G107,2)</f>
        <v>0</v>
      </c>
      <c r="K107" s="87">
        <v>2.0000000000000002E-5</v>
      </c>
      <c r="L107" s="87">
        <f>E107*K107</f>
        <v>1.7062000000000002E-3</v>
      </c>
      <c r="N107" s="84">
        <f>E107*M107</f>
        <v>0</v>
      </c>
      <c r="O107" s="85">
        <v>20</v>
      </c>
      <c r="P107" s="85" t="s">
        <v>151</v>
      </c>
      <c r="V107" s="88" t="s">
        <v>106</v>
      </c>
      <c r="W107" s="84">
        <v>24.143000000000001</v>
      </c>
      <c r="X107" s="131" t="s">
        <v>347</v>
      </c>
      <c r="Y107" s="131" t="s">
        <v>345</v>
      </c>
      <c r="Z107" s="82" t="s">
        <v>348</v>
      </c>
      <c r="AB107" s="85">
        <v>7</v>
      </c>
      <c r="AJ107" s="72" t="s">
        <v>154</v>
      </c>
      <c r="AK107" s="72" t="s">
        <v>155</v>
      </c>
    </row>
    <row r="108" spans="1:37">
      <c r="D108" s="132" t="s">
        <v>289</v>
      </c>
      <c r="E108" s="133"/>
      <c r="F108" s="134"/>
      <c r="G108" s="135"/>
      <c r="H108" s="135"/>
      <c r="I108" s="135"/>
      <c r="J108" s="135"/>
      <c r="K108" s="136"/>
      <c r="L108" s="136"/>
      <c r="M108" s="133"/>
      <c r="N108" s="133"/>
      <c r="O108" s="134"/>
      <c r="P108" s="134"/>
      <c r="Q108" s="133"/>
      <c r="R108" s="133"/>
      <c r="S108" s="133"/>
      <c r="T108" s="137"/>
      <c r="U108" s="137"/>
      <c r="V108" s="137" t="s">
        <v>0</v>
      </c>
      <c r="W108" s="133"/>
      <c r="X108" s="138"/>
    </row>
    <row r="109" spans="1:37">
      <c r="A109" s="80">
        <v>47</v>
      </c>
      <c r="B109" s="81" t="s">
        <v>349</v>
      </c>
      <c r="C109" s="82" t="s">
        <v>350</v>
      </c>
      <c r="D109" s="83" t="s">
        <v>351</v>
      </c>
      <c r="E109" s="84">
        <v>49.462000000000003</v>
      </c>
      <c r="F109" s="85" t="s">
        <v>231</v>
      </c>
      <c r="H109" s="86">
        <f>ROUND(E109*G109,2)</f>
        <v>0</v>
      </c>
      <c r="J109" s="86">
        <f>ROUND(E109*G109,2)</f>
        <v>0</v>
      </c>
      <c r="L109" s="87">
        <f>E109*K109</f>
        <v>0</v>
      </c>
      <c r="N109" s="84">
        <f>E109*M109</f>
        <v>0</v>
      </c>
      <c r="O109" s="85">
        <v>20</v>
      </c>
      <c r="P109" s="85" t="s">
        <v>151</v>
      </c>
      <c r="V109" s="88" t="s">
        <v>106</v>
      </c>
      <c r="W109" s="84">
        <v>26.759</v>
      </c>
      <c r="X109" s="131" t="s">
        <v>352</v>
      </c>
      <c r="Y109" s="131" t="s">
        <v>350</v>
      </c>
      <c r="Z109" s="82" t="s">
        <v>353</v>
      </c>
      <c r="AB109" s="85">
        <v>7</v>
      </c>
      <c r="AJ109" s="72" t="s">
        <v>154</v>
      </c>
      <c r="AK109" s="72" t="s">
        <v>155</v>
      </c>
    </row>
    <row r="110" spans="1:37">
      <c r="A110" s="80">
        <v>48</v>
      </c>
      <c r="B110" s="81" t="s">
        <v>349</v>
      </c>
      <c r="C110" s="82" t="s">
        <v>354</v>
      </c>
      <c r="D110" s="83" t="s">
        <v>355</v>
      </c>
      <c r="E110" s="84">
        <v>1434.3979999999999</v>
      </c>
      <c r="F110" s="85" t="s">
        <v>231</v>
      </c>
      <c r="H110" s="86">
        <f>ROUND(E110*G110,2)</f>
        <v>0</v>
      </c>
      <c r="J110" s="86">
        <f>ROUND(E110*G110,2)</f>
        <v>0</v>
      </c>
      <c r="L110" s="87">
        <f>E110*K110</f>
        <v>0</v>
      </c>
      <c r="N110" s="84">
        <f>E110*M110</f>
        <v>0</v>
      </c>
      <c r="O110" s="85">
        <v>20</v>
      </c>
      <c r="P110" s="85" t="s">
        <v>151</v>
      </c>
      <c r="V110" s="88" t="s">
        <v>106</v>
      </c>
      <c r="X110" s="131" t="s">
        <v>356</v>
      </c>
      <c r="Y110" s="131" t="s">
        <v>354</v>
      </c>
      <c r="Z110" s="82" t="s">
        <v>353</v>
      </c>
      <c r="AB110" s="85">
        <v>7</v>
      </c>
      <c r="AJ110" s="72" t="s">
        <v>154</v>
      </c>
      <c r="AK110" s="72" t="s">
        <v>155</v>
      </c>
    </row>
    <row r="111" spans="1:37">
      <c r="A111" s="80">
        <v>49</v>
      </c>
      <c r="B111" s="81" t="s">
        <v>349</v>
      </c>
      <c r="C111" s="82" t="s">
        <v>357</v>
      </c>
      <c r="D111" s="83" t="s">
        <v>358</v>
      </c>
      <c r="E111" s="84">
        <v>49.462000000000003</v>
      </c>
      <c r="F111" s="85" t="s">
        <v>231</v>
      </c>
      <c r="H111" s="86">
        <f>ROUND(E111*G111,2)</f>
        <v>0</v>
      </c>
      <c r="J111" s="86">
        <f>ROUND(E111*G111,2)</f>
        <v>0</v>
      </c>
      <c r="L111" s="87">
        <f>E111*K111</f>
        <v>0</v>
      </c>
      <c r="N111" s="84">
        <f>E111*M111</f>
        <v>0</v>
      </c>
      <c r="O111" s="85">
        <v>20</v>
      </c>
      <c r="P111" s="85" t="s">
        <v>151</v>
      </c>
      <c r="V111" s="88" t="s">
        <v>106</v>
      </c>
      <c r="W111" s="84">
        <v>55.744</v>
      </c>
      <c r="X111" s="131" t="s">
        <v>359</v>
      </c>
      <c r="Y111" s="131" t="s">
        <v>357</v>
      </c>
      <c r="Z111" s="82" t="s">
        <v>353</v>
      </c>
      <c r="AB111" s="85">
        <v>7</v>
      </c>
      <c r="AJ111" s="72" t="s">
        <v>154</v>
      </c>
      <c r="AK111" s="72" t="s">
        <v>155</v>
      </c>
    </row>
    <row r="112" spans="1:37" ht="20.399999999999999">
      <c r="A112" s="80">
        <v>50</v>
      </c>
      <c r="B112" s="81" t="s">
        <v>349</v>
      </c>
      <c r="C112" s="82" t="s">
        <v>360</v>
      </c>
      <c r="D112" s="83" t="s">
        <v>361</v>
      </c>
      <c r="E112" s="84">
        <v>49.462000000000003</v>
      </c>
      <c r="F112" s="85" t="s">
        <v>231</v>
      </c>
      <c r="H112" s="86">
        <f>ROUND(E112*G112,2)</f>
        <v>0</v>
      </c>
      <c r="J112" s="86">
        <f>ROUND(E112*G112,2)</f>
        <v>0</v>
      </c>
      <c r="L112" s="87">
        <f>E112*K112</f>
        <v>0</v>
      </c>
      <c r="N112" s="84">
        <f>E112*M112</f>
        <v>0</v>
      </c>
      <c r="O112" s="85">
        <v>20</v>
      </c>
      <c r="P112" s="85" t="s">
        <v>151</v>
      </c>
      <c r="V112" s="88" t="s">
        <v>106</v>
      </c>
      <c r="X112" s="131" t="s">
        <v>362</v>
      </c>
      <c r="Y112" s="131" t="s">
        <v>360</v>
      </c>
      <c r="Z112" s="82" t="s">
        <v>353</v>
      </c>
      <c r="AB112" s="85">
        <v>7</v>
      </c>
      <c r="AJ112" s="72" t="s">
        <v>154</v>
      </c>
      <c r="AK112" s="72" t="s">
        <v>155</v>
      </c>
    </row>
    <row r="113" spans="1:37">
      <c r="A113" s="80">
        <v>51</v>
      </c>
      <c r="B113" s="81" t="s">
        <v>363</v>
      </c>
      <c r="C113" s="82" t="s">
        <v>364</v>
      </c>
      <c r="D113" s="83" t="s">
        <v>365</v>
      </c>
      <c r="E113" s="84">
        <v>131.25</v>
      </c>
      <c r="F113" s="85" t="s">
        <v>150</v>
      </c>
      <c r="H113" s="86">
        <f>ROUND(E113*G113,2)</f>
        <v>0</v>
      </c>
      <c r="J113" s="86">
        <f>ROUND(E113*G113,2)</f>
        <v>0</v>
      </c>
      <c r="K113" s="87">
        <v>8.1999999999999998E-4</v>
      </c>
      <c r="L113" s="87">
        <f>E113*K113</f>
        <v>0.107625</v>
      </c>
      <c r="M113" s="84">
        <v>0.37</v>
      </c>
      <c r="N113" s="84">
        <f>E113*M113</f>
        <v>48.5625</v>
      </c>
      <c r="O113" s="85">
        <v>20</v>
      </c>
      <c r="P113" s="85" t="s">
        <v>151</v>
      </c>
      <c r="V113" s="88" t="s">
        <v>106</v>
      </c>
      <c r="W113" s="84">
        <v>159.07499999999999</v>
      </c>
      <c r="X113" s="131" t="s">
        <v>366</v>
      </c>
      <c r="Y113" s="131" t="s">
        <v>364</v>
      </c>
      <c r="Z113" s="82" t="s">
        <v>353</v>
      </c>
      <c r="AB113" s="85">
        <v>7</v>
      </c>
      <c r="AJ113" s="72" t="s">
        <v>154</v>
      </c>
      <c r="AK113" s="72" t="s">
        <v>155</v>
      </c>
    </row>
    <row r="114" spans="1:37">
      <c r="D114" s="132" t="s">
        <v>367</v>
      </c>
      <c r="E114" s="133"/>
      <c r="F114" s="134"/>
      <c r="G114" s="135"/>
      <c r="H114" s="135"/>
      <c r="I114" s="135"/>
      <c r="J114" s="135"/>
      <c r="K114" s="136"/>
      <c r="L114" s="136"/>
      <c r="M114" s="133"/>
      <c r="N114" s="133"/>
      <c r="O114" s="134"/>
      <c r="P114" s="134"/>
      <c r="Q114" s="133"/>
      <c r="R114" s="133"/>
      <c r="S114" s="133"/>
      <c r="T114" s="137"/>
      <c r="U114" s="137"/>
      <c r="V114" s="137" t="s">
        <v>0</v>
      </c>
      <c r="W114" s="133"/>
      <c r="X114" s="138"/>
    </row>
    <row r="115" spans="1:37">
      <c r="A115" s="80">
        <v>52</v>
      </c>
      <c r="B115" s="81" t="s">
        <v>205</v>
      </c>
      <c r="C115" s="82" t="s">
        <v>368</v>
      </c>
      <c r="D115" s="83" t="s">
        <v>369</v>
      </c>
      <c r="E115" s="84">
        <v>195.935</v>
      </c>
      <c r="F115" s="85" t="s">
        <v>231</v>
      </c>
      <c r="H115" s="86">
        <f>ROUND(E115*G115,2)</f>
        <v>0</v>
      </c>
      <c r="J115" s="86">
        <f>ROUND(E115*G115,2)</f>
        <v>0</v>
      </c>
      <c r="L115" s="87">
        <f>E115*K115</f>
        <v>0</v>
      </c>
      <c r="N115" s="84">
        <f>E115*M115</f>
        <v>0</v>
      </c>
      <c r="O115" s="85">
        <v>20</v>
      </c>
      <c r="P115" s="85" t="s">
        <v>151</v>
      </c>
      <c r="V115" s="88" t="s">
        <v>106</v>
      </c>
      <c r="W115" s="84">
        <v>158.90299999999999</v>
      </c>
      <c r="X115" s="131" t="s">
        <v>370</v>
      </c>
      <c r="Y115" s="131" t="s">
        <v>368</v>
      </c>
      <c r="Z115" s="82" t="s">
        <v>371</v>
      </c>
      <c r="AB115" s="85">
        <v>7</v>
      </c>
      <c r="AJ115" s="72" t="s">
        <v>154</v>
      </c>
      <c r="AK115" s="72" t="s">
        <v>155</v>
      </c>
    </row>
    <row r="116" spans="1:37">
      <c r="D116" s="139" t="s">
        <v>372</v>
      </c>
      <c r="E116" s="140">
        <f>J116</f>
        <v>0</v>
      </c>
      <c r="H116" s="140">
        <f>SUM(H100:H115)</f>
        <v>0</v>
      </c>
      <c r="I116" s="140">
        <f>SUM(I100:I115)</f>
        <v>0</v>
      </c>
      <c r="J116" s="140">
        <f>SUM(J100:J115)</f>
        <v>0</v>
      </c>
      <c r="L116" s="141">
        <f>SUM(L100:L115)</f>
        <v>0.77161800000000003</v>
      </c>
      <c r="N116" s="142">
        <f>SUM(N100:N115)</f>
        <v>48.5625</v>
      </c>
      <c r="W116" s="84">
        <f>SUM(W100:W115)</f>
        <v>514.36500000000001</v>
      </c>
    </row>
    <row r="118" spans="1:37">
      <c r="D118" s="139" t="s">
        <v>373</v>
      </c>
      <c r="E118" s="142">
        <f>J118</f>
        <v>0</v>
      </c>
      <c r="H118" s="140">
        <f>+H31+H53+H63+H76+H98+H116</f>
        <v>0</v>
      </c>
      <c r="I118" s="140">
        <f>+I31+I53+I63+I76+I98+I116</f>
        <v>0</v>
      </c>
      <c r="J118" s="140">
        <f>+J31+J53+J63+J76+J98+J116</f>
        <v>0</v>
      </c>
      <c r="L118" s="141">
        <f>+L31+L53+L63+L76+L98+L116</f>
        <v>195.93463015999998</v>
      </c>
      <c r="N118" s="142">
        <f>+N31+N53+N63+N76+N98+N116</f>
        <v>48.5625</v>
      </c>
      <c r="W118" s="84">
        <f>+W31+W53+W63+W76+W98+W116</f>
        <v>1410.752</v>
      </c>
    </row>
    <row r="120" spans="1:37">
      <c r="B120" s="130" t="s">
        <v>374</v>
      </c>
    </row>
    <row r="121" spans="1:37">
      <c r="B121" s="82" t="s">
        <v>375</v>
      </c>
    </row>
    <row r="122" spans="1:37">
      <c r="A122" s="80">
        <v>53</v>
      </c>
      <c r="B122" s="81" t="s">
        <v>376</v>
      </c>
      <c r="C122" s="82" t="s">
        <v>377</v>
      </c>
      <c r="D122" s="83" t="s">
        <v>378</v>
      </c>
      <c r="E122" s="84">
        <v>96</v>
      </c>
      <c r="F122" s="85" t="s">
        <v>185</v>
      </c>
      <c r="H122" s="86">
        <f>ROUND(E122*G122,2)</f>
        <v>0</v>
      </c>
      <c r="J122" s="86">
        <f>ROUND(E122*G122,2)</f>
        <v>0</v>
      </c>
      <c r="L122" s="87">
        <f>E122*K122</f>
        <v>0</v>
      </c>
      <c r="N122" s="84">
        <f>E122*M122</f>
        <v>0</v>
      </c>
      <c r="O122" s="85">
        <v>20</v>
      </c>
      <c r="P122" s="85" t="s">
        <v>151</v>
      </c>
      <c r="V122" s="88" t="s">
        <v>379</v>
      </c>
      <c r="W122" s="84">
        <v>1.6319999999999999</v>
      </c>
      <c r="X122" s="131" t="s">
        <v>380</v>
      </c>
      <c r="Y122" s="131" t="s">
        <v>377</v>
      </c>
      <c r="Z122" s="82" t="s">
        <v>381</v>
      </c>
      <c r="AB122" s="85">
        <v>7</v>
      </c>
      <c r="AJ122" s="72" t="s">
        <v>382</v>
      </c>
      <c r="AK122" s="72" t="s">
        <v>155</v>
      </c>
    </row>
    <row r="123" spans="1:37">
      <c r="D123" s="132" t="s">
        <v>383</v>
      </c>
      <c r="E123" s="133"/>
      <c r="F123" s="134"/>
      <c r="G123" s="135"/>
      <c r="H123" s="135"/>
      <c r="I123" s="135"/>
      <c r="J123" s="135"/>
      <c r="K123" s="136"/>
      <c r="L123" s="136"/>
      <c r="M123" s="133"/>
      <c r="N123" s="133"/>
      <c r="O123" s="134"/>
      <c r="P123" s="134"/>
      <c r="Q123" s="133"/>
      <c r="R123" s="133"/>
      <c r="S123" s="133"/>
      <c r="T123" s="137"/>
      <c r="U123" s="137"/>
      <c r="V123" s="137" t="s">
        <v>0</v>
      </c>
      <c r="W123" s="133"/>
      <c r="X123" s="138"/>
    </row>
    <row r="124" spans="1:37">
      <c r="A124" s="80">
        <v>54</v>
      </c>
      <c r="B124" s="81" t="s">
        <v>376</v>
      </c>
      <c r="C124" s="82" t="s">
        <v>384</v>
      </c>
      <c r="D124" s="83" t="s">
        <v>385</v>
      </c>
      <c r="E124" s="84">
        <v>8.8000000000000007</v>
      </c>
      <c r="F124" s="85" t="s">
        <v>185</v>
      </c>
      <c r="H124" s="86">
        <f>ROUND(E124*G124,2)</f>
        <v>0</v>
      </c>
      <c r="J124" s="86">
        <f>ROUND(E124*G124,2)</f>
        <v>0</v>
      </c>
      <c r="K124" s="87">
        <v>1.7000000000000001E-4</v>
      </c>
      <c r="L124" s="87">
        <f>E124*K124</f>
        <v>1.4960000000000002E-3</v>
      </c>
      <c r="N124" s="84">
        <f>E124*M124</f>
        <v>0</v>
      </c>
      <c r="O124" s="85">
        <v>20</v>
      </c>
      <c r="P124" s="85" t="s">
        <v>151</v>
      </c>
      <c r="V124" s="88" t="s">
        <v>379</v>
      </c>
      <c r="W124" s="84">
        <v>0.29899999999999999</v>
      </c>
      <c r="X124" s="131" t="s">
        <v>386</v>
      </c>
      <c r="Y124" s="131" t="s">
        <v>384</v>
      </c>
      <c r="Z124" s="82" t="s">
        <v>381</v>
      </c>
      <c r="AB124" s="85">
        <v>7</v>
      </c>
      <c r="AJ124" s="72" t="s">
        <v>382</v>
      </c>
      <c r="AK124" s="72" t="s">
        <v>155</v>
      </c>
    </row>
    <row r="125" spans="1:37">
      <c r="D125" s="132" t="s">
        <v>387</v>
      </c>
      <c r="E125" s="133"/>
      <c r="F125" s="134"/>
      <c r="G125" s="135"/>
      <c r="H125" s="135"/>
      <c r="I125" s="135"/>
      <c r="J125" s="135"/>
      <c r="K125" s="136"/>
      <c r="L125" s="136"/>
      <c r="M125" s="133"/>
      <c r="N125" s="133"/>
      <c r="O125" s="134"/>
      <c r="P125" s="134"/>
      <c r="Q125" s="133"/>
      <c r="R125" s="133"/>
      <c r="S125" s="133"/>
      <c r="T125" s="137"/>
      <c r="U125" s="137"/>
      <c r="V125" s="137" t="s">
        <v>0</v>
      </c>
      <c r="W125" s="133"/>
      <c r="X125" s="138"/>
    </row>
    <row r="126" spans="1:37">
      <c r="A126" s="80">
        <v>55</v>
      </c>
      <c r="B126" s="81" t="s">
        <v>388</v>
      </c>
      <c r="C126" s="82" t="s">
        <v>389</v>
      </c>
      <c r="D126" s="83" t="s">
        <v>390</v>
      </c>
      <c r="E126" s="84">
        <v>3.6999999999999998E-2</v>
      </c>
      <c r="F126" s="85" t="s">
        <v>231</v>
      </c>
      <c r="I126" s="86">
        <f>ROUND(E126*G126,2)</f>
        <v>0</v>
      </c>
      <c r="J126" s="86">
        <f>ROUND(E126*G126,2)</f>
        <v>0</v>
      </c>
      <c r="K126" s="87">
        <v>1</v>
      </c>
      <c r="L126" s="87">
        <f>E126*K126</f>
        <v>3.6999999999999998E-2</v>
      </c>
      <c r="N126" s="84">
        <f>E126*M126</f>
        <v>0</v>
      </c>
      <c r="O126" s="85">
        <v>20</v>
      </c>
      <c r="P126" s="85" t="s">
        <v>151</v>
      </c>
      <c r="V126" s="88" t="s">
        <v>98</v>
      </c>
      <c r="X126" s="131" t="s">
        <v>389</v>
      </c>
      <c r="Y126" s="131" t="s">
        <v>389</v>
      </c>
      <c r="Z126" s="82" t="s">
        <v>391</v>
      </c>
      <c r="AA126" s="82" t="s">
        <v>151</v>
      </c>
      <c r="AB126" s="85">
        <v>8</v>
      </c>
      <c r="AJ126" s="72" t="s">
        <v>392</v>
      </c>
      <c r="AK126" s="72" t="s">
        <v>155</v>
      </c>
    </row>
    <row r="127" spans="1:37">
      <c r="D127" s="132" t="s">
        <v>393</v>
      </c>
      <c r="E127" s="133"/>
      <c r="F127" s="134"/>
      <c r="G127" s="135"/>
      <c r="H127" s="135"/>
      <c r="I127" s="135"/>
      <c r="J127" s="135"/>
      <c r="K127" s="136"/>
      <c r="L127" s="136"/>
      <c r="M127" s="133"/>
      <c r="N127" s="133"/>
      <c r="O127" s="134"/>
      <c r="P127" s="134"/>
      <c r="Q127" s="133"/>
      <c r="R127" s="133"/>
      <c r="S127" s="133"/>
      <c r="T127" s="137"/>
      <c r="U127" s="137"/>
      <c r="V127" s="137" t="s">
        <v>0</v>
      </c>
      <c r="W127" s="133"/>
      <c r="X127" s="138"/>
    </row>
    <row r="128" spans="1:37">
      <c r="A128" s="80">
        <v>56</v>
      </c>
      <c r="B128" s="81" t="s">
        <v>376</v>
      </c>
      <c r="C128" s="82" t="s">
        <v>394</v>
      </c>
      <c r="D128" s="83" t="s">
        <v>395</v>
      </c>
      <c r="E128" s="84">
        <v>96</v>
      </c>
      <c r="F128" s="85" t="s">
        <v>185</v>
      </c>
      <c r="H128" s="86">
        <f>ROUND(E128*G128,2)</f>
        <v>0</v>
      </c>
      <c r="J128" s="86">
        <f>ROUND(E128*G128,2)</f>
        <v>0</v>
      </c>
      <c r="K128" s="87">
        <v>4.0000000000000002E-4</v>
      </c>
      <c r="L128" s="87">
        <f>E128*K128</f>
        <v>3.8400000000000004E-2</v>
      </c>
      <c r="N128" s="84">
        <f>E128*M128</f>
        <v>0</v>
      </c>
      <c r="O128" s="85">
        <v>20</v>
      </c>
      <c r="P128" s="85" t="s">
        <v>151</v>
      </c>
      <c r="V128" s="88" t="s">
        <v>379</v>
      </c>
      <c r="W128" s="84">
        <v>13.44</v>
      </c>
      <c r="X128" s="131" t="s">
        <v>396</v>
      </c>
      <c r="Y128" s="131" t="s">
        <v>394</v>
      </c>
      <c r="Z128" s="82" t="s">
        <v>381</v>
      </c>
      <c r="AB128" s="85">
        <v>7</v>
      </c>
      <c r="AJ128" s="72" t="s">
        <v>382</v>
      </c>
      <c r="AK128" s="72" t="s">
        <v>155</v>
      </c>
    </row>
    <row r="129" spans="1:37">
      <c r="A129" s="80">
        <v>57</v>
      </c>
      <c r="B129" s="81" t="s">
        <v>376</v>
      </c>
      <c r="C129" s="82" t="s">
        <v>397</v>
      </c>
      <c r="D129" s="83" t="s">
        <v>398</v>
      </c>
      <c r="E129" s="84">
        <v>8.8000000000000007</v>
      </c>
      <c r="F129" s="85" t="s">
        <v>185</v>
      </c>
      <c r="H129" s="86">
        <f>ROUND(E129*G129,2)</f>
        <v>0</v>
      </c>
      <c r="J129" s="86">
        <f>ROUND(E129*G129,2)</f>
        <v>0</v>
      </c>
      <c r="K129" s="87">
        <v>5.6999999999999998E-4</v>
      </c>
      <c r="L129" s="87">
        <f>E129*K129</f>
        <v>5.0160000000000005E-3</v>
      </c>
      <c r="N129" s="84">
        <f>E129*M129</f>
        <v>0</v>
      </c>
      <c r="O129" s="85">
        <v>20</v>
      </c>
      <c r="P129" s="85" t="s">
        <v>151</v>
      </c>
      <c r="V129" s="88" t="s">
        <v>379</v>
      </c>
      <c r="W129" s="84">
        <v>1.9890000000000001</v>
      </c>
      <c r="X129" s="131" t="s">
        <v>399</v>
      </c>
      <c r="Y129" s="131" t="s">
        <v>397</v>
      </c>
      <c r="Z129" s="82" t="s">
        <v>381</v>
      </c>
      <c r="AB129" s="85">
        <v>7</v>
      </c>
      <c r="AJ129" s="72" t="s">
        <v>382</v>
      </c>
      <c r="AK129" s="72" t="s">
        <v>155</v>
      </c>
    </row>
    <row r="130" spans="1:37">
      <c r="A130" s="80">
        <v>58</v>
      </c>
      <c r="B130" s="81" t="s">
        <v>388</v>
      </c>
      <c r="C130" s="82" t="s">
        <v>400</v>
      </c>
      <c r="D130" s="83" t="s">
        <v>401</v>
      </c>
      <c r="E130" s="84">
        <v>125.76</v>
      </c>
      <c r="F130" s="85" t="s">
        <v>185</v>
      </c>
      <c r="I130" s="86">
        <f>ROUND(E130*G130,2)</f>
        <v>0</v>
      </c>
      <c r="J130" s="86">
        <f>ROUND(E130*G130,2)</f>
        <v>0</v>
      </c>
      <c r="K130" s="87">
        <v>4.3E-3</v>
      </c>
      <c r="L130" s="87">
        <f>E130*K130</f>
        <v>0.54076800000000003</v>
      </c>
      <c r="N130" s="84">
        <f>E130*M130</f>
        <v>0</v>
      </c>
      <c r="O130" s="85">
        <v>20</v>
      </c>
      <c r="P130" s="85" t="s">
        <v>151</v>
      </c>
      <c r="V130" s="88" t="s">
        <v>98</v>
      </c>
      <c r="X130" s="131" t="s">
        <v>400</v>
      </c>
      <c r="Y130" s="131" t="s">
        <v>400</v>
      </c>
      <c r="Z130" s="82" t="s">
        <v>402</v>
      </c>
      <c r="AA130" s="82" t="s">
        <v>151</v>
      </c>
      <c r="AB130" s="85">
        <v>8</v>
      </c>
      <c r="AJ130" s="72" t="s">
        <v>392</v>
      </c>
      <c r="AK130" s="72" t="s">
        <v>155</v>
      </c>
    </row>
    <row r="131" spans="1:37">
      <c r="D131" s="132" t="s">
        <v>403</v>
      </c>
      <c r="E131" s="133"/>
      <c r="F131" s="134"/>
      <c r="G131" s="135"/>
      <c r="H131" s="135"/>
      <c r="I131" s="135"/>
      <c r="J131" s="135"/>
      <c r="K131" s="136"/>
      <c r="L131" s="136"/>
      <c r="M131" s="133"/>
      <c r="N131" s="133"/>
      <c r="O131" s="134"/>
      <c r="P131" s="134"/>
      <c r="Q131" s="133"/>
      <c r="R131" s="133"/>
      <c r="S131" s="133"/>
      <c r="T131" s="137"/>
      <c r="U131" s="137"/>
      <c r="V131" s="137" t="s">
        <v>0</v>
      </c>
      <c r="W131" s="133"/>
      <c r="X131" s="138"/>
    </row>
    <row r="132" spans="1:37">
      <c r="A132" s="80">
        <v>59</v>
      </c>
      <c r="B132" s="81" t="s">
        <v>376</v>
      </c>
      <c r="C132" s="82" t="s">
        <v>404</v>
      </c>
      <c r="D132" s="83" t="s">
        <v>405</v>
      </c>
      <c r="F132" s="85" t="s">
        <v>54</v>
      </c>
      <c r="H132" s="86">
        <f>ROUND(E132*G132,2)</f>
        <v>0</v>
      </c>
      <c r="J132" s="86">
        <f>ROUND(E132*G132,2)</f>
        <v>0</v>
      </c>
      <c r="L132" s="87">
        <f>E132*K132</f>
        <v>0</v>
      </c>
      <c r="N132" s="84">
        <f>E132*M132</f>
        <v>0</v>
      </c>
      <c r="O132" s="85">
        <v>20</v>
      </c>
      <c r="P132" s="85" t="s">
        <v>151</v>
      </c>
      <c r="V132" s="88" t="s">
        <v>379</v>
      </c>
      <c r="X132" s="131" t="s">
        <v>406</v>
      </c>
      <c r="Y132" s="131" t="s">
        <v>404</v>
      </c>
      <c r="Z132" s="82" t="s">
        <v>381</v>
      </c>
      <c r="AB132" s="85">
        <v>1</v>
      </c>
      <c r="AJ132" s="72" t="s">
        <v>382</v>
      </c>
      <c r="AK132" s="72" t="s">
        <v>155</v>
      </c>
    </row>
    <row r="133" spans="1:37">
      <c r="D133" s="139" t="s">
        <v>407</v>
      </c>
      <c r="E133" s="140">
        <f>J133</f>
        <v>0</v>
      </c>
      <c r="H133" s="140">
        <f>SUM(H120:H132)</f>
        <v>0</v>
      </c>
      <c r="I133" s="140">
        <f>SUM(I120:I132)</f>
        <v>0</v>
      </c>
      <c r="J133" s="140">
        <f>SUM(J120:J132)</f>
        <v>0</v>
      </c>
      <c r="L133" s="141">
        <f>SUM(L120:L132)</f>
        <v>0.62268000000000001</v>
      </c>
      <c r="N133" s="142">
        <f>SUM(N120:N132)</f>
        <v>0</v>
      </c>
      <c r="W133" s="84">
        <f>SUM(W120:W132)</f>
        <v>17.36</v>
      </c>
    </row>
    <row r="135" spans="1:37">
      <c r="B135" s="82" t="s">
        <v>408</v>
      </c>
    </row>
    <row r="136" spans="1:37">
      <c r="A136" s="80">
        <v>60</v>
      </c>
      <c r="B136" s="81" t="s">
        <v>409</v>
      </c>
      <c r="C136" s="82" t="s">
        <v>410</v>
      </c>
      <c r="D136" s="83" t="s">
        <v>411</v>
      </c>
      <c r="E136" s="84">
        <v>21.762</v>
      </c>
      <c r="F136" s="85" t="s">
        <v>185</v>
      </c>
      <c r="H136" s="86">
        <f>ROUND(E136*G136,2)</f>
        <v>0</v>
      </c>
      <c r="J136" s="86">
        <f>ROUND(E136*G136,2)</f>
        <v>0</v>
      </c>
      <c r="L136" s="87">
        <f>E136*K136</f>
        <v>0</v>
      </c>
      <c r="N136" s="84">
        <f>E136*M136</f>
        <v>0</v>
      </c>
      <c r="O136" s="85">
        <v>20</v>
      </c>
      <c r="P136" s="85" t="s">
        <v>151</v>
      </c>
      <c r="V136" s="88" t="s">
        <v>379</v>
      </c>
      <c r="W136" s="84">
        <v>2.8290000000000002</v>
      </c>
      <c r="X136" s="131" t="s">
        <v>412</v>
      </c>
      <c r="Y136" s="131" t="s">
        <v>410</v>
      </c>
      <c r="Z136" s="82" t="s">
        <v>413</v>
      </c>
      <c r="AB136" s="85">
        <v>7</v>
      </c>
      <c r="AJ136" s="72" t="s">
        <v>382</v>
      </c>
      <c r="AK136" s="72" t="s">
        <v>155</v>
      </c>
    </row>
    <row r="137" spans="1:37">
      <c r="D137" s="132" t="s">
        <v>293</v>
      </c>
      <c r="E137" s="133"/>
      <c r="F137" s="134"/>
      <c r="G137" s="135"/>
      <c r="H137" s="135"/>
      <c r="I137" s="135"/>
      <c r="J137" s="135"/>
      <c r="K137" s="136"/>
      <c r="L137" s="136"/>
      <c r="M137" s="133"/>
      <c r="N137" s="133"/>
      <c r="O137" s="134"/>
      <c r="P137" s="134"/>
      <c r="Q137" s="133"/>
      <c r="R137" s="133"/>
      <c r="S137" s="133"/>
      <c r="T137" s="137"/>
      <c r="U137" s="137"/>
      <c r="V137" s="137" t="s">
        <v>0</v>
      </c>
      <c r="W137" s="133"/>
      <c r="X137" s="138"/>
    </row>
    <row r="138" spans="1:37">
      <c r="A138" s="80">
        <v>61</v>
      </c>
      <c r="B138" s="81" t="s">
        <v>388</v>
      </c>
      <c r="C138" s="82" t="s">
        <v>414</v>
      </c>
      <c r="D138" s="83" t="s">
        <v>415</v>
      </c>
      <c r="E138" s="84">
        <v>22.85</v>
      </c>
      <c r="F138" s="85" t="s">
        <v>185</v>
      </c>
      <c r="I138" s="86">
        <f>ROUND(E138*G138,2)</f>
        <v>0</v>
      </c>
      <c r="J138" s="86">
        <f>ROUND(E138*G138,2)</f>
        <v>0</v>
      </c>
      <c r="K138" s="87">
        <v>4.5500000000000002E-3</v>
      </c>
      <c r="L138" s="87">
        <f>E138*K138</f>
        <v>0.10396750000000002</v>
      </c>
      <c r="N138" s="84">
        <f>E138*M138</f>
        <v>0</v>
      </c>
      <c r="O138" s="85">
        <v>20</v>
      </c>
      <c r="P138" s="85" t="s">
        <v>151</v>
      </c>
      <c r="V138" s="88" t="s">
        <v>98</v>
      </c>
      <c r="X138" s="131" t="s">
        <v>414</v>
      </c>
      <c r="Y138" s="131" t="s">
        <v>414</v>
      </c>
      <c r="Z138" s="82" t="s">
        <v>416</v>
      </c>
      <c r="AA138" s="82" t="s">
        <v>151</v>
      </c>
      <c r="AB138" s="85">
        <v>8</v>
      </c>
      <c r="AJ138" s="72" t="s">
        <v>392</v>
      </c>
      <c r="AK138" s="72" t="s">
        <v>155</v>
      </c>
    </row>
    <row r="139" spans="1:37">
      <c r="D139" s="132" t="s">
        <v>417</v>
      </c>
      <c r="E139" s="133"/>
      <c r="F139" s="134"/>
      <c r="G139" s="135"/>
      <c r="H139" s="135"/>
      <c r="I139" s="135"/>
      <c r="J139" s="135"/>
      <c r="K139" s="136"/>
      <c r="L139" s="136"/>
      <c r="M139" s="133"/>
      <c r="N139" s="133"/>
      <c r="O139" s="134"/>
      <c r="P139" s="134"/>
      <c r="Q139" s="133"/>
      <c r="R139" s="133"/>
      <c r="S139" s="133"/>
      <c r="T139" s="137"/>
      <c r="U139" s="137"/>
      <c r="V139" s="137" t="s">
        <v>0</v>
      </c>
      <c r="W139" s="133"/>
      <c r="X139" s="138"/>
    </row>
    <row r="140" spans="1:37">
      <c r="A140" s="80">
        <v>62</v>
      </c>
      <c r="B140" s="81" t="s">
        <v>388</v>
      </c>
      <c r="C140" s="82" t="s">
        <v>418</v>
      </c>
      <c r="D140" s="83" t="s">
        <v>419</v>
      </c>
      <c r="E140" s="84">
        <v>22.85</v>
      </c>
      <c r="F140" s="85" t="s">
        <v>185</v>
      </c>
      <c r="I140" s="86">
        <f>ROUND(E140*G140,2)</f>
        <v>0</v>
      </c>
      <c r="J140" s="86">
        <f>ROUND(E140*G140,2)</f>
        <v>0</v>
      </c>
      <c r="K140" s="87">
        <v>1.35E-2</v>
      </c>
      <c r="L140" s="87">
        <f>E140*K140</f>
        <v>0.308475</v>
      </c>
      <c r="N140" s="84">
        <f>E140*M140</f>
        <v>0</v>
      </c>
      <c r="O140" s="85">
        <v>20</v>
      </c>
      <c r="P140" s="85" t="s">
        <v>151</v>
      </c>
      <c r="V140" s="88" t="s">
        <v>98</v>
      </c>
      <c r="X140" s="131" t="s">
        <v>418</v>
      </c>
      <c r="Y140" s="131" t="s">
        <v>418</v>
      </c>
      <c r="Z140" s="82" t="s">
        <v>416</v>
      </c>
      <c r="AA140" s="82" t="s">
        <v>151</v>
      </c>
      <c r="AB140" s="85">
        <v>8</v>
      </c>
      <c r="AJ140" s="72" t="s">
        <v>392</v>
      </c>
      <c r="AK140" s="72" t="s">
        <v>155</v>
      </c>
    </row>
    <row r="141" spans="1:37">
      <c r="D141" s="132" t="s">
        <v>417</v>
      </c>
      <c r="E141" s="133"/>
      <c r="F141" s="134"/>
      <c r="G141" s="135"/>
      <c r="H141" s="135"/>
      <c r="I141" s="135"/>
      <c r="J141" s="135"/>
      <c r="K141" s="136"/>
      <c r="L141" s="136"/>
      <c r="M141" s="133"/>
      <c r="N141" s="133"/>
      <c r="O141" s="134"/>
      <c r="P141" s="134"/>
      <c r="Q141" s="133"/>
      <c r="R141" s="133"/>
      <c r="S141" s="133"/>
      <c r="T141" s="137"/>
      <c r="U141" s="137"/>
      <c r="V141" s="137" t="s">
        <v>0</v>
      </c>
      <c r="W141" s="133"/>
      <c r="X141" s="138"/>
    </row>
    <row r="142" spans="1:37">
      <c r="A142" s="80">
        <v>63</v>
      </c>
      <c r="B142" s="81" t="s">
        <v>409</v>
      </c>
      <c r="C142" s="82" t="s">
        <v>420</v>
      </c>
      <c r="D142" s="83" t="s">
        <v>421</v>
      </c>
      <c r="E142" s="84">
        <v>23.687999999999999</v>
      </c>
      <c r="F142" s="85" t="s">
        <v>185</v>
      </c>
      <c r="H142" s="86">
        <f>ROUND(E142*G142,2)</f>
        <v>0</v>
      </c>
      <c r="J142" s="86">
        <f>ROUND(E142*G142,2)</f>
        <v>0</v>
      </c>
      <c r="K142" s="87">
        <v>3.0000000000000001E-5</v>
      </c>
      <c r="L142" s="87">
        <f>E142*K142</f>
        <v>7.1064000000000001E-4</v>
      </c>
      <c r="N142" s="84">
        <f>E142*M142</f>
        <v>0</v>
      </c>
      <c r="O142" s="85">
        <v>20</v>
      </c>
      <c r="P142" s="85" t="s">
        <v>151</v>
      </c>
      <c r="V142" s="88" t="s">
        <v>379</v>
      </c>
      <c r="W142" s="84">
        <v>1.421</v>
      </c>
      <c r="X142" s="131" t="s">
        <v>422</v>
      </c>
      <c r="Y142" s="131" t="s">
        <v>420</v>
      </c>
      <c r="Z142" s="82" t="s">
        <v>413</v>
      </c>
      <c r="AB142" s="85">
        <v>7</v>
      </c>
      <c r="AJ142" s="72" t="s">
        <v>382</v>
      </c>
      <c r="AK142" s="72" t="s">
        <v>155</v>
      </c>
    </row>
    <row r="143" spans="1:37">
      <c r="D143" s="132" t="s">
        <v>423</v>
      </c>
      <c r="E143" s="133"/>
      <c r="F143" s="134"/>
      <c r="G143" s="135"/>
      <c r="H143" s="135"/>
      <c r="I143" s="135"/>
      <c r="J143" s="135"/>
      <c r="K143" s="136"/>
      <c r="L143" s="136"/>
      <c r="M143" s="133"/>
      <c r="N143" s="133"/>
      <c r="O143" s="134"/>
      <c r="P143" s="134"/>
      <c r="Q143" s="133"/>
      <c r="R143" s="133"/>
      <c r="S143" s="133"/>
      <c r="T143" s="137"/>
      <c r="U143" s="137"/>
      <c r="V143" s="137" t="s">
        <v>0</v>
      </c>
      <c r="W143" s="133"/>
      <c r="X143" s="138"/>
    </row>
    <row r="144" spans="1:37" ht="20.399999999999999">
      <c r="A144" s="80">
        <v>64</v>
      </c>
      <c r="B144" s="81" t="s">
        <v>388</v>
      </c>
      <c r="C144" s="82" t="s">
        <v>424</v>
      </c>
      <c r="D144" s="83" t="s">
        <v>425</v>
      </c>
      <c r="E144" s="84">
        <v>24.872</v>
      </c>
      <c r="F144" s="85" t="s">
        <v>185</v>
      </c>
      <c r="I144" s="86">
        <f>ROUND(E144*G144,2)</f>
        <v>0</v>
      </c>
      <c r="J144" s="86">
        <f>ROUND(E144*G144,2)</f>
        <v>0</v>
      </c>
      <c r="L144" s="87">
        <f>E144*K144</f>
        <v>0</v>
      </c>
      <c r="N144" s="84">
        <f>E144*M144</f>
        <v>0</v>
      </c>
      <c r="O144" s="85">
        <v>20</v>
      </c>
      <c r="P144" s="85" t="s">
        <v>151</v>
      </c>
      <c r="V144" s="88" t="s">
        <v>98</v>
      </c>
      <c r="X144" s="131" t="s">
        <v>424</v>
      </c>
      <c r="Y144" s="131" t="s">
        <v>424</v>
      </c>
      <c r="Z144" s="82" t="s">
        <v>304</v>
      </c>
      <c r="AA144" s="82" t="s">
        <v>151</v>
      </c>
      <c r="AB144" s="85">
        <v>2</v>
      </c>
      <c r="AJ144" s="72" t="s">
        <v>392</v>
      </c>
      <c r="AK144" s="72" t="s">
        <v>155</v>
      </c>
    </row>
    <row r="145" spans="1:37">
      <c r="D145" s="132" t="s">
        <v>426</v>
      </c>
      <c r="E145" s="133"/>
      <c r="F145" s="134"/>
      <c r="G145" s="135"/>
      <c r="H145" s="135"/>
      <c r="I145" s="135"/>
      <c r="J145" s="135"/>
      <c r="K145" s="136"/>
      <c r="L145" s="136"/>
      <c r="M145" s="133"/>
      <c r="N145" s="133"/>
      <c r="O145" s="134"/>
      <c r="P145" s="134"/>
      <c r="Q145" s="133"/>
      <c r="R145" s="133"/>
      <c r="S145" s="133"/>
      <c r="T145" s="137"/>
      <c r="U145" s="137"/>
      <c r="V145" s="137" t="s">
        <v>0</v>
      </c>
      <c r="W145" s="133"/>
      <c r="X145" s="138"/>
    </row>
    <row r="146" spans="1:37">
      <c r="A146" s="80">
        <v>65</v>
      </c>
      <c r="B146" s="81" t="s">
        <v>409</v>
      </c>
      <c r="C146" s="82" t="s">
        <v>427</v>
      </c>
      <c r="D146" s="83" t="s">
        <v>428</v>
      </c>
      <c r="E146" s="84">
        <v>50.186999999999998</v>
      </c>
      <c r="F146" s="85" t="s">
        <v>185</v>
      </c>
      <c r="H146" s="86">
        <f>ROUND(E146*G146,2)</f>
        <v>0</v>
      </c>
      <c r="J146" s="86">
        <f>ROUND(E146*G146,2)</f>
        <v>0</v>
      </c>
      <c r="L146" s="87">
        <f>E146*K146</f>
        <v>0</v>
      </c>
      <c r="N146" s="84">
        <f>E146*M146</f>
        <v>0</v>
      </c>
      <c r="O146" s="85">
        <v>20</v>
      </c>
      <c r="P146" s="85" t="s">
        <v>151</v>
      </c>
      <c r="V146" s="88" t="s">
        <v>379</v>
      </c>
      <c r="W146" s="84">
        <v>3.4129999999999998</v>
      </c>
      <c r="X146" s="131" t="s">
        <v>429</v>
      </c>
      <c r="Y146" s="131" t="s">
        <v>427</v>
      </c>
      <c r="Z146" s="82" t="s">
        <v>413</v>
      </c>
      <c r="AB146" s="85">
        <v>7</v>
      </c>
      <c r="AJ146" s="72" t="s">
        <v>382</v>
      </c>
      <c r="AK146" s="72" t="s">
        <v>155</v>
      </c>
    </row>
    <row r="147" spans="1:37">
      <c r="D147" s="132" t="s">
        <v>430</v>
      </c>
      <c r="E147" s="133"/>
      <c r="F147" s="134"/>
      <c r="G147" s="135"/>
      <c r="H147" s="135"/>
      <c r="I147" s="135"/>
      <c r="J147" s="135"/>
      <c r="K147" s="136"/>
      <c r="L147" s="136"/>
      <c r="M147" s="133"/>
      <c r="N147" s="133"/>
      <c r="O147" s="134"/>
      <c r="P147" s="134"/>
      <c r="Q147" s="133"/>
      <c r="R147" s="133"/>
      <c r="S147" s="133"/>
      <c r="T147" s="137"/>
      <c r="U147" s="137"/>
      <c r="V147" s="137" t="s">
        <v>0</v>
      </c>
      <c r="W147" s="133"/>
      <c r="X147" s="138"/>
    </row>
    <row r="148" spans="1:37">
      <c r="A148" s="80">
        <v>66</v>
      </c>
      <c r="B148" s="81" t="s">
        <v>388</v>
      </c>
      <c r="C148" s="82" t="s">
        <v>431</v>
      </c>
      <c r="D148" s="83" t="s">
        <v>432</v>
      </c>
      <c r="E148" s="84">
        <v>52.695999999999998</v>
      </c>
      <c r="F148" s="85" t="s">
        <v>185</v>
      </c>
      <c r="I148" s="86">
        <f>ROUND(E148*G148,2)</f>
        <v>0</v>
      </c>
      <c r="J148" s="86">
        <f>ROUND(E148*G148,2)</f>
        <v>0</v>
      </c>
      <c r="K148" s="87">
        <v>1.6E-2</v>
      </c>
      <c r="L148" s="87">
        <f>E148*K148</f>
        <v>0.843136</v>
      </c>
      <c r="N148" s="84">
        <f>E148*M148</f>
        <v>0</v>
      </c>
      <c r="O148" s="85">
        <v>20</v>
      </c>
      <c r="P148" s="85" t="s">
        <v>151</v>
      </c>
      <c r="V148" s="88" t="s">
        <v>98</v>
      </c>
      <c r="X148" s="131" t="s">
        <v>431</v>
      </c>
      <c r="Y148" s="131" t="s">
        <v>431</v>
      </c>
      <c r="Z148" s="82" t="s">
        <v>416</v>
      </c>
      <c r="AA148" s="82" t="s">
        <v>151</v>
      </c>
      <c r="AB148" s="85">
        <v>8</v>
      </c>
      <c r="AJ148" s="72" t="s">
        <v>392</v>
      </c>
      <c r="AK148" s="72" t="s">
        <v>155</v>
      </c>
    </row>
    <row r="149" spans="1:37">
      <c r="D149" s="132" t="s">
        <v>433</v>
      </c>
      <c r="E149" s="133"/>
      <c r="F149" s="134"/>
      <c r="G149" s="135"/>
      <c r="H149" s="135"/>
      <c r="I149" s="135"/>
      <c r="J149" s="135"/>
      <c r="K149" s="136"/>
      <c r="L149" s="136"/>
      <c r="M149" s="133"/>
      <c r="N149" s="133"/>
      <c r="O149" s="134"/>
      <c r="P149" s="134"/>
      <c r="Q149" s="133"/>
      <c r="R149" s="133"/>
      <c r="S149" s="133"/>
      <c r="T149" s="137"/>
      <c r="U149" s="137"/>
      <c r="V149" s="137" t="s">
        <v>0</v>
      </c>
      <c r="W149" s="133"/>
      <c r="X149" s="138"/>
    </row>
    <row r="150" spans="1:37" ht="20.399999999999999">
      <c r="A150" s="80">
        <v>67</v>
      </c>
      <c r="B150" s="81" t="s">
        <v>409</v>
      </c>
      <c r="C150" s="82" t="s">
        <v>434</v>
      </c>
      <c r="D150" s="83" t="s">
        <v>435</v>
      </c>
      <c r="E150" s="84">
        <v>26.056999999999999</v>
      </c>
      <c r="F150" s="85" t="s">
        <v>185</v>
      </c>
      <c r="H150" s="86">
        <f>ROUND(E150*G150,2)</f>
        <v>0</v>
      </c>
      <c r="J150" s="86">
        <f>ROUND(E150*G150,2)</f>
        <v>0</v>
      </c>
      <c r="K150" s="87">
        <v>1.2E-4</v>
      </c>
      <c r="L150" s="87">
        <f>E150*K150</f>
        <v>3.1268400000000001E-3</v>
      </c>
      <c r="N150" s="84">
        <f>E150*M150</f>
        <v>0</v>
      </c>
      <c r="O150" s="85">
        <v>20</v>
      </c>
      <c r="P150" s="85" t="s">
        <v>151</v>
      </c>
      <c r="V150" s="88" t="s">
        <v>379</v>
      </c>
      <c r="W150" s="84">
        <v>0.625</v>
      </c>
      <c r="X150" s="131" t="s">
        <v>436</v>
      </c>
      <c r="Y150" s="131" t="s">
        <v>434</v>
      </c>
      <c r="Z150" s="82" t="s">
        <v>304</v>
      </c>
      <c r="AB150" s="85">
        <v>7</v>
      </c>
      <c r="AJ150" s="72" t="s">
        <v>382</v>
      </c>
      <c r="AK150" s="72" t="s">
        <v>155</v>
      </c>
    </row>
    <row r="151" spans="1:37">
      <c r="D151" s="132" t="s">
        <v>437</v>
      </c>
      <c r="E151" s="133"/>
      <c r="F151" s="134"/>
      <c r="G151" s="135"/>
      <c r="H151" s="135"/>
      <c r="I151" s="135"/>
      <c r="J151" s="135"/>
      <c r="K151" s="136"/>
      <c r="L151" s="136"/>
      <c r="M151" s="133"/>
      <c r="N151" s="133"/>
      <c r="O151" s="134"/>
      <c r="P151" s="134"/>
      <c r="Q151" s="133"/>
      <c r="R151" s="133"/>
      <c r="S151" s="133"/>
      <c r="T151" s="137"/>
      <c r="U151" s="137"/>
      <c r="V151" s="137" t="s">
        <v>0</v>
      </c>
      <c r="W151" s="133"/>
      <c r="X151" s="138"/>
    </row>
    <row r="152" spans="1:37">
      <c r="A152" s="80">
        <v>68</v>
      </c>
      <c r="B152" s="81" t="s">
        <v>409</v>
      </c>
      <c r="C152" s="82" t="s">
        <v>438</v>
      </c>
      <c r="D152" s="83" t="s">
        <v>439</v>
      </c>
      <c r="F152" s="85" t="s">
        <v>54</v>
      </c>
      <c r="H152" s="86">
        <f>ROUND(E152*G152,2)</f>
        <v>0</v>
      </c>
      <c r="J152" s="86">
        <f>ROUND(E152*G152,2)</f>
        <v>0</v>
      </c>
      <c r="L152" s="87">
        <f>E152*K152</f>
        <v>0</v>
      </c>
      <c r="N152" s="84">
        <f>E152*M152</f>
        <v>0</v>
      </c>
      <c r="O152" s="85">
        <v>20</v>
      </c>
      <c r="P152" s="85" t="s">
        <v>151</v>
      </c>
      <c r="V152" s="88" t="s">
        <v>379</v>
      </c>
      <c r="X152" s="131" t="s">
        <v>440</v>
      </c>
      <c r="Y152" s="131" t="s">
        <v>438</v>
      </c>
      <c r="Z152" s="82" t="s">
        <v>413</v>
      </c>
      <c r="AB152" s="85">
        <v>1</v>
      </c>
      <c r="AJ152" s="72" t="s">
        <v>382</v>
      </c>
      <c r="AK152" s="72" t="s">
        <v>155</v>
      </c>
    </row>
    <row r="153" spans="1:37">
      <c r="D153" s="139" t="s">
        <v>441</v>
      </c>
      <c r="E153" s="140">
        <f>J153</f>
        <v>0</v>
      </c>
      <c r="H153" s="140">
        <f>SUM(H135:H152)</f>
        <v>0</v>
      </c>
      <c r="I153" s="140">
        <f>SUM(I135:I152)</f>
        <v>0</v>
      </c>
      <c r="J153" s="140">
        <f>SUM(J135:J152)</f>
        <v>0</v>
      </c>
      <c r="L153" s="141">
        <f>SUM(L135:L152)</f>
        <v>1.25941598</v>
      </c>
      <c r="N153" s="142">
        <f>SUM(N135:N152)</f>
        <v>0</v>
      </c>
      <c r="W153" s="84">
        <f>SUM(W135:W152)</f>
        <v>8.2880000000000003</v>
      </c>
    </row>
    <row r="155" spans="1:37">
      <c r="B155" s="82" t="s">
        <v>442</v>
      </c>
    </row>
    <row r="156" spans="1:37">
      <c r="A156" s="80">
        <v>69</v>
      </c>
      <c r="B156" s="81" t="s">
        <v>443</v>
      </c>
      <c r="C156" s="82" t="s">
        <v>444</v>
      </c>
      <c r="D156" s="83" t="s">
        <v>445</v>
      </c>
      <c r="E156" s="84">
        <v>2</v>
      </c>
      <c r="F156" s="85" t="s">
        <v>446</v>
      </c>
      <c r="H156" s="86">
        <f>ROUND(E156*G156,2)</f>
        <v>0</v>
      </c>
      <c r="J156" s="86">
        <f>ROUND(E156*G156,2)</f>
        <v>0</v>
      </c>
      <c r="L156" s="87">
        <f>E156*K156</f>
        <v>0</v>
      </c>
      <c r="N156" s="84">
        <f>E156*M156</f>
        <v>0</v>
      </c>
      <c r="O156" s="85">
        <v>20</v>
      </c>
      <c r="P156" s="85" t="s">
        <v>151</v>
      </c>
      <c r="V156" s="88" t="s">
        <v>379</v>
      </c>
      <c r="W156" s="84">
        <v>0.79200000000000004</v>
      </c>
      <c r="X156" s="131" t="s">
        <v>447</v>
      </c>
      <c r="Y156" s="131" t="s">
        <v>444</v>
      </c>
      <c r="Z156" s="82" t="s">
        <v>448</v>
      </c>
      <c r="AB156" s="85">
        <v>7</v>
      </c>
      <c r="AJ156" s="72" t="s">
        <v>382</v>
      </c>
      <c r="AK156" s="72" t="s">
        <v>155</v>
      </c>
    </row>
    <row r="157" spans="1:37">
      <c r="D157" s="139" t="s">
        <v>449</v>
      </c>
      <c r="E157" s="140">
        <f>J157</f>
        <v>0</v>
      </c>
      <c r="H157" s="140">
        <f>SUM(H155:H156)</f>
        <v>0</v>
      </c>
      <c r="I157" s="140">
        <f>SUM(I155:I156)</f>
        <v>0</v>
      </c>
      <c r="J157" s="140">
        <f>SUM(J155:J156)</f>
        <v>0</v>
      </c>
      <c r="L157" s="141">
        <f>SUM(L155:L156)</f>
        <v>0</v>
      </c>
      <c r="N157" s="142">
        <f>SUM(N155:N156)</f>
        <v>0</v>
      </c>
      <c r="W157" s="84">
        <f>SUM(W155:W156)</f>
        <v>0.79200000000000004</v>
      </c>
    </row>
    <row r="159" spans="1:37">
      <c r="B159" s="82" t="s">
        <v>450</v>
      </c>
    </row>
    <row r="160" spans="1:37">
      <c r="A160" s="80">
        <v>70</v>
      </c>
      <c r="B160" s="81" t="s">
        <v>451</v>
      </c>
      <c r="C160" s="82" t="s">
        <v>452</v>
      </c>
      <c r="D160" s="83" t="s">
        <v>453</v>
      </c>
      <c r="E160" s="84">
        <v>1</v>
      </c>
      <c r="F160" s="85" t="s">
        <v>454</v>
      </c>
      <c r="H160" s="86">
        <f>ROUND(E160*G160,2)</f>
        <v>0</v>
      </c>
      <c r="J160" s="86">
        <f>ROUND(E160*G160,2)</f>
        <v>0</v>
      </c>
      <c r="L160" s="87">
        <f>E160*K160</f>
        <v>0</v>
      </c>
      <c r="N160" s="84">
        <f>E160*M160</f>
        <v>0</v>
      </c>
      <c r="O160" s="85">
        <v>20</v>
      </c>
      <c r="P160" s="85" t="s">
        <v>151</v>
      </c>
      <c r="V160" s="88" t="s">
        <v>379</v>
      </c>
      <c r="W160" s="84">
        <v>6.6000000000000003E-2</v>
      </c>
      <c r="X160" s="131" t="s">
        <v>455</v>
      </c>
      <c r="Y160" s="131" t="s">
        <v>452</v>
      </c>
      <c r="Z160" s="82" t="s">
        <v>456</v>
      </c>
      <c r="AB160" s="85">
        <v>7</v>
      </c>
      <c r="AJ160" s="72" t="s">
        <v>382</v>
      </c>
      <c r="AK160" s="72" t="s">
        <v>155</v>
      </c>
    </row>
    <row r="161" spans="1:37">
      <c r="A161" s="80">
        <v>71</v>
      </c>
      <c r="B161" s="81" t="s">
        <v>451</v>
      </c>
      <c r="C161" s="82" t="s">
        <v>457</v>
      </c>
      <c r="D161" s="83" t="s">
        <v>458</v>
      </c>
      <c r="E161" s="84">
        <v>256.68</v>
      </c>
      <c r="F161" s="85" t="s">
        <v>196</v>
      </c>
      <c r="H161" s="86">
        <f>ROUND(E161*G161,2)</f>
        <v>0</v>
      </c>
      <c r="J161" s="86">
        <f>ROUND(E161*G161,2)</f>
        <v>0</v>
      </c>
      <c r="K161" s="87">
        <v>2.5999999999999998E-4</v>
      </c>
      <c r="L161" s="87">
        <f>E161*K161</f>
        <v>6.6736799999999999E-2</v>
      </c>
      <c r="N161" s="84">
        <f>E161*M161</f>
        <v>0</v>
      </c>
      <c r="O161" s="85">
        <v>20</v>
      </c>
      <c r="P161" s="85" t="s">
        <v>151</v>
      </c>
      <c r="V161" s="88" t="s">
        <v>379</v>
      </c>
      <c r="W161" s="84">
        <v>159.398</v>
      </c>
      <c r="X161" s="131" t="s">
        <v>459</v>
      </c>
      <c r="Y161" s="131" t="s">
        <v>457</v>
      </c>
      <c r="Z161" s="82" t="s">
        <v>460</v>
      </c>
      <c r="AB161" s="85">
        <v>7</v>
      </c>
      <c r="AJ161" s="72" t="s">
        <v>382</v>
      </c>
      <c r="AK161" s="72" t="s">
        <v>155</v>
      </c>
    </row>
    <row r="162" spans="1:37">
      <c r="D162" s="132" t="s">
        <v>461</v>
      </c>
      <c r="E162" s="133"/>
      <c r="F162" s="134"/>
      <c r="G162" s="135"/>
      <c r="H162" s="135"/>
      <c r="I162" s="135"/>
      <c r="J162" s="135"/>
      <c r="K162" s="136"/>
      <c r="L162" s="136"/>
      <c r="M162" s="133"/>
      <c r="N162" s="133"/>
      <c r="O162" s="134"/>
      <c r="P162" s="134"/>
      <c r="Q162" s="133"/>
      <c r="R162" s="133"/>
      <c r="S162" s="133"/>
      <c r="T162" s="137"/>
      <c r="U162" s="137"/>
      <c r="V162" s="137" t="s">
        <v>0</v>
      </c>
      <c r="W162" s="133"/>
      <c r="X162" s="138"/>
    </row>
    <row r="163" spans="1:37">
      <c r="A163" s="80">
        <v>72</v>
      </c>
      <c r="B163" s="81" t="s">
        <v>388</v>
      </c>
      <c r="C163" s="82" t="s">
        <v>462</v>
      </c>
      <c r="D163" s="83" t="s">
        <v>463</v>
      </c>
      <c r="E163" s="84">
        <v>7.4539999999999997</v>
      </c>
      <c r="F163" s="85" t="s">
        <v>150</v>
      </c>
      <c r="I163" s="86">
        <f>ROUND(E163*G163,2)</f>
        <v>0</v>
      </c>
      <c r="J163" s="86">
        <f>ROUND(E163*G163,2)</f>
        <v>0</v>
      </c>
      <c r="K163" s="87">
        <v>0.55000000000000004</v>
      </c>
      <c r="L163" s="87">
        <f>E163*K163</f>
        <v>4.0997000000000003</v>
      </c>
      <c r="N163" s="84">
        <f>E163*M163</f>
        <v>0</v>
      </c>
      <c r="O163" s="85">
        <v>20</v>
      </c>
      <c r="P163" s="85" t="s">
        <v>151</v>
      </c>
      <c r="V163" s="88" t="s">
        <v>98</v>
      </c>
      <c r="X163" s="131" t="s">
        <v>462</v>
      </c>
      <c r="Y163" s="131" t="s">
        <v>462</v>
      </c>
      <c r="Z163" s="82" t="s">
        <v>464</v>
      </c>
      <c r="AA163" s="82" t="s">
        <v>151</v>
      </c>
      <c r="AB163" s="85">
        <v>8</v>
      </c>
      <c r="AJ163" s="72" t="s">
        <v>392</v>
      </c>
      <c r="AK163" s="72" t="s">
        <v>155</v>
      </c>
    </row>
    <row r="164" spans="1:37">
      <c r="D164" s="132" t="s">
        <v>465</v>
      </c>
      <c r="E164" s="133"/>
      <c r="F164" s="134"/>
      <c r="G164" s="135"/>
      <c r="H164" s="135"/>
      <c r="I164" s="135"/>
      <c r="J164" s="135"/>
      <c r="K164" s="136"/>
      <c r="L164" s="136"/>
      <c r="M164" s="133"/>
      <c r="N164" s="133"/>
      <c r="O164" s="134"/>
      <c r="P164" s="134"/>
      <c r="Q164" s="133"/>
      <c r="R164" s="133"/>
      <c r="S164" s="133"/>
      <c r="T164" s="137"/>
      <c r="U164" s="137"/>
      <c r="V164" s="137" t="s">
        <v>0</v>
      </c>
      <c r="W164" s="133"/>
      <c r="X164" s="138"/>
    </row>
    <row r="165" spans="1:37">
      <c r="A165" s="80">
        <v>73</v>
      </c>
      <c r="B165" s="81" t="s">
        <v>451</v>
      </c>
      <c r="C165" s="82" t="s">
        <v>466</v>
      </c>
      <c r="D165" s="83" t="s">
        <v>467</v>
      </c>
      <c r="E165" s="84">
        <v>136.62</v>
      </c>
      <c r="F165" s="85" t="s">
        <v>185</v>
      </c>
      <c r="H165" s="86">
        <f>ROUND(E165*G165,2)</f>
        <v>0</v>
      </c>
      <c r="J165" s="86">
        <f>ROUND(E165*G165,2)</f>
        <v>0</v>
      </c>
      <c r="L165" s="87">
        <f>E165*K165</f>
        <v>0</v>
      </c>
      <c r="N165" s="84">
        <f>E165*M165</f>
        <v>0</v>
      </c>
      <c r="O165" s="85">
        <v>20</v>
      </c>
      <c r="P165" s="85" t="s">
        <v>151</v>
      </c>
      <c r="V165" s="88" t="s">
        <v>379</v>
      </c>
      <c r="W165" s="84">
        <v>32.652000000000001</v>
      </c>
      <c r="X165" s="131" t="s">
        <v>468</v>
      </c>
      <c r="Y165" s="131" t="s">
        <v>466</v>
      </c>
      <c r="Z165" s="82" t="s">
        <v>304</v>
      </c>
      <c r="AB165" s="85">
        <v>7</v>
      </c>
      <c r="AJ165" s="72" t="s">
        <v>382</v>
      </c>
      <c r="AK165" s="72" t="s">
        <v>155</v>
      </c>
    </row>
    <row r="166" spans="1:37">
      <c r="A166" s="80">
        <v>74</v>
      </c>
      <c r="B166" s="81" t="s">
        <v>451</v>
      </c>
      <c r="C166" s="82" t="s">
        <v>469</v>
      </c>
      <c r="D166" s="83" t="s">
        <v>470</v>
      </c>
      <c r="E166" s="84">
        <v>136.62</v>
      </c>
      <c r="F166" s="85" t="s">
        <v>185</v>
      </c>
      <c r="H166" s="86">
        <f>ROUND(E166*G166,2)</f>
        <v>0</v>
      </c>
      <c r="J166" s="86">
        <f>ROUND(E166*G166,2)</f>
        <v>0</v>
      </c>
      <c r="L166" s="87">
        <f>E166*K166</f>
        <v>0</v>
      </c>
      <c r="N166" s="84">
        <f>E166*M166</f>
        <v>0</v>
      </c>
      <c r="O166" s="85">
        <v>20</v>
      </c>
      <c r="P166" s="85" t="s">
        <v>151</v>
      </c>
      <c r="V166" s="88" t="s">
        <v>379</v>
      </c>
      <c r="W166" s="84">
        <v>22.952000000000002</v>
      </c>
      <c r="X166" s="131" t="s">
        <v>471</v>
      </c>
      <c r="Y166" s="131" t="s">
        <v>469</v>
      </c>
      <c r="Z166" s="82" t="s">
        <v>460</v>
      </c>
      <c r="AB166" s="85">
        <v>7</v>
      </c>
      <c r="AJ166" s="72" t="s">
        <v>382</v>
      </c>
      <c r="AK166" s="72" t="s">
        <v>155</v>
      </c>
    </row>
    <row r="167" spans="1:37">
      <c r="A167" s="80">
        <v>75</v>
      </c>
      <c r="B167" s="81" t="s">
        <v>388</v>
      </c>
      <c r="C167" s="82" t="s">
        <v>472</v>
      </c>
      <c r="D167" s="83" t="s">
        <v>473</v>
      </c>
      <c r="E167" s="84">
        <v>0.30099999999999999</v>
      </c>
      <c r="F167" s="85" t="s">
        <v>150</v>
      </c>
      <c r="I167" s="86">
        <f>ROUND(E167*G167,2)</f>
        <v>0</v>
      </c>
      <c r="J167" s="86">
        <f>ROUND(E167*G167,2)</f>
        <v>0</v>
      </c>
      <c r="K167" s="87">
        <v>0.55000000000000004</v>
      </c>
      <c r="L167" s="87">
        <f>E167*K167</f>
        <v>0.16555</v>
      </c>
      <c r="N167" s="84">
        <f>E167*M167</f>
        <v>0</v>
      </c>
      <c r="O167" s="85">
        <v>20</v>
      </c>
      <c r="P167" s="85" t="s">
        <v>151</v>
      </c>
      <c r="V167" s="88" t="s">
        <v>98</v>
      </c>
      <c r="X167" s="131" t="s">
        <v>472</v>
      </c>
      <c r="Y167" s="131" t="s">
        <v>472</v>
      </c>
      <c r="Z167" s="82" t="s">
        <v>464</v>
      </c>
      <c r="AA167" s="82" t="s">
        <v>151</v>
      </c>
      <c r="AB167" s="85">
        <v>8</v>
      </c>
      <c r="AJ167" s="72" t="s">
        <v>392</v>
      </c>
      <c r="AK167" s="72" t="s">
        <v>155</v>
      </c>
    </row>
    <row r="168" spans="1:37">
      <c r="D168" s="132" t="s">
        <v>474</v>
      </c>
      <c r="E168" s="133"/>
      <c r="F168" s="134"/>
      <c r="G168" s="135"/>
      <c r="H168" s="135"/>
      <c r="I168" s="135"/>
      <c r="J168" s="135"/>
      <c r="K168" s="136"/>
      <c r="L168" s="136"/>
      <c r="M168" s="133"/>
      <c r="N168" s="133"/>
      <c r="O168" s="134"/>
      <c r="P168" s="134"/>
      <c r="Q168" s="133"/>
      <c r="R168" s="133"/>
      <c r="S168" s="133"/>
      <c r="T168" s="137"/>
      <c r="U168" s="137"/>
      <c r="V168" s="137" t="s">
        <v>0</v>
      </c>
      <c r="W168" s="133"/>
      <c r="X168" s="138"/>
    </row>
    <row r="169" spans="1:37">
      <c r="A169" s="80">
        <v>76</v>
      </c>
      <c r="B169" s="81" t="s">
        <v>451</v>
      </c>
      <c r="C169" s="82" t="s">
        <v>475</v>
      </c>
      <c r="D169" s="83" t="s">
        <v>476</v>
      </c>
      <c r="E169" s="84">
        <v>7.7549999999999999</v>
      </c>
      <c r="F169" s="85" t="s">
        <v>150</v>
      </c>
      <c r="H169" s="86">
        <f>ROUND(E169*G169,2)</f>
        <v>0</v>
      </c>
      <c r="J169" s="86">
        <f>ROUND(E169*G169,2)</f>
        <v>0</v>
      </c>
      <c r="K169" s="87">
        <v>2.0889999999999999E-2</v>
      </c>
      <c r="L169" s="87">
        <f>E169*K169</f>
        <v>0.16200194999999998</v>
      </c>
      <c r="N169" s="84">
        <f>E169*M169</f>
        <v>0</v>
      </c>
      <c r="O169" s="85">
        <v>20</v>
      </c>
      <c r="P169" s="85" t="s">
        <v>151</v>
      </c>
      <c r="V169" s="88" t="s">
        <v>379</v>
      </c>
      <c r="X169" s="131" t="s">
        <v>477</v>
      </c>
      <c r="Y169" s="131" t="s">
        <v>475</v>
      </c>
      <c r="Z169" s="82" t="s">
        <v>460</v>
      </c>
      <c r="AB169" s="85">
        <v>7</v>
      </c>
      <c r="AJ169" s="72" t="s">
        <v>382</v>
      </c>
      <c r="AK169" s="72" t="s">
        <v>155</v>
      </c>
    </row>
    <row r="170" spans="1:37">
      <c r="D170" s="132" t="s">
        <v>478</v>
      </c>
      <c r="E170" s="133"/>
      <c r="F170" s="134"/>
      <c r="G170" s="135"/>
      <c r="H170" s="135"/>
      <c r="I170" s="135"/>
      <c r="J170" s="135"/>
      <c r="K170" s="136"/>
      <c r="L170" s="136"/>
      <c r="M170" s="133"/>
      <c r="N170" s="133"/>
      <c r="O170" s="134"/>
      <c r="P170" s="134"/>
      <c r="Q170" s="133"/>
      <c r="R170" s="133"/>
      <c r="S170" s="133"/>
      <c r="T170" s="137"/>
      <c r="U170" s="137"/>
      <c r="V170" s="137" t="s">
        <v>0</v>
      </c>
      <c r="W170" s="133"/>
      <c r="X170" s="138"/>
    </row>
    <row r="171" spans="1:37">
      <c r="A171" s="80">
        <v>77</v>
      </c>
      <c r="B171" s="81" t="s">
        <v>451</v>
      </c>
      <c r="C171" s="82" t="s">
        <v>479</v>
      </c>
      <c r="D171" s="83" t="s">
        <v>480</v>
      </c>
      <c r="E171" s="84">
        <v>96</v>
      </c>
      <c r="F171" s="85" t="s">
        <v>185</v>
      </c>
      <c r="H171" s="86">
        <f>ROUND(E171*G171,2)</f>
        <v>0</v>
      </c>
      <c r="J171" s="86">
        <f>ROUND(E171*G171,2)</f>
        <v>0</v>
      </c>
      <c r="L171" s="87">
        <f>E171*K171</f>
        <v>0</v>
      </c>
      <c r="N171" s="84">
        <f>E171*M171</f>
        <v>0</v>
      </c>
      <c r="O171" s="85">
        <v>20</v>
      </c>
      <c r="P171" s="85" t="s">
        <v>151</v>
      </c>
      <c r="V171" s="88" t="s">
        <v>379</v>
      </c>
      <c r="W171" s="84">
        <v>24.192</v>
      </c>
      <c r="X171" s="131" t="s">
        <v>481</v>
      </c>
      <c r="Y171" s="131" t="s">
        <v>479</v>
      </c>
      <c r="Z171" s="82" t="s">
        <v>304</v>
      </c>
      <c r="AB171" s="85">
        <v>7</v>
      </c>
      <c r="AJ171" s="72" t="s">
        <v>382</v>
      </c>
      <c r="AK171" s="72" t="s">
        <v>155</v>
      </c>
    </row>
    <row r="172" spans="1:37">
      <c r="D172" s="132" t="s">
        <v>383</v>
      </c>
      <c r="E172" s="133"/>
      <c r="F172" s="134"/>
      <c r="G172" s="135"/>
      <c r="H172" s="135"/>
      <c r="I172" s="135"/>
      <c r="J172" s="135"/>
      <c r="K172" s="136"/>
      <c r="L172" s="136"/>
      <c r="M172" s="133"/>
      <c r="N172" s="133"/>
      <c r="O172" s="134"/>
      <c r="P172" s="134"/>
      <c r="Q172" s="133"/>
      <c r="R172" s="133"/>
      <c r="S172" s="133"/>
      <c r="T172" s="137"/>
      <c r="U172" s="137"/>
      <c r="V172" s="137" t="s">
        <v>0</v>
      </c>
      <c r="W172" s="133"/>
      <c r="X172" s="138"/>
    </row>
    <row r="173" spans="1:37">
      <c r="A173" s="80">
        <v>78</v>
      </c>
      <c r="B173" s="81" t="s">
        <v>451</v>
      </c>
      <c r="C173" s="82" t="s">
        <v>482</v>
      </c>
      <c r="D173" s="83" t="s">
        <v>483</v>
      </c>
      <c r="E173" s="84">
        <v>125.84</v>
      </c>
      <c r="F173" s="85" t="s">
        <v>196</v>
      </c>
      <c r="H173" s="86">
        <f>ROUND(E173*G173,2)</f>
        <v>0</v>
      </c>
      <c r="J173" s="86">
        <f>ROUND(E173*G173,2)</f>
        <v>0</v>
      </c>
      <c r="L173" s="87">
        <f>E173*K173</f>
        <v>0</v>
      </c>
      <c r="N173" s="84">
        <f>E173*M173</f>
        <v>0</v>
      </c>
      <c r="O173" s="85">
        <v>20</v>
      </c>
      <c r="P173" s="85" t="s">
        <v>151</v>
      </c>
      <c r="V173" s="88" t="s">
        <v>379</v>
      </c>
      <c r="W173" s="84">
        <v>20.009</v>
      </c>
      <c r="X173" s="131" t="s">
        <v>484</v>
      </c>
      <c r="Y173" s="131" t="s">
        <v>482</v>
      </c>
      <c r="Z173" s="82" t="s">
        <v>456</v>
      </c>
      <c r="AB173" s="85">
        <v>7</v>
      </c>
      <c r="AJ173" s="72" t="s">
        <v>382</v>
      </c>
      <c r="AK173" s="72" t="s">
        <v>155</v>
      </c>
    </row>
    <row r="174" spans="1:37">
      <c r="D174" s="132" t="s">
        <v>485</v>
      </c>
      <c r="E174" s="133"/>
      <c r="F174" s="134"/>
      <c r="G174" s="135"/>
      <c r="H174" s="135"/>
      <c r="I174" s="135"/>
      <c r="J174" s="135"/>
      <c r="K174" s="136"/>
      <c r="L174" s="136"/>
      <c r="M174" s="133"/>
      <c r="N174" s="133"/>
      <c r="O174" s="134"/>
      <c r="P174" s="134"/>
      <c r="Q174" s="133"/>
      <c r="R174" s="133"/>
      <c r="S174" s="133"/>
      <c r="T174" s="137"/>
      <c r="U174" s="137"/>
      <c r="V174" s="137" t="s">
        <v>0</v>
      </c>
      <c r="W174" s="133"/>
      <c r="X174" s="138"/>
    </row>
    <row r="175" spans="1:37">
      <c r="A175" s="80">
        <v>79</v>
      </c>
      <c r="B175" s="81" t="s">
        <v>451</v>
      </c>
      <c r="C175" s="82" t="s">
        <v>486</v>
      </c>
      <c r="D175" s="83" t="s">
        <v>487</v>
      </c>
      <c r="E175" s="84">
        <v>49.5</v>
      </c>
      <c r="F175" s="85" t="s">
        <v>196</v>
      </c>
      <c r="H175" s="86">
        <f>ROUND(E175*G175,2)</f>
        <v>0</v>
      </c>
      <c r="J175" s="86">
        <f>ROUND(E175*G175,2)</f>
        <v>0</v>
      </c>
      <c r="L175" s="87">
        <f>E175*K175</f>
        <v>0</v>
      </c>
      <c r="N175" s="84">
        <f>E175*M175</f>
        <v>0</v>
      </c>
      <c r="O175" s="85">
        <v>20</v>
      </c>
      <c r="P175" s="85" t="s">
        <v>151</v>
      </c>
      <c r="V175" s="88" t="s">
        <v>379</v>
      </c>
      <c r="W175" s="84">
        <v>10.643000000000001</v>
      </c>
      <c r="X175" s="131" t="s">
        <v>488</v>
      </c>
      <c r="Y175" s="131" t="s">
        <v>486</v>
      </c>
      <c r="Z175" s="82" t="s">
        <v>456</v>
      </c>
      <c r="AB175" s="85">
        <v>7</v>
      </c>
      <c r="AJ175" s="72" t="s">
        <v>382</v>
      </c>
      <c r="AK175" s="72" t="s">
        <v>155</v>
      </c>
    </row>
    <row r="176" spans="1:37">
      <c r="D176" s="132" t="s">
        <v>489</v>
      </c>
      <c r="E176" s="133"/>
      <c r="F176" s="134"/>
      <c r="G176" s="135"/>
      <c r="H176" s="135"/>
      <c r="I176" s="135"/>
      <c r="J176" s="135"/>
      <c r="K176" s="136"/>
      <c r="L176" s="136"/>
      <c r="M176" s="133"/>
      <c r="N176" s="133"/>
      <c r="O176" s="134"/>
      <c r="P176" s="134"/>
      <c r="Q176" s="133"/>
      <c r="R176" s="133"/>
      <c r="S176" s="133"/>
      <c r="T176" s="137"/>
      <c r="U176" s="137"/>
      <c r="V176" s="137" t="s">
        <v>0</v>
      </c>
      <c r="W176" s="133"/>
      <c r="X176" s="138"/>
    </row>
    <row r="177" spans="1:37">
      <c r="A177" s="80">
        <v>80</v>
      </c>
      <c r="B177" s="81" t="s">
        <v>388</v>
      </c>
      <c r="C177" s="82" t="s">
        <v>462</v>
      </c>
      <c r="D177" s="83" t="s">
        <v>463</v>
      </c>
      <c r="E177" s="84">
        <v>2.8860000000000001</v>
      </c>
      <c r="F177" s="85" t="s">
        <v>150</v>
      </c>
      <c r="I177" s="86">
        <f>ROUND(E177*G177,2)</f>
        <v>0</v>
      </c>
      <c r="J177" s="86">
        <f>ROUND(E177*G177,2)</f>
        <v>0</v>
      </c>
      <c r="K177" s="87">
        <v>0.55000000000000004</v>
      </c>
      <c r="L177" s="87">
        <f>E177*K177</f>
        <v>1.5873000000000002</v>
      </c>
      <c r="N177" s="84">
        <f>E177*M177</f>
        <v>0</v>
      </c>
      <c r="O177" s="85">
        <v>20</v>
      </c>
      <c r="P177" s="85" t="s">
        <v>151</v>
      </c>
      <c r="V177" s="88" t="s">
        <v>98</v>
      </c>
      <c r="X177" s="131" t="s">
        <v>462</v>
      </c>
      <c r="Y177" s="131" t="s">
        <v>462</v>
      </c>
      <c r="Z177" s="82" t="s">
        <v>464</v>
      </c>
      <c r="AA177" s="82" t="s">
        <v>151</v>
      </c>
      <c r="AB177" s="85">
        <v>8</v>
      </c>
      <c r="AJ177" s="72" t="s">
        <v>392</v>
      </c>
      <c r="AK177" s="72" t="s">
        <v>155</v>
      </c>
    </row>
    <row r="178" spans="1:37">
      <c r="D178" s="132" t="s">
        <v>490</v>
      </c>
      <c r="E178" s="133"/>
      <c r="F178" s="134"/>
      <c r="G178" s="135"/>
      <c r="H178" s="135"/>
      <c r="I178" s="135"/>
      <c r="J178" s="135"/>
      <c r="K178" s="136"/>
      <c r="L178" s="136"/>
      <c r="M178" s="133"/>
      <c r="N178" s="133"/>
      <c r="O178" s="134"/>
      <c r="P178" s="134"/>
      <c r="Q178" s="133"/>
      <c r="R178" s="133"/>
      <c r="S178" s="133"/>
      <c r="T178" s="137"/>
      <c r="U178" s="137"/>
      <c r="V178" s="137" t="s">
        <v>0</v>
      </c>
      <c r="W178" s="133"/>
      <c r="X178" s="138"/>
    </row>
    <row r="179" spans="1:37">
      <c r="A179" s="80">
        <v>81</v>
      </c>
      <c r="B179" s="81" t="s">
        <v>451</v>
      </c>
      <c r="C179" s="82" t="s">
        <v>491</v>
      </c>
      <c r="D179" s="83" t="s">
        <v>492</v>
      </c>
      <c r="E179" s="84">
        <v>2.8860000000000001</v>
      </c>
      <c r="F179" s="85" t="s">
        <v>150</v>
      </c>
      <c r="H179" s="86">
        <f>ROUND(E179*G179,2)</f>
        <v>0</v>
      </c>
      <c r="J179" s="86">
        <f>ROUND(E179*G179,2)</f>
        <v>0</v>
      </c>
      <c r="K179" s="87">
        <v>2.8E-3</v>
      </c>
      <c r="L179" s="87">
        <f>E179*K179</f>
        <v>8.0808000000000008E-3</v>
      </c>
      <c r="N179" s="84">
        <f>E179*M179</f>
        <v>0</v>
      </c>
      <c r="O179" s="85">
        <v>20</v>
      </c>
      <c r="P179" s="85" t="s">
        <v>151</v>
      </c>
      <c r="V179" s="88" t="s">
        <v>379</v>
      </c>
      <c r="X179" s="131" t="s">
        <v>493</v>
      </c>
      <c r="Y179" s="131" t="s">
        <v>491</v>
      </c>
      <c r="Z179" s="82" t="s">
        <v>456</v>
      </c>
      <c r="AB179" s="85">
        <v>7</v>
      </c>
      <c r="AJ179" s="72" t="s">
        <v>382</v>
      </c>
      <c r="AK179" s="72" t="s">
        <v>155</v>
      </c>
    </row>
    <row r="180" spans="1:37">
      <c r="A180" s="80">
        <v>82</v>
      </c>
      <c r="B180" s="81" t="s">
        <v>451</v>
      </c>
      <c r="C180" s="82" t="s">
        <v>494</v>
      </c>
      <c r="D180" s="83" t="s">
        <v>495</v>
      </c>
      <c r="F180" s="85" t="s">
        <v>54</v>
      </c>
      <c r="H180" s="86">
        <f>ROUND(E180*G180,2)</f>
        <v>0</v>
      </c>
      <c r="J180" s="86">
        <f>ROUND(E180*G180,2)</f>
        <v>0</v>
      </c>
      <c r="L180" s="87">
        <f>E180*K180</f>
        <v>0</v>
      </c>
      <c r="N180" s="84">
        <f>E180*M180</f>
        <v>0</v>
      </c>
      <c r="O180" s="85">
        <v>20</v>
      </c>
      <c r="P180" s="85" t="s">
        <v>151</v>
      </c>
      <c r="V180" s="88" t="s">
        <v>379</v>
      </c>
      <c r="X180" s="131" t="s">
        <v>496</v>
      </c>
      <c r="Y180" s="131" t="s">
        <v>494</v>
      </c>
      <c r="Z180" s="82" t="s">
        <v>456</v>
      </c>
      <c r="AB180" s="85">
        <v>1</v>
      </c>
      <c r="AJ180" s="72" t="s">
        <v>382</v>
      </c>
      <c r="AK180" s="72" t="s">
        <v>155</v>
      </c>
    </row>
    <row r="181" spans="1:37">
      <c r="D181" s="139" t="s">
        <v>497</v>
      </c>
      <c r="E181" s="140">
        <f>J181</f>
        <v>0</v>
      </c>
      <c r="H181" s="140">
        <f>SUM(H159:H180)</f>
        <v>0</v>
      </c>
      <c r="I181" s="140">
        <f>SUM(I159:I180)</f>
        <v>0</v>
      </c>
      <c r="J181" s="140">
        <f>SUM(J159:J180)</f>
        <v>0</v>
      </c>
      <c r="L181" s="141">
        <f>SUM(L159:L180)</f>
        <v>6.0893695499999998</v>
      </c>
      <c r="N181" s="142">
        <f>SUM(N159:N180)</f>
        <v>0</v>
      </c>
      <c r="W181" s="84">
        <f>SUM(W159:W180)</f>
        <v>269.91200000000003</v>
      </c>
    </row>
    <row r="183" spans="1:37">
      <c r="B183" s="82" t="s">
        <v>498</v>
      </c>
    </row>
    <row r="184" spans="1:37">
      <c r="A184" s="80">
        <v>83</v>
      </c>
      <c r="B184" s="81" t="s">
        <v>499</v>
      </c>
      <c r="C184" s="82" t="s">
        <v>500</v>
      </c>
      <c r="D184" s="83" t="s">
        <v>501</v>
      </c>
      <c r="E184" s="84">
        <v>16.57</v>
      </c>
      <c r="F184" s="85" t="s">
        <v>196</v>
      </c>
      <c r="H184" s="86">
        <f>ROUND(E184*G184,2)</f>
        <v>0</v>
      </c>
      <c r="J184" s="86">
        <f>ROUND(E184*G184,2)</f>
        <v>0</v>
      </c>
      <c r="K184" s="87">
        <v>3.5899999999999999E-3</v>
      </c>
      <c r="L184" s="87">
        <f>E184*K184</f>
        <v>5.9486299999999999E-2</v>
      </c>
      <c r="N184" s="84">
        <f>E184*M184</f>
        <v>0</v>
      </c>
      <c r="O184" s="85">
        <v>20</v>
      </c>
      <c r="P184" s="85" t="s">
        <v>151</v>
      </c>
      <c r="V184" s="88" t="s">
        <v>379</v>
      </c>
      <c r="W184" s="84">
        <v>8.65</v>
      </c>
      <c r="X184" s="131" t="s">
        <v>502</v>
      </c>
      <c r="Y184" s="131" t="s">
        <v>500</v>
      </c>
      <c r="Z184" s="82" t="s">
        <v>503</v>
      </c>
      <c r="AB184" s="85">
        <v>7</v>
      </c>
      <c r="AJ184" s="72" t="s">
        <v>382</v>
      </c>
      <c r="AK184" s="72" t="s">
        <v>155</v>
      </c>
    </row>
    <row r="185" spans="1:37">
      <c r="A185" s="80">
        <v>84</v>
      </c>
      <c r="B185" s="81" t="s">
        <v>499</v>
      </c>
      <c r="C185" s="82" t="s">
        <v>504</v>
      </c>
      <c r="D185" s="83" t="s">
        <v>505</v>
      </c>
      <c r="E185" s="84">
        <v>5.2</v>
      </c>
      <c r="F185" s="85" t="s">
        <v>196</v>
      </c>
      <c r="H185" s="86">
        <f>ROUND(E185*G185,2)</f>
        <v>0</v>
      </c>
      <c r="J185" s="86">
        <f>ROUND(E185*G185,2)</f>
        <v>0</v>
      </c>
      <c r="K185" s="87">
        <v>1.74E-3</v>
      </c>
      <c r="L185" s="87">
        <f>E185*K185</f>
        <v>9.0480000000000005E-3</v>
      </c>
      <c r="N185" s="84">
        <f>E185*M185</f>
        <v>0</v>
      </c>
      <c r="O185" s="85">
        <v>20</v>
      </c>
      <c r="P185" s="85" t="s">
        <v>151</v>
      </c>
      <c r="V185" s="88" t="s">
        <v>379</v>
      </c>
      <c r="W185" s="84">
        <v>2.548</v>
      </c>
      <c r="X185" s="131" t="s">
        <v>506</v>
      </c>
      <c r="Y185" s="131" t="s">
        <v>504</v>
      </c>
      <c r="Z185" s="82" t="s">
        <v>503</v>
      </c>
      <c r="AB185" s="85">
        <v>7</v>
      </c>
      <c r="AJ185" s="72" t="s">
        <v>382</v>
      </c>
      <c r="AK185" s="72" t="s">
        <v>155</v>
      </c>
    </row>
    <row r="186" spans="1:37">
      <c r="D186" s="132" t="s">
        <v>507</v>
      </c>
      <c r="E186" s="133"/>
      <c r="F186" s="134"/>
      <c r="G186" s="135"/>
      <c r="H186" s="135"/>
      <c r="I186" s="135"/>
      <c r="J186" s="135"/>
      <c r="K186" s="136"/>
      <c r="L186" s="136"/>
      <c r="M186" s="133"/>
      <c r="N186" s="133"/>
      <c r="O186" s="134"/>
      <c r="P186" s="134"/>
      <c r="Q186" s="133"/>
      <c r="R186" s="133"/>
      <c r="S186" s="133"/>
      <c r="T186" s="137"/>
      <c r="U186" s="137"/>
      <c r="V186" s="137" t="s">
        <v>0</v>
      </c>
      <c r="W186" s="133"/>
      <c r="X186" s="138"/>
    </row>
    <row r="187" spans="1:37">
      <c r="A187" s="80">
        <v>85</v>
      </c>
      <c r="B187" s="81" t="s">
        <v>499</v>
      </c>
      <c r="C187" s="82" t="s">
        <v>508</v>
      </c>
      <c r="D187" s="83" t="s">
        <v>509</v>
      </c>
      <c r="E187" s="84">
        <v>11.28</v>
      </c>
      <c r="F187" s="85" t="s">
        <v>196</v>
      </c>
      <c r="H187" s="86">
        <f>ROUND(E187*G187,2)</f>
        <v>0</v>
      </c>
      <c r="J187" s="86">
        <f>ROUND(E187*G187,2)</f>
        <v>0</v>
      </c>
      <c r="K187" s="87">
        <v>4.13E-3</v>
      </c>
      <c r="L187" s="87">
        <f>E187*K187</f>
        <v>4.65864E-2</v>
      </c>
      <c r="N187" s="84">
        <f>E187*M187</f>
        <v>0</v>
      </c>
      <c r="O187" s="85">
        <v>20</v>
      </c>
      <c r="P187" s="85" t="s">
        <v>151</v>
      </c>
      <c r="V187" s="88" t="s">
        <v>379</v>
      </c>
      <c r="W187" s="84">
        <v>2.82</v>
      </c>
      <c r="X187" s="131" t="s">
        <v>510</v>
      </c>
      <c r="Y187" s="131" t="s">
        <v>508</v>
      </c>
      <c r="Z187" s="82" t="s">
        <v>503</v>
      </c>
      <c r="AB187" s="85">
        <v>7</v>
      </c>
      <c r="AJ187" s="72" t="s">
        <v>382</v>
      </c>
      <c r="AK187" s="72" t="s">
        <v>155</v>
      </c>
    </row>
    <row r="188" spans="1:37">
      <c r="A188" s="80">
        <v>86</v>
      </c>
      <c r="B188" s="81" t="s">
        <v>499</v>
      </c>
      <c r="C188" s="82" t="s">
        <v>511</v>
      </c>
      <c r="D188" s="83" t="s">
        <v>512</v>
      </c>
      <c r="E188" s="84">
        <v>2</v>
      </c>
      <c r="F188" s="85" t="s">
        <v>446</v>
      </c>
      <c r="H188" s="86">
        <f>ROUND(E188*G188,2)</f>
        <v>0</v>
      </c>
      <c r="J188" s="86">
        <f>ROUND(E188*G188,2)</f>
        <v>0</v>
      </c>
      <c r="K188" s="87">
        <v>2.9999999999999997E-4</v>
      </c>
      <c r="L188" s="87">
        <f>E188*K188</f>
        <v>5.9999999999999995E-4</v>
      </c>
      <c r="N188" s="84">
        <f>E188*M188</f>
        <v>0</v>
      </c>
      <c r="O188" s="85">
        <v>20</v>
      </c>
      <c r="P188" s="85" t="s">
        <v>151</v>
      </c>
      <c r="V188" s="88" t="s">
        <v>379</v>
      </c>
      <c r="W188" s="84">
        <v>0.36399999999999999</v>
      </c>
      <c r="X188" s="131" t="s">
        <v>513</v>
      </c>
      <c r="Y188" s="131" t="s">
        <v>511</v>
      </c>
      <c r="Z188" s="82" t="s">
        <v>503</v>
      </c>
      <c r="AB188" s="85">
        <v>7</v>
      </c>
      <c r="AJ188" s="72" t="s">
        <v>382</v>
      </c>
      <c r="AK188" s="72" t="s">
        <v>155</v>
      </c>
    </row>
    <row r="189" spans="1:37">
      <c r="A189" s="80">
        <v>87</v>
      </c>
      <c r="B189" s="81" t="s">
        <v>499</v>
      </c>
      <c r="C189" s="82" t="s">
        <v>514</v>
      </c>
      <c r="D189" s="83" t="s">
        <v>515</v>
      </c>
      <c r="E189" s="84">
        <v>2</v>
      </c>
      <c r="F189" s="85" t="s">
        <v>446</v>
      </c>
      <c r="H189" s="86">
        <f>ROUND(E189*G189,2)</f>
        <v>0</v>
      </c>
      <c r="J189" s="86">
        <f>ROUND(E189*G189,2)</f>
        <v>0</v>
      </c>
      <c r="K189" s="87">
        <v>2.9999999999999997E-4</v>
      </c>
      <c r="L189" s="87">
        <f>E189*K189</f>
        <v>5.9999999999999995E-4</v>
      </c>
      <c r="N189" s="84">
        <f>E189*M189</f>
        <v>0</v>
      </c>
      <c r="O189" s="85">
        <v>20</v>
      </c>
      <c r="P189" s="85" t="s">
        <v>151</v>
      </c>
      <c r="V189" s="88" t="s">
        <v>379</v>
      </c>
      <c r="W189" s="84">
        <v>0.36399999999999999</v>
      </c>
      <c r="X189" s="131" t="s">
        <v>513</v>
      </c>
      <c r="Y189" s="131" t="s">
        <v>514</v>
      </c>
      <c r="Z189" s="82" t="s">
        <v>503</v>
      </c>
      <c r="AB189" s="85">
        <v>7</v>
      </c>
      <c r="AJ189" s="72" t="s">
        <v>382</v>
      </c>
      <c r="AK189" s="72" t="s">
        <v>155</v>
      </c>
    </row>
    <row r="190" spans="1:37">
      <c r="A190" s="80">
        <v>88</v>
      </c>
      <c r="B190" s="81" t="s">
        <v>499</v>
      </c>
      <c r="C190" s="82" t="s">
        <v>516</v>
      </c>
      <c r="D190" s="83" t="s">
        <v>517</v>
      </c>
      <c r="E190" s="84">
        <v>2</v>
      </c>
      <c r="F190" s="85" t="s">
        <v>446</v>
      </c>
      <c r="H190" s="86">
        <f>ROUND(E190*G190,2)</f>
        <v>0</v>
      </c>
      <c r="J190" s="86">
        <f>ROUND(E190*G190,2)</f>
        <v>0</v>
      </c>
      <c r="K190" s="87">
        <v>1.2999999999999999E-4</v>
      </c>
      <c r="L190" s="87">
        <f>E190*K190</f>
        <v>2.5999999999999998E-4</v>
      </c>
      <c r="N190" s="84">
        <f>E190*M190</f>
        <v>0</v>
      </c>
      <c r="O190" s="85">
        <v>20</v>
      </c>
      <c r="P190" s="85" t="s">
        <v>151</v>
      </c>
      <c r="V190" s="88" t="s">
        <v>379</v>
      </c>
      <c r="W190" s="84">
        <v>0.53800000000000003</v>
      </c>
      <c r="X190" s="131" t="s">
        <v>518</v>
      </c>
      <c r="Y190" s="131" t="s">
        <v>516</v>
      </c>
      <c r="Z190" s="82" t="s">
        <v>304</v>
      </c>
      <c r="AB190" s="85">
        <v>7</v>
      </c>
      <c r="AJ190" s="72" t="s">
        <v>382</v>
      </c>
      <c r="AK190" s="72" t="s">
        <v>155</v>
      </c>
    </row>
    <row r="191" spans="1:37">
      <c r="A191" s="80">
        <v>89</v>
      </c>
      <c r="B191" s="81" t="s">
        <v>499</v>
      </c>
      <c r="C191" s="82" t="s">
        <v>519</v>
      </c>
      <c r="D191" s="83" t="s">
        <v>520</v>
      </c>
      <c r="F191" s="85" t="s">
        <v>54</v>
      </c>
      <c r="H191" s="86">
        <f>ROUND(E191*G191,2)</f>
        <v>0</v>
      </c>
      <c r="J191" s="86">
        <f>ROUND(E191*G191,2)</f>
        <v>0</v>
      </c>
      <c r="L191" s="87">
        <f>E191*K191</f>
        <v>0</v>
      </c>
      <c r="N191" s="84">
        <f>E191*M191</f>
        <v>0</v>
      </c>
      <c r="O191" s="85">
        <v>20</v>
      </c>
      <c r="P191" s="85" t="s">
        <v>151</v>
      </c>
      <c r="V191" s="88" t="s">
        <v>379</v>
      </c>
      <c r="X191" s="131" t="s">
        <v>521</v>
      </c>
      <c r="Y191" s="131" t="s">
        <v>519</v>
      </c>
      <c r="Z191" s="82" t="s">
        <v>503</v>
      </c>
      <c r="AB191" s="85">
        <v>1</v>
      </c>
      <c r="AJ191" s="72" t="s">
        <v>382</v>
      </c>
      <c r="AK191" s="72" t="s">
        <v>155</v>
      </c>
    </row>
    <row r="192" spans="1:37">
      <c r="D192" s="139" t="s">
        <v>522</v>
      </c>
      <c r="E192" s="140">
        <f>J192</f>
        <v>0</v>
      </c>
      <c r="H192" s="140">
        <f>SUM(H183:H191)</f>
        <v>0</v>
      </c>
      <c r="I192" s="140">
        <f>SUM(I183:I191)</f>
        <v>0</v>
      </c>
      <c r="J192" s="140">
        <f>SUM(J183:J191)</f>
        <v>0</v>
      </c>
      <c r="L192" s="141">
        <f>SUM(L183:L191)</f>
        <v>0.1165807</v>
      </c>
      <c r="N192" s="142">
        <f>SUM(N183:N191)</f>
        <v>0</v>
      </c>
      <c r="W192" s="84">
        <f>SUM(W183:W191)</f>
        <v>15.284000000000002</v>
      </c>
    </row>
    <row r="194" spans="1:37">
      <c r="B194" s="82" t="s">
        <v>523</v>
      </c>
    </row>
    <row r="195" spans="1:37" ht="20.399999999999999">
      <c r="A195" s="80">
        <v>90</v>
      </c>
      <c r="B195" s="81" t="s">
        <v>524</v>
      </c>
      <c r="C195" s="82" t="s">
        <v>525</v>
      </c>
      <c r="D195" s="83" t="s">
        <v>526</v>
      </c>
      <c r="E195" s="84">
        <v>136.62</v>
      </c>
      <c r="F195" s="85" t="s">
        <v>185</v>
      </c>
      <c r="H195" s="86">
        <f>ROUND(E195*G195,2)</f>
        <v>0</v>
      </c>
      <c r="J195" s="86">
        <f>ROUND(E195*G195,2)</f>
        <v>0</v>
      </c>
      <c r="K195" s="87">
        <v>4.929E-2</v>
      </c>
      <c r="L195" s="87">
        <f>E195*K195</f>
        <v>6.7339998000000003</v>
      </c>
      <c r="N195" s="84">
        <f>E195*M195</f>
        <v>0</v>
      </c>
      <c r="O195" s="85">
        <v>20</v>
      </c>
      <c r="P195" s="85" t="s">
        <v>151</v>
      </c>
      <c r="V195" s="88" t="s">
        <v>379</v>
      </c>
      <c r="W195" s="84">
        <v>57.517000000000003</v>
      </c>
      <c r="X195" s="131" t="s">
        <v>527</v>
      </c>
      <c r="Y195" s="131" t="s">
        <v>525</v>
      </c>
      <c r="Z195" s="82" t="s">
        <v>528</v>
      </c>
      <c r="AB195" s="85">
        <v>7</v>
      </c>
      <c r="AJ195" s="72" t="s">
        <v>382</v>
      </c>
      <c r="AK195" s="72" t="s">
        <v>155</v>
      </c>
    </row>
    <row r="196" spans="1:37">
      <c r="D196" s="132" t="s">
        <v>529</v>
      </c>
      <c r="E196" s="133"/>
      <c r="F196" s="134"/>
      <c r="G196" s="135"/>
      <c r="H196" s="135"/>
      <c r="I196" s="135"/>
      <c r="J196" s="135"/>
      <c r="K196" s="136"/>
      <c r="L196" s="136"/>
      <c r="M196" s="133"/>
      <c r="N196" s="133"/>
      <c r="O196" s="134"/>
      <c r="P196" s="134"/>
      <c r="Q196" s="133"/>
      <c r="R196" s="133"/>
      <c r="S196" s="133"/>
      <c r="T196" s="137"/>
      <c r="U196" s="137"/>
      <c r="V196" s="137" t="s">
        <v>0</v>
      </c>
      <c r="W196" s="133"/>
      <c r="X196" s="138"/>
    </row>
    <row r="197" spans="1:37">
      <c r="A197" s="80">
        <v>91</v>
      </c>
      <c r="B197" s="81" t="s">
        <v>524</v>
      </c>
      <c r="C197" s="82" t="s">
        <v>530</v>
      </c>
      <c r="D197" s="83" t="s">
        <v>531</v>
      </c>
      <c r="E197" s="84">
        <v>150.28200000000001</v>
      </c>
      <c r="F197" s="85" t="s">
        <v>185</v>
      </c>
      <c r="H197" s="86">
        <f>ROUND(E197*G197,2)</f>
        <v>0</v>
      </c>
      <c r="J197" s="86">
        <f>ROUND(E197*G197,2)</f>
        <v>0</v>
      </c>
      <c r="K197" s="87">
        <v>1.7000000000000001E-4</v>
      </c>
      <c r="L197" s="87">
        <f>E197*K197</f>
        <v>2.5547940000000005E-2</v>
      </c>
      <c r="N197" s="84">
        <f>E197*M197</f>
        <v>0</v>
      </c>
      <c r="O197" s="85">
        <v>20</v>
      </c>
      <c r="P197" s="85" t="s">
        <v>151</v>
      </c>
      <c r="V197" s="88" t="s">
        <v>379</v>
      </c>
      <c r="W197" s="84">
        <v>7.9649999999999999</v>
      </c>
      <c r="X197" s="131" t="s">
        <v>532</v>
      </c>
      <c r="Y197" s="131" t="s">
        <v>530</v>
      </c>
      <c r="Z197" s="82" t="s">
        <v>528</v>
      </c>
      <c r="AB197" s="85">
        <v>7</v>
      </c>
      <c r="AJ197" s="72" t="s">
        <v>382</v>
      </c>
      <c r="AK197" s="72" t="s">
        <v>155</v>
      </c>
    </row>
    <row r="198" spans="1:37">
      <c r="D198" s="132" t="s">
        <v>533</v>
      </c>
      <c r="E198" s="133"/>
      <c r="F198" s="134"/>
      <c r="G198" s="135"/>
      <c r="H198" s="135"/>
      <c r="I198" s="135"/>
      <c r="J198" s="135"/>
      <c r="K198" s="136"/>
      <c r="L198" s="136"/>
      <c r="M198" s="133"/>
      <c r="N198" s="133"/>
      <c r="O198" s="134"/>
      <c r="P198" s="134"/>
      <c r="Q198" s="133"/>
      <c r="R198" s="133"/>
      <c r="S198" s="133"/>
      <c r="T198" s="137"/>
      <c r="U198" s="137"/>
      <c r="V198" s="137" t="s">
        <v>0</v>
      </c>
      <c r="W198" s="133"/>
      <c r="X198" s="138"/>
    </row>
    <row r="199" spans="1:37">
      <c r="A199" s="80">
        <v>92</v>
      </c>
      <c r="B199" s="81" t="s">
        <v>524</v>
      </c>
      <c r="C199" s="82" t="s">
        <v>534</v>
      </c>
      <c r="D199" s="83" t="s">
        <v>535</v>
      </c>
      <c r="F199" s="85" t="s">
        <v>54</v>
      </c>
      <c r="H199" s="86">
        <f>ROUND(E199*G199,2)</f>
        <v>0</v>
      </c>
      <c r="J199" s="86">
        <f>ROUND(E199*G199,2)</f>
        <v>0</v>
      </c>
      <c r="L199" s="87">
        <f>E199*K199</f>
        <v>0</v>
      </c>
      <c r="N199" s="84">
        <f>E199*M199</f>
        <v>0</v>
      </c>
      <c r="O199" s="85">
        <v>20</v>
      </c>
      <c r="P199" s="85" t="s">
        <v>151</v>
      </c>
      <c r="V199" s="88" t="s">
        <v>379</v>
      </c>
      <c r="X199" s="131" t="s">
        <v>536</v>
      </c>
      <c r="Y199" s="131" t="s">
        <v>534</v>
      </c>
      <c r="Z199" s="82" t="s">
        <v>528</v>
      </c>
      <c r="AB199" s="85">
        <v>1</v>
      </c>
      <c r="AJ199" s="72" t="s">
        <v>382</v>
      </c>
      <c r="AK199" s="72" t="s">
        <v>155</v>
      </c>
    </row>
    <row r="200" spans="1:37">
      <c r="D200" s="139" t="s">
        <v>537</v>
      </c>
      <c r="E200" s="140">
        <f>J200</f>
        <v>0</v>
      </c>
      <c r="H200" s="140">
        <f>SUM(H194:H199)</f>
        <v>0</v>
      </c>
      <c r="I200" s="140">
        <f>SUM(I194:I199)</f>
        <v>0</v>
      </c>
      <c r="J200" s="140">
        <f>SUM(J194:J199)</f>
        <v>0</v>
      </c>
      <c r="L200" s="141">
        <f>SUM(L194:L199)</f>
        <v>6.7595477400000004</v>
      </c>
      <c r="N200" s="142">
        <f>SUM(N194:N199)</f>
        <v>0</v>
      </c>
      <c r="W200" s="84">
        <f>SUM(W194:W199)</f>
        <v>65.481999999999999</v>
      </c>
    </row>
    <row r="202" spans="1:37">
      <c r="B202" s="82" t="s">
        <v>538</v>
      </c>
    </row>
    <row r="203" spans="1:37" ht="20.399999999999999">
      <c r="A203" s="80">
        <v>93</v>
      </c>
      <c r="B203" s="81" t="s">
        <v>539</v>
      </c>
      <c r="C203" s="82" t="s">
        <v>540</v>
      </c>
      <c r="D203" s="83" t="s">
        <v>541</v>
      </c>
      <c r="E203" s="84">
        <v>83.599000000000004</v>
      </c>
      <c r="F203" s="85" t="s">
        <v>185</v>
      </c>
      <c r="H203" s="86">
        <f>ROUND(E203*G203,2)</f>
        <v>0</v>
      </c>
      <c r="J203" s="86">
        <f>ROUND(E203*G203,2)</f>
        <v>0</v>
      </c>
      <c r="K203" s="87">
        <v>4.0000000000000003E-5</v>
      </c>
      <c r="L203" s="87">
        <f>E203*K203</f>
        <v>3.3439600000000004E-3</v>
      </c>
      <c r="N203" s="84">
        <f>E203*M203</f>
        <v>0</v>
      </c>
      <c r="O203" s="85">
        <v>20</v>
      </c>
      <c r="P203" s="85" t="s">
        <v>151</v>
      </c>
      <c r="V203" s="88" t="s">
        <v>379</v>
      </c>
      <c r="W203" s="84">
        <v>132.50399999999999</v>
      </c>
      <c r="X203" s="131" t="s">
        <v>542</v>
      </c>
      <c r="Y203" s="131" t="s">
        <v>540</v>
      </c>
      <c r="Z203" s="82" t="s">
        <v>456</v>
      </c>
      <c r="AB203" s="85">
        <v>7</v>
      </c>
      <c r="AJ203" s="72" t="s">
        <v>382</v>
      </c>
      <c r="AK203" s="72" t="s">
        <v>155</v>
      </c>
    </row>
    <row r="204" spans="1:37">
      <c r="D204" s="132" t="s">
        <v>543</v>
      </c>
      <c r="E204" s="133"/>
      <c r="F204" s="134"/>
      <c r="G204" s="135"/>
      <c r="H204" s="135"/>
      <c r="I204" s="135"/>
      <c r="J204" s="135"/>
      <c r="K204" s="136"/>
      <c r="L204" s="136"/>
      <c r="M204" s="133"/>
      <c r="N204" s="133"/>
      <c r="O204" s="134"/>
      <c r="P204" s="134"/>
      <c r="Q204" s="133"/>
      <c r="R204" s="133"/>
      <c r="S204" s="133"/>
      <c r="T204" s="137"/>
      <c r="U204" s="137"/>
      <c r="V204" s="137" t="s">
        <v>0</v>
      </c>
      <c r="W204" s="133"/>
      <c r="X204" s="138"/>
    </row>
    <row r="205" spans="1:37" ht="20.399999999999999">
      <c r="A205" s="80">
        <v>94</v>
      </c>
      <c r="B205" s="81" t="s">
        <v>539</v>
      </c>
      <c r="C205" s="82" t="s">
        <v>544</v>
      </c>
      <c r="D205" s="83" t="s">
        <v>545</v>
      </c>
      <c r="E205" s="84">
        <v>63.668999999999997</v>
      </c>
      <c r="F205" s="85" t="s">
        <v>185</v>
      </c>
      <c r="H205" s="86">
        <f>ROUND(E205*G205,2)</f>
        <v>0</v>
      </c>
      <c r="J205" s="86">
        <f>ROUND(E205*G205,2)</f>
        <v>0</v>
      </c>
      <c r="K205" s="87">
        <v>3.0000000000000001E-5</v>
      </c>
      <c r="L205" s="87">
        <f>E205*K205</f>
        <v>1.91007E-3</v>
      </c>
      <c r="N205" s="84">
        <f>E205*M205</f>
        <v>0</v>
      </c>
      <c r="O205" s="85">
        <v>20</v>
      </c>
      <c r="P205" s="85" t="s">
        <v>151</v>
      </c>
      <c r="V205" s="88" t="s">
        <v>379</v>
      </c>
      <c r="W205" s="84">
        <v>77.23</v>
      </c>
      <c r="X205" s="131" t="s">
        <v>546</v>
      </c>
      <c r="Y205" s="131" t="s">
        <v>544</v>
      </c>
      <c r="Z205" s="82" t="s">
        <v>456</v>
      </c>
      <c r="AB205" s="85">
        <v>7</v>
      </c>
      <c r="AJ205" s="72" t="s">
        <v>382</v>
      </c>
      <c r="AK205" s="72" t="s">
        <v>155</v>
      </c>
    </row>
    <row r="206" spans="1:37">
      <c r="D206" s="132" t="s">
        <v>547</v>
      </c>
      <c r="E206" s="133"/>
      <c r="F206" s="134"/>
      <c r="G206" s="135"/>
      <c r="H206" s="135"/>
      <c r="I206" s="135"/>
      <c r="J206" s="135"/>
      <c r="K206" s="136"/>
      <c r="L206" s="136"/>
      <c r="M206" s="133"/>
      <c r="N206" s="133"/>
      <c r="O206" s="134"/>
      <c r="P206" s="134"/>
      <c r="Q206" s="133"/>
      <c r="R206" s="133"/>
      <c r="S206" s="133"/>
      <c r="T206" s="137"/>
      <c r="U206" s="137"/>
      <c r="V206" s="137" t="s">
        <v>0</v>
      </c>
      <c r="W206" s="133"/>
      <c r="X206" s="138"/>
    </row>
    <row r="207" spans="1:37" ht="20.399999999999999">
      <c r="A207" s="80">
        <v>95</v>
      </c>
      <c r="B207" s="81" t="s">
        <v>539</v>
      </c>
      <c r="C207" s="82" t="s">
        <v>548</v>
      </c>
      <c r="D207" s="83" t="s">
        <v>549</v>
      </c>
      <c r="E207" s="84">
        <v>1</v>
      </c>
      <c r="F207" s="85" t="s">
        <v>446</v>
      </c>
      <c r="H207" s="86">
        <f>ROUND(E207*G207,2)</f>
        <v>0</v>
      </c>
      <c r="J207" s="86">
        <f>ROUND(E207*G207,2)</f>
        <v>0</v>
      </c>
      <c r="L207" s="87">
        <f>E207*K207</f>
        <v>0</v>
      </c>
      <c r="N207" s="84">
        <f>E207*M207</f>
        <v>0</v>
      </c>
      <c r="O207" s="85">
        <v>20</v>
      </c>
      <c r="P207" s="85" t="s">
        <v>151</v>
      </c>
      <c r="V207" s="88" t="s">
        <v>379</v>
      </c>
      <c r="W207" s="84">
        <v>0.68200000000000005</v>
      </c>
      <c r="X207" s="131" t="s">
        <v>550</v>
      </c>
      <c r="Y207" s="131" t="s">
        <v>548</v>
      </c>
      <c r="Z207" s="82" t="s">
        <v>551</v>
      </c>
      <c r="AB207" s="85">
        <v>7</v>
      </c>
      <c r="AJ207" s="72" t="s">
        <v>382</v>
      </c>
      <c r="AK207" s="72" t="s">
        <v>155</v>
      </c>
    </row>
    <row r="208" spans="1:37">
      <c r="A208" s="80">
        <v>96</v>
      </c>
      <c r="B208" s="81" t="s">
        <v>539</v>
      </c>
      <c r="C208" s="82" t="s">
        <v>552</v>
      </c>
      <c r="D208" s="83" t="s">
        <v>553</v>
      </c>
      <c r="F208" s="85" t="s">
        <v>54</v>
      </c>
      <c r="H208" s="86">
        <f>ROUND(E208*G208,2)</f>
        <v>0</v>
      </c>
      <c r="J208" s="86">
        <f>ROUND(E208*G208,2)</f>
        <v>0</v>
      </c>
      <c r="L208" s="87">
        <f>E208*K208</f>
        <v>0</v>
      </c>
      <c r="N208" s="84">
        <f>E208*M208</f>
        <v>0</v>
      </c>
      <c r="O208" s="85">
        <v>20</v>
      </c>
      <c r="P208" s="85" t="s">
        <v>151</v>
      </c>
      <c r="V208" s="88" t="s">
        <v>379</v>
      </c>
      <c r="X208" s="131" t="s">
        <v>554</v>
      </c>
      <c r="Y208" s="131" t="s">
        <v>552</v>
      </c>
      <c r="Z208" s="82" t="s">
        <v>456</v>
      </c>
      <c r="AB208" s="85">
        <v>1</v>
      </c>
      <c r="AJ208" s="72" t="s">
        <v>382</v>
      </c>
      <c r="AK208" s="72" t="s">
        <v>155</v>
      </c>
    </row>
    <row r="209" spans="1:37">
      <c r="D209" s="139" t="s">
        <v>555</v>
      </c>
      <c r="E209" s="140">
        <f>J209</f>
        <v>0</v>
      </c>
      <c r="H209" s="140">
        <f>SUM(H202:H208)</f>
        <v>0</v>
      </c>
      <c r="I209" s="140">
        <f>SUM(I202:I208)</f>
        <v>0</v>
      </c>
      <c r="J209" s="140">
        <f>SUM(J202:J208)</f>
        <v>0</v>
      </c>
      <c r="L209" s="141">
        <f>SUM(L202:L208)</f>
        <v>5.2540300000000007E-3</v>
      </c>
      <c r="N209" s="142">
        <f>SUM(N202:N208)</f>
        <v>0</v>
      </c>
      <c r="W209" s="84">
        <f>SUM(W202:W208)</f>
        <v>210.41599999999997</v>
      </c>
    </row>
    <row r="211" spans="1:37">
      <c r="B211" s="82" t="s">
        <v>556</v>
      </c>
    </row>
    <row r="212" spans="1:37">
      <c r="A212" s="80">
        <v>97</v>
      </c>
      <c r="B212" s="81" t="s">
        <v>557</v>
      </c>
      <c r="C212" s="82" t="s">
        <v>558</v>
      </c>
      <c r="D212" s="83" t="s">
        <v>559</v>
      </c>
      <c r="E212" s="84">
        <v>70.7</v>
      </c>
      <c r="F212" s="85" t="s">
        <v>560</v>
      </c>
      <c r="H212" s="86">
        <f>ROUND(E212*G212,2)</f>
        <v>0</v>
      </c>
      <c r="J212" s="86">
        <f>ROUND(E212*G212,2)</f>
        <v>0</v>
      </c>
      <c r="K212" s="87">
        <v>6.9999999999999994E-5</v>
      </c>
      <c r="L212" s="87">
        <f>E212*K212</f>
        <v>4.9489999999999994E-3</v>
      </c>
      <c r="N212" s="84">
        <f>E212*M212</f>
        <v>0</v>
      </c>
      <c r="O212" s="85">
        <v>20</v>
      </c>
      <c r="P212" s="85" t="s">
        <v>151</v>
      </c>
      <c r="V212" s="88" t="s">
        <v>379</v>
      </c>
      <c r="W212" s="84">
        <v>18.523</v>
      </c>
      <c r="X212" s="131" t="s">
        <v>561</v>
      </c>
      <c r="Y212" s="131" t="s">
        <v>558</v>
      </c>
      <c r="Z212" s="82" t="s">
        <v>562</v>
      </c>
      <c r="AB212" s="85">
        <v>7</v>
      </c>
      <c r="AJ212" s="72" t="s">
        <v>382</v>
      </c>
      <c r="AK212" s="72" t="s">
        <v>155</v>
      </c>
    </row>
    <row r="213" spans="1:37">
      <c r="A213" s="80">
        <v>98</v>
      </c>
      <c r="B213" s="81" t="s">
        <v>388</v>
      </c>
      <c r="C213" s="82" t="s">
        <v>563</v>
      </c>
      <c r="D213" s="83" t="s">
        <v>564</v>
      </c>
      <c r="E213" s="84">
        <v>70.7</v>
      </c>
      <c r="F213" s="85" t="s">
        <v>560</v>
      </c>
      <c r="I213" s="86">
        <f>ROUND(E213*G213,2)</f>
        <v>0</v>
      </c>
      <c r="J213" s="86">
        <f>ROUND(E213*G213,2)</f>
        <v>0</v>
      </c>
      <c r="K213" s="87">
        <v>1E-3</v>
      </c>
      <c r="L213" s="87">
        <f>E213*K213</f>
        <v>7.0699999999999999E-2</v>
      </c>
      <c r="N213" s="84">
        <f>E213*M213</f>
        <v>0</v>
      </c>
      <c r="O213" s="85">
        <v>20</v>
      </c>
      <c r="P213" s="85" t="s">
        <v>151</v>
      </c>
      <c r="V213" s="88" t="s">
        <v>98</v>
      </c>
      <c r="X213" s="131" t="s">
        <v>565</v>
      </c>
      <c r="Y213" s="131" t="s">
        <v>563</v>
      </c>
      <c r="Z213" s="82" t="s">
        <v>566</v>
      </c>
      <c r="AA213" s="82" t="s">
        <v>151</v>
      </c>
      <c r="AB213" s="85">
        <v>8</v>
      </c>
      <c r="AJ213" s="72" t="s">
        <v>392</v>
      </c>
      <c r="AK213" s="72" t="s">
        <v>155</v>
      </c>
    </row>
    <row r="214" spans="1:37">
      <c r="D214" s="132" t="s">
        <v>567</v>
      </c>
      <c r="E214" s="133"/>
      <c r="F214" s="134"/>
      <c r="G214" s="135"/>
      <c r="H214" s="135"/>
      <c r="I214" s="135"/>
      <c r="J214" s="135"/>
      <c r="K214" s="136"/>
      <c r="L214" s="136"/>
      <c r="M214" s="133"/>
      <c r="N214" s="133"/>
      <c r="O214" s="134"/>
      <c r="P214" s="134"/>
      <c r="Q214" s="133"/>
      <c r="R214" s="133"/>
      <c r="S214" s="133"/>
      <c r="T214" s="137"/>
      <c r="U214" s="137"/>
      <c r="V214" s="137" t="s">
        <v>0</v>
      </c>
      <c r="W214" s="133"/>
      <c r="X214" s="138"/>
    </row>
    <row r="215" spans="1:37">
      <c r="D215" s="132" t="s">
        <v>568</v>
      </c>
      <c r="E215" s="133"/>
      <c r="F215" s="134"/>
      <c r="G215" s="135"/>
      <c r="H215" s="135"/>
      <c r="I215" s="135"/>
      <c r="J215" s="135"/>
      <c r="K215" s="136"/>
      <c r="L215" s="136"/>
      <c r="M215" s="133"/>
      <c r="N215" s="133"/>
      <c r="O215" s="134"/>
      <c r="P215" s="134"/>
      <c r="Q215" s="133"/>
      <c r="R215" s="133"/>
      <c r="S215" s="133"/>
      <c r="T215" s="137"/>
      <c r="U215" s="137"/>
      <c r="V215" s="137" t="s">
        <v>0</v>
      </c>
      <c r="W215" s="133"/>
      <c r="X215" s="138"/>
    </row>
    <row r="216" spans="1:37">
      <c r="A216" s="80">
        <v>99</v>
      </c>
      <c r="B216" s="81" t="s">
        <v>557</v>
      </c>
      <c r="C216" s="82" t="s">
        <v>569</v>
      </c>
      <c r="D216" s="83" t="s">
        <v>570</v>
      </c>
      <c r="E216" s="84">
        <v>6635.91</v>
      </c>
      <c r="F216" s="85" t="s">
        <v>560</v>
      </c>
      <c r="H216" s="86">
        <f>ROUND(E216*G216,2)</f>
        <v>0</v>
      </c>
      <c r="J216" s="86">
        <f>ROUND(E216*G216,2)</f>
        <v>0</v>
      </c>
      <c r="K216" s="87">
        <v>5.0000000000000002E-5</v>
      </c>
      <c r="L216" s="87">
        <f>E216*K216</f>
        <v>0.33179550000000002</v>
      </c>
      <c r="N216" s="84">
        <f>E216*M216</f>
        <v>0</v>
      </c>
      <c r="O216" s="85">
        <v>20</v>
      </c>
      <c r="P216" s="85" t="s">
        <v>151</v>
      </c>
      <c r="V216" s="88" t="s">
        <v>379</v>
      </c>
      <c r="W216" s="84">
        <v>424.69799999999998</v>
      </c>
      <c r="X216" s="131" t="s">
        <v>571</v>
      </c>
      <c r="Y216" s="131" t="s">
        <v>569</v>
      </c>
      <c r="Z216" s="82" t="s">
        <v>562</v>
      </c>
      <c r="AB216" s="85">
        <v>7</v>
      </c>
      <c r="AJ216" s="72" t="s">
        <v>382</v>
      </c>
      <c r="AK216" s="72" t="s">
        <v>155</v>
      </c>
    </row>
    <row r="217" spans="1:37">
      <c r="A217" s="80">
        <v>100</v>
      </c>
      <c r="B217" s="81" t="s">
        <v>388</v>
      </c>
      <c r="C217" s="82" t="s">
        <v>572</v>
      </c>
      <c r="D217" s="83" t="s">
        <v>573</v>
      </c>
      <c r="E217" s="84">
        <v>6635.91</v>
      </c>
      <c r="F217" s="85" t="s">
        <v>560</v>
      </c>
      <c r="I217" s="86">
        <f>ROUND(E217*G217,2)</f>
        <v>0</v>
      </c>
      <c r="J217" s="86">
        <f>ROUND(E217*G217,2)</f>
        <v>0</v>
      </c>
      <c r="K217" s="87">
        <v>1E-3</v>
      </c>
      <c r="L217" s="87">
        <f>E217*K217</f>
        <v>6.63591</v>
      </c>
      <c r="N217" s="84">
        <f>E217*M217</f>
        <v>0</v>
      </c>
      <c r="O217" s="85">
        <v>20</v>
      </c>
      <c r="P217" s="85" t="s">
        <v>151</v>
      </c>
      <c r="V217" s="88" t="s">
        <v>98</v>
      </c>
      <c r="X217" s="131" t="s">
        <v>565</v>
      </c>
      <c r="Y217" s="131" t="s">
        <v>572</v>
      </c>
      <c r="Z217" s="82" t="s">
        <v>566</v>
      </c>
      <c r="AA217" s="82" t="s">
        <v>151</v>
      </c>
      <c r="AB217" s="85">
        <v>8</v>
      </c>
      <c r="AJ217" s="72" t="s">
        <v>392</v>
      </c>
      <c r="AK217" s="72" t="s">
        <v>155</v>
      </c>
    </row>
    <row r="218" spans="1:37">
      <c r="A218" s="80">
        <v>101</v>
      </c>
      <c r="B218" s="81" t="s">
        <v>557</v>
      </c>
      <c r="C218" s="82" t="s">
        <v>574</v>
      </c>
      <c r="D218" s="83" t="s">
        <v>575</v>
      </c>
      <c r="E218" s="84">
        <v>900</v>
      </c>
      <c r="F218" s="85" t="s">
        <v>560</v>
      </c>
      <c r="H218" s="86">
        <f>ROUND(E218*G218,2)</f>
        <v>0</v>
      </c>
      <c r="J218" s="86">
        <f>ROUND(E218*G218,2)</f>
        <v>0</v>
      </c>
      <c r="K218" s="87">
        <v>5.0000000000000002E-5</v>
      </c>
      <c r="L218" s="87">
        <f>E218*K218</f>
        <v>4.5000000000000005E-2</v>
      </c>
      <c r="M218" s="84">
        <v>1E-3</v>
      </c>
      <c r="N218" s="84">
        <f>E218*M218</f>
        <v>0.9</v>
      </c>
      <c r="O218" s="85">
        <v>20</v>
      </c>
      <c r="P218" s="85" t="s">
        <v>151</v>
      </c>
      <c r="V218" s="88" t="s">
        <v>379</v>
      </c>
      <c r="W218" s="84">
        <v>23.4</v>
      </c>
      <c r="X218" s="131" t="s">
        <v>576</v>
      </c>
      <c r="Y218" s="131" t="s">
        <v>574</v>
      </c>
      <c r="Z218" s="82" t="s">
        <v>562</v>
      </c>
      <c r="AB218" s="85">
        <v>7</v>
      </c>
      <c r="AJ218" s="72" t="s">
        <v>382</v>
      </c>
      <c r="AK218" s="72" t="s">
        <v>155</v>
      </c>
    </row>
    <row r="219" spans="1:37">
      <c r="D219" s="132" t="s">
        <v>577</v>
      </c>
      <c r="E219" s="133"/>
      <c r="F219" s="134"/>
      <c r="G219" s="135"/>
      <c r="H219" s="135"/>
      <c r="I219" s="135"/>
      <c r="J219" s="135"/>
      <c r="K219" s="136"/>
      <c r="L219" s="136"/>
      <c r="M219" s="133"/>
      <c r="N219" s="133"/>
      <c r="O219" s="134"/>
      <c r="P219" s="134"/>
      <c r="Q219" s="133"/>
      <c r="R219" s="133"/>
      <c r="S219" s="133"/>
      <c r="T219" s="137"/>
      <c r="U219" s="137"/>
      <c r="V219" s="137" t="s">
        <v>0</v>
      </c>
      <c r="W219" s="133"/>
      <c r="X219" s="138"/>
    </row>
    <row r="220" spans="1:37">
      <c r="A220" s="80">
        <v>102</v>
      </c>
      <c r="B220" s="81" t="s">
        <v>557</v>
      </c>
      <c r="C220" s="82" t="s">
        <v>578</v>
      </c>
      <c r="D220" s="83" t="s">
        <v>579</v>
      </c>
      <c r="F220" s="85" t="s">
        <v>54</v>
      </c>
      <c r="H220" s="86">
        <f>ROUND(E220*G220,2)</f>
        <v>0</v>
      </c>
      <c r="J220" s="86">
        <f>ROUND(E220*G220,2)</f>
        <v>0</v>
      </c>
      <c r="L220" s="87">
        <f>E220*K220</f>
        <v>0</v>
      </c>
      <c r="N220" s="84">
        <f>E220*M220</f>
        <v>0</v>
      </c>
      <c r="O220" s="85">
        <v>20</v>
      </c>
      <c r="P220" s="85" t="s">
        <v>151</v>
      </c>
      <c r="V220" s="88" t="s">
        <v>379</v>
      </c>
      <c r="X220" s="131" t="s">
        <v>580</v>
      </c>
      <c r="Y220" s="131" t="s">
        <v>578</v>
      </c>
      <c r="Z220" s="82" t="s">
        <v>562</v>
      </c>
      <c r="AB220" s="85">
        <v>1</v>
      </c>
      <c r="AJ220" s="72" t="s">
        <v>382</v>
      </c>
      <c r="AK220" s="72" t="s">
        <v>155</v>
      </c>
    </row>
    <row r="221" spans="1:37">
      <c r="D221" s="139" t="s">
        <v>581</v>
      </c>
      <c r="E221" s="140">
        <f>J221</f>
        <v>0</v>
      </c>
      <c r="H221" s="140">
        <f>SUM(H211:H220)</f>
        <v>0</v>
      </c>
      <c r="I221" s="140">
        <f>SUM(I211:I220)</f>
        <v>0</v>
      </c>
      <c r="J221" s="140">
        <f>SUM(J211:J220)</f>
        <v>0</v>
      </c>
      <c r="L221" s="141">
        <f>SUM(L211:L220)</f>
        <v>7.0883544999999994</v>
      </c>
      <c r="N221" s="142">
        <f>SUM(N211:N220)</f>
        <v>0.9</v>
      </c>
      <c r="W221" s="84">
        <f>SUM(W211:W220)</f>
        <v>466.62099999999998</v>
      </c>
    </row>
    <row r="223" spans="1:37">
      <c r="B223" s="82" t="s">
        <v>582</v>
      </c>
    </row>
    <row r="224" spans="1:37">
      <c r="A224" s="80">
        <v>103</v>
      </c>
      <c r="B224" s="81" t="s">
        <v>583</v>
      </c>
      <c r="C224" s="82" t="s">
        <v>584</v>
      </c>
      <c r="D224" s="83" t="s">
        <v>585</v>
      </c>
      <c r="E224" s="84">
        <v>17.760000000000002</v>
      </c>
      <c r="F224" s="85" t="s">
        <v>196</v>
      </c>
      <c r="H224" s="86">
        <f>ROUND(E224*G224,2)</f>
        <v>0</v>
      </c>
      <c r="J224" s="86">
        <f>ROUND(E224*G224,2)</f>
        <v>0</v>
      </c>
      <c r="K224" s="87">
        <v>4.4999999999999999E-4</v>
      </c>
      <c r="L224" s="87">
        <f>E224*K224</f>
        <v>7.9920000000000008E-3</v>
      </c>
      <c r="N224" s="84">
        <f>E224*M224</f>
        <v>0</v>
      </c>
      <c r="O224" s="85">
        <v>20</v>
      </c>
      <c r="P224" s="85" t="s">
        <v>151</v>
      </c>
      <c r="V224" s="88" t="s">
        <v>379</v>
      </c>
      <c r="W224" s="84">
        <v>2.3620000000000001</v>
      </c>
      <c r="X224" s="131" t="s">
        <v>586</v>
      </c>
      <c r="Y224" s="131" t="s">
        <v>584</v>
      </c>
      <c r="Z224" s="82" t="s">
        <v>587</v>
      </c>
      <c r="AB224" s="85">
        <v>7</v>
      </c>
      <c r="AJ224" s="72" t="s">
        <v>382</v>
      </c>
      <c r="AK224" s="72" t="s">
        <v>155</v>
      </c>
    </row>
    <row r="225" spans="1:37">
      <c r="D225" s="132" t="s">
        <v>588</v>
      </c>
      <c r="E225" s="133"/>
      <c r="F225" s="134"/>
      <c r="G225" s="135"/>
      <c r="H225" s="135"/>
      <c r="I225" s="135"/>
      <c r="J225" s="135"/>
      <c r="K225" s="136"/>
      <c r="L225" s="136"/>
      <c r="M225" s="133"/>
      <c r="N225" s="133"/>
      <c r="O225" s="134"/>
      <c r="P225" s="134"/>
      <c r="Q225" s="133"/>
      <c r="R225" s="133"/>
      <c r="S225" s="133"/>
      <c r="T225" s="137"/>
      <c r="U225" s="137"/>
      <c r="V225" s="137" t="s">
        <v>0</v>
      </c>
      <c r="W225" s="133"/>
      <c r="X225" s="138"/>
    </row>
    <row r="226" spans="1:37">
      <c r="A226" s="80">
        <v>104</v>
      </c>
      <c r="B226" s="81" t="s">
        <v>583</v>
      </c>
      <c r="C226" s="82" t="s">
        <v>589</v>
      </c>
      <c r="D226" s="83" t="s">
        <v>590</v>
      </c>
      <c r="E226" s="84">
        <v>21.77</v>
      </c>
      <c r="F226" s="85" t="s">
        <v>185</v>
      </c>
      <c r="H226" s="86">
        <f>ROUND(E226*G226,2)</f>
        <v>0</v>
      </c>
      <c r="J226" s="86">
        <f>ROUND(E226*G226,2)</f>
        <v>0</v>
      </c>
      <c r="K226" s="87">
        <v>3.82E-3</v>
      </c>
      <c r="L226" s="87">
        <f>E226*K226</f>
        <v>8.3161399999999996E-2</v>
      </c>
      <c r="N226" s="84">
        <f>E226*M226</f>
        <v>0</v>
      </c>
      <c r="O226" s="85">
        <v>20</v>
      </c>
      <c r="P226" s="85" t="s">
        <v>151</v>
      </c>
      <c r="V226" s="88" t="s">
        <v>379</v>
      </c>
      <c r="W226" s="84">
        <v>6.2039999999999997</v>
      </c>
      <c r="X226" s="131" t="s">
        <v>591</v>
      </c>
      <c r="Y226" s="131" t="s">
        <v>589</v>
      </c>
      <c r="Z226" s="82" t="s">
        <v>304</v>
      </c>
      <c r="AB226" s="85">
        <v>7</v>
      </c>
      <c r="AJ226" s="72" t="s">
        <v>382</v>
      </c>
      <c r="AK226" s="72" t="s">
        <v>155</v>
      </c>
    </row>
    <row r="227" spans="1:37">
      <c r="A227" s="80">
        <v>105</v>
      </c>
      <c r="B227" s="81" t="s">
        <v>583</v>
      </c>
      <c r="C227" s="82" t="s">
        <v>592</v>
      </c>
      <c r="D227" s="83" t="s">
        <v>593</v>
      </c>
      <c r="E227" s="84">
        <v>21.77</v>
      </c>
      <c r="F227" s="85" t="s">
        <v>185</v>
      </c>
      <c r="H227" s="86">
        <f>ROUND(E227*G227,2)</f>
        <v>0</v>
      </c>
      <c r="J227" s="86">
        <f>ROUND(E227*G227,2)</f>
        <v>0</v>
      </c>
      <c r="K227" s="87">
        <v>3.46E-3</v>
      </c>
      <c r="L227" s="87">
        <f>E227*K227</f>
        <v>7.5324199999999994E-2</v>
      </c>
      <c r="N227" s="84">
        <f>E227*M227</f>
        <v>0</v>
      </c>
      <c r="O227" s="85">
        <v>20</v>
      </c>
      <c r="P227" s="85" t="s">
        <v>151</v>
      </c>
      <c r="V227" s="88" t="s">
        <v>379</v>
      </c>
      <c r="W227" s="84">
        <v>6.1829999999999998</v>
      </c>
      <c r="X227" s="131" t="s">
        <v>594</v>
      </c>
      <c r="Y227" s="131" t="s">
        <v>592</v>
      </c>
      <c r="Z227" s="82" t="s">
        <v>304</v>
      </c>
      <c r="AB227" s="85">
        <v>7</v>
      </c>
      <c r="AJ227" s="72" t="s">
        <v>382</v>
      </c>
      <c r="AK227" s="72" t="s">
        <v>155</v>
      </c>
    </row>
    <row r="228" spans="1:37">
      <c r="A228" s="80">
        <v>106</v>
      </c>
      <c r="B228" s="81" t="s">
        <v>388</v>
      </c>
      <c r="C228" s="82" t="s">
        <v>595</v>
      </c>
      <c r="D228" s="83" t="s">
        <v>596</v>
      </c>
      <c r="E228" s="84">
        <v>25.238</v>
      </c>
      <c r="F228" s="85" t="s">
        <v>185</v>
      </c>
      <c r="I228" s="86">
        <f>ROUND(E228*G228,2)</f>
        <v>0</v>
      </c>
      <c r="J228" s="86">
        <f>ROUND(E228*G228,2)</f>
        <v>0</v>
      </c>
      <c r="K228" s="87">
        <v>5.8000000000000003E-2</v>
      </c>
      <c r="L228" s="87">
        <f>E228*K228</f>
        <v>1.4638040000000001</v>
      </c>
      <c r="N228" s="84">
        <f>E228*M228</f>
        <v>0</v>
      </c>
      <c r="O228" s="85">
        <v>20</v>
      </c>
      <c r="P228" s="85" t="s">
        <v>151</v>
      </c>
      <c r="V228" s="88" t="s">
        <v>98</v>
      </c>
      <c r="X228" s="131" t="s">
        <v>597</v>
      </c>
      <c r="Y228" s="131" t="s">
        <v>595</v>
      </c>
      <c r="Z228" s="82" t="s">
        <v>598</v>
      </c>
      <c r="AA228" s="82" t="s">
        <v>151</v>
      </c>
      <c r="AB228" s="85">
        <v>8</v>
      </c>
      <c r="AJ228" s="72" t="s">
        <v>392</v>
      </c>
      <c r="AK228" s="72" t="s">
        <v>155</v>
      </c>
    </row>
    <row r="229" spans="1:37">
      <c r="D229" s="132" t="s">
        <v>599</v>
      </c>
      <c r="E229" s="133"/>
      <c r="F229" s="134"/>
      <c r="G229" s="135"/>
      <c r="H229" s="135"/>
      <c r="I229" s="135"/>
      <c r="J229" s="135"/>
      <c r="K229" s="136"/>
      <c r="L229" s="136"/>
      <c r="M229" s="133"/>
      <c r="N229" s="133"/>
      <c r="O229" s="134"/>
      <c r="P229" s="134"/>
      <c r="Q229" s="133"/>
      <c r="R229" s="133"/>
      <c r="S229" s="133"/>
      <c r="T229" s="137"/>
      <c r="U229" s="137"/>
      <c r="V229" s="137" t="s">
        <v>0</v>
      </c>
      <c r="W229" s="133"/>
      <c r="X229" s="138"/>
    </row>
    <row r="230" spans="1:37">
      <c r="A230" s="80">
        <v>107</v>
      </c>
      <c r="B230" s="81" t="s">
        <v>583</v>
      </c>
      <c r="C230" s="82" t="s">
        <v>600</v>
      </c>
      <c r="D230" s="83" t="s">
        <v>601</v>
      </c>
      <c r="E230" s="84">
        <v>21.77</v>
      </c>
      <c r="F230" s="85" t="s">
        <v>185</v>
      </c>
      <c r="H230" s="86">
        <f>ROUND(E230*G230,2)</f>
        <v>0</v>
      </c>
      <c r="J230" s="86">
        <f>ROUND(E230*G230,2)</f>
        <v>0</v>
      </c>
      <c r="K230" s="87">
        <v>6.2E-4</v>
      </c>
      <c r="L230" s="87">
        <f>E230*K230</f>
        <v>1.34974E-2</v>
      </c>
      <c r="N230" s="84">
        <f>E230*M230</f>
        <v>0</v>
      </c>
      <c r="O230" s="85">
        <v>20</v>
      </c>
      <c r="P230" s="85" t="s">
        <v>151</v>
      </c>
      <c r="V230" s="88" t="s">
        <v>379</v>
      </c>
      <c r="X230" s="131" t="s">
        <v>602</v>
      </c>
      <c r="Y230" s="131" t="s">
        <v>600</v>
      </c>
      <c r="Z230" s="82" t="s">
        <v>587</v>
      </c>
      <c r="AB230" s="85">
        <v>7</v>
      </c>
      <c r="AJ230" s="72" t="s">
        <v>382</v>
      </c>
      <c r="AK230" s="72" t="s">
        <v>155</v>
      </c>
    </row>
    <row r="231" spans="1:37">
      <c r="A231" s="80">
        <v>108</v>
      </c>
      <c r="B231" s="81" t="s">
        <v>583</v>
      </c>
      <c r="C231" s="82" t="s">
        <v>603</v>
      </c>
      <c r="D231" s="83" t="s">
        <v>604</v>
      </c>
      <c r="F231" s="85" t="s">
        <v>54</v>
      </c>
      <c r="H231" s="86">
        <f>ROUND(E231*G231,2)</f>
        <v>0</v>
      </c>
      <c r="J231" s="86">
        <f>ROUND(E231*G231,2)</f>
        <v>0</v>
      </c>
      <c r="L231" s="87">
        <f>E231*K231</f>
        <v>0</v>
      </c>
      <c r="N231" s="84">
        <f>E231*M231</f>
        <v>0</v>
      </c>
      <c r="O231" s="85">
        <v>20</v>
      </c>
      <c r="P231" s="85" t="s">
        <v>151</v>
      </c>
      <c r="V231" s="88" t="s">
        <v>379</v>
      </c>
      <c r="X231" s="131" t="s">
        <v>605</v>
      </c>
      <c r="Y231" s="131" t="s">
        <v>603</v>
      </c>
      <c r="Z231" s="82" t="s">
        <v>587</v>
      </c>
      <c r="AB231" s="85">
        <v>1</v>
      </c>
      <c r="AJ231" s="72" t="s">
        <v>382</v>
      </c>
      <c r="AK231" s="72" t="s">
        <v>155</v>
      </c>
    </row>
    <row r="232" spans="1:37">
      <c r="D232" s="139" t="s">
        <v>606</v>
      </c>
      <c r="E232" s="140">
        <f>J232</f>
        <v>0</v>
      </c>
      <c r="H232" s="140">
        <f>SUM(H223:H231)</f>
        <v>0</v>
      </c>
      <c r="I232" s="140">
        <f>SUM(I223:I231)</f>
        <v>0</v>
      </c>
      <c r="J232" s="140">
        <f>SUM(J223:J231)</f>
        <v>0</v>
      </c>
      <c r="L232" s="141">
        <f>SUM(L223:L231)</f>
        <v>1.6437790000000001</v>
      </c>
      <c r="N232" s="142">
        <f>SUM(N223:N231)</f>
        <v>0</v>
      </c>
      <c r="W232" s="84">
        <f>SUM(W223:W231)</f>
        <v>14.748999999999999</v>
      </c>
    </row>
    <row r="234" spans="1:37">
      <c r="B234" s="82" t="s">
        <v>607</v>
      </c>
    </row>
    <row r="235" spans="1:37">
      <c r="A235" s="80">
        <v>109</v>
      </c>
      <c r="B235" s="81" t="s">
        <v>608</v>
      </c>
      <c r="C235" s="82" t="s">
        <v>609</v>
      </c>
      <c r="D235" s="83" t="s">
        <v>610</v>
      </c>
      <c r="E235" s="84">
        <v>63.54</v>
      </c>
      <c r="F235" s="85" t="s">
        <v>185</v>
      </c>
      <c r="H235" s="86">
        <f>ROUND(E235*G235,2)</f>
        <v>0</v>
      </c>
      <c r="J235" s="86">
        <f>ROUND(E235*G235,2)</f>
        <v>0</v>
      </c>
      <c r="K235" s="87">
        <v>4.1399999999999996E-3</v>
      </c>
      <c r="L235" s="87">
        <f>E235*K235</f>
        <v>0.26305559999999995</v>
      </c>
      <c r="N235" s="84">
        <f>E235*M235</f>
        <v>0</v>
      </c>
      <c r="O235" s="85">
        <v>20</v>
      </c>
      <c r="P235" s="85" t="s">
        <v>151</v>
      </c>
      <c r="V235" s="88" t="s">
        <v>379</v>
      </c>
      <c r="W235" s="84">
        <v>27.957999999999998</v>
      </c>
      <c r="X235" s="131" t="s">
        <v>611</v>
      </c>
      <c r="Y235" s="131" t="s">
        <v>609</v>
      </c>
      <c r="Z235" s="82" t="s">
        <v>612</v>
      </c>
      <c r="AB235" s="85">
        <v>1</v>
      </c>
      <c r="AJ235" s="72" t="s">
        <v>382</v>
      </c>
      <c r="AK235" s="72" t="s">
        <v>155</v>
      </c>
    </row>
    <row r="236" spans="1:37">
      <c r="A236" s="80">
        <v>110</v>
      </c>
      <c r="B236" s="81" t="s">
        <v>608</v>
      </c>
      <c r="C236" s="82" t="s">
        <v>613</v>
      </c>
      <c r="D236" s="83" t="s">
        <v>614</v>
      </c>
      <c r="F236" s="85" t="s">
        <v>54</v>
      </c>
      <c r="H236" s="86">
        <f>ROUND(E236*G236,2)</f>
        <v>0</v>
      </c>
      <c r="J236" s="86">
        <f>ROUND(E236*G236,2)</f>
        <v>0</v>
      </c>
      <c r="L236" s="87">
        <f>E236*K236</f>
        <v>0</v>
      </c>
      <c r="N236" s="84">
        <f>E236*M236</f>
        <v>0</v>
      </c>
      <c r="O236" s="85">
        <v>20</v>
      </c>
      <c r="P236" s="85" t="s">
        <v>151</v>
      </c>
      <c r="V236" s="88" t="s">
        <v>379</v>
      </c>
      <c r="X236" s="131" t="s">
        <v>615</v>
      </c>
      <c r="Y236" s="131" t="s">
        <v>613</v>
      </c>
      <c r="Z236" s="82" t="s">
        <v>587</v>
      </c>
      <c r="AB236" s="85">
        <v>1</v>
      </c>
      <c r="AJ236" s="72" t="s">
        <v>382</v>
      </c>
      <c r="AK236" s="72" t="s">
        <v>155</v>
      </c>
    </row>
    <row r="237" spans="1:37">
      <c r="D237" s="139" t="s">
        <v>616</v>
      </c>
      <c r="E237" s="140">
        <f>J237</f>
        <v>0</v>
      </c>
      <c r="H237" s="140">
        <f>SUM(H234:H236)</f>
        <v>0</v>
      </c>
      <c r="I237" s="140">
        <f>SUM(I234:I236)</f>
        <v>0</v>
      </c>
      <c r="J237" s="140">
        <f>SUM(J234:J236)</f>
        <v>0</v>
      </c>
      <c r="L237" s="141">
        <f>SUM(L234:L236)</f>
        <v>0.26305559999999995</v>
      </c>
      <c r="N237" s="142">
        <f>SUM(N234:N236)</f>
        <v>0</v>
      </c>
      <c r="W237" s="84">
        <f>SUM(W234:W236)</f>
        <v>27.957999999999998</v>
      </c>
    </row>
    <row r="239" spans="1:37">
      <c r="B239" s="82" t="s">
        <v>617</v>
      </c>
    </row>
    <row r="240" spans="1:37">
      <c r="A240" s="80">
        <v>111</v>
      </c>
      <c r="B240" s="81" t="s">
        <v>618</v>
      </c>
      <c r="C240" s="82" t="s">
        <v>619</v>
      </c>
      <c r="D240" s="83" t="s">
        <v>620</v>
      </c>
      <c r="E240" s="84">
        <v>155.85</v>
      </c>
      <c r="F240" s="85" t="s">
        <v>185</v>
      </c>
      <c r="H240" s="86">
        <f>ROUND(E240*G240,2)</f>
        <v>0</v>
      </c>
      <c r="J240" s="86">
        <f>ROUND(E240*G240,2)</f>
        <v>0</v>
      </c>
      <c r="K240" s="87">
        <v>1.6000000000000001E-4</v>
      </c>
      <c r="L240" s="87">
        <f>E240*K240</f>
        <v>2.4936E-2</v>
      </c>
      <c r="N240" s="84">
        <f>E240*M240</f>
        <v>0</v>
      </c>
      <c r="O240" s="85">
        <v>20</v>
      </c>
      <c r="P240" s="85" t="s">
        <v>151</v>
      </c>
      <c r="V240" s="88" t="s">
        <v>379</v>
      </c>
      <c r="W240" s="84">
        <v>40.521000000000001</v>
      </c>
      <c r="X240" s="131" t="s">
        <v>621</v>
      </c>
      <c r="Y240" s="131" t="s">
        <v>619</v>
      </c>
      <c r="Z240" s="82" t="s">
        <v>622</v>
      </c>
      <c r="AB240" s="85">
        <v>7</v>
      </c>
      <c r="AJ240" s="72" t="s">
        <v>382</v>
      </c>
      <c r="AK240" s="72" t="s">
        <v>155</v>
      </c>
    </row>
    <row r="241" spans="1:37">
      <c r="D241" s="132" t="s">
        <v>623</v>
      </c>
      <c r="E241" s="133"/>
      <c r="F241" s="134"/>
      <c r="G241" s="135"/>
      <c r="H241" s="135"/>
      <c r="I241" s="135"/>
      <c r="J241" s="135"/>
      <c r="K241" s="136"/>
      <c r="L241" s="136"/>
      <c r="M241" s="133"/>
      <c r="N241" s="133"/>
      <c r="O241" s="134"/>
      <c r="P241" s="134"/>
      <c r="Q241" s="133"/>
      <c r="R241" s="133"/>
      <c r="S241" s="133"/>
      <c r="T241" s="137"/>
      <c r="U241" s="137"/>
      <c r="V241" s="137" t="s">
        <v>0</v>
      </c>
      <c r="W241" s="133"/>
      <c r="X241" s="138"/>
    </row>
    <row r="242" spans="1:37">
      <c r="D242" s="132" t="s">
        <v>624</v>
      </c>
      <c r="E242" s="133"/>
      <c r="F242" s="134"/>
      <c r="G242" s="135"/>
      <c r="H242" s="135"/>
      <c r="I242" s="135"/>
      <c r="J242" s="135"/>
      <c r="K242" s="136"/>
      <c r="L242" s="136"/>
      <c r="M242" s="133"/>
      <c r="N242" s="133"/>
      <c r="O242" s="134"/>
      <c r="P242" s="134"/>
      <c r="Q242" s="133"/>
      <c r="R242" s="133"/>
      <c r="S242" s="133"/>
      <c r="T242" s="137"/>
      <c r="U242" s="137"/>
      <c r="V242" s="137" t="s">
        <v>0</v>
      </c>
      <c r="W242" s="133"/>
      <c r="X242" s="138"/>
    </row>
    <row r="243" spans="1:37">
      <c r="A243" s="80">
        <v>112</v>
      </c>
      <c r="B243" s="81" t="s">
        <v>618</v>
      </c>
      <c r="C243" s="82" t="s">
        <v>625</v>
      </c>
      <c r="D243" s="83" t="s">
        <v>626</v>
      </c>
      <c r="E243" s="84">
        <v>155.85</v>
      </c>
      <c r="F243" s="85" t="s">
        <v>185</v>
      </c>
      <c r="H243" s="86">
        <f>ROUND(E243*G243,2)</f>
        <v>0</v>
      </c>
      <c r="J243" s="86">
        <f>ROUND(E243*G243,2)</f>
        <v>0</v>
      </c>
      <c r="K243" s="87">
        <v>8.0000000000000007E-5</v>
      </c>
      <c r="L243" s="87">
        <f>E243*K243</f>
        <v>1.2468E-2</v>
      </c>
      <c r="N243" s="84">
        <f>E243*M243</f>
        <v>0</v>
      </c>
      <c r="O243" s="85">
        <v>20</v>
      </c>
      <c r="P243" s="85" t="s">
        <v>151</v>
      </c>
      <c r="V243" s="88" t="s">
        <v>379</v>
      </c>
      <c r="W243" s="84">
        <v>20.416</v>
      </c>
      <c r="X243" s="131" t="s">
        <v>627</v>
      </c>
      <c r="Y243" s="131" t="s">
        <v>625</v>
      </c>
      <c r="Z243" s="82" t="s">
        <v>622</v>
      </c>
      <c r="AB243" s="85">
        <v>7</v>
      </c>
      <c r="AJ243" s="72" t="s">
        <v>382</v>
      </c>
      <c r="AK243" s="72" t="s">
        <v>155</v>
      </c>
    </row>
    <row r="244" spans="1:37">
      <c r="A244" s="80">
        <v>113</v>
      </c>
      <c r="B244" s="81" t="s">
        <v>618</v>
      </c>
      <c r="C244" s="82" t="s">
        <v>628</v>
      </c>
      <c r="D244" s="83" t="s">
        <v>629</v>
      </c>
      <c r="E244" s="84">
        <v>147.268</v>
      </c>
      <c r="F244" s="85" t="s">
        <v>185</v>
      </c>
      <c r="H244" s="86">
        <f>ROUND(E244*G244,2)</f>
        <v>0</v>
      </c>
      <c r="J244" s="86">
        <f>ROUND(E244*G244,2)</f>
        <v>0</v>
      </c>
      <c r="K244" s="87">
        <v>3.2000000000000003E-4</v>
      </c>
      <c r="L244" s="87">
        <f>E244*K244</f>
        <v>4.7125760000000003E-2</v>
      </c>
      <c r="N244" s="84">
        <f>E244*M244</f>
        <v>0</v>
      </c>
      <c r="O244" s="85">
        <v>20</v>
      </c>
      <c r="P244" s="85" t="s">
        <v>151</v>
      </c>
      <c r="V244" s="88" t="s">
        <v>379</v>
      </c>
      <c r="W244" s="84">
        <v>18.260999999999999</v>
      </c>
      <c r="X244" s="131" t="s">
        <v>630</v>
      </c>
      <c r="Y244" s="131" t="s">
        <v>628</v>
      </c>
      <c r="Z244" s="82" t="s">
        <v>631</v>
      </c>
      <c r="AB244" s="85">
        <v>7</v>
      </c>
      <c r="AJ244" s="72" t="s">
        <v>382</v>
      </c>
      <c r="AK244" s="72" t="s">
        <v>155</v>
      </c>
    </row>
    <row r="245" spans="1:37">
      <c r="D245" s="132" t="s">
        <v>632</v>
      </c>
      <c r="E245" s="133"/>
      <c r="F245" s="134"/>
      <c r="G245" s="135"/>
      <c r="H245" s="135"/>
      <c r="I245" s="135"/>
      <c r="J245" s="135"/>
      <c r="K245" s="136"/>
      <c r="L245" s="136"/>
      <c r="M245" s="133"/>
      <c r="N245" s="133"/>
      <c r="O245" s="134"/>
      <c r="P245" s="134"/>
      <c r="Q245" s="133"/>
      <c r="R245" s="133"/>
      <c r="S245" s="133"/>
      <c r="T245" s="137"/>
      <c r="U245" s="137"/>
      <c r="V245" s="137" t="s">
        <v>0</v>
      </c>
      <c r="W245" s="133"/>
      <c r="X245" s="138"/>
    </row>
    <row r="246" spans="1:37">
      <c r="A246" s="80">
        <v>114</v>
      </c>
      <c r="B246" s="81" t="s">
        <v>618</v>
      </c>
      <c r="C246" s="82" t="s">
        <v>633</v>
      </c>
      <c r="D246" s="83" t="s">
        <v>634</v>
      </c>
      <c r="E246" s="84">
        <v>450.38299999999998</v>
      </c>
      <c r="F246" s="85" t="s">
        <v>185</v>
      </c>
      <c r="H246" s="86">
        <f>ROUND(E246*G246,2)</f>
        <v>0</v>
      </c>
      <c r="J246" s="86">
        <f>ROUND(E246*G246,2)</f>
        <v>0</v>
      </c>
      <c r="K246" s="87">
        <v>3.4000000000000002E-4</v>
      </c>
      <c r="L246" s="87">
        <f>E246*K246</f>
        <v>0.15313022000000001</v>
      </c>
      <c r="N246" s="84">
        <f>E246*M246</f>
        <v>0</v>
      </c>
      <c r="O246" s="85">
        <v>20</v>
      </c>
      <c r="P246" s="85" t="s">
        <v>151</v>
      </c>
      <c r="V246" s="88" t="s">
        <v>379</v>
      </c>
      <c r="W246" s="84">
        <v>82.42</v>
      </c>
      <c r="X246" s="131" t="s">
        <v>635</v>
      </c>
      <c r="Y246" s="131" t="s">
        <v>633</v>
      </c>
      <c r="Z246" s="82" t="s">
        <v>631</v>
      </c>
      <c r="AB246" s="85">
        <v>7</v>
      </c>
      <c r="AJ246" s="72" t="s">
        <v>382</v>
      </c>
      <c r="AK246" s="72" t="s">
        <v>155</v>
      </c>
    </row>
    <row r="247" spans="1:37">
      <c r="D247" s="132" t="s">
        <v>636</v>
      </c>
      <c r="E247" s="133"/>
      <c r="F247" s="134"/>
      <c r="G247" s="135"/>
      <c r="H247" s="135"/>
      <c r="I247" s="135"/>
      <c r="J247" s="135"/>
      <c r="K247" s="136"/>
      <c r="L247" s="136"/>
      <c r="M247" s="133"/>
      <c r="N247" s="133"/>
      <c r="O247" s="134"/>
      <c r="P247" s="134"/>
      <c r="Q247" s="133"/>
      <c r="R247" s="133"/>
      <c r="S247" s="133"/>
      <c r="T247" s="137"/>
      <c r="U247" s="137"/>
      <c r="V247" s="137" t="s">
        <v>0</v>
      </c>
      <c r="W247" s="133"/>
      <c r="X247" s="138"/>
    </row>
    <row r="248" spans="1:37">
      <c r="A248" s="80">
        <v>115</v>
      </c>
      <c r="B248" s="81" t="s">
        <v>618</v>
      </c>
      <c r="C248" s="82" t="s">
        <v>637</v>
      </c>
      <c r="D248" s="83" t="s">
        <v>638</v>
      </c>
      <c r="E248" s="84">
        <v>30</v>
      </c>
      <c r="F248" s="85" t="s">
        <v>185</v>
      </c>
      <c r="H248" s="86">
        <f>ROUND(E248*G248,2)</f>
        <v>0</v>
      </c>
      <c r="J248" s="86">
        <f>ROUND(E248*G248,2)</f>
        <v>0</v>
      </c>
      <c r="K248" s="87">
        <v>3.2000000000000003E-4</v>
      </c>
      <c r="L248" s="87">
        <f>E248*K248</f>
        <v>9.6000000000000009E-3</v>
      </c>
      <c r="N248" s="84">
        <f>E248*M248</f>
        <v>0</v>
      </c>
      <c r="O248" s="85">
        <v>20</v>
      </c>
      <c r="P248" s="85" t="s">
        <v>151</v>
      </c>
      <c r="V248" s="88" t="s">
        <v>379</v>
      </c>
      <c r="W248" s="84">
        <v>8.19</v>
      </c>
      <c r="X248" s="131" t="s">
        <v>639</v>
      </c>
      <c r="Y248" s="131" t="s">
        <v>637</v>
      </c>
      <c r="Z248" s="82" t="s">
        <v>304</v>
      </c>
      <c r="AB248" s="85">
        <v>7</v>
      </c>
      <c r="AJ248" s="72" t="s">
        <v>382</v>
      </c>
      <c r="AK248" s="72" t="s">
        <v>155</v>
      </c>
    </row>
    <row r="249" spans="1:37">
      <c r="D249" s="139" t="s">
        <v>640</v>
      </c>
      <c r="E249" s="140">
        <f>J249</f>
        <v>0</v>
      </c>
      <c r="H249" s="140">
        <f>SUM(H239:H248)</f>
        <v>0</v>
      </c>
      <c r="I249" s="140">
        <f>SUM(I239:I248)</f>
        <v>0</v>
      </c>
      <c r="J249" s="140">
        <f>SUM(J239:J248)</f>
        <v>0</v>
      </c>
      <c r="L249" s="141">
        <f>SUM(L239:L248)</f>
        <v>0.24725998000000002</v>
      </c>
      <c r="N249" s="142">
        <f>SUM(N239:N248)</f>
        <v>0</v>
      </c>
      <c r="W249" s="84">
        <f>SUM(W239:W248)</f>
        <v>169.80799999999999</v>
      </c>
    </row>
    <row r="251" spans="1:37">
      <c r="B251" s="82" t="s">
        <v>641</v>
      </c>
    </row>
    <row r="252" spans="1:37">
      <c r="A252" s="80">
        <v>116</v>
      </c>
      <c r="B252" s="81" t="s">
        <v>642</v>
      </c>
      <c r="C252" s="82" t="s">
        <v>643</v>
      </c>
      <c r="D252" s="83" t="s">
        <v>644</v>
      </c>
      <c r="E252" s="84">
        <v>37.978999999999999</v>
      </c>
      <c r="F252" s="85" t="s">
        <v>185</v>
      </c>
      <c r="H252" s="86">
        <f>ROUND(E252*G252,2)</f>
        <v>0</v>
      </c>
      <c r="J252" s="86">
        <f>ROUND(E252*G252,2)</f>
        <v>0</v>
      </c>
      <c r="K252" s="87">
        <v>2.5999999999999998E-4</v>
      </c>
      <c r="L252" s="87">
        <f>E252*K252</f>
        <v>9.8745399999999994E-3</v>
      </c>
      <c r="N252" s="84">
        <f>E252*M252</f>
        <v>0</v>
      </c>
      <c r="O252" s="85">
        <v>20</v>
      </c>
      <c r="P252" s="85" t="s">
        <v>151</v>
      </c>
      <c r="V252" s="88" t="s">
        <v>379</v>
      </c>
      <c r="W252" s="84">
        <v>2.9620000000000002</v>
      </c>
      <c r="X252" s="131" t="s">
        <v>645</v>
      </c>
      <c r="Y252" s="131" t="s">
        <v>643</v>
      </c>
      <c r="Z252" s="82" t="s">
        <v>622</v>
      </c>
      <c r="AB252" s="85">
        <v>7</v>
      </c>
      <c r="AJ252" s="72" t="s">
        <v>382</v>
      </c>
      <c r="AK252" s="72" t="s">
        <v>155</v>
      </c>
    </row>
    <row r="253" spans="1:37">
      <c r="A253" s="80">
        <v>117</v>
      </c>
      <c r="B253" s="81" t="s">
        <v>642</v>
      </c>
      <c r="C253" s="82" t="s">
        <v>646</v>
      </c>
      <c r="D253" s="83" t="s">
        <v>647</v>
      </c>
      <c r="E253" s="84">
        <v>37.978999999999999</v>
      </c>
      <c r="F253" s="85" t="s">
        <v>185</v>
      </c>
      <c r="H253" s="86">
        <f>ROUND(E253*G253,2)</f>
        <v>0</v>
      </c>
      <c r="J253" s="86">
        <f>ROUND(E253*G253,2)</f>
        <v>0</v>
      </c>
      <c r="K253" s="87">
        <v>3.8999999999999999E-4</v>
      </c>
      <c r="L253" s="87">
        <f>E253*K253</f>
        <v>1.481181E-2</v>
      </c>
      <c r="N253" s="84">
        <f>E253*M253</f>
        <v>0</v>
      </c>
      <c r="O253" s="85">
        <v>20</v>
      </c>
      <c r="P253" s="85" t="s">
        <v>151</v>
      </c>
      <c r="V253" s="88" t="s">
        <v>379</v>
      </c>
      <c r="W253" s="84">
        <v>3.8740000000000001</v>
      </c>
      <c r="X253" s="131" t="s">
        <v>648</v>
      </c>
      <c r="Y253" s="131" t="s">
        <v>646</v>
      </c>
      <c r="Z253" s="82" t="s">
        <v>622</v>
      </c>
      <c r="AB253" s="85">
        <v>7</v>
      </c>
      <c r="AJ253" s="72" t="s">
        <v>382</v>
      </c>
      <c r="AK253" s="72" t="s">
        <v>155</v>
      </c>
    </row>
    <row r="254" spans="1:37">
      <c r="D254" s="132" t="s">
        <v>649</v>
      </c>
      <c r="E254" s="133"/>
      <c r="F254" s="134"/>
      <c r="G254" s="135"/>
      <c r="H254" s="135"/>
      <c r="I254" s="135"/>
      <c r="J254" s="135"/>
      <c r="K254" s="136"/>
      <c r="L254" s="136"/>
      <c r="M254" s="133"/>
      <c r="N254" s="133"/>
      <c r="O254" s="134"/>
      <c r="P254" s="134"/>
      <c r="Q254" s="133"/>
      <c r="R254" s="133"/>
      <c r="S254" s="133"/>
      <c r="T254" s="137"/>
      <c r="U254" s="137"/>
      <c r="V254" s="137" t="s">
        <v>0</v>
      </c>
      <c r="W254" s="133"/>
      <c r="X254" s="138"/>
    </row>
    <row r="255" spans="1:37">
      <c r="A255" s="80">
        <v>118</v>
      </c>
      <c r="B255" s="81" t="s">
        <v>642</v>
      </c>
      <c r="C255" s="82" t="s">
        <v>650</v>
      </c>
      <c r="D255" s="83" t="s">
        <v>651</v>
      </c>
      <c r="E255" s="84">
        <v>34.72</v>
      </c>
      <c r="F255" s="85" t="s">
        <v>185</v>
      </c>
      <c r="H255" s="86">
        <f>ROUND(E255*G255,2)</f>
        <v>0</v>
      </c>
      <c r="J255" s="86">
        <f>ROUND(E255*G255,2)</f>
        <v>0</v>
      </c>
      <c r="K255" s="87">
        <v>4.2000000000000002E-4</v>
      </c>
      <c r="L255" s="87">
        <f>E255*K255</f>
        <v>1.4582400000000001E-2</v>
      </c>
      <c r="N255" s="84">
        <f>E255*M255</f>
        <v>0</v>
      </c>
      <c r="O255" s="85">
        <v>20</v>
      </c>
      <c r="P255" s="85" t="s">
        <v>151</v>
      </c>
      <c r="V255" s="88" t="s">
        <v>379</v>
      </c>
      <c r="W255" s="84">
        <v>3.125</v>
      </c>
      <c r="X255" s="131" t="s">
        <v>652</v>
      </c>
      <c r="Y255" s="131" t="s">
        <v>650</v>
      </c>
      <c r="Z255" s="82" t="s">
        <v>622</v>
      </c>
      <c r="AB255" s="85">
        <v>7</v>
      </c>
      <c r="AJ255" s="72" t="s">
        <v>382</v>
      </c>
      <c r="AK255" s="72" t="s">
        <v>155</v>
      </c>
    </row>
    <row r="256" spans="1:37">
      <c r="D256" s="132" t="s">
        <v>653</v>
      </c>
      <c r="E256" s="133"/>
      <c r="F256" s="134"/>
      <c r="G256" s="135"/>
      <c r="H256" s="135"/>
      <c r="I256" s="135"/>
      <c r="J256" s="135"/>
      <c r="K256" s="136"/>
      <c r="L256" s="136"/>
      <c r="M256" s="133"/>
      <c r="N256" s="133"/>
      <c r="O256" s="134"/>
      <c r="P256" s="134"/>
      <c r="Q256" s="133"/>
      <c r="R256" s="133"/>
      <c r="S256" s="133"/>
      <c r="T256" s="137"/>
      <c r="U256" s="137"/>
      <c r="V256" s="137" t="s">
        <v>0</v>
      </c>
      <c r="W256" s="133"/>
      <c r="X256" s="138"/>
    </row>
    <row r="257" spans="1:37">
      <c r="D257" s="139" t="s">
        <v>654</v>
      </c>
      <c r="E257" s="140">
        <f>J257</f>
        <v>0</v>
      </c>
      <c r="H257" s="140">
        <f>SUM(H251:H256)</f>
        <v>0</v>
      </c>
      <c r="I257" s="140">
        <f>SUM(I251:I256)</f>
        <v>0</v>
      </c>
      <c r="J257" s="140">
        <f>SUM(J251:J256)</f>
        <v>0</v>
      </c>
      <c r="L257" s="141">
        <f>SUM(L251:L256)</f>
        <v>3.9268749999999998E-2</v>
      </c>
      <c r="N257" s="142">
        <f>SUM(N251:N256)</f>
        <v>0</v>
      </c>
      <c r="W257" s="84">
        <f>SUM(W251:W256)</f>
        <v>9.9610000000000003</v>
      </c>
    </row>
    <row r="259" spans="1:37">
      <c r="D259" s="139" t="s">
        <v>655</v>
      </c>
      <c r="E259" s="142">
        <f>J259</f>
        <v>0</v>
      </c>
      <c r="H259" s="140">
        <f>+H133+H153+H157+H181+H192+H200+H209+H221+H232+H237+H249+H257</f>
        <v>0</v>
      </c>
      <c r="I259" s="140">
        <f>+I133+I153+I157+I181+I192+I200+I209+I221+I232+I237+I249+I257</f>
        <v>0</v>
      </c>
      <c r="J259" s="140">
        <f>+J133+J153+J157+J181+J192+J200+J209+J221+J232+J237+J249+J257</f>
        <v>0</v>
      </c>
      <c r="L259" s="141">
        <f>+L133+L153+L157+L181+L192+L200+L209+L221+L232+L237+L249+L257</f>
        <v>24.13456583</v>
      </c>
      <c r="N259" s="142">
        <f>+N133+N153+N157+N181+N192+N200+N209+N221+N232+N237+N249+N257</f>
        <v>0.9</v>
      </c>
      <c r="W259" s="84">
        <f>+W133+W153+W157+W181+W192+W200+W209+W221+W232+W237+W249+W257</f>
        <v>1276.6310000000001</v>
      </c>
    </row>
    <row r="261" spans="1:37">
      <c r="B261" s="130" t="s">
        <v>656</v>
      </c>
    </row>
    <row r="262" spans="1:37">
      <c r="B262" s="82" t="s">
        <v>657</v>
      </c>
    </row>
    <row r="263" spans="1:37">
      <c r="A263" s="80">
        <v>119</v>
      </c>
      <c r="B263" s="81" t="s">
        <v>658</v>
      </c>
      <c r="C263" s="82" t="s">
        <v>659</v>
      </c>
      <c r="D263" s="83" t="s">
        <v>660</v>
      </c>
      <c r="E263" s="84">
        <v>1</v>
      </c>
      <c r="F263" s="85" t="s">
        <v>13</v>
      </c>
      <c r="H263" s="86">
        <f>ROUND(E263*G263,2)</f>
        <v>0</v>
      </c>
      <c r="J263" s="86">
        <f>ROUND(E263*G263,2)</f>
        <v>0</v>
      </c>
      <c r="L263" s="87">
        <f>E263*K263</f>
        <v>0</v>
      </c>
      <c r="N263" s="84">
        <f>E263*M263</f>
        <v>0</v>
      </c>
      <c r="O263" s="85">
        <v>20</v>
      </c>
      <c r="P263" s="85" t="s">
        <v>151</v>
      </c>
      <c r="V263" s="88" t="s">
        <v>661</v>
      </c>
      <c r="X263" s="131" t="s">
        <v>662</v>
      </c>
      <c r="Y263" s="131" t="s">
        <v>659</v>
      </c>
      <c r="Z263" s="82" t="s">
        <v>304</v>
      </c>
      <c r="AB263" s="85">
        <v>7</v>
      </c>
      <c r="AJ263" s="72" t="s">
        <v>663</v>
      </c>
      <c r="AK263" s="72" t="s">
        <v>155</v>
      </c>
    </row>
    <row r="264" spans="1:37">
      <c r="A264" s="80">
        <v>120</v>
      </c>
      <c r="B264" s="81" t="s">
        <v>658</v>
      </c>
      <c r="C264" s="82" t="s">
        <v>664</v>
      </c>
      <c r="D264" s="83" t="s">
        <v>665</v>
      </c>
      <c r="E264" s="84">
        <v>1</v>
      </c>
      <c r="F264" s="85" t="s">
        <v>13</v>
      </c>
      <c r="H264" s="86">
        <f>ROUND(E264*G264,2)</f>
        <v>0</v>
      </c>
      <c r="J264" s="86">
        <f>ROUND(E264*G264,2)</f>
        <v>0</v>
      </c>
      <c r="L264" s="87">
        <f>E264*K264</f>
        <v>0</v>
      </c>
      <c r="N264" s="84">
        <f>E264*M264</f>
        <v>0</v>
      </c>
      <c r="O264" s="85">
        <v>20</v>
      </c>
      <c r="P264" s="85" t="s">
        <v>151</v>
      </c>
      <c r="V264" s="88" t="s">
        <v>661</v>
      </c>
      <c r="X264" s="131" t="s">
        <v>666</v>
      </c>
      <c r="Y264" s="131" t="s">
        <v>664</v>
      </c>
      <c r="Z264" s="82" t="s">
        <v>304</v>
      </c>
      <c r="AB264" s="85">
        <v>7</v>
      </c>
      <c r="AJ264" s="72" t="s">
        <v>663</v>
      </c>
      <c r="AK264" s="72" t="s">
        <v>155</v>
      </c>
    </row>
    <row r="265" spans="1:37">
      <c r="D265" s="139" t="s">
        <v>667</v>
      </c>
      <c r="E265" s="140">
        <f>J265</f>
        <v>0</v>
      </c>
      <c r="H265" s="140">
        <f>SUM(H261:H264)</f>
        <v>0</v>
      </c>
      <c r="I265" s="140">
        <f>SUM(I261:I264)</f>
        <v>0</v>
      </c>
      <c r="J265" s="140">
        <f>SUM(J261:J264)</f>
        <v>0</v>
      </c>
      <c r="L265" s="141">
        <f>SUM(L261:L264)</f>
        <v>0</v>
      </c>
      <c r="N265" s="142">
        <f>SUM(N261:N264)</f>
        <v>0</v>
      </c>
      <c r="W265" s="84">
        <f>SUM(W261:W264)</f>
        <v>0</v>
      </c>
    </row>
    <row r="267" spans="1:37">
      <c r="D267" s="139" t="s">
        <v>668</v>
      </c>
      <c r="E267" s="140">
        <f>J267</f>
        <v>0</v>
      </c>
      <c r="H267" s="140">
        <f>+H265</f>
        <v>0</v>
      </c>
      <c r="I267" s="140">
        <f>+I265</f>
        <v>0</v>
      </c>
      <c r="J267" s="140">
        <f>+J265</f>
        <v>0</v>
      </c>
      <c r="L267" s="141">
        <f>+L265</f>
        <v>0</v>
      </c>
      <c r="N267" s="142">
        <f>+N265</f>
        <v>0</v>
      </c>
      <c r="W267" s="84">
        <f>+W265</f>
        <v>0</v>
      </c>
    </row>
    <row r="269" spans="1:37">
      <c r="D269" s="150" t="s">
        <v>669</v>
      </c>
      <c r="E269" s="140">
        <f>J269</f>
        <v>0</v>
      </c>
      <c r="H269" s="140">
        <f>+H118+H259+H267</f>
        <v>0</v>
      </c>
      <c r="I269" s="140">
        <f>+I118+I259+I267</f>
        <v>0</v>
      </c>
      <c r="J269" s="140">
        <f>+J118+J259+J267</f>
        <v>0</v>
      </c>
      <c r="L269" s="141">
        <f>+L118+L259+L267</f>
        <v>220.06919598999997</v>
      </c>
      <c r="N269" s="142">
        <f>+N118+N259+N267</f>
        <v>49.462499999999999</v>
      </c>
      <c r="W269" s="84">
        <f>+W118+W259+W267</f>
        <v>2687.3829999999998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8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2" customWidth="1"/>
    <col min="2" max="2" width="14.33203125" style="2" customWidth="1"/>
    <col min="3" max="3" width="13.5546875" style="2" customWidth="1"/>
    <col min="4" max="4" width="11.5546875" style="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2" customWidth="1"/>
    <col min="24" max="25" width="5.6640625" style="72" customWidth="1"/>
    <col min="26" max="26" width="6.5546875" style="72" customWidth="1"/>
    <col min="27" max="27" width="24.33203125" style="72" customWidth="1"/>
    <col min="28" max="28" width="4.33203125" style="72" customWidth="1"/>
    <col min="29" max="29" width="8.33203125" style="72" customWidth="1"/>
    <col min="30" max="30" width="8.6640625" style="72" customWidth="1"/>
    <col min="31" max="37" width="9.109375" style="72" customWidth="1"/>
  </cols>
  <sheetData>
    <row r="1" spans="1:30" s="72" customFormat="1" ht="10.199999999999999">
      <c r="A1" s="75" t="s">
        <v>111</v>
      </c>
      <c r="B1" s="2"/>
      <c r="D1" s="2"/>
      <c r="E1" s="75" t="s">
        <v>112</v>
      </c>
      <c r="Z1" s="69" t="s">
        <v>4</v>
      </c>
      <c r="AA1" s="69" t="s">
        <v>5</v>
      </c>
      <c r="AB1" s="69" t="s">
        <v>6</v>
      </c>
      <c r="AC1" s="69" t="s">
        <v>7</v>
      </c>
      <c r="AD1" s="69" t="s">
        <v>8</v>
      </c>
    </row>
    <row r="2" spans="1:30" s="72" customFormat="1" ht="10.199999999999999">
      <c r="A2" s="75" t="s">
        <v>113</v>
      </c>
      <c r="B2" s="2"/>
      <c r="D2" s="2"/>
      <c r="E2" s="75" t="s">
        <v>114</v>
      </c>
      <c r="Z2" s="69" t="s">
        <v>11</v>
      </c>
      <c r="AA2" s="70" t="s">
        <v>64</v>
      </c>
      <c r="AB2" s="70" t="s">
        <v>13</v>
      </c>
      <c r="AC2" s="70"/>
      <c r="AD2" s="71"/>
    </row>
    <row r="3" spans="1:30" s="72" customFormat="1" ht="10.199999999999999">
      <c r="A3" s="75" t="s">
        <v>14</v>
      </c>
      <c r="B3" s="2"/>
      <c r="D3" s="2"/>
      <c r="E3" s="75" t="s">
        <v>115</v>
      </c>
      <c r="Z3" s="69" t="s">
        <v>15</v>
      </c>
      <c r="AA3" s="70" t="s">
        <v>65</v>
      </c>
      <c r="AB3" s="70" t="s">
        <v>13</v>
      </c>
      <c r="AC3" s="70" t="s">
        <v>17</v>
      </c>
      <c r="AD3" s="71" t="s">
        <v>18</v>
      </c>
    </row>
    <row r="4" spans="1:30" s="72" customFormat="1" ht="10.199999999999999">
      <c r="Z4" s="69" t="s">
        <v>19</v>
      </c>
      <c r="AA4" s="70" t="s">
        <v>66</v>
      </c>
      <c r="AB4" s="70" t="s">
        <v>13</v>
      </c>
      <c r="AC4" s="70"/>
      <c r="AD4" s="71"/>
    </row>
    <row r="5" spans="1:30" s="72" customFormat="1" ht="10.199999999999999">
      <c r="A5" s="75" t="s">
        <v>116</v>
      </c>
      <c r="Z5" s="69" t="s">
        <v>21</v>
      </c>
      <c r="AA5" s="70" t="s">
        <v>65</v>
      </c>
      <c r="AB5" s="70" t="s">
        <v>13</v>
      </c>
      <c r="AC5" s="70" t="s">
        <v>17</v>
      </c>
      <c r="AD5" s="71" t="s">
        <v>18</v>
      </c>
    </row>
    <row r="6" spans="1:30" s="72" customFormat="1" ht="10.199999999999999">
      <c r="A6" s="75" t="s">
        <v>117</v>
      </c>
    </row>
    <row r="7" spans="1:30" s="72" customFormat="1" ht="10.199999999999999">
      <c r="A7" s="75"/>
    </row>
    <row r="8" spans="1:30" ht="13.8">
      <c r="A8" s="72" t="s">
        <v>118</v>
      </c>
      <c r="B8" s="76" t="str">
        <f>CONCATENATE(AA2," ",AB2," ",AC2," ",AD2)</f>
        <v xml:space="preserve">Rekapitulácia rozpočtu v EUR  </v>
      </c>
      <c r="G8" s="72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2" t="s">
        <v>146</v>
      </c>
      <c r="B12" s="2">
        <f>Prehlad!H31</f>
        <v>0</v>
      </c>
      <c r="C12" s="2">
        <f>Prehlad!I31</f>
        <v>0</v>
      </c>
      <c r="D12" s="2">
        <f>Prehlad!J31</f>
        <v>0</v>
      </c>
      <c r="E12" s="73">
        <f>Prehlad!L31</f>
        <v>0</v>
      </c>
      <c r="F12" s="74">
        <f>Prehlad!N31</f>
        <v>0</v>
      </c>
      <c r="G12" s="74">
        <f>Prehlad!W31</f>
        <v>96.786999999999978</v>
      </c>
    </row>
    <row r="13" spans="1:30">
      <c r="A13" s="72" t="s">
        <v>192</v>
      </c>
      <c r="B13" s="2">
        <f>Prehlad!H53</f>
        <v>0</v>
      </c>
      <c r="C13" s="2">
        <f>Prehlad!I53</f>
        <v>0</v>
      </c>
      <c r="D13" s="2">
        <f>Prehlad!J53</f>
        <v>0</v>
      </c>
      <c r="E13" s="73">
        <f>Prehlad!L53</f>
        <v>147.50811105</v>
      </c>
      <c r="F13" s="74">
        <f>Prehlad!N53</f>
        <v>0</v>
      </c>
      <c r="G13" s="74">
        <f>Prehlad!W53</f>
        <v>518.25200000000007</v>
      </c>
    </row>
    <row r="14" spans="1:30">
      <c r="A14" s="72" t="s">
        <v>239</v>
      </c>
      <c r="B14" s="2">
        <f>Prehlad!H63</f>
        <v>0</v>
      </c>
      <c r="C14" s="2">
        <f>Prehlad!I63</f>
        <v>0</v>
      </c>
      <c r="D14" s="2">
        <f>Prehlad!J63</f>
        <v>0</v>
      </c>
      <c r="E14" s="73">
        <f>Prehlad!L63</f>
        <v>17.180663249999998</v>
      </c>
      <c r="F14" s="74">
        <f>Prehlad!N63</f>
        <v>0</v>
      </c>
      <c r="G14" s="74">
        <f>Prehlad!W63</f>
        <v>55.441000000000003</v>
      </c>
    </row>
    <row r="15" spans="1:30">
      <c r="A15" s="72" t="s">
        <v>259</v>
      </c>
      <c r="B15" s="2">
        <f>Prehlad!H76</f>
        <v>0</v>
      </c>
      <c r="C15" s="2">
        <f>Prehlad!I76</f>
        <v>0</v>
      </c>
      <c r="D15" s="2">
        <f>Prehlad!J76</f>
        <v>0</v>
      </c>
      <c r="E15" s="73">
        <f>Prehlad!L76</f>
        <v>4.8210586400000004</v>
      </c>
      <c r="F15" s="74">
        <f>Prehlad!N76</f>
        <v>0</v>
      </c>
      <c r="G15" s="74">
        <f>Prehlad!W76</f>
        <v>44.156000000000006</v>
      </c>
    </row>
    <row r="16" spans="1:30">
      <c r="A16" s="72" t="s">
        <v>283</v>
      </c>
      <c r="B16" s="2">
        <f>Prehlad!H98</f>
        <v>0</v>
      </c>
      <c r="C16" s="2">
        <f>Prehlad!I98</f>
        <v>0</v>
      </c>
      <c r="D16" s="2">
        <f>Prehlad!J98</f>
        <v>0</v>
      </c>
      <c r="E16" s="73">
        <f>Prehlad!L98</f>
        <v>25.653179219999998</v>
      </c>
      <c r="F16" s="74">
        <f>Prehlad!N98</f>
        <v>0</v>
      </c>
      <c r="G16" s="74">
        <f>Prehlad!W98</f>
        <v>181.751</v>
      </c>
    </row>
    <row r="17" spans="1:7">
      <c r="A17" s="72" t="s">
        <v>326</v>
      </c>
      <c r="B17" s="2">
        <f>Prehlad!H116</f>
        <v>0</v>
      </c>
      <c r="C17" s="2">
        <f>Prehlad!I116</f>
        <v>0</v>
      </c>
      <c r="D17" s="2">
        <f>Prehlad!J116</f>
        <v>0</v>
      </c>
      <c r="E17" s="73">
        <f>Prehlad!L116</f>
        <v>0.77161800000000003</v>
      </c>
      <c r="F17" s="74">
        <f>Prehlad!N116</f>
        <v>48.5625</v>
      </c>
      <c r="G17" s="74">
        <f>Prehlad!W116</f>
        <v>514.36500000000001</v>
      </c>
    </row>
    <row r="18" spans="1:7">
      <c r="A18" s="72" t="s">
        <v>373</v>
      </c>
      <c r="B18" s="2">
        <f>Prehlad!H118</f>
        <v>0</v>
      </c>
      <c r="C18" s="2">
        <f>Prehlad!I118</f>
        <v>0</v>
      </c>
      <c r="D18" s="2">
        <f>Prehlad!J118</f>
        <v>0</v>
      </c>
      <c r="E18" s="73">
        <f>Prehlad!L118</f>
        <v>195.93463015999998</v>
      </c>
      <c r="F18" s="74">
        <f>Prehlad!N118</f>
        <v>48.5625</v>
      </c>
      <c r="G18" s="74">
        <f>Prehlad!W118</f>
        <v>1410.752</v>
      </c>
    </row>
    <row r="20" spans="1:7">
      <c r="A20" s="72" t="s">
        <v>375</v>
      </c>
      <c r="B20" s="2">
        <f>Prehlad!H133</f>
        <v>0</v>
      </c>
      <c r="C20" s="2">
        <f>Prehlad!I133</f>
        <v>0</v>
      </c>
      <c r="D20" s="2">
        <f>Prehlad!J133</f>
        <v>0</v>
      </c>
      <c r="E20" s="73">
        <f>Prehlad!L133</f>
        <v>0.62268000000000001</v>
      </c>
      <c r="F20" s="74">
        <f>Prehlad!N133</f>
        <v>0</v>
      </c>
      <c r="G20" s="74">
        <f>Prehlad!W133</f>
        <v>17.36</v>
      </c>
    </row>
    <row r="21" spans="1:7">
      <c r="A21" s="72" t="s">
        <v>408</v>
      </c>
      <c r="B21" s="2">
        <f>Prehlad!H153</f>
        <v>0</v>
      </c>
      <c r="C21" s="2">
        <f>Prehlad!I153</f>
        <v>0</v>
      </c>
      <c r="D21" s="2">
        <f>Prehlad!J153</f>
        <v>0</v>
      </c>
      <c r="E21" s="73">
        <f>Prehlad!L153</f>
        <v>1.25941598</v>
      </c>
      <c r="F21" s="74">
        <f>Prehlad!N153</f>
        <v>0</v>
      </c>
      <c r="G21" s="74">
        <f>Prehlad!W153</f>
        <v>8.2880000000000003</v>
      </c>
    </row>
    <row r="22" spans="1:7">
      <c r="A22" s="72" t="s">
        <v>442</v>
      </c>
      <c r="B22" s="2">
        <f>Prehlad!H157</f>
        <v>0</v>
      </c>
      <c r="C22" s="2">
        <f>Prehlad!I157</f>
        <v>0</v>
      </c>
      <c r="D22" s="2">
        <f>Prehlad!J157</f>
        <v>0</v>
      </c>
      <c r="E22" s="73">
        <f>Prehlad!L157</f>
        <v>0</v>
      </c>
      <c r="F22" s="74">
        <f>Prehlad!N157</f>
        <v>0</v>
      </c>
      <c r="G22" s="74">
        <f>Prehlad!W157</f>
        <v>0.79200000000000004</v>
      </c>
    </row>
    <row r="23" spans="1:7">
      <c r="A23" s="72" t="s">
        <v>450</v>
      </c>
      <c r="B23" s="2">
        <f>Prehlad!H181</f>
        <v>0</v>
      </c>
      <c r="C23" s="2">
        <f>Prehlad!I181</f>
        <v>0</v>
      </c>
      <c r="D23" s="2">
        <f>Prehlad!J181</f>
        <v>0</v>
      </c>
      <c r="E23" s="73">
        <f>Prehlad!L181</f>
        <v>6.0893695499999998</v>
      </c>
      <c r="F23" s="74">
        <f>Prehlad!N181</f>
        <v>0</v>
      </c>
      <c r="G23" s="74">
        <f>Prehlad!W181</f>
        <v>269.91200000000003</v>
      </c>
    </row>
    <row r="24" spans="1:7">
      <c r="A24" s="72" t="s">
        <v>498</v>
      </c>
      <c r="B24" s="2">
        <f>Prehlad!H192</f>
        <v>0</v>
      </c>
      <c r="C24" s="2">
        <f>Prehlad!I192</f>
        <v>0</v>
      </c>
      <c r="D24" s="2">
        <f>Prehlad!J192</f>
        <v>0</v>
      </c>
      <c r="E24" s="73">
        <f>Prehlad!L192</f>
        <v>0.1165807</v>
      </c>
      <c r="F24" s="74">
        <f>Prehlad!N192</f>
        <v>0</v>
      </c>
      <c r="G24" s="74">
        <f>Prehlad!W192</f>
        <v>15.284000000000002</v>
      </c>
    </row>
    <row r="25" spans="1:7">
      <c r="A25" s="72" t="s">
        <v>523</v>
      </c>
      <c r="B25" s="2">
        <f>Prehlad!H200</f>
        <v>0</v>
      </c>
      <c r="C25" s="2">
        <f>Prehlad!I200</f>
        <v>0</v>
      </c>
      <c r="D25" s="2">
        <f>Prehlad!J200</f>
        <v>0</v>
      </c>
      <c r="E25" s="73">
        <f>Prehlad!L200</f>
        <v>6.7595477400000004</v>
      </c>
      <c r="F25" s="74">
        <f>Prehlad!N200</f>
        <v>0</v>
      </c>
      <c r="G25" s="74">
        <f>Prehlad!W200</f>
        <v>65.481999999999999</v>
      </c>
    </row>
    <row r="26" spans="1:7">
      <c r="A26" s="72" t="s">
        <v>538</v>
      </c>
      <c r="B26" s="2">
        <f>Prehlad!H209</f>
        <v>0</v>
      </c>
      <c r="C26" s="2">
        <f>Prehlad!I209</f>
        <v>0</v>
      </c>
      <c r="D26" s="2">
        <f>Prehlad!J209</f>
        <v>0</v>
      </c>
      <c r="E26" s="73">
        <f>Prehlad!L209</f>
        <v>5.2540300000000007E-3</v>
      </c>
      <c r="F26" s="74">
        <f>Prehlad!N209</f>
        <v>0</v>
      </c>
      <c r="G26" s="74">
        <f>Prehlad!W209</f>
        <v>210.41599999999997</v>
      </c>
    </row>
    <row r="27" spans="1:7">
      <c r="A27" s="72" t="s">
        <v>556</v>
      </c>
      <c r="B27" s="2">
        <f>Prehlad!H221</f>
        <v>0</v>
      </c>
      <c r="C27" s="2">
        <f>Prehlad!I221</f>
        <v>0</v>
      </c>
      <c r="D27" s="2">
        <f>Prehlad!J221</f>
        <v>0</v>
      </c>
      <c r="E27" s="73">
        <f>Prehlad!L221</f>
        <v>7.0883544999999994</v>
      </c>
      <c r="F27" s="74">
        <f>Prehlad!N221</f>
        <v>0.9</v>
      </c>
      <c r="G27" s="74">
        <f>Prehlad!W221</f>
        <v>466.62099999999998</v>
      </c>
    </row>
    <row r="28" spans="1:7">
      <c r="A28" s="72" t="s">
        <v>582</v>
      </c>
      <c r="B28" s="2">
        <f>Prehlad!H232</f>
        <v>0</v>
      </c>
      <c r="C28" s="2">
        <f>Prehlad!I232</f>
        <v>0</v>
      </c>
      <c r="D28" s="2">
        <f>Prehlad!J232</f>
        <v>0</v>
      </c>
      <c r="E28" s="73">
        <f>Prehlad!L232</f>
        <v>1.6437790000000001</v>
      </c>
      <c r="F28" s="74">
        <f>Prehlad!N232</f>
        <v>0</v>
      </c>
      <c r="G28" s="74">
        <f>Prehlad!W232</f>
        <v>14.748999999999999</v>
      </c>
    </row>
    <row r="29" spans="1:7">
      <c r="A29" s="72" t="s">
        <v>607</v>
      </c>
      <c r="B29" s="2">
        <f>Prehlad!H237</f>
        <v>0</v>
      </c>
      <c r="C29" s="2">
        <f>Prehlad!I237</f>
        <v>0</v>
      </c>
      <c r="D29" s="2">
        <f>Prehlad!J237</f>
        <v>0</v>
      </c>
      <c r="E29" s="73">
        <f>Prehlad!L237</f>
        <v>0.26305559999999995</v>
      </c>
      <c r="F29" s="74">
        <f>Prehlad!N237</f>
        <v>0</v>
      </c>
      <c r="G29" s="74">
        <f>Prehlad!W237</f>
        <v>27.957999999999998</v>
      </c>
    </row>
    <row r="30" spans="1:7">
      <c r="A30" s="72" t="s">
        <v>617</v>
      </c>
      <c r="B30" s="2">
        <f>Prehlad!H249</f>
        <v>0</v>
      </c>
      <c r="C30" s="2">
        <f>Prehlad!I249</f>
        <v>0</v>
      </c>
      <c r="D30" s="2">
        <f>Prehlad!J249</f>
        <v>0</v>
      </c>
      <c r="E30" s="73">
        <f>Prehlad!L249</f>
        <v>0.24725998000000002</v>
      </c>
      <c r="F30" s="74">
        <f>Prehlad!N249</f>
        <v>0</v>
      </c>
      <c r="G30" s="74">
        <f>Prehlad!W249</f>
        <v>169.80799999999999</v>
      </c>
    </row>
    <row r="31" spans="1:7">
      <c r="A31" s="72" t="s">
        <v>641</v>
      </c>
      <c r="B31" s="2">
        <f>Prehlad!H257</f>
        <v>0</v>
      </c>
      <c r="C31" s="2">
        <f>Prehlad!I257</f>
        <v>0</v>
      </c>
      <c r="D31" s="2">
        <f>Prehlad!J257</f>
        <v>0</v>
      </c>
      <c r="E31" s="73">
        <f>Prehlad!L257</f>
        <v>3.9268749999999998E-2</v>
      </c>
      <c r="F31" s="74">
        <f>Prehlad!N257</f>
        <v>0</v>
      </c>
      <c r="G31" s="74">
        <f>Prehlad!W257</f>
        <v>9.9610000000000003</v>
      </c>
    </row>
    <row r="32" spans="1:7">
      <c r="A32" s="72" t="s">
        <v>655</v>
      </c>
      <c r="B32" s="2">
        <f>Prehlad!H259</f>
        <v>0</v>
      </c>
      <c r="C32" s="2">
        <f>Prehlad!I259</f>
        <v>0</v>
      </c>
      <c r="D32" s="2">
        <f>Prehlad!J259</f>
        <v>0</v>
      </c>
      <c r="E32" s="73">
        <f>Prehlad!L259</f>
        <v>24.13456583</v>
      </c>
      <c r="F32" s="74">
        <f>Prehlad!N259</f>
        <v>0.9</v>
      </c>
      <c r="G32" s="74">
        <f>Prehlad!W259</f>
        <v>1276.6310000000001</v>
      </c>
    </row>
    <row r="34" spans="1:7">
      <c r="A34" s="72" t="s">
        <v>657</v>
      </c>
      <c r="B34" s="2">
        <f>Prehlad!H265</f>
        <v>0</v>
      </c>
      <c r="C34" s="2">
        <f>Prehlad!I265</f>
        <v>0</v>
      </c>
      <c r="D34" s="2">
        <f>Prehlad!J265</f>
        <v>0</v>
      </c>
      <c r="E34" s="73">
        <f>Prehlad!L265</f>
        <v>0</v>
      </c>
      <c r="F34" s="74">
        <f>Prehlad!N265</f>
        <v>0</v>
      </c>
      <c r="G34" s="74">
        <f>Prehlad!W265</f>
        <v>0</v>
      </c>
    </row>
    <row r="35" spans="1:7">
      <c r="A35" s="72" t="s">
        <v>668</v>
      </c>
      <c r="B35" s="2">
        <f>Prehlad!H267</f>
        <v>0</v>
      </c>
      <c r="C35" s="2">
        <f>Prehlad!I267</f>
        <v>0</v>
      </c>
      <c r="D35" s="2">
        <f>Prehlad!J267</f>
        <v>0</v>
      </c>
      <c r="E35" s="73">
        <f>Prehlad!L267</f>
        <v>0</v>
      </c>
      <c r="F35" s="74">
        <f>Prehlad!N267</f>
        <v>0</v>
      </c>
      <c r="G35" s="74">
        <f>Prehlad!W267</f>
        <v>0</v>
      </c>
    </row>
    <row r="38" spans="1:7">
      <c r="A38" s="72" t="s">
        <v>669</v>
      </c>
      <c r="B38" s="2">
        <f>Prehlad!H269</f>
        <v>0</v>
      </c>
      <c r="C38" s="2">
        <f>Prehlad!I269</f>
        <v>0</v>
      </c>
      <c r="D38" s="2">
        <f>Prehlad!J269</f>
        <v>0</v>
      </c>
      <c r="E38" s="73">
        <f>Prehlad!L269</f>
        <v>220.06919598999997</v>
      </c>
      <c r="F38" s="74">
        <f>Prehlad!N269</f>
        <v>49.462499999999999</v>
      </c>
      <c r="G38" s="74">
        <f>Prehlad!W269</f>
        <v>2687.3829999999998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R12" sqref="R12"/>
    </sheetView>
  </sheetViews>
  <sheetFormatPr defaultColWidth="9.109375" defaultRowHeight="13.2"/>
  <cols>
    <col min="1" max="1" width="0.6640625" style="3" customWidth="1"/>
    <col min="2" max="2" width="3.6640625" style="3" customWidth="1"/>
    <col min="3" max="3" width="6.88671875" style="3" customWidth="1"/>
    <col min="4" max="6" width="14" style="3" customWidth="1"/>
    <col min="7" max="7" width="3.88671875" style="3" customWidth="1"/>
    <col min="8" max="8" width="22.6640625" style="3" customWidth="1"/>
    <col min="9" max="9" width="14" style="3" customWidth="1"/>
    <col min="10" max="10" width="4.33203125" style="3" customWidth="1"/>
    <col min="11" max="11" width="19.6640625" style="3" customWidth="1"/>
    <col min="12" max="12" width="9.6640625" style="3" customWidth="1"/>
    <col min="13" max="13" width="14" style="3" customWidth="1"/>
    <col min="14" max="14" width="0.6640625" style="3" customWidth="1"/>
    <col min="15" max="15" width="1.44140625" style="3" customWidth="1"/>
    <col min="16" max="23" width="9.109375" style="3"/>
    <col min="24" max="25" width="5.6640625" style="3" customWidth="1"/>
    <col min="26" max="26" width="6.5546875" style="3" customWidth="1"/>
    <col min="27" max="27" width="21.44140625" style="3" customWidth="1"/>
    <col min="28" max="28" width="4.33203125" style="3" customWidth="1"/>
    <col min="29" max="29" width="8.33203125" style="3" customWidth="1"/>
    <col min="30" max="30" width="8.6640625" style="3" customWidth="1"/>
    <col min="31" max="1024" width="9.109375" style="3"/>
  </cols>
  <sheetData>
    <row r="1" spans="2:30" ht="28.5" customHeight="1">
      <c r="B1" s="4" t="s">
        <v>119</v>
      </c>
      <c r="C1" s="4"/>
      <c r="D1" s="4"/>
      <c r="E1" s="4"/>
      <c r="F1" s="4"/>
      <c r="G1" s="4"/>
      <c r="H1" s="5" t="str">
        <f>CONCATENATE(AA2," ",AB2," ",AC2," ",AD2)</f>
        <v xml:space="preserve">Krycí list rozpočtu v EUR  </v>
      </c>
      <c r="I1" s="4"/>
      <c r="J1" s="4"/>
      <c r="K1" s="4"/>
      <c r="L1" s="4"/>
      <c r="M1" s="4"/>
      <c r="Z1" s="69" t="s">
        <v>4</v>
      </c>
      <c r="AA1" s="69" t="s">
        <v>5</v>
      </c>
      <c r="AB1" s="69" t="s">
        <v>6</v>
      </c>
      <c r="AC1" s="69" t="s">
        <v>7</v>
      </c>
      <c r="AD1" s="69" t="s">
        <v>8</v>
      </c>
    </row>
    <row r="2" spans="2:30" ht="18" customHeight="1">
      <c r="B2" s="6" t="s">
        <v>120</v>
      </c>
      <c r="C2" s="7"/>
      <c r="D2" s="7"/>
      <c r="E2" s="7"/>
      <c r="F2" s="7"/>
      <c r="G2" s="8" t="s">
        <v>68</v>
      </c>
      <c r="H2" s="7" t="s">
        <v>121</v>
      </c>
      <c r="I2" s="7"/>
      <c r="J2" s="8" t="s">
        <v>69</v>
      </c>
      <c r="K2" s="7"/>
      <c r="L2" s="7"/>
      <c r="M2" s="50"/>
      <c r="Z2" s="69" t="s">
        <v>11</v>
      </c>
      <c r="AA2" s="70" t="s">
        <v>70</v>
      </c>
      <c r="AB2" s="70" t="s">
        <v>13</v>
      </c>
      <c r="AC2" s="70"/>
      <c r="AD2" s="71"/>
    </row>
    <row r="3" spans="2:30" ht="18" customHeight="1">
      <c r="B3" s="9" t="s">
        <v>122</v>
      </c>
      <c r="C3" s="10"/>
      <c r="D3" s="10"/>
      <c r="E3" s="10"/>
      <c r="F3" s="10"/>
      <c r="G3" s="11" t="s">
        <v>123</v>
      </c>
      <c r="H3" s="10"/>
      <c r="I3" s="10"/>
      <c r="J3" s="11" t="s">
        <v>71</v>
      </c>
      <c r="K3" s="10" t="s">
        <v>124</v>
      </c>
      <c r="L3" s="10"/>
      <c r="M3" s="51"/>
      <c r="Z3" s="69" t="s">
        <v>15</v>
      </c>
      <c r="AA3" s="70" t="s">
        <v>72</v>
      </c>
      <c r="AB3" s="70" t="s">
        <v>13</v>
      </c>
      <c r="AC3" s="70" t="s">
        <v>17</v>
      </c>
      <c r="AD3" s="71" t="s">
        <v>18</v>
      </c>
    </row>
    <row r="4" spans="2:30" ht="18" customHeight="1">
      <c r="B4" s="12"/>
      <c r="C4" s="13"/>
      <c r="D4" s="13"/>
      <c r="E4" s="13"/>
      <c r="F4" s="13"/>
      <c r="G4" s="14"/>
      <c r="H4" s="13"/>
      <c r="I4" s="13"/>
      <c r="J4" s="14" t="s">
        <v>73</v>
      </c>
      <c r="K4" s="13" t="s">
        <v>125</v>
      </c>
      <c r="L4" s="13" t="s">
        <v>74</v>
      </c>
      <c r="M4" s="52"/>
      <c r="Z4" s="69" t="s">
        <v>19</v>
      </c>
      <c r="AA4" s="70" t="s">
        <v>75</v>
      </c>
      <c r="AB4" s="70" t="s">
        <v>13</v>
      </c>
      <c r="AC4" s="70"/>
      <c r="AD4" s="71"/>
    </row>
    <row r="5" spans="2:30" ht="18" customHeight="1">
      <c r="B5" s="6" t="s">
        <v>76</v>
      </c>
      <c r="C5" s="7"/>
      <c r="D5" s="7" t="s">
        <v>126</v>
      </c>
      <c r="E5" s="7"/>
      <c r="F5" s="7"/>
      <c r="G5" s="15" t="s">
        <v>127</v>
      </c>
      <c r="H5" s="7"/>
      <c r="I5" s="7"/>
      <c r="J5" s="7" t="s">
        <v>77</v>
      </c>
      <c r="K5" s="7"/>
      <c r="L5" s="7" t="s">
        <v>78</v>
      </c>
      <c r="M5" s="50"/>
      <c r="Z5" s="69" t="s">
        <v>21</v>
      </c>
      <c r="AA5" s="70" t="s">
        <v>72</v>
      </c>
      <c r="AB5" s="70" t="s">
        <v>13</v>
      </c>
      <c r="AC5" s="70" t="s">
        <v>17</v>
      </c>
      <c r="AD5" s="71" t="s">
        <v>18</v>
      </c>
    </row>
    <row r="6" spans="2:30" ht="18" customHeight="1">
      <c r="B6" s="9" t="s">
        <v>79</v>
      </c>
      <c r="C6" s="10"/>
      <c r="D6" s="10"/>
      <c r="E6" s="10"/>
      <c r="F6" s="10"/>
      <c r="G6" s="16"/>
      <c r="H6" s="10"/>
      <c r="I6" s="10"/>
      <c r="J6" s="10" t="s">
        <v>77</v>
      </c>
      <c r="K6" s="10"/>
      <c r="L6" s="10" t="s">
        <v>78</v>
      </c>
      <c r="M6" s="51"/>
    </row>
    <row r="7" spans="2:30" ht="18" customHeight="1">
      <c r="B7" s="12" t="s">
        <v>80</v>
      </c>
      <c r="C7" s="13"/>
      <c r="D7" s="13" t="s">
        <v>128</v>
      </c>
      <c r="E7" s="13"/>
      <c r="F7" s="13"/>
      <c r="G7" s="17" t="s">
        <v>127</v>
      </c>
      <c r="H7" s="13" t="s">
        <v>129</v>
      </c>
      <c r="I7" s="13"/>
      <c r="J7" s="13" t="s">
        <v>77</v>
      </c>
      <c r="K7" s="13"/>
      <c r="L7" s="13" t="s">
        <v>78</v>
      </c>
      <c r="M7" s="52"/>
    </row>
    <row r="8" spans="2:30" ht="18" customHeight="1">
      <c r="B8" s="18"/>
      <c r="C8" s="19"/>
      <c r="D8" s="20"/>
      <c r="E8" s="21"/>
      <c r="F8" s="22">
        <f>IF(B8&lt;&gt;0,ROUND($M$26/B8,0),0)</f>
        <v>0</v>
      </c>
      <c r="G8" s="15"/>
      <c r="H8" s="19"/>
      <c r="I8" s="22">
        <f>IF(G8&lt;&gt;0,ROUND($M$26/G8,0),0)</f>
        <v>0</v>
      </c>
      <c r="J8" s="8"/>
      <c r="K8" s="19"/>
      <c r="L8" s="21"/>
      <c r="M8" s="53">
        <f>IF(J8&lt;&gt;0,ROUND($M$26/J8,0),0)</f>
        <v>0</v>
      </c>
    </row>
    <row r="9" spans="2:30" ht="18" customHeight="1">
      <c r="B9" s="23"/>
      <c r="C9" s="24"/>
      <c r="D9" s="25"/>
      <c r="E9" s="26"/>
      <c r="F9" s="27">
        <f>IF(B9&lt;&gt;0,ROUND($M$26/B9,0),0)</f>
        <v>0</v>
      </c>
      <c r="G9" s="28"/>
      <c r="H9" s="24"/>
      <c r="I9" s="27">
        <f>IF(G9&lt;&gt;0,ROUND($M$26/G9,0),0)</f>
        <v>0</v>
      </c>
      <c r="J9" s="28"/>
      <c r="K9" s="24"/>
      <c r="L9" s="26"/>
      <c r="M9" s="54">
        <f>IF(J9&lt;&gt;0,ROUND($M$26/J9,0),0)</f>
        <v>0</v>
      </c>
    </row>
    <row r="10" spans="2:30" ht="18" customHeight="1">
      <c r="B10" s="29" t="s">
        <v>81</v>
      </c>
      <c r="C10" s="30" t="s">
        <v>82</v>
      </c>
      <c r="D10" s="31" t="s">
        <v>30</v>
      </c>
      <c r="E10" s="31" t="s">
        <v>83</v>
      </c>
      <c r="F10" s="32" t="s">
        <v>84</v>
      </c>
      <c r="G10" s="29" t="s">
        <v>85</v>
      </c>
      <c r="H10" s="119" t="s">
        <v>86</v>
      </c>
      <c r="I10" s="119"/>
      <c r="J10" s="29" t="s">
        <v>87</v>
      </c>
      <c r="K10" s="119" t="s">
        <v>88</v>
      </c>
      <c r="L10" s="119"/>
      <c r="M10" s="119"/>
    </row>
    <row r="11" spans="2:30" ht="18" customHeight="1">
      <c r="B11" s="33">
        <v>1</v>
      </c>
      <c r="C11" s="34" t="s">
        <v>89</v>
      </c>
      <c r="D11" s="121">
        <f>Prehlad!H118</f>
        <v>0</v>
      </c>
      <c r="E11" s="121">
        <f>Prehlad!I118</f>
        <v>0</v>
      </c>
      <c r="F11" s="122">
        <f>D11+E11</f>
        <v>0</v>
      </c>
      <c r="G11" s="33">
        <v>6</v>
      </c>
      <c r="H11" s="34" t="s">
        <v>130</v>
      </c>
      <c r="I11" s="122">
        <v>0</v>
      </c>
      <c r="J11" s="33">
        <v>11</v>
      </c>
      <c r="K11" s="55" t="s">
        <v>133</v>
      </c>
      <c r="L11" s="56"/>
      <c r="M11" s="122">
        <f>ROUND(((D11+E11+D12+E12+D13)*L11),2)</f>
        <v>0</v>
      </c>
    </row>
    <row r="12" spans="2:30" ht="18" customHeight="1">
      <c r="B12" s="35">
        <v>2</v>
      </c>
      <c r="C12" s="36" t="s">
        <v>90</v>
      </c>
      <c r="D12" s="123">
        <f>Prehlad!H259</f>
        <v>0</v>
      </c>
      <c r="E12" s="123">
        <f>Prehlad!I259</f>
        <v>0</v>
      </c>
      <c r="F12" s="122">
        <f>D12+E12</f>
        <v>0</v>
      </c>
      <c r="G12" s="35">
        <v>7</v>
      </c>
      <c r="H12" s="36" t="s">
        <v>131</v>
      </c>
      <c r="I12" s="124">
        <v>0</v>
      </c>
      <c r="J12" s="35">
        <v>12</v>
      </c>
      <c r="K12" s="57" t="s">
        <v>134</v>
      </c>
      <c r="L12" s="58"/>
      <c r="M12" s="124">
        <f>ROUND(((D11+E11+D12+E12+D13)*L12),2)</f>
        <v>0</v>
      </c>
    </row>
    <row r="13" spans="2:30" ht="18" customHeight="1">
      <c r="B13" s="35">
        <v>3</v>
      </c>
      <c r="C13" s="36" t="s">
        <v>91</v>
      </c>
      <c r="D13" s="123">
        <f>Prehlad!H267</f>
        <v>0</v>
      </c>
      <c r="E13" s="123">
        <f>Prehlad!I267</f>
        <v>0</v>
      </c>
      <c r="F13" s="122">
        <f>D13+E13</f>
        <v>0</v>
      </c>
      <c r="G13" s="35">
        <v>8</v>
      </c>
      <c r="H13" s="36" t="s">
        <v>132</v>
      </c>
      <c r="I13" s="124">
        <v>0</v>
      </c>
      <c r="J13" s="35">
        <v>13</v>
      </c>
      <c r="K13" s="57" t="s">
        <v>135</v>
      </c>
      <c r="L13" s="58"/>
      <c r="M13" s="124">
        <f>ROUND(((D11+E11+D12+E12+D13)*L13),2)</f>
        <v>0</v>
      </c>
    </row>
    <row r="14" spans="2:30" ht="18" customHeight="1">
      <c r="B14" s="35">
        <v>4</v>
      </c>
      <c r="C14" s="36" t="s">
        <v>92</v>
      </c>
      <c r="D14" s="123"/>
      <c r="E14" s="123"/>
      <c r="F14" s="125">
        <f>D14+E14</f>
        <v>0</v>
      </c>
      <c r="G14" s="35">
        <v>9</v>
      </c>
      <c r="H14" s="36" t="s">
        <v>2</v>
      </c>
      <c r="I14" s="124">
        <v>0</v>
      </c>
      <c r="J14" s="35">
        <v>14</v>
      </c>
      <c r="K14" s="57" t="s">
        <v>2</v>
      </c>
      <c r="L14" s="58"/>
      <c r="M14" s="124">
        <f>ROUND(((D11+E11+D12+E12+D13+E13)*L14),2)</f>
        <v>0</v>
      </c>
    </row>
    <row r="15" spans="2:30" ht="18" customHeight="1">
      <c r="B15" s="37">
        <v>5</v>
      </c>
      <c r="C15" s="38" t="s">
        <v>93</v>
      </c>
      <c r="D15" s="126">
        <f>SUM(D11:D14)</f>
        <v>0</v>
      </c>
      <c r="E15" s="127">
        <f>SUM(E11:E14)</f>
        <v>0</v>
      </c>
      <c r="F15" s="128">
        <f>SUM(F11:F14)</f>
        <v>0</v>
      </c>
      <c r="G15" s="39">
        <v>10</v>
      </c>
      <c r="H15" s="40" t="s">
        <v>94</v>
      </c>
      <c r="I15" s="128">
        <f>SUM(I11:I14)</f>
        <v>0</v>
      </c>
      <c r="J15" s="37">
        <v>15</v>
      </c>
      <c r="K15" s="59"/>
      <c r="L15" s="60" t="s">
        <v>95</v>
      </c>
      <c r="M15" s="128">
        <f>SUM(M11:M14)</f>
        <v>0</v>
      </c>
    </row>
    <row r="16" spans="2:30" ht="18" customHeight="1">
      <c r="B16" s="118" t="s">
        <v>96</v>
      </c>
      <c r="C16" s="118"/>
      <c r="D16" s="118"/>
      <c r="E16" s="118"/>
      <c r="F16" s="41"/>
      <c r="G16" s="120" t="s">
        <v>97</v>
      </c>
      <c r="H16" s="120"/>
      <c r="I16" s="120"/>
      <c r="J16" s="29" t="s">
        <v>98</v>
      </c>
      <c r="K16" s="119" t="s">
        <v>99</v>
      </c>
      <c r="L16" s="119"/>
      <c r="M16" s="119"/>
    </row>
    <row r="17" spans="2:13" ht="18" customHeight="1">
      <c r="B17" s="42"/>
      <c r="C17" s="43" t="s">
        <v>100</v>
      </c>
      <c r="D17" s="43"/>
      <c r="E17" s="43" t="s">
        <v>101</v>
      </c>
      <c r="F17" s="44"/>
      <c r="G17" s="42"/>
      <c r="H17" s="4"/>
      <c r="I17" s="61"/>
      <c r="J17" s="35">
        <v>16</v>
      </c>
      <c r="K17" s="57" t="s">
        <v>102</v>
      </c>
      <c r="L17" s="62"/>
      <c r="M17" s="124">
        <v>0</v>
      </c>
    </row>
    <row r="18" spans="2:13" ht="18" customHeight="1">
      <c r="B18" s="45"/>
      <c r="C18" s="4" t="s">
        <v>103</v>
      </c>
      <c r="D18" s="4"/>
      <c r="E18" s="4"/>
      <c r="F18" s="46"/>
      <c r="G18" s="45"/>
      <c r="H18" s="4" t="s">
        <v>100</v>
      </c>
      <c r="I18" s="61"/>
      <c r="J18" s="35">
        <v>17</v>
      </c>
      <c r="K18" s="57" t="s">
        <v>136</v>
      </c>
      <c r="L18" s="62"/>
      <c r="M18" s="124">
        <v>0</v>
      </c>
    </row>
    <row r="19" spans="2:13" ht="18" customHeight="1">
      <c r="B19" s="45"/>
      <c r="C19" s="4"/>
      <c r="D19" s="4"/>
      <c r="E19" s="4"/>
      <c r="F19" s="46"/>
      <c r="G19" s="45"/>
      <c r="H19" s="47"/>
      <c r="I19" s="61"/>
      <c r="J19" s="35">
        <v>18</v>
      </c>
      <c r="K19" s="57" t="s">
        <v>137</v>
      </c>
      <c r="L19" s="62"/>
      <c r="M19" s="124">
        <v>0</v>
      </c>
    </row>
    <row r="20" spans="2:13" ht="18" customHeight="1">
      <c r="B20" s="45"/>
      <c r="C20" s="4"/>
      <c r="D20" s="4"/>
      <c r="E20" s="4"/>
      <c r="F20" s="46"/>
      <c r="G20" s="45"/>
      <c r="H20" s="43" t="s">
        <v>101</v>
      </c>
      <c r="I20" s="61"/>
      <c r="J20" s="35">
        <v>19</v>
      </c>
      <c r="K20" s="57" t="s">
        <v>2</v>
      </c>
      <c r="L20" s="62"/>
      <c r="M20" s="124">
        <v>0</v>
      </c>
    </row>
    <row r="21" spans="2:13" ht="18" customHeight="1">
      <c r="B21" s="42"/>
      <c r="C21" s="4"/>
      <c r="D21" s="4"/>
      <c r="E21" s="4"/>
      <c r="F21" s="4"/>
      <c r="G21" s="42"/>
      <c r="H21" s="4" t="s">
        <v>103</v>
      </c>
      <c r="I21" s="61"/>
      <c r="J21" s="37">
        <v>20</v>
      </c>
      <c r="K21" s="59"/>
      <c r="L21" s="60" t="s">
        <v>104</v>
      </c>
      <c r="M21" s="128">
        <f>SUM(M17:M20)</f>
        <v>0</v>
      </c>
    </row>
    <row r="22" spans="2:13" ht="18" customHeight="1">
      <c r="B22" s="118" t="s">
        <v>105</v>
      </c>
      <c r="C22" s="118"/>
      <c r="D22" s="118"/>
      <c r="E22" s="118"/>
      <c r="F22" s="41"/>
      <c r="G22" s="42"/>
      <c r="H22" s="4"/>
      <c r="I22" s="61"/>
      <c r="J22" s="29" t="s">
        <v>106</v>
      </c>
      <c r="K22" s="119" t="s">
        <v>107</v>
      </c>
      <c r="L22" s="119"/>
      <c r="M22" s="119"/>
    </row>
    <row r="23" spans="2:13" ht="18" customHeight="1">
      <c r="B23" s="42"/>
      <c r="C23" s="43" t="s">
        <v>100</v>
      </c>
      <c r="D23" s="43"/>
      <c r="E23" s="43" t="s">
        <v>101</v>
      </c>
      <c r="F23" s="44"/>
      <c r="G23" s="42"/>
      <c r="H23" s="4"/>
      <c r="I23" s="61"/>
      <c r="J23" s="33">
        <v>21</v>
      </c>
      <c r="K23" s="55"/>
      <c r="L23" s="63" t="s">
        <v>108</v>
      </c>
      <c r="M23" s="122">
        <f>ROUND(F15,2)+I15+M15+M21</f>
        <v>0</v>
      </c>
    </row>
    <row r="24" spans="2:13" ht="18" customHeight="1">
      <c r="B24" s="45"/>
      <c r="C24" s="4" t="s">
        <v>103</v>
      </c>
      <c r="D24" s="4"/>
      <c r="E24" s="4"/>
      <c r="F24" s="46"/>
      <c r="G24" s="42"/>
      <c r="H24" s="4"/>
      <c r="I24" s="61"/>
      <c r="J24" s="35">
        <v>22</v>
      </c>
      <c r="K24" s="57" t="s">
        <v>138</v>
      </c>
      <c r="L24" s="129">
        <f>M23-L25</f>
        <v>0</v>
      </c>
      <c r="M24" s="124">
        <f>ROUND((L24*20)/100,2)</f>
        <v>0</v>
      </c>
    </row>
    <row r="25" spans="2:13" ht="18" customHeight="1">
      <c r="B25" s="45"/>
      <c r="C25" s="4"/>
      <c r="D25" s="4"/>
      <c r="E25" s="4"/>
      <c r="F25" s="46"/>
      <c r="G25" s="42"/>
      <c r="H25" s="4"/>
      <c r="I25" s="61"/>
      <c r="J25" s="35">
        <v>23</v>
      </c>
      <c r="K25" s="57" t="s">
        <v>139</v>
      </c>
      <c r="L25" s="129">
        <f>SUMIF(Prehlad!O11:O9999,0,Prehlad!J11:J9999)</f>
        <v>0</v>
      </c>
      <c r="M25" s="124">
        <f>ROUND((L25*0)/100,1)</f>
        <v>0</v>
      </c>
    </row>
    <row r="26" spans="2:13" ht="18" customHeight="1">
      <c r="B26" s="45"/>
      <c r="C26" s="4"/>
      <c r="D26" s="4"/>
      <c r="E26" s="4"/>
      <c r="F26" s="46"/>
      <c r="G26" s="42"/>
      <c r="H26" s="4"/>
      <c r="I26" s="61"/>
      <c r="J26" s="37">
        <v>24</v>
      </c>
      <c r="K26" s="59"/>
      <c r="L26" s="60" t="s">
        <v>109</v>
      </c>
      <c r="M26" s="128">
        <f>M23+M24+M25</f>
        <v>0</v>
      </c>
    </row>
    <row r="27" spans="2:13" ht="17.100000000000001" customHeight="1">
      <c r="B27" s="48"/>
      <c r="C27" s="49"/>
      <c r="D27" s="49"/>
      <c r="E27" s="49"/>
      <c r="F27" s="49"/>
      <c r="G27" s="48"/>
      <c r="H27" s="49"/>
      <c r="I27" s="64"/>
      <c r="J27" s="65" t="s">
        <v>110</v>
      </c>
      <c r="K27" s="66" t="s">
        <v>140</v>
      </c>
      <c r="L27" s="67"/>
      <c r="M27" s="68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2023-02-14T12:43:24Z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