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G:\horaren\zelená strecha\ODODVZDANé 092021\"/>
    </mc:Choice>
  </mc:AlternateContent>
  <xr:revisionPtr revIDLastSave="0" documentId="8_{ED2CE5D8-C41A-4CC2-A014-6CDC6F31D421}" xr6:coauthVersionLast="47" xr6:coauthVersionMax="47" xr10:uidLastSave="{00000000-0000-0000-0000-000000000000}"/>
  <bookViews>
    <workbookView xWindow="-28920" yWindow="2655" windowWidth="29040" windowHeight="15840" xr2:uid="{00000000-000D-0000-FFFF-FFFF00000000}"/>
  </bookViews>
  <sheets>
    <sheet name="Rekapitulácia stavby" sheetId="1" r:id="rId1"/>
    <sheet name="SO08 - Retenčná st." sheetId="2" r:id="rId2"/>
  </sheets>
  <definedNames>
    <definedName name="_xlnm._FilterDatabase" localSheetId="1" hidden="1">'SO08 - Retenčná st.'!$C$137:$K$347</definedName>
    <definedName name="_xlnm.Print_Titles" localSheetId="0">'Rekapitulácia stavby'!$92:$92</definedName>
    <definedName name="_xlnm.Print_Titles" localSheetId="1">'SO08 - Retenčná st.'!$137:$137</definedName>
    <definedName name="_xlnm.Print_Area" localSheetId="0">'Rekapitulácia stavby'!$D$4:$AO$76,'Rekapitulácia stavby'!$C$82:$AQ$96</definedName>
    <definedName name="_xlnm.Print_Area" localSheetId="1">'SO08 - Retenčná st.'!$C$4:$J$76,'SO08 - Retenčná st.'!$C$82:$J$119,'SO08 - Retenčná st.'!$C$125:$J$356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/>
  <c r="J37" i="2"/>
  <c r="AX95" i="1" s="1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6" i="2"/>
  <c r="BH336" i="2"/>
  <c r="BG336" i="2"/>
  <c r="BE336" i="2"/>
  <c r="T336" i="2"/>
  <c r="R336" i="2"/>
  <c r="P336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47" i="2"/>
  <c r="BH247" i="2"/>
  <c r="BG247" i="2"/>
  <c r="BE247" i="2"/>
  <c r="T247" i="2"/>
  <c r="R247" i="2"/>
  <c r="P247" i="2"/>
  <c r="BI242" i="2"/>
  <c r="BH242" i="2"/>
  <c r="BG242" i="2"/>
  <c r="BE242" i="2"/>
  <c r="T242" i="2"/>
  <c r="R242" i="2"/>
  <c r="P242" i="2"/>
  <c r="BI237" i="2"/>
  <c r="BH237" i="2"/>
  <c r="BG237" i="2"/>
  <c r="BE237" i="2"/>
  <c r="T237" i="2"/>
  <c r="R237" i="2"/>
  <c r="P237" i="2"/>
  <c r="BI232" i="2"/>
  <c r="BH232" i="2"/>
  <c r="BG232" i="2"/>
  <c r="BE232" i="2"/>
  <c r="T232" i="2"/>
  <c r="R232" i="2"/>
  <c r="P232" i="2"/>
  <c r="BI226" i="2"/>
  <c r="BH226" i="2"/>
  <c r="BG226" i="2"/>
  <c r="BE226" i="2"/>
  <c r="T226" i="2"/>
  <c r="R226" i="2"/>
  <c r="P226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T209" i="2" s="1"/>
  <c r="R210" i="2"/>
  <c r="R209" i="2" s="1"/>
  <c r="P210" i="2"/>
  <c r="P209" i="2" s="1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3" i="2"/>
  <c r="BH173" i="2"/>
  <c r="BG173" i="2"/>
  <c r="BE173" i="2"/>
  <c r="T173" i="2"/>
  <c r="R173" i="2"/>
  <c r="P173" i="2"/>
  <c r="BI168" i="2"/>
  <c r="BH168" i="2"/>
  <c r="BG168" i="2"/>
  <c r="BE168" i="2"/>
  <c r="T168" i="2"/>
  <c r="R168" i="2"/>
  <c r="P168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BI148" i="2"/>
  <c r="BH148" i="2"/>
  <c r="BG148" i="2"/>
  <c r="BE148" i="2"/>
  <c r="T148" i="2"/>
  <c r="R148" i="2"/>
  <c r="P148" i="2"/>
  <c r="BI141" i="2"/>
  <c r="BH141" i="2"/>
  <c r="BG141" i="2"/>
  <c r="BE141" i="2"/>
  <c r="T141" i="2"/>
  <c r="T140" i="2"/>
  <c r="R141" i="2"/>
  <c r="R140" i="2" s="1"/>
  <c r="P141" i="2"/>
  <c r="P140" i="2" s="1"/>
  <c r="J135" i="2"/>
  <c r="J134" i="2"/>
  <c r="F134" i="2"/>
  <c r="F132" i="2"/>
  <c r="E130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2" i="2"/>
  <c r="J91" i="2"/>
  <c r="F91" i="2"/>
  <c r="F89" i="2"/>
  <c r="E87" i="2"/>
  <c r="J18" i="2"/>
  <c r="E18" i="2"/>
  <c r="F135" i="2" s="1"/>
  <c r="J17" i="2"/>
  <c r="J12" i="2"/>
  <c r="J89" i="2" s="1"/>
  <c r="E7" i="2"/>
  <c r="E128" i="2"/>
  <c r="L90" i="1"/>
  <c r="AM90" i="1"/>
  <c r="AM89" i="1"/>
  <c r="L89" i="1"/>
  <c r="AM87" i="1"/>
  <c r="L87" i="1"/>
  <c r="L85" i="1"/>
  <c r="BK347" i="2"/>
  <c r="J343" i="2"/>
  <c r="J342" i="2"/>
  <c r="BK336" i="2"/>
  <c r="J330" i="2"/>
  <c r="J329" i="2"/>
  <c r="BK324" i="2"/>
  <c r="J319" i="2"/>
  <c r="BK313" i="2"/>
  <c r="BK307" i="2"/>
  <c r="J301" i="2"/>
  <c r="J254" i="2"/>
  <c r="BK237" i="2"/>
  <c r="BK218" i="2"/>
  <c r="J195" i="2"/>
  <c r="J187" i="2"/>
  <c r="J307" i="2"/>
  <c r="BK301" i="2"/>
  <c r="J289" i="2"/>
  <c r="J226" i="2"/>
  <c r="J210" i="2"/>
  <c r="BK191" i="2"/>
  <c r="J183" i="2"/>
  <c r="J154" i="2"/>
  <c r="BK289" i="2"/>
  <c r="BK261" i="2"/>
  <c r="BK203" i="2"/>
  <c r="J190" i="2"/>
  <c r="J160" i="2"/>
  <c r="J261" i="2"/>
  <c r="BK242" i="2"/>
  <c r="J220" i="2"/>
  <c r="BK192" i="2"/>
  <c r="BK173" i="2"/>
  <c r="J148" i="2"/>
  <c r="BK287" i="2"/>
  <c r="BK213" i="2"/>
  <c r="J197" i="2"/>
  <c r="BK183" i="2"/>
  <c r="J263" i="2"/>
  <c r="J247" i="2"/>
  <c r="BK210" i="2"/>
  <c r="BK168" i="2"/>
  <c r="BK141" i="2"/>
  <c r="BK346" i="2"/>
  <c r="J346" i="2"/>
  <c r="BK342" i="2"/>
  <c r="J341" i="2"/>
  <c r="BK330" i="2"/>
  <c r="BK328" i="2"/>
  <c r="J326" i="2"/>
  <c r="BK319" i="2"/>
  <c r="J317" i="2"/>
  <c r="J313" i="2"/>
  <c r="BK303" i="2"/>
  <c r="BK298" i="2"/>
  <c r="BK247" i="2"/>
  <c r="J232" i="2"/>
  <c r="J203" i="2"/>
  <c r="BK188" i="2"/>
  <c r="J168" i="2"/>
  <c r="BK311" i="2"/>
  <c r="BK299" i="2"/>
  <c r="BK291" i="2"/>
  <c r="J252" i="2"/>
  <c r="J200" i="2"/>
  <c r="BK195" i="2"/>
  <c r="BK187" i="2"/>
  <c r="J141" i="2"/>
  <c r="J291" i="2"/>
  <c r="J218" i="2"/>
  <c r="J193" i="2"/>
  <c r="J173" i="2"/>
  <c r="AS94" i="1"/>
  <c r="BK252" i="2"/>
  <c r="J237" i="2"/>
  <c r="J191" i="2"/>
  <c r="BK160" i="2"/>
  <c r="J347" i="2"/>
  <c r="BK343" i="2"/>
  <c r="BK341" i="2"/>
  <c r="J336" i="2"/>
  <c r="BK329" i="2"/>
  <c r="J328" i="2"/>
  <c r="BK326" i="2"/>
  <c r="J324" i="2"/>
  <c r="BK317" i="2"/>
  <c r="J311" i="2"/>
  <c r="J299" i="2"/>
  <c r="BK293" i="2"/>
  <c r="J242" i="2"/>
  <c r="BK220" i="2"/>
  <c r="BK190" i="2"/>
  <c r="BK148" i="2"/>
  <c r="J303" i="2"/>
  <c r="J293" i="2"/>
  <c r="J287" i="2"/>
  <c r="J213" i="2"/>
  <c r="BK197" i="2"/>
  <c r="J188" i="2"/>
  <c r="BK178" i="2"/>
  <c r="J298" i="2"/>
  <c r="BK263" i="2"/>
  <c r="BK226" i="2"/>
  <c r="BK200" i="2"/>
  <c r="J192" i="2"/>
  <c r="BK154" i="2"/>
  <c r="BK254" i="2"/>
  <c r="BK232" i="2"/>
  <c r="BK193" i="2"/>
  <c r="J178" i="2"/>
  <c r="P147" i="2" l="1"/>
  <c r="BK159" i="2"/>
  <c r="J159" i="2"/>
  <c r="J100" i="2" s="1"/>
  <c r="BK182" i="2"/>
  <c r="J182" i="2" s="1"/>
  <c r="J101" i="2" s="1"/>
  <c r="BK212" i="2"/>
  <c r="BK211" i="2" s="1"/>
  <c r="J211" i="2" s="1"/>
  <c r="J103" i="2" s="1"/>
  <c r="BK302" i="2"/>
  <c r="J302" i="2" s="1"/>
  <c r="J105" i="2" s="1"/>
  <c r="BK327" i="2"/>
  <c r="J327" i="2" s="1"/>
  <c r="J106" i="2" s="1"/>
  <c r="R159" i="2"/>
  <c r="R182" i="2"/>
  <c r="R212" i="2"/>
  <c r="P302" i="2"/>
  <c r="R327" i="2"/>
  <c r="P345" i="2"/>
  <c r="P344" i="2" s="1"/>
  <c r="R147" i="2"/>
  <c r="R139" i="2" s="1"/>
  <c r="P159" i="2"/>
  <c r="T182" i="2"/>
  <c r="P212" i="2"/>
  <c r="T302" i="2"/>
  <c r="P327" i="2"/>
  <c r="BK345" i="2"/>
  <c r="J345" i="2" s="1"/>
  <c r="J108" i="2" s="1"/>
  <c r="T345" i="2"/>
  <c r="T344" i="2"/>
  <c r="BK147" i="2"/>
  <c r="J147" i="2" s="1"/>
  <c r="J99" i="2" s="1"/>
  <c r="T147" i="2"/>
  <c r="T159" i="2"/>
  <c r="P182" i="2"/>
  <c r="T212" i="2"/>
  <c r="R302" i="2"/>
  <c r="T327" i="2"/>
  <c r="R345" i="2"/>
  <c r="R344" i="2"/>
  <c r="BK209" i="2"/>
  <c r="J209" i="2" s="1"/>
  <c r="J102" i="2" s="1"/>
  <c r="BK140" i="2"/>
  <c r="J140" i="2"/>
  <c r="J98" i="2" s="1"/>
  <c r="BF191" i="2"/>
  <c r="BF192" i="2"/>
  <c r="BF200" i="2"/>
  <c r="BF218" i="2"/>
  <c r="BF220" i="2"/>
  <c r="BF232" i="2"/>
  <c r="BF242" i="2"/>
  <c r="J132" i="2"/>
  <c r="BF148" i="2"/>
  <c r="BF154" i="2"/>
  <c r="BF168" i="2"/>
  <c r="BF183" i="2"/>
  <c r="BF188" i="2"/>
  <c r="BF190" i="2"/>
  <c r="BF203" i="2"/>
  <c r="BF210" i="2"/>
  <c r="BF226" i="2"/>
  <c r="BF291" i="2"/>
  <c r="F92" i="2"/>
  <c r="BF141" i="2"/>
  <c r="BF187" i="2"/>
  <c r="BF197" i="2"/>
  <c r="BF247" i="2"/>
  <c r="BF261" i="2"/>
  <c r="BF293" i="2"/>
  <c r="BF301" i="2"/>
  <c r="BF303" i="2"/>
  <c r="BF307" i="2"/>
  <c r="E85" i="2"/>
  <c r="BF160" i="2"/>
  <c r="BF173" i="2"/>
  <c r="BF178" i="2"/>
  <c r="BF193" i="2"/>
  <c r="BF195" i="2"/>
  <c r="BF213" i="2"/>
  <c r="BF237" i="2"/>
  <c r="BF252" i="2"/>
  <c r="BF254" i="2"/>
  <c r="BF263" i="2"/>
  <c r="BF287" i="2"/>
  <c r="BF289" i="2"/>
  <c r="BF298" i="2"/>
  <c r="BF299" i="2"/>
  <c r="BF311" i="2"/>
  <c r="BF313" i="2"/>
  <c r="BF317" i="2"/>
  <c r="BF319" i="2"/>
  <c r="BF324" i="2"/>
  <c r="BF326" i="2"/>
  <c r="BF328" i="2"/>
  <c r="BF329" i="2"/>
  <c r="BF330" i="2"/>
  <c r="BF336" i="2"/>
  <c r="BF341" i="2"/>
  <c r="BF342" i="2"/>
  <c r="BF343" i="2"/>
  <c r="BF346" i="2"/>
  <c r="BF347" i="2"/>
  <c r="F37" i="2"/>
  <c r="BB95" i="1" s="1"/>
  <c r="BB94" i="1" s="1"/>
  <c r="AX94" i="1" s="1"/>
  <c r="F39" i="2"/>
  <c r="BD95" i="1" s="1"/>
  <c r="BD94" i="1" s="1"/>
  <c r="W33" i="1" s="1"/>
  <c r="F38" i="2"/>
  <c r="BC95" i="1" s="1"/>
  <c r="BC94" i="1" s="1"/>
  <c r="W32" i="1" s="1"/>
  <c r="J35" i="2"/>
  <c r="AV95" i="1" s="1"/>
  <c r="F35" i="2"/>
  <c r="AZ95" i="1" s="1"/>
  <c r="AZ94" i="1" s="1"/>
  <c r="W29" i="1" s="1"/>
  <c r="T139" i="2" l="1"/>
  <c r="P211" i="2"/>
  <c r="T211" i="2"/>
  <c r="P139" i="2"/>
  <c r="P138" i="2" s="1"/>
  <c r="AU95" i="1" s="1"/>
  <c r="AU94" i="1" s="1"/>
  <c r="R211" i="2"/>
  <c r="R138" i="2" s="1"/>
  <c r="J212" i="2"/>
  <c r="J104" i="2" s="1"/>
  <c r="BK344" i="2"/>
  <c r="J344" i="2" s="1"/>
  <c r="J107" i="2" s="1"/>
  <c r="BK139" i="2"/>
  <c r="AY94" i="1"/>
  <c r="AV94" i="1"/>
  <c r="AK29" i="1" s="1"/>
  <c r="W31" i="1"/>
  <c r="T138" i="2" l="1"/>
  <c r="BK138" i="2"/>
  <c r="J138" i="2" s="1"/>
  <c r="J96" i="2" s="1"/>
  <c r="J30" i="2" s="1"/>
  <c r="J117" i="2" s="1"/>
  <c r="J139" i="2"/>
  <c r="J97" i="2" s="1"/>
  <c r="J111" i="2" l="1"/>
  <c r="BF117" i="2"/>
  <c r="J36" i="2" l="1"/>
  <c r="AW95" i="1" s="1"/>
  <c r="AT95" i="1" s="1"/>
  <c r="F36" i="2"/>
  <c r="BA95" i="1" s="1"/>
  <c r="BA94" i="1" s="1"/>
  <c r="J31" i="2"/>
  <c r="J32" i="2" s="1"/>
  <c r="J119" i="2"/>
  <c r="AG95" i="1" l="1"/>
  <c r="J41" i="2"/>
  <c r="AW94" i="1"/>
  <c r="W30" i="1"/>
  <c r="AK30" i="1" l="1"/>
  <c r="AT94" i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<sst xmlns="http://schemas.openxmlformats.org/spreadsheetml/2006/main" count="2517" uniqueCount="490">
  <si>
    <t>Export Komplet</t>
  </si>
  <si>
    <t/>
  </si>
  <si>
    <t>2.0</t>
  </si>
  <si>
    <t>False</t>
  </si>
  <si>
    <t>{604deba4-3e35-402f-a6db-dafad0a93efd}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</si>
  <si>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</si>
  <si>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</si>
  <si>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</si>
  <si>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</si>
  <si>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</si>
  <si>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</si>
  <si>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</si>
  <si>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</si>
  <si>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</si>
  <si>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Pod Bánošom - modernizácia vzdelávania SO 08 Retenčná strecha</t>
  </si>
  <si>
    <t>JKSO:</t>
  </si>
  <si>
    <t>KS:</t>
  </si>
  <si>
    <t>Miesto:</t>
  </si>
  <si>
    <t>Banská Štiavnica</t>
  </si>
  <si>
    <t>Dátum: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</si>
  <si>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</si>
  <si>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</si>
  <si>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</si>
  <si>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</si>
  <si>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</si>
  <si>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</si>
  <si>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</si>
  <si>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J. Tvrdoň</t>
  </si>
  <si>
    <t>True</t>
  </si>
  <si>
    <t>0,01</t>
  </si>
  <si>
    <t>Spracovateľ:</t>
  </si>
  <si>
    <t>Rosoft,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</si>
  <si>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</si>
  <si>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</si>
  <si>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</si>
  <si>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</si>
  <si>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</si>
  <si>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</si>
  <si>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</si>
  <si>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</si>
  <si>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</si>
  <si>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</si>
  <si>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</si>
  <si>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</si>
  <si>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</si>
  <si>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</si>
  <si>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</si>
  <si>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</si>
  <si>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</si>
  <si>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</si>
  <si>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</si>
  <si>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</si>
  <si>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</si>
  <si>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</si>
  <si>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</si>
  <si>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</si>
  <si>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</si>
  <si>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</si>
  <si>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</si>
  <si>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</si>
  <si>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</si>
  <si>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</si>
  <si>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</si>
  <si>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</si>
  <si>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</si>
  <si>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</si>
  <si>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</si>
  <si>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</si>
  <si>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</si>
  <si>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</si>
  <si>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</si>
  <si>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</si>
  <si>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</si>
  <si>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</si>
  <si>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</si>
  <si>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</si>
  <si>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</si>
  <si>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</si>
  <si>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</si>
  <si>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SO08 - Retenčná strecha - obnova </t>
  </si>
  <si>
    <t>STA</t>
  </si>
  <si>
    <t>{bca9afec-6eb6-40fd-ae0d-a91e5d22ff0f}</t>
  </si>
  <si>
    <t>ft</t>
  </si>
  <si>
    <t>Filtračná textília</t>
  </si>
  <si>
    <t>1063,27</t>
  </si>
  <si>
    <t>2</t>
  </si>
  <si>
    <t>nf_v</t>
  </si>
  <si>
    <t>Nopová fólia vodorovná</t>
  </si>
  <si>
    <t>1046,39</t>
  </si>
  <si>
    <t>KRYCÍ LIST ROZPOČTU</t>
  </si>
  <si>
    <t>of</t>
  </si>
  <si>
    <t>ochranná vodoakumulačná rohož</t>
  </si>
  <si>
    <t>1106,389</t>
  </si>
  <si>
    <t>hi_z</t>
  </si>
  <si>
    <t xml:space="preserve">Hydroizolácia stechy </t>
  </si>
  <si>
    <t>29,229</t>
  </si>
  <si>
    <t>hi_v</t>
  </si>
  <si>
    <t>Hydroizolácie strechy vodorovná</t>
  </si>
  <si>
    <t>412,93</t>
  </si>
  <si>
    <t>pf</t>
  </si>
  <si>
    <t>Podkladná fólia pod HI</t>
  </si>
  <si>
    <t>442,159</t>
  </si>
  <si>
    <t>Objekt:</t>
  </si>
  <si>
    <t>par</t>
  </si>
  <si>
    <t>Parozábrana</t>
  </si>
  <si>
    <t>413,48</t>
  </si>
  <si>
    <t>om_a</t>
  </si>
  <si>
    <t>Omietka na atiku z vonkajšej strany</t>
  </si>
  <si>
    <t>71,875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</si>
  <si>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</si>
  <si>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</si>
  <si>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</si>
  <si>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</si>
  <si>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</si>
  <si>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</si>
  <si>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</si>
  <si>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</si>
  <si>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</si>
  <si>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</si>
  <si>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</si>
  <si>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</si>
  <si>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</si>
  <si>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</si>
  <si>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</si>
  <si>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</si>
  <si>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</si>
  <si>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>M - Práce a dodávky M</t>
  </si>
  <si>
    <t xml:space="preserve">    21-M - Elektromontáže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</si>
  <si>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</si>
  <si>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</si>
  <si>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</si>
  <si>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</si>
  <si>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</si>
  <si>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</si>
  <si>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</si>
  <si>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</si>
  <si>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</si>
  <si>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</si>
  <si>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</si>
  <si>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</si>
  <si>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</si>
  <si>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</si>
  <si>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</si>
  <si>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</si>
  <si>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</si>
  <si>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</si>
  <si>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</si>
  <si>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</si>
  <si>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</si>
  <si>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</si>
  <si>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</si>
  <si>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</si>
  <si>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</si>
  <si>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</si>
  <si>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</si>
  <si>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273362510.S</t>
  </si>
  <si>
    <t>Dodatočné vystužovanie betónových konštrukcií betonárskou oceľovou chemickou injektážnou kotvou VME, D 10 mm -0.00001t</t>
  </si>
  <si>
    <t>cm</t>
  </si>
  <si>
    <t>4</t>
  </si>
  <si>
    <t>-865214829</t>
  </si>
  <si>
    <t>VV</t>
  </si>
  <si>
    <t>"predpoklad á=500mm, uvažujem hlbku 120mm</t>
  </si>
  <si>
    <t>(36,5+18,5)*2/0,5*12  "S1</t>
  </si>
  <si>
    <t>((2,1*2+3,2+7,2)*2+37,1)/0,5*12  "S2</t>
  </si>
  <si>
    <t>Súčet</t>
  </si>
  <si>
    <t>"pozn.: dodávka výstuže je zarátaná v položke výstuž pre debniace tvárnice</t>
  </si>
  <si>
    <t>3</t>
  </si>
  <si>
    <t>Zvislé a kompletné konštrukcie</t>
  </si>
  <si>
    <t>311272041r</t>
  </si>
  <si>
    <t>Murivo nosné (m3) z betónových debniacich tvárnic s betónovou výplňou C 20/25 hrúbky 300 mm</t>
  </si>
  <si>
    <t>m3</t>
  </si>
  <si>
    <t>1004835025</t>
  </si>
  <si>
    <t>"nadmurovanie atiky strechy S1</t>
  </si>
  <si>
    <t>0,25*0,3*(36,5+18,5)*2</t>
  </si>
  <si>
    <t>"nadmurovanie atiky strechy S2</t>
  </si>
  <si>
    <t>0,25*0,3*((2,1*2+3,2+7,2)*2+37,1)</t>
  </si>
  <si>
    <t>311361825.S</t>
  </si>
  <si>
    <t>Výstuž pre murivo nosné z betónových debniacich tvárnic s betónovou výplňou z ocele B500 (10505)</t>
  </si>
  <si>
    <t>t</t>
  </si>
  <si>
    <t>2119199931</t>
  </si>
  <si>
    <t>"odhad výstuže (6,8kg/m2) - upresní statik</t>
  </si>
  <si>
    <t>0,25*(36,5+18,5)*2*6,8/1000  "S1</t>
  </si>
  <si>
    <t>0,25*((2,1*2+3,2+7,2)*2+37,1)*6,8/1000  "S2</t>
  </si>
  <si>
    <t>6</t>
  </si>
  <si>
    <t>Úpravy povrchov, podlahy, osadenie</t>
  </si>
  <si>
    <t>622460112.S</t>
  </si>
  <si>
    <t>Príprava vonkajšieho podkladu stien na betónové podklady kontaktným mostíkom</t>
  </si>
  <si>
    <t>m2</t>
  </si>
  <si>
    <t>286820194</t>
  </si>
  <si>
    <t>"nová atika</t>
  </si>
  <si>
    <t>0,25*(37,1+18,5)*2  "S1 z vonkajšej strany</t>
  </si>
  <si>
    <t>0,25*((2,1*2+3,8+7,2)*2+37,1)  "S2 vonkajšej strany</t>
  </si>
  <si>
    <t>0,25*(36,5+17,9)*2  "S1 z vnútornej strany strechy</t>
  </si>
  <si>
    <t>"Pozn.: Omietku nasiesť zo strechy zohľadniť BOZP !</t>
  </si>
  <si>
    <t xml:space="preserve">"Pozn.: prípadne použiť závesnú lavičku, alebo si dodávateľ navrhne iný spôsob </t>
  </si>
  <si>
    <t>5</t>
  </si>
  <si>
    <t>622460242r</t>
  </si>
  <si>
    <t>Vonkajšia omietka stien vápennocementová jadrová (hrubá), hrúbku prispôsobiť existujúcej omietke</t>
  </si>
  <si>
    <t>1920783384</t>
  </si>
  <si>
    <t>"Pozn.:  vrátane všetkých potrebných omietkových profilov</t>
  </si>
  <si>
    <t>"Pozn.: prípadne použiť závesnú lavičku, alebo si dodávateľ navrhne iný spôsob a ten zohľadní v jednotkevej cene tejto položky</t>
  </si>
  <si>
    <t>622461032.r</t>
  </si>
  <si>
    <t>Vonkajšia omietka stien pastovitá silikátová roztieraná, hr. 1,5 mm - farba podľa existujúcej omietky</t>
  </si>
  <si>
    <t>-1136413835</t>
  </si>
  <si>
    <t>7</t>
  </si>
  <si>
    <t>622481119.S</t>
  </si>
  <si>
    <t>Potiahnutie vonkajších stien sklotextílnou mriežkou s celoplošným prilepením</t>
  </si>
  <si>
    <t>-1193655553</t>
  </si>
  <si>
    <t>9</t>
  </si>
  <si>
    <t>Ostatné konštrukcie a práce-búranie</t>
  </si>
  <si>
    <t>8</t>
  </si>
  <si>
    <t>965043341.S</t>
  </si>
  <si>
    <t>Búranie podkladov pod dlažby, liatych dlažieb a mazanín,betón s poterom,teracom hr.do 100 mm, plochy nad 4 m2  -2,20000t</t>
  </si>
  <si>
    <t>463532876</t>
  </si>
  <si>
    <t>"vybúranie cem. poteru na streche S2</t>
  </si>
  <si>
    <t>0,05*393,04</t>
  </si>
  <si>
    <t>979011201.S</t>
  </si>
  <si>
    <t>Plastový sklz na stavebnú suť výšky do 10 m</t>
  </si>
  <si>
    <t>m</t>
  </si>
  <si>
    <t>-916552147</t>
  </si>
  <si>
    <t>10</t>
  </si>
  <si>
    <t>979011231.S</t>
  </si>
  <si>
    <t>Demontáž sklzu na stavebnú suť výšky do 10 m</t>
  </si>
  <si>
    <t>1739627118</t>
  </si>
  <si>
    <t>11</t>
  </si>
  <si>
    <t>979081111.S</t>
  </si>
  <si>
    <t>Odvoz sutiny a vybúraných hmôt na skládku do 1 km</t>
  </si>
  <si>
    <t>-1238886080</t>
  </si>
  <si>
    <t>12</t>
  </si>
  <si>
    <t>979081121.S</t>
  </si>
  <si>
    <t>Odvoz sutiny a vybúraných hmôt na skládku za každý ďalší 1 km</t>
  </si>
  <si>
    <t>1009555539</t>
  </si>
  <si>
    <t>13</t>
  </si>
  <si>
    <t>979082111.S</t>
  </si>
  <si>
    <t>Vnútrostavenisková doprava sutiny a vybúraných hmôt do 10 m</t>
  </si>
  <si>
    <t>-1493152382</t>
  </si>
  <si>
    <t>14</t>
  </si>
  <si>
    <t>979082121.S</t>
  </si>
  <si>
    <t>Vnútrostavenisková doprava sutiny a vybúraných hmôt za každých ďalších 5 m</t>
  </si>
  <si>
    <t>320999563</t>
  </si>
  <si>
    <t>57,528*6 'Prepočítané koeficientom množstva</t>
  </si>
  <si>
    <t>15</t>
  </si>
  <si>
    <t>979089012.S</t>
  </si>
  <si>
    <t>Poplatok za skladovanie - betón, tehly, dlaždice (17 01) ostatné</t>
  </si>
  <si>
    <t>1523815591</t>
  </si>
  <si>
    <t>57,528-4,166-0,673-9,455</t>
  </si>
  <si>
    <t>16</t>
  </si>
  <si>
    <t>979089212.S</t>
  </si>
  <si>
    <t>Poplatok za skladovanie - bitúmenové zmesi, uholný decht, dechtové výrobky (17 03 ), ostatné</t>
  </si>
  <si>
    <t>-669073689</t>
  </si>
  <si>
    <t>"asfaltová izolácia</t>
  </si>
  <si>
    <t>4,166</t>
  </si>
  <si>
    <t>17</t>
  </si>
  <si>
    <t>979089312.S</t>
  </si>
  <si>
    <t>Poplatok/vyzisk za skladovanie - kovy (meď, bronz, mosadz atď.) (17 04 ), ostatné</t>
  </si>
  <si>
    <t>-1915892876</t>
  </si>
  <si>
    <t>"klampiarske</t>
  </si>
  <si>
    <t>0,673</t>
  </si>
  <si>
    <t>18</t>
  </si>
  <si>
    <t>979089612.S</t>
  </si>
  <si>
    <t>Poplatok za skladovanie - iné odpady zo stavieb a demolácií (17 09), ostatné</t>
  </si>
  <si>
    <t>-911155158</t>
  </si>
  <si>
    <t>"sep. fólia</t>
  </si>
  <si>
    <t>2,38</t>
  </si>
  <si>
    <t xml:space="preserve">"TI </t>
  </si>
  <si>
    <t>7,075</t>
  </si>
  <si>
    <t>99</t>
  </si>
  <si>
    <t>Presun hmôt HSV</t>
  </si>
  <si>
    <t>19</t>
  </si>
  <si>
    <t>999281111.S</t>
  </si>
  <si>
    <t>Presun hmôt pre opravy a údržbu objektov vrátane vonkajších plášťov výšky do 25 m</t>
  </si>
  <si>
    <t>-797376160</t>
  </si>
  <si>
    <t>PSV</t>
  </si>
  <si>
    <t>Práce a dodávky PSV</t>
  </si>
  <si>
    <t>712</t>
  </si>
  <si>
    <t>Izolácie striech, povlakové krytiny</t>
  </si>
  <si>
    <t>712290010.S</t>
  </si>
  <si>
    <t>Zhotovenie parozábrany pre strechy ploché do 10°</t>
  </si>
  <si>
    <t>856896731</t>
  </si>
  <si>
    <t>"paropriepustná fólia strecha S2</t>
  </si>
  <si>
    <t xml:space="preserve">393,04  "vodorovná </t>
  </si>
  <si>
    <t>0,2*(40,7+10,4)*2   "vytiahnutie na atiku</t>
  </si>
  <si>
    <t>21</t>
  </si>
  <si>
    <t>M</t>
  </si>
  <si>
    <t>28323000730800</t>
  </si>
  <si>
    <t>Separačná paropriepustná fólia ref. Controfol</t>
  </si>
  <si>
    <t>32</t>
  </si>
  <si>
    <t>-1675926840</t>
  </si>
  <si>
    <t>par*1,15</t>
  </si>
  <si>
    <t>22</t>
  </si>
  <si>
    <t>712290010010</t>
  </si>
  <si>
    <t>M+D Rozchodníkový koberec (vegetačná retenčná vrstva)</t>
  </si>
  <si>
    <t>-1259252707</t>
  </si>
  <si>
    <t>"S1</t>
  </si>
  <si>
    <t>653,35</t>
  </si>
  <si>
    <t>"S2</t>
  </si>
  <si>
    <t>393,04</t>
  </si>
  <si>
    <t>23</t>
  </si>
  <si>
    <t>712290010013</t>
  </si>
  <si>
    <t>M+D Extenzívny substrát hr. 60mm refl. produkt OptiGreen Typ E</t>
  </si>
  <si>
    <t>2016808712</t>
  </si>
  <si>
    <t>0,06*653,35</t>
  </si>
  <si>
    <t>0,06*393,04</t>
  </si>
  <si>
    <t>24</t>
  </si>
  <si>
    <t>712300831.S</t>
  </si>
  <si>
    <t>Odstránenie povlakovej krytiny na strechách plochých 10° jednovrstvovej,  -0,00600t</t>
  </si>
  <si>
    <t>-1338077280</t>
  </si>
  <si>
    <t>"sepraračná fólia</t>
  </si>
  <si>
    <t>393,04 "vodorovná časť</t>
  </si>
  <si>
    <t>0,055*((2,1*2+3,2+7,2)*2+37,1)  "vytiahnutie na atiku a stenu</t>
  </si>
  <si>
    <t>25</t>
  </si>
  <si>
    <t>712300832.S</t>
  </si>
  <si>
    <t>Odstránenie povlakovej krytiny na strechách plochých 10° dvojvrstvovej,  -0,01000t</t>
  </si>
  <si>
    <t>949797160</t>
  </si>
  <si>
    <t>"Strecha S2 - asfaltový pás Bitagit S 2x</t>
  </si>
  <si>
    <t>412,93 "vodorovná časť vrátane atiky</t>
  </si>
  <si>
    <t>26</t>
  </si>
  <si>
    <t>712370050.S</t>
  </si>
  <si>
    <t>Zhotovenie povlakovej krytiny striech plochých do 10°PVC-P fóliou položenou voľne so zvarením spoju</t>
  </si>
  <si>
    <t>-1644630914</t>
  </si>
  <si>
    <t>412,93  "vodorovná vrátane atík</t>
  </si>
  <si>
    <t>"Pozn.: Vrátane všetkých potrebných prvkov HI systému, vrátane systém. detailov a všetkých rohových a ukončov. komponentov nevykázaných vo výrobkoch</t>
  </si>
  <si>
    <t>27</t>
  </si>
  <si>
    <t>712873230.S</t>
  </si>
  <si>
    <t>Zhotovenie povlakovej krytiny vytiahnutím izol.povlaku z PVC-P fólie na konštrukcie prevyšujúce úroveň strechy do 50 cm so zvarením spoju</t>
  </si>
  <si>
    <t>-1102833822</t>
  </si>
  <si>
    <t>0,286*(40,7+10,4)*2   "vytiahnutie na atiku</t>
  </si>
  <si>
    <t>28</t>
  </si>
  <si>
    <t>283220002500.S</t>
  </si>
  <si>
    <t>Hydroizolačný pás z fólie PVC-P hr. 1,5 mm, izolácia plochých striech s UV ochranou ref. produkt Fatratol 818/V-UV</t>
  </si>
  <si>
    <t>-1001587563</t>
  </si>
  <si>
    <t>(hi_v+hi_z)*1,15</t>
  </si>
  <si>
    <t>29</t>
  </si>
  <si>
    <t>712370380.S</t>
  </si>
  <si>
    <t>Zhotovenie povlakovej krytiny striech plochých do 10° nopovou fóliou HDPE položenou voľne pre vegetačné strechy</t>
  </si>
  <si>
    <t>-1418196546</t>
  </si>
  <si>
    <t>653,35  "vodorovná</t>
  </si>
  <si>
    <t>393,04  "vodorovná</t>
  </si>
  <si>
    <t>"Pozn.: Vrátane všetkých potrebných prvkov, systém. detailov a všetkých rohových a ukončov. komponentov nevykázaných vo výrobkoch</t>
  </si>
  <si>
    <t>30</t>
  </si>
  <si>
    <t>28323000640810</t>
  </si>
  <si>
    <t xml:space="preserve">Mermánová nopová fólia hr. 60mm, ref. produkt Optigreen patentovaná </t>
  </si>
  <si>
    <t>-12323618</t>
  </si>
  <si>
    <t>nf_v*1,15</t>
  </si>
  <si>
    <t>31</t>
  </si>
  <si>
    <t>712990040.S</t>
  </si>
  <si>
    <t>Položenie geotextílie vodorovne alebo zvislo na strechy ploché do 10°</t>
  </si>
  <si>
    <t>-926730705</t>
  </si>
  <si>
    <t>"filtračná textília</t>
  </si>
  <si>
    <t>0,08*(36,5+17,9)*2  "vytiahnutie</t>
  </si>
  <si>
    <t>0,08*(40,7+10,4)*2   "vytiahnutie</t>
  </si>
  <si>
    <t>Medzisúčet</t>
  </si>
  <si>
    <t>"ochranná vodoakumulačná rohož</t>
  </si>
  <si>
    <t>0,1*(36,5+17,9)*2  "vytiahnutie na atiku</t>
  </si>
  <si>
    <t>"S2 - ako ochranná vrtva na HI fóliovú</t>
  </si>
  <si>
    <t>"podkladná pod HI</t>
  </si>
  <si>
    <t>69311000471810</t>
  </si>
  <si>
    <t>Filtračná textília hr.3mm ref. produkt Optigreen typ 105</t>
  </si>
  <si>
    <t>-669562022</t>
  </si>
  <si>
    <t>ft*1,15</t>
  </si>
  <si>
    <t>33</t>
  </si>
  <si>
    <t>69311000471820</t>
  </si>
  <si>
    <t>Ochranná vodoakumulačná rohož hr.3mm ref. produkt Optigreen typ MRS 500</t>
  </si>
  <si>
    <t>-1483231941</t>
  </si>
  <si>
    <t>of*1,15</t>
  </si>
  <si>
    <t>34</t>
  </si>
  <si>
    <t>693110002000.S</t>
  </si>
  <si>
    <t>Geotextília polypropylénová netkaná 200 g/m2 ref. produkt Tipptex B200F</t>
  </si>
  <si>
    <t>-1992982048</t>
  </si>
  <si>
    <t>pf*1,15</t>
  </si>
  <si>
    <t>35</t>
  </si>
  <si>
    <t>712991030.S</t>
  </si>
  <si>
    <t>Montáž podkladnej konštrukcie z OSB dosiek na atike šírky 311 - 410 mm pod klampiarske konštrukcie</t>
  </si>
  <si>
    <t>-1390601852</t>
  </si>
  <si>
    <t>"pod klampiarske konštrukcie</t>
  </si>
  <si>
    <t>(36,5+18,5)*2   "S1</t>
  </si>
  <si>
    <t>((2,1*2+3,2+7,2)*2+37,1)  "S2</t>
  </si>
  <si>
    <t>36</t>
  </si>
  <si>
    <t>3116900018100</t>
  </si>
  <si>
    <t>Kotvenie do betónu</t>
  </si>
  <si>
    <t>ks</t>
  </si>
  <si>
    <t>379287139</t>
  </si>
  <si>
    <t>37</t>
  </si>
  <si>
    <t>607260000300.S</t>
  </si>
  <si>
    <t>Doska OSB nebrúsená hr. 18 mm</t>
  </si>
  <si>
    <t>-836358952</t>
  </si>
  <si>
    <t>0,38*176,3*1,08</t>
  </si>
  <si>
    <t>38</t>
  </si>
  <si>
    <t>998712202.S</t>
  </si>
  <si>
    <t>Presun hmôt pre izoláciu povlakovej krytiny v objektoch výšky nad 6 do 12 m</t>
  </si>
  <si>
    <t>%</t>
  </si>
  <si>
    <t>-1594549227</t>
  </si>
  <si>
    <t>713</t>
  </si>
  <si>
    <t>Izolácie tepelné</t>
  </si>
  <si>
    <t>39</t>
  </si>
  <si>
    <t>713000041.S</t>
  </si>
  <si>
    <t>Odstránenie nadstresnej tepelnej izolácie striech plochých kladenej voľne z vláknitých materiálov hr. nad 10 cm -0,018t</t>
  </si>
  <si>
    <t>-1635769121</t>
  </si>
  <si>
    <t>"strecha S2</t>
  </si>
  <si>
    <t>40</t>
  </si>
  <si>
    <t>713142151.S</t>
  </si>
  <si>
    <t>Montáž tepelnej izolácie striech plochých do 10° polystyrénom, jednovrstvová kladenými voľne</t>
  </si>
  <si>
    <t>1679532749</t>
  </si>
  <si>
    <t>"hr.100mm</t>
  </si>
  <si>
    <t>41</t>
  </si>
  <si>
    <t>283720010000.S</t>
  </si>
  <si>
    <t>Doska EPS hr. 100 mm, pevnosť v tlaku 200 kPa, na zateplenie podláh a plochých striech</t>
  </si>
  <si>
    <t>1902897138</t>
  </si>
  <si>
    <t>393,04*1,02</t>
  </si>
  <si>
    <t>42</t>
  </si>
  <si>
    <t>713142160.S</t>
  </si>
  <si>
    <t>Montáž tepelnej izolácie striech plochých do 10° spádovými doskami z polystyrénu v jednej vrstve</t>
  </si>
  <si>
    <t>658074475</t>
  </si>
  <si>
    <t>"doska do 0-100mm</t>
  </si>
  <si>
    <t>393,04  "S2</t>
  </si>
  <si>
    <t>43</t>
  </si>
  <si>
    <t>2837600076010</t>
  </si>
  <si>
    <t>Doska spádová EPS 200 S pre vyspádovanie plochých striech</t>
  </si>
  <si>
    <t>-932119511</t>
  </si>
  <si>
    <t>393,04*0,1/2</t>
  </si>
  <si>
    <t>44</t>
  </si>
  <si>
    <t>713144080.S</t>
  </si>
  <si>
    <t>Montáž tepelnej izolácie na atiku z XPS do lepidla</t>
  </si>
  <si>
    <t>328955212</t>
  </si>
  <si>
    <t>"na atiku z hora</t>
  </si>
  <si>
    <t>0,3*(36,5+18,5)*2   "S1</t>
  </si>
  <si>
    <t>0,3*((2,1*2+3,2+7,2)*2+37,1)  "S2</t>
  </si>
  <si>
    <t>45</t>
  </si>
  <si>
    <t>283750001600.S</t>
  </si>
  <si>
    <t>Doska XPS na atiku pod klampiarske konštrukcie - uvažujeme hr.30mm</t>
  </si>
  <si>
    <t>333302350</t>
  </si>
  <si>
    <t>52,89*1,</t>
  </si>
  <si>
    <t>46</t>
  </si>
  <si>
    <t>998713202.S</t>
  </si>
  <si>
    <t>Presun hmôt pre izolácie tepelné v objektoch výšky nad 6 m do 12 m</t>
  </si>
  <si>
    <t>579477553</t>
  </si>
  <si>
    <t>764</t>
  </si>
  <si>
    <t>Konštrukcie klampiarske</t>
  </si>
  <si>
    <t>47</t>
  </si>
  <si>
    <t>764345841r</t>
  </si>
  <si>
    <t>Demontáž ostatných prkov kusových, strešné vpuste</t>
  </si>
  <si>
    <t>-1882125023</t>
  </si>
  <si>
    <t>48</t>
  </si>
  <si>
    <t>764345841r1</t>
  </si>
  <si>
    <t>Demontáž ostatných prkov kusových, nasdtrešnej časti odvetrania kanalizácie vrátane odrezania, dočasného zaslepenia ostávajúcej časti pri obnove strechy (prípadne iného riešania podľa tech. dodávateľa)</t>
  </si>
  <si>
    <t>793397524</t>
  </si>
  <si>
    <t>49</t>
  </si>
  <si>
    <t>76443053011</t>
  </si>
  <si>
    <t>Oplechovanie muriva a atík z poplastovaného plechu, vrátane rohov r.š. 540 mm</t>
  </si>
  <si>
    <t>1461658753</t>
  </si>
  <si>
    <t>"oplechovanie atiky</t>
  </si>
  <si>
    <t>(36,5+18,5)*2  "strecha S1</t>
  </si>
  <si>
    <t>(2,1*2+3,2+7,2)*2+37,1  "strecha S2</t>
  </si>
  <si>
    <t>"Pozn.:   vrátane všetkých potrebných prvkov pre systém montáže poplastovaného plechu</t>
  </si>
  <si>
    <t>50</t>
  </si>
  <si>
    <t>764430850.S</t>
  </si>
  <si>
    <t>Demontáž oplechovania múrov a nadmuroviek rš 600 mm,  -0,00337t</t>
  </si>
  <si>
    <t>-1450922483</t>
  </si>
  <si>
    <t>"existujúce oplechovanie atiky</t>
  </si>
  <si>
    <t>51</t>
  </si>
  <si>
    <t>7647582550</t>
  </si>
  <si>
    <t xml:space="preserve">M+D Strešná vpust vrátane príslušenstva, detailov </t>
  </si>
  <si>
    <t>-774402003</t>
  </si>
  <si>
    <t>52</t>
  </si>
  <si>
    <t>7647582560</t>
  </si>
  <si>
    <t>M+D Nadstrešná odvetracia rúra kanalizácie, vrátane predlženia, príslušenstva, detailov</t>
  </si>
  <si>
    <t>-911999367</t>
  </si>
  <si>
    <t>53</t>
  </si>
  <si>
    <t>998764202.S</t>
  </si>
  <si>
    <t>Presun hmôt pre konštrukcie klampiarske v objektoch výšky nad 6 do 12 m</t>
  </si>
  <si>
    <t>1912191506</t>
  </si>
  <si>
    <t>Práce a dodávky M</t>
  </si>
  <si>
    <t>21-M</t>
  </si>
  <si>
    <t>Elektromontáže</t>
  </si>
  <si>
    <t>54</t>
  </si>
  <si>
    <t>210M000</t>
  </si>
  <si>
    <t xml:space="preserve">Opätovná montáž demontovaného bleskozvodu, vrátane všetkého príšlušenstva na riešenej časti strechy, detailov </t>
  </si>
  <si>
    <t>-1302410013</t>
  </si>
  <si>
    <t>55</t>
  </si>
  <si>
    <t>210M001</t>
  </si>
  <si>
    <t>Nedeštruktívna dočasná demontáž bleskozvodu, vrátane všetkého príšlušenstva na riešenej časti strechy, uskladnenie pre opätovnú montáž</t>
  </si>
  <si>
    <t>397330356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</si>
  <si>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</si>
  <si>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</si>
  <si>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</si>
  <si>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</si>
  <si>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</si>
  <si>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</si>
  <si>
    <t>Navrhované materiály a výrobky sú referenčné a je možné ich nahradiť materiálmi a výrobkami s rovnocennými alebo lepšími technickými prarametrami, podľa pravidla pre ekvivalent, uvedeného v súťažných podkladov.</t>
  </si>
  <si>
    <t>Vedľajšie rozpočtové náklady sú súčasťou jednotkových cien.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</si>
</sst>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MS Sans Serif"/>
      <family val="2"/>
    </font>
    <font>
      <b/>
      <sz val="8"/>
      <name val="MS Sans Serif"/>
      <family val="2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42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7" fillId="5" borderId="0" xfId="0" applyFont="1" applyFill="1" applyAlignment="1">
      <alignment horizontal="left" vertical="center"/>
    </xf>
    <xf numFmtId="4" fontId="27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7" fillId="0" borderId="0" xfId="0" applyNumberFormat="1" applyFont="1" applyAlignment="1"/>
    <xf numFmtId="166" fontId="37" fillId="0" borderId="12" xfId="0" applyNumberFormat="1" applyFont="1" applyBorder="1" applyAlignment="1"/>
    <xf numFmtId="166" fontId="37" fillId="0" borderId="13" xfId="0" applyNumberFormat="1" applyFont="1" applyBorder="1" applyAlignment="1"/>
    <xf numFmtId="167" fontId="3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167" fontId="40" fillId="3" borderId="22" xfId="0" applyNumberFormat="1" applyFont="1" applyFill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4" fillId="0" borderId="0" xfId="2" applyFont="1" applyAlignment="1">
      <alignment horizontal="left" vertical="top"/>
      <protection locked="0"/>
    </xf>
    <xf numFmtId="0" fontId="44" fillId="0" borderId="0" xfId="2" applyFont="1" applyAlignment="1">
      <alignment horizontal="left" vertical="top" wrapText="1"/>
      <protection locked="0"/>
    </xf>
    <xf numFmtId="0" fontId="44" fillId="0" borderId="0" xfId="2" applyFont="1" applyAlignment="1">
      <alignment horizontal="right" vertical="top"/>
      <protection locked="0"/>
    </xf>
    <xf numFmtId="0" fontId="44" fillId="0" borderId="0" xfId="2" applyFont="1" applyAlignment="1">
      <alignment vertical="top" wrapText="1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4" fillId="0" borderId="0" xfId="2" applyFont="1" applyAlignment="1">
      <alignment horizontal="left" vertical="top" wrapText="1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5" fillId="0" borderId="0" xfId="0" applyFont="1"/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é prepojenie" xfId="1" builtinId="8"/>
    <cellStyle name="Normálna" xfId="0" builtinId="0" customBuiltin="1"/>
    <cellStyle name="normálne_SO-01 Rodinný dom a občianska vybavenosť - zmena Zadanie s výkazom výmer" xfId="2" xr:uid="{2A7400B2-D29D-4D88-968C-6A17D4F9328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C353" sqref="C35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63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1"/>
      <c r="BE5" s="260" t="s">
        <v>12</v>
      </c>
      <c r="BS5" s="18" t="s">
        <v>6</v>
      </c>
    </row>
    <row r="6" spans="1:74" s="1" customFormat="1" ht="36.950000000000003" customHeight="1">
      <c r="B6" s="21"/>
      <c r="D6" s="27" t="s">
        <v>13</v>
      </c>
      <c r="K6" s="264" t="s">
        <v>14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1"/>
      <c r="BE6" s="261"/>
      <c r="BS6" s="18" t="s">
        <v>6</v>
      </c>
    </row>
    <row r="7" spans="1:74" s="1" customFormat="1" ht="12" customHeight="1">
      <c r="B7" s="21"/>
      <c r="D7" s="28" t="s">
        <v>15</v>
      </c>
      <c r="K7" s="26" t="s">
        <v>1</v>
      </c>
      <c r="AK7" s="28" t="s">
        <v>16</v>
      </c>
      <c r="AN7" s="26" t="s">
        <v>1</v>
      </c>
      <c r="AR7" s="21"/>
      <c r="BE7" s="261"/>
      <c r="BS7" s="18" t="s">
        <v>6</v>
      </c>
    </row>
    <row r="8" spans="1:74" s="1" customFormat="1" ht="12" customHeight="1">
      <c r="B8" s="21"/>
      <c r="D8" s="28" t="s">
        <v>17</v>
      </c>
      <c r="K8" s="26" t="s">
        <v>18</v>
      </c>
      <c r="AK8" s="28" t="s">
        <v>19</v>
      </c>
      <c r="AN8" s="224">
        <v>44456</v>
      </c>
      <c r="AR8" s="21"/>
      <c r="BE8" s="261"/>
      <c r="BS8" s="18" t="s">
        <v>6</v>
      </c>
    </row>
    <row r="9" spans="1:74" s="1" customFormat="1" ht="14.45" customHeight="1">
      <c r="B9" s="21"/>
      <c r="AR9" s="21"/>
      <c r="BE9" s="261"/>
      <c r="BS9" s="18" t="s">
        <v>6</v>
      </c>
    </row>
    <row r="10" spans="1:74" s="1" customFormat="1" ht="12" customHeight="1">
      <c r="B10" s="21"/>
      <c r="D10" s="28" t="s">
        <v>20</v>
      </c>
      <c r="AK10" s="28" t="s">
        <v>21</v>
      </c>
      <c r="AN10" s="26" t="s">
        <v>1</v>
      </c>
      <c r="AR10" s="21"/>
      <c r="BE10" s="261"/>
      <c r="BS10" s="18" t="s">
        <v>6</v>
      </c>
    </row>
    <row r="11" spans="1:74" s="1" customFormat="1" ht="18.399999999999999" customHeight="1">
      <c r="B11" s="21"/>
      <c r="E11" s="26" t="s">
        <v>22</v>
      </c>
      <c r="AK11" s="28" t="s">
        <v>23</v>
      </c>
      <c r="AN11" s="26" t="s">
        <v>1</v>
      </c>
      <c r="AR11" s="21"/>
      <c r="BE11" s="261"/>
      <c r="BS11" s="18" t="s">
        <v>6</v>
      </c>
    </row>
    <row r="12" spans="1:74" s="1" customFormat="1" ht="6.95" customHeight="1">
      <c r="B12" s="21"/>
      <c r="AR12" s="21"/>
      <c r="BE12" s="261"/>
      <c r="BS12" s="18" t="s">
        <v>6</v>
      </c>
    </row>
    <row r="13" spans="1:74" s="1" customFormat="1" ht="12" customHeight="1">
      <c r="B13" s="21"/>
      <c r="D13" s="28" t="s">
        <v>24</v>
      </c>
      <c r="AK13" s="28" t="s">
        <v>21</v>
      </c>
      <c r="AN13" s="30" t="s">
        <v>25</v>
      </c>
      <c r="AR13" s="21"/>
      <c r="BE13" s="261"/>
      <c r="BS13" s="18" t="s">
        <v>6</v>
      </c>
    </row>
    <row r="14" spans="1:74" ht="12.75">
      <c r="B14" s="21"/>
      <c r="E14" s="265" t="s">
        <v>25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8" t="s">
        <v>23</v>
      </c>
      <c r="AN14" s="30" t="s">
        <v>25</v>
      </c>
      <c r="AR14" s="21"/>
      <c r="BE14" s="261"/>
      <c r="BS14" s="18" t="s">
        <v>6</v>
      </c>
    </row>
    <row r="15" spans="1:74" s="1" customFormat="1" ht="6.95" customHeight="1">
      <c r="B15" s="21"/>
      <c r="AR15" s="21"/>
      <c r="BE15" s="261"/>
      <c r="BS15" s="18" t="s">
        <v>3</v>
      </c>
    </row>
    <row r="16" spans="1:74" s="1" customFormat="1" ht="12" customHeight="1">
      <c r="B16" s="21"/>
      <c r="D16" s="28" t="s">
        <v>26</v>
      </c>
      <c r="AK16" s="28" t="s">
        <v>21</v>
      </c>
      <c r="AN16" s="26" t="s">
        <v>1</v>
      </c>
      <c r="AR16" s="21"/>
      <c r="BE16" s="261"/>
      <c r="BS16" s="18" t="s">
        <v>3</v>
      </c>
    </row>
    <row r="17" spans="1:71" s="1" customFormat="1" ht="18.399999999999999" customHeight="1">
      <c r="B17" s="21"/>
      <c r="E17" s="26" t="s">
        <v>27</v>
      </c>
      <c r="AK17" s="28" t="s">
        <v>23</v>
      </c>
      <c r="AN17" s="26" t="s">
        <v>1</v>
      </c>
      <c r="AR17" s="21"/>
      <c r="BE17" s="261"/>
      <c r="BS17" s="18" t="s">
        <v>28</v>
      </c>
    </row>
    <row r="18" spans="1:71" s="1" customFormat="1" ht="6.95" customHeight="1">
      <c r="B18" s="21"/>
      <c r="AR18" s="21"/>
      <c r="BE18" s="261"/>
      <c r="BS18" s="18" t="s">
        <v>29</v>
      </c>
    </row>
    <row r="19" spans="1:71" s="1" customFormat="1" ht="12" customHeight="1">
      <c r="B19" s="21"/>
      <c r="D19" s="28" t="s">
        <v>30</v>
      </c>
      <c r="AK19" s="28" t="s">
        <v>21</v>
      </c>
      <c r="AN19" s="26" t="s">
        <v>1</v>
      </c>
      <c r="AR19" s="21"/>
      <c r="BE19" s="261"/>
      <c r="BS19" s="18" t="s">
        <v>29</v>
      </c>
    </row>
    <row r="20" spans="1:71" s="1" customFormat="1" ht="18.399999999999999" customHeight="1">
      <c r="B20" s="21"/>
      <c r="E20" s="26" t="s">
        <v>31</v>
      </c>
      <c r="AK20" s="28" t="s">
        <v>23</v>
      </c>
      <c r="AN20" s="26" t="s">
        <v>1</v>
      </c>
      <c r="AR20" s="21"/>
      <c r="BE20" s="261"/>
      <c r="BS20" s="18" t="s">
        <v>28</v>
      </c>
    </row>
    <row r="21" spans="1:71" s="1" customFormat="1" ht="6.95" customHeight="1">
      <c r="B21" s="21"/>
      <c r="AR21" s="21"/>
      <c r="BE21" s="261"/>
    </row>
    <row r="22" spans="1:71" s="1" customFormat="1" ht="12" customHeight="1">
      <c r="B22" s="21"/>
      <c r="D22" s="28" t="s">
        <v>32</v>
      </c>
      <c r="AR22" s="21"/>
      <c r="BE22" s="261"/>
    </row>
    <row r="23" spans="1:71" s="1" customFormat="1" ht="16.5" customHeight="1">
      <c r="B23" s="21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R23" s="21"/>
      <c r="BE23" s="261"/>
    </row>
    <row r="24" spans="1:71" s="1" customFormat="1" ht="6.95" customHeight="1">
      <c r="B24" s="21"/>
      <c r="AR24" s="21"/>
      <c r="BE24" s="261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61"/>
    </row>
    <row r="26" spans="1:71" s="2" customFormat="1" ht="25.9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8">
        <f>ROUND(AG94,2)</f>
        <v>0</v>
      </c>
      <c r="AL26" s="269"/>
      <c r="AM26" s="269"/>
      <c r="AN26" s="269"/>
      <c r="AO26" s="269"/>
      <c r="AP26" s="33"/>
      <c r="AQ26" s="33"/>
      <c r="AR26" s="34"/>
      <c r="BE26" s="261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1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0" t="s">
        <v>34</v>
      </c>
      <c r="M28" s="270"/>
      <c r="N28" s="270"/>
      <c r="O28" s="270"/>
      <c r="P28" s="270"/>
      <c r="Q28" s="33"/>
      <c r="R28" s="33"/>
      <c r="S28" s="33"/>
      <c r="T28" s="33"/>
      <c r="U28" s="33"/>
      <c r="V28" s="33"/>
      <c r="W28" s="270" t="s">
        <v>35</v>
      </c>
      <c r="X28" s="270"/>
      <c r="Y28" s="270"/>
      <c r="Z28" s="270"/>
      <c r="AA28" s="270"/>
      <c r="AB28" s="270"/>
      <c r="AC28" s="270"/>
      <c r="AD28" s="270"/>
      <c r="AE28" s="270"/>
      <c r="AF28" s="33"/>
      <c r="AG28" s="33"/>
      <c r="AH28" s="33"/>
      <c r="AI28" s="33"/>
      <c r="AJ28" s="33"/>
      <c r="AK28" s="270" t="s">
        <v>36</v>
      </c>
      <c r="AL28" s="270"/>
      <c r="AM28" s="270"/>
      <c r="AN28" s="270"/>
      <c r="AO28" s="270"/>
      <c r="AP28" s="33"/>
      <c r="AQ28" s="33"/>
      <c r="AR28" s="34"/>
      <c r="BE28" s="261"/>
    </row>
    <row r="29" spans="1:71" s="3" customFormat="1" ht="14.45" customHeight="1">
      <c r="B29" s="38"/>
      <c r="D29" s="28" t="s">
        <v>37</v>
      </c>
      <c r="F29" s="39" t="s">
        <v>38</v>
      </c>
      <c r="L29" s="252">
        <v>0.2</v>
      </c>
      <c r="M29" s="251"/>
      <c r="N29" s="251"/>
      <c r="O29" s="251"/>
      <c r="P29" s="251"/>
      <c r="Q29" s="40"/>
      <c r="R29" s="40"/>
      <c r="S29" s="40"/>
      <c r="T29" s="40"/>
      <c r="U29" s="40"/>
      <c r="V29" s="40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40"/>
      <c r="AG29" s="40"/>
      <c r="AH29" s="40"/>
      <c r="AI29" s="40"/>
      <c r="AJ29" s="40"/>
      <c r="AK29" s="250">
        <f>ROUND(AV94, 2)</f>
        <v>0</v>
      </c>
      <c r="AL29" s="251"/>
      <c r="AM29" s="251"/>
      <c r="AN29" s="251"/>
      <c r="AO29" s="251"/>
      <c r="AP29" s="40"/>
      <c r="AQ29" s="40"/>
      <c r="AR29" s="41"/>
      <c r="AS29" s="40"/>
      <c r="AT29" s="40"/>
      <c r="AU29" s="40"/>
      <c r="AV29" s="40"/>
      <c r="AW29" s="40"/>
      <c r="AX29" s="40"/>
      <c r="AY29" s="40"/>
      <c r="AZ29" s="40"/>
      <c r="BE29" s="262"/>
    </row>
    <row r="30" spans="1:71" s="3" customFormat="1" ht="14.45" customHeight="1">
      <c r="B30" s="38"/>
      <c r="F30" s="39" t="s">
        <v>39</v>
      </c>
      <c r="L30" s="252">
        <v>0.2</v>
      </c>
      <c r="M30" s="251"/>
      <c r="N30" s="251"/>
      <c r="O30" s="251"/>
      <c r="P30" s="251"/>
      <c r="Q30" s="40"/>
      <c r="R30" s="40"/>
      <c r="S30" s="40"/>
      <c r="T30" s="40"/>
      <c r="U30" s="40"/>
      <c r="V30" s="40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40"/>
      <c r="AG30" s="40"/>
      <c r="AH30" s="40"/>
      <c r="AI30" s="40"/>
      <c r="AJ30" s="40"/>
      <c r="AK30" s="250">
        <f>ROUND(AW94, 2)</f>
        <v>0</v>
      </c>
      <c r="AL30" s="251"/>
      <c r="AM30" s="251"/>
      <c r="AN30" s="251"/>
      <c r="AO30" s="251"/>
      <c r="AP30" s="40"/>
      <c r="AQ30" s="40"/>
      <c r="AR30" s="41"/>
      <c r="AS30" s="40"/>
      <c r="AT30" s="40"/>
      <c r="AU30" s="40"/>
      <c r="AV30" s="40"/>
      <c r="AW30" s="40"/>
      <c r="AX30" s="40"/>
      <c r="AY30" s="40"/>
      <c r="AZ30" s="40"/>
      <c r="BE30" s="262"/>
    </row>
    <row r="31" spans="1:71" s="3" customFormat="1" ht="14.45" hidden="1" customHeight="1">
      <c r="B31" s="38"/>
      <c r="F31" s="28" t="s">
        <v>40</v>
      </c>
      <c r="L31" s="259">
        <v>0.2</v>
      </c>
      <c r="M31" s="258"/>
      <c r="N31" s="258"/>
      <c r="O31" s="258"/>
      <c r="P31" s="258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7">
        <v>0</v>
      </c>
      <c r="AL31" s="258"/>
      <c r="AM31" s="258"/>
      <c r="AN31" s="258"/>
      <c r="AO31" s="258"/>
      <c r="AR31" s="38"/>
      <c r="BE31" s="262"/>
    </row>
    <row r="32" spans="1:71" s="3" customFormat="1" ht="14.45" hidden="1" customHeight="1">
      <c r="B32" s="38"/>
      <c r="F32" s="28" t="s">
        <v>41</v>
      </c>
      <c r="L32" s="259">
        <v>0.2</v>
      </c>
      <c r="M32" s="258"/>
      <c r="N32" s="258"/>
      <c r="O32" s="258"/>
      <c r="P32" s="258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7">
        <v>0</v>
      </c>
      <c r="AL32" s="258"/>
      <c r="AM32" s="258"/>
      <c r="AN32" s="258"/>
      <c r="AO32" s="258"/>
      <c r="AR32" s="38"/>
      <c r="BE32" s="262"/>
    </row>
    <row r="33" spans="1:57" s="3" customFormat="1" ht="14.45" hidden="1" customHeight="1">
      <c r="B33" s="38"/>
      <c r="F33" s="39" t="s">
        <v>42</v>
      </c>
      <c r="L33" s="252">
        <v>0</v>
      </c>
      <c r="M33" s="251"/>
      <c r="N33" s="251"/>
      <c r="O33" s="251"/>
      <c r="P33" s="251"/>
      <c r="Q33" s="40"/>
      <c r="R33" s="40"/>
      <c r="S33" s="40"/>
      <c r="T33" s="40"/>
      <c r="U33" s="40"/>
      <c r="V33" s="40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40"/>
      <c r="AG33" s="40"/>
      <c r="AH33" s="40"/>
      <c r="AI33" s="40"/>
      <c r="AJ33" s="40"/>
      <c r="AK33" s="250">
        <v>0</v>
      </c>
      <c r="AL33" s="251"/>
      <c r="AM33" s="251"/>
      <c r="AN33" s="251"/>
      <c r="AO33" s="251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E33" s="262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1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3" t="s">
        <v>45</v>
      </c>
      <c r="Y35" s="254"/>
      <c r="Z35" s="254"/>
      <c r="AA35" s="254"/>
      <c r="AB35" s="254"/>
      <c r="AC35" s="44"/>
      <c r="AD35" s="44"/>
      <c r="AE35" s="44"/>
      <c r="AF35" s="44"/>
      <c r="AG35" s="44"/>
      <c r="AH35" s="44"/>
      <c r="AI35" s="44"/>
      <c r="AJ35" s="44"/>
      <c r="AK35" s="255">
        <f>SUM(AK26:AK33)</f>
        <v>0</v>
      </c>
      <c r="AL35" s="254"/>
      <c r="AM35" s="254"/>
      <c r="AN35" s="254"/>
      <c r="AO35" s="256"/>
      <c r="AP35" s="42"/>
      <c r="AQ35" s="42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R49" s="46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9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48</v>
      </c>
      <c r="AI60" s="36"/>
      <c r="AJ60" s="36"/>
      <c r="AK60" s="36"/>
      <c r="AL60" s="36"/>
      <c r="AM60" s="49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7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9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48</v>
      </c>
      <c r="AI75" s="36"/>
      <c r="AJ75" s="36"/>
      <c r="AK75" s="36"/>
      <c r="AL75" s="36"/>
      <c r="AM75" s="49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E77" s="33"/>
    </row>
    <row r="81" spans="1:91" s="2" customFormat="1" ht="6.95" customHeight="1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E81" s="33"/>
    </row>
    <row r="82" spans="1:91" s="2" customFormat="1" ht="24.95" customHeight="1">
      <c r="A82" s="33"/>
      <c r="B82" s="34"/>
      <c r="C82" s="22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5"/>
      <c r="C84" s="28" t="s">
        <v>11</v>
      </c>
      <c r="AR84" s="55"/>
    </row>
    <row r="85" spans="1:91" s="5" customFormat="1" ht="36.950000000000003" customHeight="1">
      <c r="B85" s="56"/>
      <c r="C85" s="57" t="s">
        <v>13</v>
      </c>
      <c r="L85" s="241" t="str">
        <f>K6</f>
        <v>SOŠ Pod Bánošom - modernizácia vzdelávania SO 08 Retenčná strecha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6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17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>Banská Štiavnica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19</v>
      </c>
      <c r="AJ87" s="33"/>
      <c r="AK87" s="33"/>
      <c r="AL87" s="33"/>
      <c r="AM87" s="243">
        <f>IF(AN8= "","",AN8)</f>
        <v>44456</v>
      </c>
      <c r="AN87" s="24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20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Banskobystrický samosprávny kraj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26</v>
      </c>
      <c r="AJ89" s="33"/>
      <c r="AK89" s="33"/>
      <c r="AL89" s="33"/>
      <c r="AM89" s="244" t="str">
        <f>IF(E17="","",E17)</f>
        <v>Ing. arch. J. Tvrdoň</v>
      </c>
      <c r="AN89" s="245"/>
      <c r="AO89" s="245"/>
      <c r="AP89" s="245"/>
      <c r="AQ89" s="33"/>
      <c r="AR89" s="34"/>
      <c r="AS89" s="246" t="s">
        <v>53</v>
      </c>
      <c r="AT89" s="247"/>
      <c r="AU89" s="60"/>
      <c r="AV89" s="60"/>
      <c r="AW89" s="60"/>
      <c r="AX89" s="60"/>
      <c r="AY89" s="60"/>
      <c r="AZ89" s="60"/>
      <c r="BA89" s="60"/>
      <c r="BB89" s="60"/>
      <c r="BC89" s="60"/>
      <c r="BD89" s="61"/>
      <c r="BE89" s="33"/>
    </row>
    <row r="90" spans="1:91" s="2" customFormat="1" ht="15.2" customHeight="1">
      <c r="A90" s="33"/>
      <c r="B90" s="34"/>
      <c r="C90" s="28" t="s">
        <v>24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44" t="str">
        <f>IF(E20="","",E20)</f>
        <v>Rosoft, s.r.o.</v>
      </c>
      <c r="AN90" s="245"/>
      <c r="AO90" s="245"/>
      <c r="AP90" s="245"/>
      <c r="AQ90" s="33"/>
      <c r="AR90" s="34"/>
      <c r="AS90" s="248"/>
      <c r="AT90" s="249"/>
      <c r="AU90" s="62"/>
      <c r="AV90" s="62"/>
      <c r="AW90" s="62"/>
      <c r="AX90" s="62"/>
      <c r="AY90" s="62"/>
      <c r="AZ90" s="62"/>
      <c r="BA90" s="62"/>
      <c r="BB90" s="62"/>
      <c r="BC90" s="62"/>
      <c r="BD90" s="63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8"/>
      <c r="AT91" s="249"/>
      <c r="AU91" s="62"/>
      <c r="AV91" s="62"/>
      <c r="AW91" s="62"/>
      <c r="AX91" s="62"/>
      <c r="AY91" s="62"/>
      <c r="AZ91" s="62"/>
      <c r="BA91" s="62"/>
      <c r="BB91" s="62"/>
      <c r="BC91" s="62"/>
      <c r="BD91" s="63"/>
      <c r="BE91" s="33"/>
    </row>
    <row r="92" spans="1:91" s="2" customFormat="1" ht="29.25" customHeight="1">
      <c r="A92" s="33"/>
      <c r="B92" s="34"/>
      <c r="C92" s="231" t="s">
        <v>54</v>
      </c>
      <c r="D92" s="232"/>
      <c r="E92" s="232"/>
      <c r="F92" s="232"/>
      <c r="G92" s="232"/>
      <c r="H92" s="64"/>
      <c r="I92" s="233" t="s">
        <v>55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56</v>
      </c>
      <c r="AH92" s="232"/>
      <c r="AI92" s="232"/>
      <c r="AJ92" s="232"/>
      <c r="AK92" s="232"/>
      <c r="AL92" s="232"/>
      <c r="AM92" s="232"/>
      <c r="AN92" s="233" t="s">
        <v>57</v>
      </c>
      <c r="AO92" s="232"/>
      <c r="AP92" s="235"/>
      <c r="AQ92" s="65" t="s">
        <v>58</v>
      </c>
      <c r="AR92" s="34"/>
      <c r="AS92" s="66" t="s">
        <v>59</v>
      </c>
      <c r="AT92" s="67" t="s">
        <v>60</v>
      </c>
      <c r="AU92" s="67" t="s">
        <v>61</v>
      </c>
      <c r="AV92" s="67" t="s">
        <v>62</v>
      </c>
      <c r="AW92" s="67" t="s">
        <v>63</v>
      </c>
      <c r="AX92" s="67" t="s">
        <v>64</v>
      </c>
      <c r="AY92" s="67" t="s">
        <v>65</v>
      </c>
      <c r="AZ92" s="67" t="s">
        <v>66</v>
      </c>
      <c r="BA92" s="67" t="s">
        <v>67</v>
      </c>
      <c r="BB92" s="67" t="s">
        <v>68</v>
      </c>
      <c r="BC92" s="67" t="s">
        <v>69</v>
      </c>
      <c r="BD92" s="68" t="s">
        <v>70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  <c r="BE93" s="33"/>
    </row>
    <row r="94" spans="1:91" s="6" customFormat="1" ht="32.450000000000003" customHeight="1">
      <c r="B94" s="72"/>
      <c r="C94" s="73" t="s">
        <v>71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39">
        <f>ROUND(AG95,2)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76" t="s">
        <v>1</v>
      </c>
      <c r="AR94" s="72"/>
      <c r="AS94" s="77">
        <f>ROUND(AS95,2)</f>
        <v>0</v>
      </c>
      <c r="AT94" s="78">
        <f>ROUND(SUM(AV94:AW94),2)</f>
        <v>0</v>
      </c>
      <c r="AU94" s="79">
        <f>ROUND(AU95,5)</f>
        <v>0</v>
      </c>
      <c r="AV94" s="78">
        <f>ROUND(AZ94*L29,2)</f>
        <v>0</v>
      </c>
      <c r="AW94" s="78">
        <f>ROUND(BA94*L30,2)</f>
        <v>0</v>
      </c>
      <c r="AX94" s="78">
        <f>ROUND(BB94*L29,2)</f>
        <v>0</v>
      </c>
      <c r="AY94" s="78">
        <f>ROUND(BC94*L30,2)</f>
        <v>0</v>
      </c>
      <c r="AZ94" s="78">
        <f>ROUND(AZ95,2)</f>
        <v>0</v>
      </c>
      <c r="BA94" s="78">
        <f>ROUND(BA95,2)</f>
        <v>0</v>
      </c>
      <c r="BB94" s="78">
        <f>ROUND(BB95,2)</f>
        <v>0</v>
      </c>
      <c r="BC94" s="78">
        <f>ROUND(BC95,2)</f>
        <v>0</v>
      </c>
      <c r="BD94" s="80">
        <f>ROUND(BD95,2)</f>
        <v>0</v>
      </c>
      <c r="BS94" s="81" t="s">
        <v>72</v>
      </c>
      <c r="BT94" s="81" t="s">
        <v>73</v>
      </c>
      <c r="BU94" s="82" t="s">
        <v>74</v>
      </c>
      <c r="BV94" s="81" t="s">
        <v>75</v>
      </c>
      <c r="BW94" s="81" t="s">
        <v>4</v>
      </c>
      <c r="BX94" s="81" t="s">
        <v>76</v>
      </c>
      <c r="CL94" s="81" t="s">
        <v>1</v>
      </c>
    </row>
    <row r="95" spans="1:91" s="7" customFormat="1" ht="16.5" customHeight="1">
      <c r="A95" s="83" t="s">
        <v>77</v>
      </c>
      <c r="B95" s="84"/>
      <c r="C95" s="85"/>
      <c r="D95" s="238"/>
      <c r="E95" s="238"/>
      <c r="F95" s="238"/>
      <c r="G95" s="238"/>
      <c r="H95" s="238"/>
      <c r="I95" s="86"/>
      <c r="J95" s="238" t="s">
        <v>79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'SO08 - Retenčná st.'!J32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87" t="s">
        <v>80</v>
      </c>
      <c r="AR95" s="84"/>
      <c r="AS95" s="88">
        <v>0</v>
      </c>
      <c r="AT95" s="89">
        <f>ROUND(SUM(AV95:AW95),2)</f>
        <v>0</v>
      </c>
      <c r="AU95" s="90">
        <f>'SO08 - Retenčná st.'!P138</f>
        <v>0</v>
      </c>
      <c r="AV95" s="89">
        <f>'SO08 - Retenčná st.'!J35</f>
        <v>0</v>
      </c>
      <c r="AW95" s="89">
        <f>'SO08 - Retenčná st.'!J36</f>
        <v>0</v>
      </c>
      <c r="AX95" s="89">
        <f>'SO08 - Retenčná st.'!J37</f>
        <v>0</v>
      </c>
      <c r="AY95" s="89">
        <f>'SO08 - Retenčná st.'!J38</f>
        <v>0</v>
      </c>
      <c r="AZ95" s="89">
        <f>'SO08 - Retenčná st.'!F35</f>
        <v>0</v>
      </c>
      <c r="BA95" s="89">
        <f>'SO08 - Retenčná st.'!F36</f>
        <v>0</v>
      </c>
      <c r="BB95" s="89">
        <f>'SO08 - Retenčná st.'!F37</f>
        <v>0</v>
      </c>
      <c r="BC95" s="89">
        <f>'SO08 - Retenčná st.'!F38</f>
        <v>0</v>
      </c>
      <c r="BD95" s="91">
        <f>'SO08 - Retenčná st.'!F39</f>
        <v>0</v>
      </c>
      <c r="BT95" s="92" t="s">
        <v>78</v>
      </c>
      <c r="BV95" s="92" t="s">
        <v>75</v>
      </c>
      <c r="BW95" s="92" t="s">
        <v>81</v>
      </c>
      <c r="BX95" s="92" t="s">
        <v>4</v>
      </c>
      <c r="CL95" s="92" t="s">
        <v>1</v>
      </c>
      <c r="CM95" s="92" t="s">
        <v>73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O08 - Retenčná strec...'!C2" display="/" xr:uid="{00000000-0004-0000-0000-000000000000}"/>
  </hyperlinks>
  <pageMargins left="0.7" right="0.7" top="0.75" bottom="0.75" header="0.3" footer="0.3"/>
  <pageSetup paperSize="9" scale="6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6"/>
  <sheetViews>
    <sheetView showGridLines="0" topLeftCell="A340" zoomScaleNormal="100" workbookViewId="0">
      <selection activeCell="C353" sqref="C353:I3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81</v>
      </c>
      <c r="AZ2" s="93" t="s">
        <v>82</v>
      </c>
      <c r="BA2" s="93" t="s">
        <v>83</v>
      </c>
      <c r="BB2" s="93" t="s">
        <v>1</v>
      </c>
      <c r="BC2" s="93" t="s">
        <v>84</v>
      </c>
      <c r="BD2" s="93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  <c r="AZ3" s="93" t="s">
        <v>86</v>
      </c>
      <c r="BA3" s="93" t="s">
        <v>87</v>
      </c>
      <c r="BB3" s="93" t="s">
        <v>1</v>
      </c>
      <c r="BC3" s="93" t="s">
        <v>88</v>
      </c>
      <c r="BD3" s="93" t="s">
        <v>85</v>
      </c>
    </row>
    <row r="4" spans="1:56" s="1" customFormat="1" ht="24.95" customHeight="1">
      <c r="B4" s="21"/>
      <c r="D4" s="22" t="s">
        <v>89</v>
      </c>
      <c r="L4" s="21"/>
      <c r="M4" s="94" t="s">
        <v>9</v>
      </c>
      <c r="AT4" s="18" t="s">
        <v>3</v>
      </c>
      <c r="AZ4" s="93" t="s">
        <v>90</v>
      </c>
      <c r="BA4" s="93" t="s">
        <v>91</v>
      </c>
      <c r="BB4" s="93" t="s">
        <v>1</v>
      </c>
      <c r="BC4" s="93" t="s">
        <v>92</v>
      </c>
      <c r="BD4" s="93" t="s">
        <v>85</v>
      </c>
    </row>
    <row r="5" spans="1:56" s="1" customFormat="1" ht="6.95" customHeight="1">
      <c r="B5" s="21"/>
      <c r="L5" s="21"/>
      <c r="AZ5" s="93" t="s">
        <v>93</v>
      </c>
      <c r="BA5" s="93" t="s">
        <v>94</v>
      </c>
      <c r="BB5" s="93" t="s">
        <v>1</v>
      </c>
      <c r="BC5" s="93" t="s">
        <v>95</v>
      </c>
      <c r="BD5" s="93" t="s">
        <v>85</v>
      </c>
    </row>
    <row r="6" spans="1:56" s="1" customFormat="1" ht="12" customHeight="1">
      <c r="B6" s="21"/>
      <c r="D6" s="28" t="s">
        <v>13</v>
      </c>
      <c r="L6" s="21"/>
      <c r="AZ6" s="93" t="s">
        <v>96</v>
      </c>
      <c r="BA6" s="93" t="s">
        <v>97</v>
      </c>
      <c r="BB6" s="93" t="s">
        <v>1</v>
      </c>
      <c r="BC6" s="93" t="s">
        <v>98</v>
      </c>
      <c r="BD6" s="93" t="s">
        <v>85</v>
      </c>
    </row>
    <row r="7" spans="1:56" s="1" customFormat="1" ht="26.25" customHeight="1">
      <c r="B7" s="21"/>
      <c r="E7" s="274" t="str">
        <f>'Rekapitulácia stavby'!K6</f>
        <v>SOŠ Pod Bánošom - modernizácia vzdelávania SO 08 Retenčná strecha</v>
      </c>
      <c r="F7" s="275"/>
      <c r="G7" s="275"/>
      <c r="H7" s="275"/>
      <c r="L7" s="21"/>
      <c r="AZ7" s="93" t="s">
        <v>99</v>
      </c>
      <c r="BA7" s="93" t="s">
        <v>100</v>
      </c>
      <c r="BB7" s="93" t="s">
        <v>1</v>
      </c>
      <c r="BC7" s="93" t="s">
        <v>101</v>
      </c>
      <c r="BD7" s="93" t="s">
        <v>85</v>
      </c>
    </row>
    <row r="8" spans="1:5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33"/>
      <c r="J8" s="33"/>
      <c r="K8" s="33"/>
      <c r="L8" s="4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3" t="s">
        <v>103</v>
      </c>
      <c r="BA8" s="93" t="s">
        <v>104</v>
      </c>
      <c r="BB8" s="93" t="s">
        <v>1</v>
      </c>
      <c r="BC8" s="93" t="s">
        <v>105</v>
      </c>
      <c r="BD8" s="93" t="s">
        <v>85</v>
      </c>
    </row>
    <row r="9" spans="1:56" s="2" customFormat="1" ht="16.5" customHeight="1">
      <c r="A9" s="33"/>
      <c r="B9" s="34"/>
      <c r="C9" s="33"/>
      <c r="D9" s="33"/>
      <c r="E9" s="241" t="s">
        <v>79</v>
      </c>
      <c r="F9" s="276"/>
      <c r="G9" s="276"/>
      <c r="H9" s="276"/>
      <c r="I9" s="33"/>
      <c r="J9" s="33"/>
      <c r="K9" s="33"/>
      <c r="L9" s="4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3" t="s">
        <v>106</v>
      </c>
      <c r="BA9" s="93" t="s">
        <v>107</v>
      </c>
      <c r="BB9" s="93" t="s">
        <v>1</v>
      </c>
      <c r="BC9" s="93" t="s">
        <v>108</v>
      </c>
      <c r="BD9" s="93" t="s">
        <v>85</v>
      </c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15</v>
      </c>
      <c r="E11" s="33"/>
      <c r="F11" s="26" t="s">
        <v>1</v>
      </c>
      <c r="G11" s="33"/>
      <c r="H11" s="33"/>
      <c r="I11" s="28" t="s">
        <v>16</v>
      </c>
      <c r="J11" s="26" t="s">
        <v>1</v>
      </c>
      <c r="K11" s="33"/>
      <c r="L11" s="4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17</v>
      </c>
      <c r="E12" s="33"/>
      <c r="F12" s="26" t="s">
        <v>18</v>
      </c>
      <c r="G12" s="33"/>
      <c r="H12" s="33"/>
      <c r="I12" s="28" t="s">
        <v>19</v>
      </c>
      <c r="J12" s="59">
        <f>'Rekapitulácia stavby'!AN8</f>
        <v>44456</v>
      </c>
      <c r="K12" s="33"/>
      <c r="L12" s="4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20</v>
      </c>
      <c r="E14" s="33"/>
      <c r="F14" s="33"/>
      <c r="G14" s="33"/>
      <c r="H14" s="33"/>
      <c r="I14" s="28" t="s">
        <v>21</v>
      </c>
      <c r="J14" s="26" t="s">
        <v>1</v>
      </c>
      <c r="K14" s="33"/>
      <c r="L14" s="4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22</v>
      </c>
      <c r="F15" s="33"/>
      <c r="G15" s="33"/>
      <c r="H15" s="33"/>
      <c r="I15" s="28" t="s">
        <v>23</v>
      </c>
      <c r="J15" s="26" t="s">
        <v>1</v>
      </c>
      <c r="K15" s="33"/>
      <c r="L15" s="4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24</v>
      </c>
      <c r="E17" s="33"/>
      <c r="F17" s="33"/>
      <c r="G17" s="33"/>
      <c r="H17" s="33"/>
      <c r="I17" s="28" t="s">
        <v>21</v>
      </c>
      <c r="J17" s="29" t="str">
        <f>'Rekapitulácia stavby'!AN13</f>
        <v>Vyplň údaj</v>
      </c>
      <c r="K17" s="33"/>
      <c r="L17" s="4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8" t="str">
        <f>'Rekapitulácia stavby'!E14</f>
        <v>Vyplň údaj</v>
      </c>
      <c r="F18" s="263"/>
      <c r="G18" s="263"/>
      <c r="H18" s="263"/>
      <c r="I18" s="28" t="s">
        <v>23</v>
      </c>
      <c r="J18" s="29" t="str">
        <f>'Rekapitulácia stavby'!AN14</f>
        <v>Vyplň údaj</v>
      </c>
      <c r="K18" s="33"/>
      <c r="L18" s="4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26</v>
      </c>
      <c r="E20" s="33"/>
      <c r="F20" s="33"/>
      <c r="G20" s="33"/>
      <c r="H20" s="33"/>
      <c r="I20" s="28" t="s">
        <v>21</v>
      </c>
      <c r="J20" s="26" t="s">
        <v>1</v>
      </c>
      <c r="K20" s="33"/>
      <c r="L20" s="4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27</v>
      </c>
      <c r="F21" s="33"/>
      <c r="G21" s="33"/>
      <c r="H21" s="33"/>
      <c r="I21" s="28" t="s">
        <v>23</v>
      </c>
      <c r="J21" s="26" t="s">
        <v>1</v>
      </c>
      <c r="K21" s="33"/>
      <c r="L21" s="4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21</v>
      </c>
      <c r="J23" s="26" t="s">
        <v>1</v>
      </c>
      <c r="K23" s="33"/>
      <c r="L23" s="4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28" t="s">
        <v>23</v>
      </c>
      <c r="J24" s="26" t="s">
        <v>1</v>
      </c>
      <c r="K24" s="33"/>
      <c r="L24" s="4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67" t="s">
        <v>1</v>
      </c>
      <c r="F27" s="267"/>
      <c r="G27" s="267"/>
      <c r="H27" s="26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70"/>
      <c r="E29" s="70"/>
      <c r="F29" s="70"/>
      <c r="G29" s="70"/>
      <c r="H29" s="70"/>
      <c r="I29" s="70"/>
      <c r="J29" s="70"/>
      <c r="K29" s="70"/>
      <c r="L29" s="4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26" t="s">
        <v>109</v>
      </c>
      <c r="E30" s="33"/>
      <c r="F30" s="33"/>
      <c r="G30" s="33"/>
      <c r="H30" s="33"/>
      <c r="I30" s="33"/>
      <c r="J30" s="98">
        <f>J96</f>
        <v>0</v>
      </c>
      <c r="K30" s="33"/>
      <c r="L30" s="4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9" t="s">
        <v>110</v>
      </c>
      <c r="E31" s="33"/>
      <c r="F31" s="33"/>
      <c r="G31" s="33"/>
      <c r="H31" s="33"/>
      <c r="I31" s="33"/>
      <c r="J31" s="98">
        <f>J111</f>
        <v>0</v>
      </c>
      <c r="K31" s="33"/>
      <c r="L31" s="4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0" t="s">
        <v>33</v>
      </c>
      <c r="E32" s="33"/>
      <c r="F32" s="33"/>
      <c r="G32" s="33"/>
      <c r="H32" s="33"/>
      <c r="I32" s="33"/>
      <c r="J32" s="75">
        <f>ROUND(J30 + J31, 2)</f>
        <v>0</v>
      </c>
      <c r="K32" s="33"/>
      <c r="L32" s="4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70"/>
      <c r="E33" s="70"/>
      <c r="F33" s="70"/>
      <c r="G33" s="70"/>
      <c r="H33" s="70"/>
      <c r="I33" s="70"/>
      <c r="J33" s="70"/>
      <c r="K33" s="70"/>
      <c r="L33" s="4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35</v>
      </c>
      <c r="G34" s="33"/>
      <c r="H34" s="33"/>
      <c r="I34" s="37" t="s">
        <v>34</v>
      </c>
      <c r="J34" s="37" t="s">
        <v>36</v>
      </c>
      <c r="K34" s="33"/>
      <c r="L34" s="4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1" t="s">
        <v>37</v>
      </c>
      <c r="E35" s="39" t="s">
        <v>38</v>
      </c>
      <c r="F35" s="102">
        <f>ROUND((SUM(BE111:BE118) + SUM(BE138:BE347)),  2)</f>
        <v>0</v>
      </c>
      <c r="G35" s="103"/>
      <c r="H35" s="103"/>
      <c r="I35" s="104">
        <v>0.2</v>
      </c>
      <c r="J35" s="102">
        <f>ROUND(((SUM(BE111:BE118) + SUM(BE138:BE347))*I35),  2)</f>
        <v>0</v>
      </c>
      <c r="K35" s="33"/>
      <c r="L35" s="4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39" t="s">
        <v>39</v>
      </c>
      <c r="F36" s="102">
        <f>ROUND((SUM(BF111:BF118) + SUM(BF138:BF347)),  2)</f>
        <v>0</v>
      </c>
      <c r="G36" s="103"/>
      <c r="H36" s="103"/>
      <c r="I36" s="104">
        <v>0.2</v>
      </c>
      <c r="J36" s="102">
        <f>ROUND(((SUM(BF111:BF118) + SUM(BF138:BF347))*I36),  2)</f>
        <v>0</v>
      </c>
      <c r="K36" s="33"/>
      <c r="L36" s="4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40</v>
      </c>
      <c r="F37" s="105">
        <f>ROUND((SUM(BG111:BG118) + SUM(BG138:BG347)),  2)</f>
        <v>0</v>
      </c>
      <c r="G37" s="33"/>
      <c r="H37" s="33"/>
      <c r="I37" s="106">
        <v>0.2</v>
      </c>
      <c r="J37" s="105">
        <f>0</f>
        <v>0</v>
      </c>
      <c r="K37" s="33"/>
      <c r="L37" s="4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41</v>
      </c>
      <c r="F38" s="105">
        <f>ROUND((SUM(BH111:BH118) + SUM(BH138:BH347)),  2)</f>
        <v>0</v>
      </c>
      <c r="G38" s="33"/>
      <c r="H38" s="33"/>
      <c r="I38" s="106">
        <v>0.2</v>
      </c>
      <c r="J38" s="105">
        <f>0</f>
        <v>0</v>
      </c>
      <c r="K38" s="33"/>
      <c r="L38" s="4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39" t="s">
        <v>42</v>
      </c>
      <c r="F39" s="102">
        <f>ROUND((SUM(BI111:BI118) + SUM(BI138:BI347)),  2)</f>
        <v>0</v>
      </c>
      <c r="G39" s="103"/>
      <c r="H39" s="103"/>
      <c r="I39" s="104">
        <v>0</v>
      </c>
      <c r="J39" s="102">
        <f>0</f>
        <v>0</v>
      </c>
      <c r="K39" s="33"/>
      <c r="L39" s="4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43</v>
      </c>
      <c r="E41" s="64"/>
      <c r="F41" s="64"/>
      <c r="G41" s="109" t="s">
        <v>44</v>
      </c>
      <c r="H41" s="110" t="s">
        <v>45</v>
      </c>
      <c r="I41" s="64"/>
      <c r="J41" s="111">
        <f>SUM(J32:J39)</f>
        <v>0</v>
      </c>
      <c r="K41" s="112"/>
      <c r="L41" s="46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6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6"/>
      <c r="D50" s="47" t="s">
        <v>46</v>
      </c>
      <c r="E50" s="48"/>
      <c r="F50" s="48"/>
      <c r="G50" s="47" t="s">
        <v>47</v>
      </c>
      <c r="H50" s="48"/>
      <c r="I50" s="48"/>
      <c r="J50" s="48"/>
      <c r="K50" s="48"/>
      <c r="L50" s="4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9" t="s">
        <v>48</v>
      </c>
      <c r="E61" s="36"/>
      <c r="F61" s="113" t="s">
        <v>49</v>
      </c>
      <c r="G61" s="49" t="s">
        <v>48</v>
      </c>
      <c r="H61" s="36"/>
      <c r="I61" s="36"/>
      <c r="J61" s="114" t="s">
        <v>49</v>
      </c>
      <c r="K61" s="36"/>
      <c r="L61" s="46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7" t="s">
        <v>50</v>
      </c>
      <c r="E65" s="50"/>
      <c r="F65" s="50"/>
      <c r="G65" s="47" t="s">
        <v>51</v>
      </c>
      <c r="H65" s="50"/>
      <c r="I65" s="50"/>
      <c r="J65" s="50"/>
      <c r="K65" s="50"/>
      <c r="L65" s="4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9" t="s">
        <v>48</v>
      </c>
      <c r="E76" s="36"/>
      <c r="F76" s="113" t="s">
        <v>49</v>
      </c>
      <c r="G76" s="49" t="s">
        <v>48</v>
      </c>
      <c r="H76" s="36"/>
      <c r="I76" s="36"/>
      <c r="J76" s="114" t="s">
        <v>49</v>
      </c>
      <c r="K76" s="36"/>
      <c r="L76" s="4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13</v>
      </c>
      <c r="D84" s="33"/>
      <c r="E84" s="33"/>
      <c r="F84" s="33"/>
      <c r="G84" s="33"/>
      <c r="H84" s="33"/>
      <c r="I84" s="33"/>
      <c r="J84" s="33"/>
      <c r="K84" s="33"/>
      <c r="L84" s="4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74" t="str">
        <f>E7</f>
        <v>SOŠ Pod Bánošom - modernizácia vzdelávania SO 08 Retenčná strecha</v>
      </c>
      <c r="F85" s="275"/>
      <c r="G85" s="275"/>
      <c r="H85" s="275"/>
      <c r="I85" s="33"/>
      <c r="J85" s="33"/>
      <c r="K85" s="33"/>
      <c r="L85" s="4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33"/>
      <c r="J86" s="33"/>
      <c r="K86" s="33"/>
      <c r="L86" s="4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 xml:space="preserve">SO08 - Retenčná strecha - obnova </v>
      </c>
      <c r="F87" s="276"/>
      <c r="G87" s="276"/>
      <c r="H87" s="276"/>
      <c r="I87" s="33"/>
      <c r="J87" s="33"/>
      <c r="K87" s="33"/>
      <c r="L87" s="4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17</v>
      </c>
      <c r="D89" s="33"/>
      <c r="E89" s="33"/>
      <c r="F89" s="26" t="str">
        <f>F12</f>
        <v>Banská Štiavnica</v>
      </c>
      <c r="G89" s="33"/>
      <c r="H89" s="33"/>
      <c r="I89" s="28" t="s">
        <v>19</v>
      </c>
      <c r="J89" s="59">
        <f>IF(J12="","",J12)</f>
        <v>44456</v>
      </c>
      <c r="K89" s="33"/>
      <c r="L89" s="4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20</v>
      </c>
      <c r="D91" s="33"/>
      <c r="E91" s="33"/>
      <c r="F91" s="26" t="str">
        <f>E15</f>
        <v>Banskobystrický samosprávny kraj</v>
      </c>
      <c r="G91" s="33"/>
      <c r="H91" s="33"/>
      <c r="I91" s="28" t="s">
        <v>26</v>
      </c>
      <c r="J91" s="31" t="str">
        <f>E21</f>
        <v>Ing. arch. J. Tvrdoň</v>
      </c>
      <c r="K91" s="33"/>
      <c r="L91" s="4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24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>Rosoft, s.r.o.</v>
      </c>
      <c r="K92" s="33"/>
      <c r="L92" s="4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6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5">
        <f>J138</f>
        <v>0</v>
      </c>
      <c r="K96" s="33"/>
      <c r="L96" s="46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65" s="9" customFormat="1" ht="24.95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J139</f>
        <v>0</v>
      </c>
      <c r="L97" s="118"/>
    </row>
    <row r="98" spans="1:65" s="10" customFormat="1" ht="19.899999999999999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J140</f>
        <v>0</v>
      </c>
      <c r="L98" s="122"/>
    </row>
    <row r="99" spans="1:65" s="10" customFormat="1" ht="19.899999999999999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J147</f>
        <v>0</v>
      </c>
      <c r="L99" s="122"/>
    </row>
    <row r="100" spans="1:65" s="10" customFormat="1" ht="19.899999999999999" customHeight="1">
      <c r="B100" s="122"/>
      <c r="D100" s="123" t="s">
        <v>119</v>
      </c>
      <c r="E100" s="124"/>
      <c r="F100" s="124"/>
      <c r="G100" s="124"/>
      <c r="H100" s="124"/>
      <c r="I100" s="124"/>
      <c r="J100" s="125">
        <f>J159</f>
        <v>0</v>
      </c>
      <c r="L100" s="122"/>
    </row>
    <row r="101" spans="1:65" s="10" customFormat="1" ht="19.899999999999999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J182</f>
        <v>0</v>
      </c>
      <c r="L101" s="122"/>
    </row>
    <row r="102" spans="1:65" s="10" customFormat="1" ht="19.899999999999999" customHeight="1">
      <c r="B102" s="122"/>
      <c r="D102" s="123" t="s">
        <v>121</v>
      </c>
      <c r="E102" s="124"/>
      <c r="F102" s="124"/>
      <c r="G102" s="124"/>
      <c r="H102" s="124"/>
      <c r="I102" s="124"/>
      <c r="J102" s="125">
        <f>J209</f>
        <v>0</v>
      </c>
      <c r="L102" s="122"/>
    </row>
    <row r="103" spans="1:65" s="9" customFormat="1" ht="24.95" customHeight="1">
      <c r="B103" s="118"/>
      <c r="D103" s="119" t="s">
        <v>122</v>
      </c>
      <c r="E103" s="120"/>
      <c r="F103" s="120"/>
      <c r="G103" s="120"/>
      <c r="H103" s="120"/>
      <c r="I103" s="120"/>
      <c r="J103" s="121">
        <f>J211</f>
        <v>0</v>
      </c>
      <c r="L103" s="118"/>
    </row>
    <row r="104" spans="1:65" s="10" customFormat="1" ht="19.899999999999999" customHeight="1">
      <c r="B104" s="122"/>
      <c r="D104" s="123" t="s">
        <v>123</v>
      </c>
      <c r="E104" s="124"/>
      <c r="F104" s="124"/>
      <c r="G104" s="124"/>
      <c r="H104" s="124"/>
      <c r="I104" s="124"/>
      <c r="J104" s="125">
        <f>J212</f>
        <v>0</v>
      </c>
      <c r="L104" s="122"/>
    </row>
    <row r="105" spans="1:65" s="10" customFormat="1" ht="19.899999999999999" customHeight="1">
      <c r="B105" s="122"/>
      <c r="D105" s="123" t="s">
        <v>124</v>
      </c>
      <c r="E105" s="124"/>
      <c r="F105" s="124"/>
      <c r="G105" s="124"/>
      <c r="H105" s="124"/>
      <c r="I105" s="124"/>
      <c r="J105" s="125">
        <f>J302</f>
        <v>0</v>
      </c>
      <c r="L105" s="122"/>
    </row>
    <row r="106" spans="1:65" s="10" customFormat="1" ht="19.899999999999999" customHeight="1">
      <c r="B106" s="122"/>
      <c r="D106" s="123" t="s">
        <v>125</v>
      </c>
      <c r="E106" s="124"/>
      <c r="F106" s="124"/>
      <c r="G106" s="124"/>
      <c r="H106" s="124"/>
      <c r="I106" s="124"/>
      <c r="J106" s="125">
        <f>J327</f>
        <v>0</v>
      </c>
      <c r="L106" s="122"/>
    </row>
    <row r="107" spans="1:65" s="9" customFormat="1" ht="24.95" customHeight="1">
      <c r="B107" s="118"/>
      <c r="D107" s="119" t="s">
        <v>126</v>
      </c>
      <c r="E107" s="120"/>
      <c r="F107" s="120"/>
      <c r="G107" s="120"/>
      <c r="H107" s="120"/>
      <c r="I107" s="120"/>
      <c r="J107" s="121">
        <f>J344</f>
        <v>0</v>
      </c>
      <c r="L107" s="118"/>
    </row>
    <row r="108" spans="1:65" s="10" customFormat="1" ht="19.899999999999999" customHeight="1">
      <c r="B108" s="122"/>
      <c r="D108" s="123" t="s">
        <v>127</v>
      </c>
      <c r="E108" s="124"/>
      <c r="F108" s="124"/>
      <c r="G108" s="124"/>
      <c r="H108" s="124"/>
      <c r="I108" s="124"/>
      <c r="J108" s="125">
        <f>J345</f>
        <v>0</v>
      </c>
      <c r="L108" s="122"/>
    </row>
    <row r="109" spans="1:65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6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65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6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17" t="s">
        <v>128</v>
      </c>
      <c r="D111" s="33"/>
      <c r="E111" s="33"/>
      <c r="F111" s="33"/>
      <c r="G111" s="33"/>
      <c r="H111" s="33"/>
      <c r="I111" s="33"/>
      <c r="J111" s="126">
        <f>ROUND(J112 + J113 + J114 + J115 + J116 + J117,2)</f>
        <v>0</v>
      </c>
      <c r="K111" s="33"/>
      <c r="L111" s="46"/>
      <c r="N111" s="127" t="s">
        <v>37</v>
      </c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18" customHeight="1">
      <c r="A112" s="33"/>
      <c r="B112" s="128"/>
      <c r="C112" s="129"/>
      <c r="D112" s="272" t="s">
        <v>129</v>
      </c>
      <c r="E112" s="273"/>
      <c r="F112" s="273"/>
      <c r="G112" s="129"/>
      <c r="H112" s="129"/>
      <c r="I112" s="129"/>
      <c r="J112" s="131">
        <v>0</v>
      </c>
      <c r="K112" s="129"/>
      <c r="L112" s="132"/>
      <c r="M112" s="133"/>
      <c r="N112" s="134" t="s">
        <v>39</v>
      </c>
      <c r="O112" s="133"/>
      <c r="P112" s="133"/>
      <c r="Q112" s="133"/>
      <c r="R112" s="133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130</v>
      </c>
      <c r="AZ112" s="133"/>
      <c r="BA112" s="133"/>
      <c r="BB112" s="133"/>
      <c r="BC112" s="133"/>
      <c r="BD112" s="133"/>
      <c r="BE112" s="136">
        <f t="shared" ref="BE112:BE117" si="0">IF(N112="základná",J112,0)</f>
        <v>0</v>
      </c>
      <c r="BF112" s="136">
        <f t="shared" ref="BF112:BF117" si="1">IF(N112="znížená",J112,0)</f>
        <v>0</v>
      </c>
      <c r="BG112" s="136">
        <f t="shared" ref="BG112:BG117" si="2">IF(N112="zákl. prenesená",J112,0)</f>
        <v>0</v>
      </c>
      <c r="BH112" s="136">
        <f t="shared" ref="BH112:BH117" si="3">IF(N112="zníž. prenesená",J112,0)</f>
        <v>0</v>
      </c>
      <c r="BI112" s="136">
        <f t="shared" ref="BI112:BI117" si="4">IF(N112="nulová",J112,0)</f>
        <v>0</v>
      </c>
      <c r="BJ112" s="135" t="s">
        <v>85</v>
      </c>
      <c r="BK112" s="133"/>
      <c r="BL112" s="133"/>
      <c r="BM112" s="133"/>
    </row>
    <row r="113" spans="1:65" s="2" customFormat="1" ht="18" customHeight="1">
      <c r="A113" s="33"/>
      <c r="B113" s="128"/>
      <c r="C113" s="129"/>
      <c r="D113" s="272" t="s">
        <v>131</v>
      </c>
      <c r="E113" s="273"/>
      <c r="F113" s="273"/>
      <c r="G113" s="129"/>
      <c r="H113" s="129"/>
      <c r="I113" s="129"/>
      <c r="J113" s="131">
        <v>0</v>
      </c>
      <c r="K113" s="129"/>
      <c r="L113" s="132"/>
      <c r="M113" s="133"/>
      <c r="N113" s="134" t="s">
        <v>39</v>
      </c>
      <c r="O113" s="133"/>
      <c r="P113" s="133"/>
      <c r="Q113" s="133"/>
      <c r="R113" s="133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130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85</v>
      </c>
      <c r="BK113" s="133"/>
      <c r="BL113" s="133"/>
      <c r="BM113" s="133"/>
    </row>
    <row r="114" spans="1:65" s="2" customFormat="1" ht="18" customHeight="1">
      <c r="A114" s="33"/>
      <c r="B114" s="128"/>
      <c r="C114" s="129"/>
      <c r="D114" s="272" t="s">
        <v>132</v>
      </c>
      <c r="E114" s="273"/>
      <c r="F114" s="273"/>
      <c r="G114" s="129"/>
      <c r="H114" s="129"/>
      <c r="I114" s="129"/>
      <c r="J114" s="131">
        <v>0</v>
      </c>
      <c r="K114" s="129"/>
      <c r="L114" s="132"/>
      <c r="M114" s="133"/>
      <c r="N114" s="134" t="s">
        <v>39</v>
      </c>
      <c r="O114" s="133"/>
      <c r="P114" s="133"/>
      <c r="Q114" s="133"/>
      <c r="R114" s="133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130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85</v>
      </c>
      <c r="BK114" s="133"/>
      <c r="BL114" s="133"/>
      <c r="BM114" s="133"/>
    </row>
    <row r="115" spans="1:65" s="2" customFormat="1" ht="18" customHeight="1">
      <c r="A115" s="33"/>
      <c r="B115" s="128"/>
      <c r="C115" s="129"/>
      <c r="D115" s="272" t="s">
        <v>133</v>
      </c>
      <c r="E115" s="273"/>
      <c r="F115" s="273"/>
      <c r="G115" s="129"/>
      <c r="H115" s="129"/>
      <c r="I115" s="129"/>
      <c r="J115" s="131">
        <v>0</v>
      </c>
      <c r="K115" s="129"/>
      <c r="L115" s="132"/>
      <c r="M115" s="133"/>
      <c r="N115" s="134" t="s">
        <v>39</v>
      </c>
      <c r="O115" s="133"/>
      <c r="P115" s="133"/>
      <c r="Q115" s="133"/>
      <c r="R115" s="133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5" t="s">
        <v>130</v>
      </c>
      <c r="AZ115" s="133"/>
      <c r="BA115" s="133"/>
      <c r="BB115" s="133"/>
      <c r="BC115" s="133"/>
      <c r="BD115" s="133"/>
      <c r="BE115" s="136">
        <f t="shared" si="0"/>
        <v>0</v>
      </c>
      <c r="BF115" s="136">
        <f t="shared" si="1"/>
        <v>0</v>
      </c>
      <c r="BG115" s="136">
        <f t="shared" si="2"/>
        <v>0</v>
      </c>
      <c r="BH115" s="136">
        <f t="shared" si="3"/>
        <v>0</v>
      </c>
      <c r="BI115" s="136">
        <f t="shared" si="4"/>
        <v>0</v>
      </c>
      <c r="BJ115" s="135" t="s">
        <v>85</v>
      </c>
      <c r="BK115" s="133"/>
      <c r="BL115" s="133"/>
      <c r="BM115" s="133"/>
    </row>
    <row r="116" spans="1:65" s="2" customFormat="1" ht="18" customHeight="1">
      <c r="A116" s="33"/>
      <c r="B116" s="128"/>
      <c r="C116" s="129"/>
      <c r="D116" s="272" t="s">
        <v>134</v>
      </c>
      <c r="E116" s="273"/>
      <c r="F116" s="273"/>
      <c r="G116" s="129"/>
      <c r="H116" s="129"/>
      <c r="I116" s="129"/>
      <c r="J116" s="131">
        <v>0</v>
      </c>
      <c r="K116" s="129"/>
      <c r="L116" s="132"/>
      <c r="M116" s="133"/>
      <c r="N116" s="134" t="s">
        <v>39</v>
      </c>
      <c r="O116" s="133"/>
      <c r="P116" s="133"/>
      <c r="Q116" s="133"/>
      <c r="R116" s="133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5" t="s">
        <v>130</v>
      </c>
      <c r="AZ116" s="133"/>
      <c r="BA116" s="133"/>
      <c r="BB116" s="133"/>
      <c r="BC116" s="133"/>
      <c r="BD116" s="133"/>
      <c r="BE116" s="136">
        <f t="shared" si="0"/>
        <v>0</v>
      </c>
      <c r="BF116" s="136">
        <f t="shared" si="1"/>
        <v>0</v>
      </c>
      <c r="BG116" s="136">
        <f t="shared" si="2"/>
        <v>0</v>
      </c>
      <c r="BH116" s="136">
        <f t="shared" si="3"/>
        <v>0</v>
      </c>
      <c r="BI116" s="136">
        <f t="shared" si="4"/>
        <v>0</v>
      </c>
      <c r="BJ116" s="135" t="s">
        <v>85</v>
      </c>
      <c r="BK116" s="133"/>
      <c r="BL116" s="133"/>
      <c r="BM116" s="133"/>
    </row>
    <row r="117" spans="1:65" s="2" customFormat="1" ht="18" customHeight="1">
      <c r="A117" s="33"/>
      <c r="B117" s="128"/>
      <c r="C117" s="129"/>
      <c r="D117" s="130" t="s">
        <v>135</v>
      </c>
      <c r="E117" s="129"/>
      <c r="F117" s="129"/>
      <c r="G117" s="129"/>
      <c r="H117" s="129"/>
      <c r="I117" s="129"/>
      <c r="J117" s="131">
        <f>ROUND(J30*T117,2)</f>
        <v>0</v>
      </c>
      <c r="K117" s="129"/>
      <c r="L117" s="132"/>
      <c r="M117" s="133"/>
      <c r="N117" s="134" t="s">
        <v>39</v>
      </c>
      <c r="O117" s="133"/>
      <c r="P117" s="133"/>
      <c r="Q117" s="133"/>
      <c r="R117" s="133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33"/>
      <c r="AG117" s="133"/>
      <c r="AH117" s="133"/>
      <c r="AI117" s="133"/>
      <c r="AJ117" s="133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5" t="s">
        <v>136</v>
      </c>
      <c r="AZ117" s="133"/>
      <c r="BA117" s="133"/>
      <c r="BB117" s="133"/>
      <c r="BC117" s="133"/>
      <c r="BD117" s="133"/>
      <c r="BE117" s="136">
        <f t="shared" si="0"/>
        <v>0</v>
      </c>
      <c r="BF117" s="136">
        <f t="shared" si="1"/>
        <v>0</v>
      </c>
      <c r="BG117" s="136">
        <f t="shared" si="2"/>
        <v>0</v>
      </c>
      <c r="BH117" s="136">
        <f t="shared" si="3"/>
        <v>0</v>
      </c>
      <c r="BI117" s="136">
        <f t="shared" si="4"/>
        <v>0</v>
      </c>
      <c r="BJ117" s="135" t="s">
        <v>85</v>
      </c>
      <c r="BK117" s="133"/>
      <c r="BL117" s="133"/>
      <c r="BM117" s="133"/>
    </row>
    <row r="118" spans="1:65" s="2" customForma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6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9.25" customHeight="1">
      <c r="A119" s="33"/>
      <c r="B119" s="34"/>
      <c r="C119" s="137" t="s">
        <v>137</v>
      </c>
      <c r="D119" s="107"/>
      <c r="E119" s="107"/>
      <c r="F119" s="107"/>
      <c r="G119" s="107"/>
      <c r="H119" s="107"/>
      <c r="I119" s="107"/>
      <c r="J119" s="138">
        <f>ROUND(J96+J111,2)</f>
        <v>0</v>
      </c>
      <c r="K119" s="107"/>
      <c r="L119" s="46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6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4" spans="1:65" s="2" customFormat="1" ht="6.95" customHeight="1">
      <c r="A124" s="3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46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2" customFormat="1" ht="24.95" customHeight="1">
      <c r="A125" s="33"/>
      <c r="B125" s="34"/>
      <c r="C125" s="22" t="s">
        <v>138</v>
      </c>
      <c r="D125" s="33"/>
      <c r="E125" s="33"/>
      <c r="F125" s="33"/>
      <c r="G125" s="33"/>
      <c r="H125" s="33"/>
      <c r="I125" s="33"/>
      <c r="J125" s="33"/>
      <c r="K125" s="33"/>
      <c r="L125" s="46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5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6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5" s="2" customFormat="1" ht="12" customHeight="1">
      <c r="A127" s="33"/>
      <c r="B127" s="34"/>
      <c r="C127" s="28" t="s">
        <v>13</v>
      </c>
      <c r="D127" s="33"/>
      <c r="E127" s="33"/>
      <c r="F127" s="33"/>
      <c r="G127" s="33"/>
      <c r="H127" s="33"/>
      <c r="I127" s="33"/>
      <c r="J127" s="33"/>
      <c r="K127" s="33"/>
      <c r="L127" s="46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26.25" customHeight="1">
      <c r="A128" s="33"/>
      <c r="B128" s="34"/>
      <c r="C128" s="33"/>
      <c r="D128" s="33"/>
      <c r="E128" s="274" t="str">
        <f>E7</f>
        <v>SOŠ Pod Bánošom - modernizácia vzdelávania SO 08 Retenčná strecha</v>
      </c>
      <c r="F128" s="275"/>
      <c r="G128" s="275"/>
      <c r="H128" s="275"/>
      <c r="I128" s="33"/>
      <c r="J128" s="33"/>
      <c r="K128" s="33"/>
      <c r="L128" s="46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102</v>
      </c>
      <c r="D129" s="33"/>
      <c r="E129" s="33"/>
      <c r="F129" s="33"/>
      <c r="G129" s="33"/>
      <c r="H129" s="33"/>
      <c r="I129" s="33"/>
      <c r="J129" s="33"/>
      <c r="K129" s="33"/>
      <c r="L129" s="46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3"/>
      <c r="D130" s="33"/>
      <c r="E130" s="241" t="str">
        <f>E9</f>
        <v xml:space="preserve">SO08 - Retenčná strecha - obnova </v>
      </c>
      <c r="F130" s="276"/>
      <c r="G130" s="276"/>
      <c r="H130" s="276"/>
      <c r="I130" s="33"/>
      <c r="J130" s="33"/>
      <c r="K130" s="33"/>
      <c r="L130" s="46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6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17</v>
      </c>
      <c r="D132" s="33"/>
      <c r="E132" s="33"/>
      <c r="F132" s="26" t="str">
        <f>F12</f>
        <v>Banská Štiavnica</v>
      </c>
      <c r="G132" s="33"/>
      <c r="H132" s="33"/>
      <c r="I132" s="28" t="s">
        <v>19</v>
      </c>
      <c r="J132" s="59">
        <f>IF(J12="","",J12)</f>
        <v>44456</v>
      </c>
      <c r="K132" s="33"/>
      <c r="L132" s="46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>
      <c r="A133" s="33"/>
      <c r="B133" s="34"/>
      <c r="C133" s="33"/>
      <c r="D133" s="33"/>
      <c r="E133" s="33"/>
      <c r="F133" s="33"/>
      <c r="G133" s="33"/>
      <c r="H133" s="33"/>
      <c r="I133" s="33"/>
      <c r="J133" s="33"/>
      <c r="K133" s="33"/>
      <c r="L133" s="46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>
      <c r="A134" s="33"/>
      <c r="B134" s="34"/>
      <c r="C134" s="28" t="s">
        <v>20</v>
      </c>
      <c r="D134" s="33"/>
      <c r="E134" s="33"/>
      <c r="F134" s="26" t="str">
        <f>E15</f>
        <v>Banskobystrický samosprávny kraj</v>
      </c>
      <c r="G134" s="33"/>
      <c r="H134" s="33"/>
      <c r="I134" s="28" t="s">
        <v>26</v>
      </c>
      <c r="J134" s="31" t="str">
        <f>E21</f>
        <v>Ing. arch. J. Tvrdoň</v>
      </c>
      <c r="K134" s="33"/>
      <c r="L134" s="46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24</v>
      </c>
      <c r="D135" s="33"/>
      <c r="E135" s="33"/>
      <c r="F135" s="26" t="str">
        <f>IF(E18="","",E18)</f>
        <v>Vyplň údaj</v>
      </c>
      <c r="G135" s="33"/>
      <c r="H135" s="33"/>
      <c r="I135" s="28" t="s">
        <v>30</v>
      </c>
      <c r="J135" s="31" t="str">
        <f>E24</f>
        <v>Rosoft, s.r.o.</v>
      </c>
      <c r="K135" s="33"/>
      <c r="L135" s="46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6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39"/>
      <c r="B137" s="140"/>
      <c r="C137" s="141" t="s">
        <v>139</v>
      </c>
      <c r="D137" s="142" t="s">
        <v>58</v>
      </c>
      <c r="E137" s="142" t="s">
        <v>54</v>
      </c>
      <c r="F137" s="142" t="s">
        <v>55</v>
      </c>
      <c r="G137" s="142" t="s">
        <v>140</v>
      </c>
      <c r="H137" s="142" t="s">
        <v>141</v>
      </c>
      <c r="I137" s="142" t="s">
        <v>142</v>
      </c>
      <c r="J137" s="143" t="s">
        <v>113</v>
      </c>
      <c r="K137" s="144" t="s">
        <v>143</v>
      </c>
      <c r="L137" s="145"/>
      <c r="M137" s="66" t="s">
        <v>1</v>
      </c>
      <c r="N137" s="67" t="s">
        <v>37</v>
      </c>
      <c r="O137" s="67" t="s">
        <v>144</v>
      </c>
      <c r="P137" s="67" t="s">
        <v>145</v>
      </c>
      <c r="Q137" s="67" t="s">
        <v>146</v>
      </c>
      <c r="R137" s="67" t="s">
        <v>147</v>
      </c>
      <c r="S137" s="67" t="s">
        <v>148</v>
      </c>
      <c r="T137" s="68" t="s">
        <v>149</v>
      </c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</row>
    <row r="138" spans="1:65" s="2" customFormat="1" ht="22.9" customHeight="1">
      <c r="A138" s="33"/>
      <c r="B138" s="34"/>
      <c r="C138" s="73" t="s">
        <v>109</v>
      </c>
      <c r="D138" s="33"/>
      <c r="E138" s="33"/>
      <c r="F138" s="33"/>
      <c r="G138" s="33"/>
      <c r="H138" s="33"/>
      <c r="I138" s="33"/>
      <c r="J138" s="146">
        <f>BK138</f>
        <v>0</v>
      </c>
      <c r="K138" s="33"/>
      <c r="L138" s="34"/>
      <c r="M138" s="69"/>
      <c r="N138" s="60"/>
      <c r="O138" s="70"/>
      <c r="P138" s="147">
        <f>P139+P211+P344</f>
        <v>0</v>
      </c>
      <c r="Q138" s="70"/>
      <c r="R138" s="147">
        <f>R139+R211+R344</f>
        <v>99.296720450000009</v>
      </c>
      <c r="S138" s="70"/>
      <c r="T138" s="148">
        <f>T139+T211+T344</f>
        <v>57.527853000000007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72</v>
      </c>
      <c r="AU138" s="18" t="s">
        <v>115</v>
      </c>
      <c r="BK138" s="149">
        <f>BK139+BK211+BK344</f>
        <v>0</v>
      </c>
    </row>
    <row r="139" spans="1:65" s="12" customFormat="1" ht="25.9" customHeight="1">
      <c r="B139" s="150"/>
      <c r="D139" s="151" t="s">
        <v>72</v>
      </c>
      <c r="E139" s="152" t="s">
        <v>150</v>
      </c>
      <c r="F139" s="152" t="s">
        <v>151</v>
      </c>
      <c r="I139" s="153"/>
      <c r="J139" s="154">
        <f>BK139</f>
        <v>0</v>
      </c>
      <c r="L139" s="150"/>
      <c r="M139" s="155"/>
      <c r="N139" s="156"/>
      <c r="O139" s="156"/>
      <c r="P139" s="157">
        <f>P140+P147+P159+P182+P209</f>
        <v>0</v>
      </c>
      <c r="Q139" s="156"/>
      <c r="R139" s="157">
        <f>R140+R147+R159+R182+R209</f>
        <v>30.625158820000003</v>
      </c>
      <c r="S139" s="156"/>
      <c r="T139" s="158">
        <f>T140+T147+T159+T182+T209</f>
        <v>43.234400000000008</v>
      </c>
      <c r="AR139" s="151" t="s">
        <v>78</v>
      </c>
      <c r="AT139" s="159" t="s">
        <v>72</v>
      </c>
      <c r="AU139" s="159" t="s">
        <v>73</v>
      </c>
      <c r="AY139" s="151" t="s">
        <v>152</v>
      </c>
      <c r="BK139" s="160">
        <f>BK140+BK147+BK159+BK182+BK209</f>
        <v>0</v>
      </c>
    </row>
    <row r="140" spans="1:65" s="12" customFormat="1" ht="22.9" customHeight="1">
      <c r="B140" s="150"/>
      <c r="D140" s="151" t="s">
        <v>72</v>
      </c>
      <c r="E140" s="161" t="s">
        <v>85</v>
      </c>
      <c r="F140" s="161" t="s">
        <v>153</v>
      </c>
      <c r="I140" s="153"/>
      <c r="J140" s="162">
        <f>BK140</f>
        <v>0</v>
      </c>
      <c r="L140" s="150"/>
      <c r="M140" s="155"/>
      <c r="N140" s="156"/>
      <c r="O140" s="156"/>
      <c r="P140" s="157">
        <f>SUM(P141:P146)</f>
        <v>0</v>
      </c>
      <c r="Q140" s="156"/>
      <c r="R140" s="157">
        <f>SUM(R141:R146)</f>
        <v>8.4624000000000005E-2</v>
      </c>
      <c r="S140" s="156"/>
      <c r="T140" s="158">
        <f>SUM(T141:T146)</f>
        <v>0</v>
      </c>
      <c r="AR140" s="151" t="s">
        <v>78</v>
      </c>
      <c r="AT140" s="159" t="s">
        <v>72</v>
      </c>
      <c r="AU140" s="159" t="s">
        <v>78</v>
      </c>
      <c r="AY140" s="151" t="s">
        <v>152</v>
      </c>
      <c r="BK140" s="160">
        <f>SUM(BK141:BK146)</f>
        <v>0</v>
      </c>
    </row>
    <row r="141" spans="1:65" s="2" customFormat="1" ht="37.9" customHeight="1">
      <c r="A141" s="33"/>
      <c r="B141" s="128"/>
      <c r="C141" s="163" t="s">
        <v>78</v>
      </c>
      <c r="D141" s="163" t="s">
        <v>154</v>
      </c>
      <c r="E141" s="164" t="s">
        <v>155</v>
      </c>
      <c r="F141" s="165" t="s">
        <v>156</v>
      </c>
      <c r="G141" s="166" t="s">
        <v>157</v>
      </c>
      <c r="H141" s="167">
        <v>4231.2</v>
      </c>
      <c r="I141" s="168"/>
      <c r="J141" s="167">
        <f>ROUND(I141*H141,3)</f>
        <v>0</v>
      </c>
      <c r="K141" s="169"/>
      <c r="L141" s="34"/>
      <c r="M141" s="170" t="s">
        <v>1</v>
      </c>
      <c r="N141" s="171" t="s">
        <v>39</v>
      </c>
      <c r="O141" s="62"/>
      <c r="P141" s="172">
        <f>O141*H141</f>
        <v>0</v>
      </c>
      <c r="Q141" s="172">
        <v>2.0000000000000002E-5</v>
      </c>
      <c r="R141" s="172">
        <f>Q141*H141</f>
        <v>8.4624000000000005E-2</v>
      </c>
      <c r="S141" s="172">
        <v>0</v>
      </c>
      <c r="T141" s="17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4" t="s">
        <v>158</v>
      </c>
      <c r="AT141" s="174" t="s">
        <v>154</v>
      </c>
      <c r="AU141" s="174" t="s">
        <v>85</v>
      </c>
      <c r="AY141" s="18" t="s">
        <v>152</v>
      </c>
      <c r="BE141" s="175">
        <f>IF(N141="základná",J141,0)</f>
        <v>0</v>
      </c>
      <c r="BF141" s="175">
        <f>IF(N141="znížená",J141,0)</f>
        <v>0</v>
      </c>
      <c r="BG141" s="175">
        <f>IF(N141="zákl. prenesená",J141,0)</f>
        <v>0</v>
      </c>
      <c r="BH141" s="175">
        <f>IF(N141="zníž. prenesená",J141,0)</f>
        <v>0</v>
      </c>
      <c r="BI141" s="175">
        <f>IF(N141="nulová",J141,0)</f>
        <v>0</v>
      </c>
      <c r="BJ141" s="18" t="s">
        <v>85</v>
      </c>
      <c r="BK141" s="176">
        <f>ROUND(I141*H141,3)</f>
        <v>0</v>
      </c>
      <c r="BL141" s="18" t="s">
        <v>158</v>
      </c>
      <c r="BM141" s="174" t="s">
        <v>159</v>
      </c>
    </row>
    <row r="142" spans="1:65" s="13" customFormat="1">
      <c r="B142" s="177"/>
      <c r="D142" s="178" t="s">
        <v>160</v>
      </c>
      <c r="E142" s="179" t="s">
        <v>1</v>
      </c>
      <c r="F142" s="180" t="s">
        <v>161</v>
      </c>
      <c r="H142" s="179" t="s">
        <v>1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9" t="s">
        <v>160</v>
      </c>
      <c r="AU142" s="179" t="s">
        <v>85</v>
      </c>
      <c r="AV142" s="13" t="s">
        <v>78</v>
      </c>
      <c r="AW142" s="13" t="s">
        <v>28</v>
      </c>
      <c r="AX142" s="13" t="s">
        <v>73</v>
      </c>
      <c r="AY142" s="179" t="s">
        <v>152</v>
      </c>
    </row>
    <row r="143" spans="1:65" s="14" customFormat="1">
      <c r="B143" s="185"/>
      <c r="D143" s="178" t="s">
        <v>160</v>
      </c>
      <c r="E143" s="186" t="s">
        <v>1</v>
      </c>
      <c r="F143" s="187" t="s">
        <v>162</v>
      </c>
      <c r="H143" s="188">
        <v>2640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160</v>
      </c>
      <c r="AU143" s="186" t="s">
        <v>85</v>
      </c>
      <c r="AV143" s="14" t="s">
        <v>85</v>
      </c>
      <c r="AW143" s="14" t="s">
        <v>28</v>
      </c>
      <c r="AX143" s="14" t="s">
        <v>73</v>
      </c>
      <c r="AY143" s="186" t="s">
        <v>152</v>
      </c>
    </row>
    <row r="144" spans="1:65" s="14" customFormat="1">
      <c r="B144" s="185"/>
      <c r="D144" s="178" t="s">
        <v>160</v>
      </c>
      <c r="E144" s="186" t="s">
        <v>1</v>
      </c>
      <c r="F144" s="187" t="s">
        <v>163</v>
      </c>
      <c r="H144" s="188">
        <v>1591.2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160</v>
      </c>
      <c r="AU144" s="186" t="s">
        <v>85</v>
      </c>
      <c r="AV144" s="14" t="s">
        <v>85</v>
      </c>
      <c r="AW144" s="14" t="s">
        <v>28</v>
      </c>
      <c r="AX144" s="14" t="s">
        <v>73</v>
      </c>
      <c r="AY144" s="186" t="s">
        <v>152</v>
      </c>
    </row>
    <row r="145" spans="1:65" s="15" customFormat="1">
      <c r="B145" s="193"/>
      <c r="D145" s="178" t="s">
        <v>160</v>
      </c>
      <c r="E145" s="194" t="s">
        <v>1</v>
      </c>
      <c r="F145" s="195" t="s">
        <v>164</v>
      </c>
      <c r="H145" s="196">
        <v>4231.2</v>
      </c>
      <c r="I145" s="197"/>
      <c r="L145" s="193"/>
      <c r="M145" s="198"/>
      <c r="N145" s="199"/>
      <c r="O145" s="199"/>
      <c r="P145" s="199"/>
      <c r="Q145" s="199"/>
      <c r="R145" s="199"/>
      <c r="S145" s="199"/>
      <c r="T145" s="200"/>
      <c r="AT145" s="194" t="s">
        <v>160</v>
      </c>
      <c r="AU145" s="194" t="s">
        <v>85</v>
      </c>
      <c r="AV145" s="15" t="s">
        <v>158</v>
      </c>
      <c r="AW145" s="15" t="s">
        <v>28</v>
      </c>
      <c r="AX145" s="15" t="s">
        <v>78</v>
      </c>
      <c r="AY145" s="194" t="s">
        <v>152</v>
      </c>
    </row>
    <row r="146" spans="1:65" s="13" customFormat="1" ht="22.5">
      <c r="B146" s="177"/>
      <c r="D146" s="178" t="s">
        <v>160</v>
      </c>
      <c r="E146" s="179" t="s">
        <v>1</v>
      </c>
      <c r="F146" s="180" t="s">
        <v>165</v>
      </c>
      <c r="H146" s="179" t="s">
        <v>1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9" t="s">
        <v>160</v>
      </c>
      <c r="AU146" s="179" t="s">
        <v>85</v>
      </c>
      <c r="AV146" s="13" t="s">
        <v>78</v>
      </c>
      <c r="AW146" s="13" t="s">
        <v>28</v>
      </c>
      <c r="AX146" s="13" t="s">
        <v>73</v>
      </c>
      <c r="AY146" s="179" t="s">
        <v>152</v>
      </c>
    </row>
    <row r="147" spans="1:65" s="12" customFormat="1" ht="22.9" customHeight="1">
      <c r="B147" s="150"/>
      <c r="D147" s="151" t="s">
        <v>72</v>
      </c>
      <c r="E147" s="161" t="s">
        <v>166</v>
      </c>
      <c r="F147" s="161" t="s">
        <v>167</v>
      </c>
      <c r="I147" s="153"/>
      <c r="J147" s="162">
        <f>BK147</f>
        <v>0</v>
      </c>
      <c r="L147" s="150"/>
      <c r="M147" s="155"/>
      <c r="N147" s="156"/>
      <c r="O147" s="156"/>
      <c r="P147" s="157">
        <f>SUM(P148:P158)</f>
        <v>0</v>
      </c>
      <c r="Q147" s="156"/>
      <c r="R147" s="157">
        <f>SUM(R148:R158)</f>
        <v>28.294881070000002</v>
      </c>
      <c r="S147" s="156"/>
      <c r="T147" s="158">
        <f>SUM(T148:T158)</f>
        <v>0</v>
      </c>
      <c r="AR147" s="151" t="s">
        <v>78</v>
      </c>
      <c r="AT147" s="159" t="s">
        <v>72</v>
      </c>
      <c r="AU147" s="159" t="s">
        <v>78</v>
      </c>
      <c r="AY147" s="151" t="s">
        <v>152</v>
      </c>
      <c r="BK147" s="160">
        <f>SUM(BK148:BK158)</f>
        <v>0</v>
      </c>
    </row>
    <row r="148" spans="1:65" s="2" customFormat="1" ht="33" customHeight="1">
      <c r="A148" s="33"/>
      <c r="B148" s="128"/>
      <c r="C148" s="163" t="s">
        <v>85</v>
      </c>
      <c r="D148" s="163" t="s">
        <v>154</v>
      </c>
      <c r="E148" s="164" t="s">
        <v>168</v>
      </c>
      <c r="F148" s="165" t="s">
        <v>169</v>
      </c>
      <c r="G148" s="166" t="s">
        <v>170</v>
      </c>
      <c r="H148" s="167">
        <v>13.223000000000001</v>
      </c>
      <c r="I148" s="168"/>
      <c r="J148" s="167">
        <f>ROUND(I148*H148,3)</f>
        <v>0</v>
      </c>
      <c r="K148" s="169"/>
      <c r="L148" s="34"/>
      <c r="M148" s="170" t="s">
        <v>1</v>
      </c>
      <c r="N148" s="171" t="s">
        <v>39</v>
      </c>
      <c r="O148" s="62"/>
      <c r="P148" s="172">
        <f>O148*H148</f>
        <v>0</v>
      </c>
      <c r="Q148" s="172">
        <v>2.1170900000000001</v>
      </c>
      <c r="R148" s="172">
        <f>Q148*H148</f>
        <v>27.994281070000003</v>
      </c>
      <c r="S148" s="172">
        <v>0</v>
      </c>
      <c r="T148" s="17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4" t="s">
        <v>158</v>
      </c>
      <c r="AT148" s="174" t="s">
        <v>154</v>
      </c>
      <c r="AU148" s="174" t="s">
        <v>85</v>
      </c>
      <c r="AY148" s="18" t="s">
        <v>152</v>
      </c>
      <c r="BE148" s="175">
        <f>IF(N148="základná",J148,0)</f>
        <v>0</v>
      </c>
      <c r="BF148" s="175">
        <f>IF(N148="znížená",J148,0)</f>
        <v>0</v>
      </c>
      <c r="BG148" s="175">
        <f>IF(N148="zákl. prenesená",J148,0)</f>
        <v>0</v>
      </c>
      <c r="BH148" s="175">
        <f>IF(N148="zníž. prenesená",J148,0)</f>
        <v>0</v>
      </c>
      <c r="BI148" s="175">
        <f>IF(N148="nulová",J148,0)</f>
        <v>0</v>
      </c>
      <c r="BJ148" s="18" t="s">
        <v>85</v>
      </c>
      <c r="BK148" s="176">
        <f>ROUND(I148*H148,3)</f>
        <v>0</v>
      </c>
      <c r="BL148" s="18" t="s">
        <v>158</v>
      </c>
      <c r="BM148" s="174" t="s">
        <v>171</v>
      </c>
    </row>
    <row r="149" spans="1:65" s="13" customFormat="1">
      <c r="B149" s="177"/>
      <c r="D149" s="178" t="s">
        <v>160</v>
      </c>
      <c r="E149" s="179" t="s">
        <v>1</v>
      </c>
      <c r="F149" s="180" t="s">
        <v>172</v>
      </c>
      <c r="H149" s="179" t="s">
        <v>1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9" t="s">
        <v>160</v>
      </c>
      <c r="AU149" s="179" t="s">
        <v>85</v>
      </c>
      <c r="AV149" s="13" t="s">
        <v>78</v>
      </c>
      <c r="AW149" s="13" t="s">
        <v>28</v>
      </c>
      <c r="AX149" s="13" t="s">
        <v>73</v>
      </c>
      <c r="AY149" s="179" t="s">
        <v>152</v>
      </c>
    </row>
    <row r="150" spans="1:65" s="14" customFormat="1">
      <c r="B150" s="185"/>
      <c r="D150" s="178" t="s">
        <v>160</v>
      </c>
      <c r="E150" s="186" t="s">
        <v>1</v>
      </c>
      <c r="F150" s="187" t="s">
        <v>173</v>
      </c>
      <c r="H150" s="188">
        <v>8.25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160</v>
      </c>
      <c r="AU150" s="186" t="s">
        <v>85</v>
      </c>
      <c r="AV150" s="14" t="s">
        <v>85</v>
      </c>
      <c r="AW150" s="14" t="s">
        <v>28</v>
      </c>
      <c r="AX150" s="14" t="s">
        <v>73</v>
      </c>
      <c r="AY150" s="186" t="s">
        <v>152</v>
      </c>
    </row>
    <row r="151" spans="1:65" s="13" customFormat="1">
      <c r="B151" s="177"/>
      <c r="D151" s="178" t="s">
        <v>160</v>
      </c>
      <c r="E151" s="179" t="s">
        <v>1</v>
      </c>
      <c r="F151" s="180" t="s">
        <v>174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160</v>
      </c>
      <c r="AU151" s="179" t="s">
        <v>85</v>
      </c>
      <c r="AV151" s="13" t="s">
        <v>78</v>
      </c>
      <c r="AW151" s="13" t="s">
        <v>28</v>
      </c>
      <c r="AX151" s="13" t="s">
        <v>73</v>
      </c>
      <c r="AY151" s="179" t="s">
        <v>152</v>
      </c>
    </row>
    <row r="152" spans="1:65" s="14" customFormat="1">
      <c r="B152" s="185"/>
      <c r="D152" s="178" t="s">
        <v>160</v>
      </c>
      <c r="E152" s="186" t="s">
        <v>1</v>
      </c>
      <c r="F152" s="187" t="s">
        <v>175</v>
      </c>
      <c r="H152" s="188">
        <v>4.9729999999999999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160</v>
      </c>
      <c r="AU152" s="186" t="s">
        <v>85</v>
      </c>
      <c r="AV152" s="14" t="s">
        <v>85</v>
      </c>
      <c r="AW152" s="14" t="s">
        <v>28</v>
      </c>
      <c r="AX152" s="14" t="s">
        <v>73</v>
      </c>
      <c r="AY152" s="186" t="s">
        <v>152</v>
      </c>
    </row>
    <row r="153" spans="1:65" s="15" customFormat="1">
      <c r="B153" s="193"/>
      <c r="D153" s="178" t="s">
        <v>160</v>
      </c>
      <c r="E153" s="194" t="s">
        <v>1</v>
      </c>
      <c r="F153" s="195" t="s">
        <v>164</v>
      </c>
      <c r="H153" s="196">
        <v>13.223000000000001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160</v>
      </c>
      <c r="AU153" s="194" t="s">
        <v>85</v>
      </c>
      <c r="AV153" s="15" t="s">
        <v>158</v>
      </c>
      <c r="AW153" s="15" t="s">
        <v>28</v>
      </c>
      <c r="AX153" s="15" t="s">
        <v>78</v>
      </c>
      <c r="AY153" s="194" t="s">
        <v>152</v>
      </c>
    </row>
    <row r="154" spans="1:65" s="2" customFormat="1" ht="33" customHeight="1">
      <c r="A154" s="33"/>
      <c r="B154" s="128"/>
      <c r="C154" s="163" t="s">
        <v>166</v>
      </c>
      <c r="D154" s="163" t="s">
        <v>154</v>
      </c>
      <c r="E154" s="164" t="s">
        <v>176</v>
      </c>
      <c r="F154" s="165" t="s">
        <v>177</v>
      </c>
      <c r="G154" s="166" t="s">
        <v>178</v>
      </c>
      <c r="H154" s="167">
        <v>0.3</v>
      </c>
      <c r="I154" s="168"/>
      <c r="J154" s="167">
        <f>ROUND(I154*H154,3)</f>
        <v>0</v>
      </c>
      <c r="K154" s="169"/>
      <c r="L154" s="34"/>
      <c r="M154" s="170" t="s">
        <v>1</v>
      </c>
      <c r="N154" s="171" t="s">
        <v>39</v>
      </c>
      <c r="O154" s="62"/>
      <c r="P154" s="172">
        <f>O154*H154</f>
        <v>0</v>
      </c>
      <c r="Q154" s="172">
        <v>1.002</v>
      </c>
      <c r="R154" s="172">
        <f>Q154*H154</f>
        <v>0.30059999999999998</v>
      </c>
      <c r="S154" s="172">
        <v>0</v>
      </c>
      <c r="T154" s="17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4" t="s">
        <v>158</v>
      </c>
      <c r="AT154" s="174" t="s">
        <v>154</v>
      </c>
      <c r="AU154" s="174" t="s">
        <v>85</v>
      </c>
      <c r="AY154" s="18" t="s">
        <v>152</v>
      </c>
      <c r="BE154" s="175">
        <f>IF(N154="základná",J154,0)</f>
        <v>0</v>
      </c>
      <c r="BF154" s="175">
        <f>IF(N154="znížená",J154,0)</f>
        <v>0</v>
      </c>
      <c r="BG154" s="175">
        <f>IF(N154="zákl. prenesená",J154,0)</f>
        <v>0</v>
      </c>
      <c r="BH154" s="175">
        <f>IF(N154="zníž. prenesená",J154,0)</f>
        <v>0</v>
      </c>
      <c r="BI154" s="175">
        <f>IF(N154="nulová",J154,0)</f>
        <v>0</v>
      </c>
      <c r="BJ154" s="18" t="s">
        <v>85</v>
      </c>
      <c r="BK154" s="176">
        <f>ROUND(I154*H154,3)</f>
        <v>0</v>
      </c>
      <c r="BL154" s="18" t="s">
        <v>158</v>
      </c>
      <c r="BM154" s="174" t="s">
        <v>179</v>
      </c>
    </row>
    <row r="155" spans="1:65" s="13" customFormat="1">
      <c r="B155" s="177"/>
      <c r="D155" s="178" t="s">
        <v>160</v>
      </c>
      <c r="E155" s="179" t="s">
        <v>1</v>
      </c>
      <c r="F155" s="180" t="s">
        <v>180</v>
      </c>
      <c r="H155" s="179" t="s">
        <v>1</v>
      </c>
      <c r="I155" s="181"/>
      <c r="L155" s="177"/>
      <c r="M155" s="182"/>
      <c r="N155" s="183"/>
      <c r="O155" s="183"/>
      <c r="P155" s="183"/>
      <c r="Q155" s="183"/>
      <c r="R155" s="183"/>
      <c r="S155" s="183"/>
      <c r="T155" s="184"/>
      <c r="AT155" s="179" t="s">
        <v>160</v>
      </c>
      <c r="AU155" s="179" t="s">
        <v>85</v>
      </c>
      <c r="AV155" s="13" t="s">
        <v>78</v>
      </c>
      <c r="AW155" s="13" t="s">
        <v>28</v>
      </c>
      <c r="AX155" s="13" t="s">
        <v>73</v>
      </c>
      <c r="AY155" s="179" t="s">
        <v>152</v>
      </c>
    </row>
    <row r="156" spans="1:65" s="14" customFormat="1">
      <c r="B156" s="185"/>
      <c r="D156" s="178" t="s">
        <v>160</v>
      </c>
      <c r="E156" s="186" t="s">
        <v>1</v>
      </c>
      <c r="F156" s="187" t="s">
        <v>181</v>
      </c>
      <c r="H156" s="188">
        <v>0.187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6" t="s">
        <v>160</v>
      </c>
      <c r="AU156" s="186" t="s">
        <v>85</v>
      </c>
      <c r="AV156" s="14" t="s">
        <v>85</v>
      </c>
      <c r="AW156" s="14" t="s">
        <v>28</v>
      </c>
      <c r="AX156" s="14" t="s">
        <v>73</v>
      </c>
      <c r="AY156" s="186" t="s">
        <v>152</v>
      </c>
    </row>
    <row r="157" spans="1:65" s="14" customFormat="1">
      <c r="B157" s="185"/>
      <c r="D157" s="178" t="s">
        <v>160</v>
      </c>
      <c r="E157" s="186" t="s">
        <v>1</v>
      </c>
      <c r="F157" s="187" t="s">
        <v>182</v>
      </c>
      <c r="H157" s="188">
        <v>0.113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160</v>
      </c>
      <c r="AU157" s="186" t="s">
        <v>85</v>
      </c>
      <c r="AV157" s="14" t="s">
        <v>85</v>
      </c>
      <c r="AW157" s="14" t="s">
        <v>28</v>
      </c>
      <c r="AX157" s="14" t="s">
        <v>73</v>
      </c>
      <c r="AY157" s="186" t="s">
        <v>152</v>
      </c>
    </row>
    <row r="158" spans="1:65" s="15" customFormat="1">
      <c r="B158" s="193"/>
      <c r="D158" s="178" t="s">
        <v>160</v>
      </c>
      <c r="E158" s="194" t="s">
        <v>1</v>
      </c>
      <c r="F158" s="195" t="s">
        <v>164</v>
      </c>
      <c r="H158" s="196">
        <v>0.3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160</v>
      </c>
      <c r="AU158" s="194" t="s">
        <v>85</v>
      </c>
      <c r="AV158" s="15" t="s">
        <v>158</v>
      </c>
      <c r="AW158" s="15" t="s">
        <v>28</v>
      </c>
      <c r="AX158" s="15" t="s">
        <v>78</v>
      </c>
      <c r="AY158" s="194" t="s">
        <v>152</v>
      </c>
    </row>
    <row r="159" spans="1:65" s="12" customFormat="1" ht="22.9" customHeight="1">
      <c r="B159" s="150"/>
      <c r="D159" s="151" t="s">
        <v>72</v>
      </c>
      <c r="E159" s="161" t="s">
        <v>183</v>
      </c>
      <c r="F159" s="161" t="s">
        <v>184</v>
      </c>
      <c r="I159" s="153"/>
      <c r="J159" s="162">
        <f>BK159</f>
        <v>0</v>
      </c>
      <c r="L159" s="150"/>
      <c r="M159" s="155"/>
      <c r="N159" s="156"/>
      <c r="O159" s="156"/>
      <c r="P159" s="157">
        <f>SUM(P160:P181)</f>
        <v>0</v>
      </c>
      <c r="Q159" s="156"/>
      <c r="R159" s="157">
        <f>SUM(R160:R181)</f>
        <v>2.2345937499999997</v>
      </c>
      <c r="S159" s="156"/>
      <c r="T159" s="158">
        <f>SUM(T160:T181)</f>
        <v>0</v>
      </c>
      <c r="AR159" s="151" t="s">
        <v>78</v>
      </c>
      <c r="AT159" s="159" t="s">
        <v>72</v>
      </c>
      <c r="AU159" s="159" t="s">
        <v>78</v>
      </c>
      <c r="AY159" s="151" t="s">
        <v>152</v>
      </c>
      <c r="BK159" s="160">
        <f>SUM(BK160:BK181)</f>
        <v>0</v>
      </c>
    </row>
    <row r="160" spans="1:65" s="2" customFormat="1" ht="24.2" customHeight="1">
      <c r="A160" s="33"/>
      <c r="B160" s="128"/>
      <c r="C160" s="163" t="s">
        <v>158</v>
      </c>
      <c r="D160" s="163" t="s">
        <v>154</v>
      </c>
      <c r="E160" s="164" t="s">
        <v>185</v>
      </c>
      <c r="F160" s="165" t="s">
        <v>186</v>
      </c>
      <c r="G160" s="166" t="s">
        <v>187</v>
      </c>
      <c r="H160" s="167">
        <v>71.875</v>
      </c>
      <c r="I160" s="168"/>
      <c r="J160" s="167">
        <f>ROUND(I160*H160,3)</f>
        <v>0</v>
      </c>
      <c r="K160" s="169"/>
      <c r="L160" s="34"/>
      <c r="M160" s="170" t="s">
        <v>1</v>
      </c>
      <c r="N160" s="171" t="s">
        <v>39</v>
      </c>
      <c r="O160" s="62"/>
      <c r="P160" s="172">
        <f>O160*H160</f>
        <v>0</v>
      </c>
      <c r="Q160" s="172">
        <v>4.2000000000000002E-4</v>
      </c>
      <c r="R160" s="172">
        <f>Q160*H160</f>
        <v>3.0187500000000003E-2</v>
      </c>
      <c r="S160" s="172">
        <v>0</v>
      </c>
      <c r="T160" s="17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4" t="s">
        <v>158</v>
      </c>
      <c r="AT160" s="174" t="s">
        <v>154</v>
      </c>
      <c r="AU160" s="174" t="s">
        <v>85</v>
      </c>
      <c r="AY160" s="18" t="s">
        <v>152</v>
      </c>
      <c r="BE160" s="175">
        <f>IF(N160="základná",J160,0)</f>
        <v>0</v>
      </c>
      <c r="BF160" s="175">
        <f>IF(N160="znížená",J160,0)</f>
        <v>0</v>
      </c>
      <c r="BG160" s="175">
        <f>IF(N160="zákl. prenesená",J160,0)</f>
        <v>0</v>
      </c>
      <c r="BH160" s="175">
        <f>IF(N160="zníž. prenesená",J160,0)</f>
        <v>0</v>
      </c>
      <c r="BI160" s="175">
        <f>IF(N160="nulová",J160,0)</f>
        <v>0</v>
      </c>
      <c r="BJ160" s="18" t="s">
        <v>85</v>
      </c>
      <c r="BK160" s="176">
        <f>ROUND(I160*H160,3)</f>
        <v>0</v>
      </c>
      <c r="BL160" s="18" t="s">
        <v>158</v>
      </c>
      <c r="BM160" s="174" t="s">
        <v>188</v>
      </c>
    </row>
    <row r="161" spans="1:65" s="13" customFormat="1">
      <c r="B161" s="177"/>
      <c r="D161" s="178" t="s">
        <v>160</v>
      </c>
      <c r="E161" s="179" t="s">
        <v>1</v>
      </c>
      <c r="F161" s="180" t="s">
        <v>189</v>
      </c>
      <c r="H161" s="179" t="s">
        <v>1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9" t="s">
        <v>160</v>
      </c>
      <c r="AU161" s="179" t="s">
        <v>85</v>
      </c>
      <c r="AV161" s="13" t="s">
        <v>78</v>
      </c>
      <c r="AW161" s="13" t="s">
        <v>28</v>
      </c>
      <c r="AX161" s="13" t="s">
        <v>73</v>
      </c>
      <c r="AY161" s="179" t="s">
        <v>152</v>
      </c>
    </row>
    <row r="162" spans="1:65" s="14" customFormat="1">
      <c r="B162" s="185"/>
      <c r="D162" s="178" t="s">
        <v>160</v>
      </c>
      <c r="E162" s="186" t="s">
        <v>1</v>
      </c>
      <c r="F162" s="187" t="s">
        <v>190</v>
      </c>
      <c r="H162" s="188">
        <v>27.8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160</v>
      </c>
      <c r="AU162" s="186" t="s">
        <v>85</v>
      </c>
      <c r="AV162" s="14" t="s">
        <v>85</v>
      </c>
      <c r="AW162" s="14" t="s">
        <v>28</v>
      </c>
      <c r="AX162" s="14" t="s">
        <v>73</v>
      </c>
      <c r="AY162" s="186" t="s">
        <v>152</v>
      </c>
    </row>
    <row r="163" spans="1:65" s="14" customFormat="1">
      <c r="B163" s="185"/>
      <c r="D163" s="178" t="s">
        <v>160</v>
      </c>
      <c r="E163" s="186" t="s">
        <v>1</v>
      </c>
      <c r="F163" s="187" t="s">
        <v>191</v>
      </c>
      <c r="H163" s="188">
        <v>16.875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160</v>
      </c>
      <c r="AU163" s="186" t="s">
        <v>85</v>
      </c>
      <c r="AV163" s="14" t="s">
        <v>85</v>
      </c>
      <c r="AW163" s="14" t="s">
        <v>28</v>
      </c>
      <c r="AX163" s="14" t="s">
        <v>73</v>
      </c>
      <c r="AY163" s="186" t="s">
        <v>152</v>
      </c>
    </row>
    <row r="164" spans="1:65" s="14" customFormat="1">
      <c r="B164" s="185"/>
      <c r="D164" s="178" t="s">
        <v>160</v>
      </c>
      <c r="E164" s="186" t="s">
        <v>1</v>
      </c>
      <c r="F164" s="187" t="s">
        <v>192</v>
      </c>
      <c r="H164" s="188">
        <v>27.2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160</v>
      </c>
      <c r="AU164" s="186" t="s">
        <v>85</v>
      </c>
      <c r="AV164" s="14" t="s">
        <v>85</v>
      </c>
      <c r="AW164" s="14" t="s">
        <v>28</v>
      </c>
      <c r="AX164" s="14" t="s">
        <v>73</v>
      </c>
      <c r="AY164" s="186" t="s">
        <v>152</v>
      </c>
    </row>
    <row r="165" spans="1:65" s="15" customFormat="1">
      <c r="B165" s="193"/>
      <c r="D165" s="178" t="s">
        <v>160</v>
      </c>
      <c r="E165" s="194" t="s">
        <v>106</v>
      </c>
      <c r="F165" s="195" t="s">
        <v>164</v>
      </c>
      <c r="H165" s="196">
        <v>71.875</v>
      </c>
      <c r="I165" s="197"/>
      <c r="L165" s="193"/>
      <c r="M165" s="198"/>
      <c r="N165" s="199"/>
      <c r="O165" s="199"/>
      <c r="P165" s="199"/>
      <c r="Q165" s="199"/>
      <c r="R165" s="199"/>
      <c r="S165" s="199"/>
      <c r="T165" s="200"/>
      <c r="AT165" s="194" t="s">
        <v>160</v>
      </c>
      <c r="AU165" s="194" t="s">
        <v>85</v>
      </c>
      <c r="AV165" s="15" t="s">
        <v>158</v>
      </c>
      <c r="AW165" s="15" t="s">
        <v>28</v>
      </c>
      <c r="AX165" s="15" t="s">
        <v>78</v>
      </c>
      <c r="AY165" s="194" t="s">
        <v>152</v>
      </c>
    </row>
    <row r="166" spans="1:65" s="13" customFormat="1">
      <c r="B166" s="177"/>
      <c r="D166" s="178" t="s">
        <v>160</v>
      </c>
      <c r="E166" s="179" t="s">
        <v>1</v>
      </c>
      <c r="F166" s="180" t="s">
        <v>193</v>
      </c>
      <c r="H166" s="179" t="s">
        <v>1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9" t="s">
        <v>160</v>
      </c>
      <c r="AU166" s="179" t="s">
        <v>85</v>
      </c>
      <c r="AV166" s="13" t="s">
        <v>78</v>
      </c>
      <c r="AW166" s="13" t="s">
        <v>28</v>
      </c>
      <c r="AX166" s="13" t="s">
        <v>73</v>
      </c>
      <c r="AY166" s="179" t="s">
        <v>152</v>
      </c>
    </row>
    <row r="167" spans="1:65" s="13" customFormat="1" ht="22.5">
      <c r="B167" s="177"/>
      <c r="D167" s="178" t="s">
        <v>160</v>
      </c>
      <c r="E167" s="179" t="s">
        <v>1</v>
      </c>
      <c r="F167" s="180" t="s">
        <v>194</v>
      </c>
      <c r="H167" s="179" t="s">
        <v>1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9" t="s">
        <v>160</v>
      </c>
      <c r="AU167" s="179" t="s">
        <v>85</v>
      </c>
      <c r="AV167" s="13" t="s">
        <v>78</v>
      </c>
      <c r="AW167" s="13" t="s">
        <v>28</v>
      </c>
      <c r="AX167" s="13" t="s">
        <v>73</v>
      </c>
      <c r="AY167" s="179" t="s">
        <v>152</v>
      </c>
    </row>
    <row r="168" spans="1:65" s="2" customFormat="1" ht="33" customHeight="1">
      <c r="A168" s="33"/>
      <c r="B168" s="128"/>
      <c r="C168" s="163" t="s">
        <v>195</v>
      </c>
      <c r="D168" s="163" t="s">
        <v>154</v>
      </c>
      <c r="E168" s="164" t="s">
        <v>196</v>
      </c>
      <c r="F168" s="165" t="s">
        <v>197</v>
      </c>
      <c r="G168" s="166" t="s">
        <v>187</v>
      </c>
      <c r="H168" s="167">
        <v>71.875</v>
      </c>
      <c r="I168" s="168"/>
      <c r="J168" s="167">
        <f>ROUND(I168*H168,3)</f>
        <v>0</v>
      </c>
      <c r="K168" s="169"/>
      <c r="L168" s="34"/>
      <c r="M168" s="170" t="s">
        <v>1</v>
      </c>
      <c r="N168" s="171" t="s">
        <v>39</v>
      </c>
      <c r="O168" s="62"/>
      <c r="P168" s="172">
        <f>O168*H168</f>
        <v>0</v>
      </c>
      <c r="Q168" s="172">
        <v>2.3619999999999999E-2</v>
      </c>
      <c r="R168" s="172">
        <f>Q168*H168</f>
        <v>1.6976874999999998</v>
      </c>
      <c r="S168" s="172">
        <v>0</v>
      </c>
      <c r="T168" s="17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4" t="s">
        <v>158</v>
      </c>
      <c r="AT168" s="174" t="s">
        <v>154</v>
      </c>
      <c r="AU168" s="174" t="s">
        <v>85</v>
      </c>
      <c r="AY168" s="18" t="s">
        <v>152</v>
      </c>
      <c r="BE168" s="175">
        <f>IF(N168="základná",J168,0)</f>
        <v>0</v>
      </c>
      <c r="BF168" s="175">
        <f>IF(N168="znížená",J168,0)</f>
        <v>0</v>
      </c>
      <c r="BG168" s="175">
        <f>IF(N168="zákl. prenesená",J168,0)</f>
        <v>0</v>
      </c>
      <c r="BH168" s="175">
        <f>IF(N168="zníž. prenesená",J168,0)</f>
        <v>0</v>
      </c>
      <c r="BI168" s="175">
        <f>IF(N168="nulová",J168,0)</f>
        <v>0</v>
      </c>
      <c r="BJ168" s="18" t="s">
        <v>85</v>
      </c>
      <c r="BK168" s="176">
        <f>ROUND(I168*H168,3)</f>
        <v>0</v>
      </c>
      <c r="BL168" s="18" t="s">
        <v>158</v>
      </c>
      <c r="BM168" s="174" t="s">
        <v>198</v>
      </c>
    </row>
    <row r="169" spans="1:65" s="14" customFormat="1">
      <c r="B169" s="185"/>
      <c r="D169" s="178" t="s">
        <v>160</v>
      </c>
      <c r="E169" s="186" t="s">
        <v>1</v>
      </c>
      <c r="F169" s="187" t="s">
        <v>106</v>
      </c>
      <c r="H169" s="188">
        <v>71.875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160</v>
      </c>
      <c r="AU169" s="186" t="s">
        <v>85</v>
      </c>
      <c r="AV169" s="14" t="s">
        <v>85</v>
      </c>
      <c r="AW169" s="14" t="s">
        <v>28</v>
      </c>
      <c r="AX169" s="14" t="s">
        <v>78</v>
      </c>
      <c r="AY169" s="186" t="s">
        <v>152</v>
      </c>
    </row>
    <row r="170" spans="1:65" s="13" customFormat="1">
      <c r="B170" s="177"/>
      <c r="D170" s="178" t="s">
        <v>160</v>
      </c>
      <c r="E170" s="179" t="s">
        <v>1</v>
      </c>
      <c r="F170" s="180" t="s">
        <v>199</v>
      </c>
      <c r="H170" s="179" t="s">
        <v>1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9" t="s">
        <v>160</v>
      </c>
      <c r="AU170" s="179" t="s">
        <v>85</v>
      </c>
      <c r="AV170" s="13" t="s">
        <v>78</v>
      </c>
      <c r="AW170" s="13" t="s">
        <v>28</v>
      </c>
      <c r="AX170" s="13" t="s">
        <v>73</v>
      </c>
      <c r="AY170" s="179" t="s">
        <v>152</v>
      </c>
    </row>
    <row r="171" spans="1:65" s="13" customFormat="1">
      <c r="B171" s="177"/>
      <c r="D171" s="178" t="s">
        <v>160</v>
      </c>
      <c r="E171" s="179" t="s">
        <v>1</v>
      </c>
      <c r="F171" s="180" t="s">
        <v>193</v>
      </c>
      <c r="H171" s="179" t="s">
        <v>1</v>
      </c>
      <c r="I171" s="181"/>
      <c r="L171" s="177"/>
      <c r="M171" s="182"/>
      <c r="N171" s="183"/>
      <c r="O171" s="183"/>
      <c r="P171" s="183"/>
      <c r="Q171" s="183"/>
      <c r="R171" s="183"/>
      <c r="S171" s="183"/>
      <c r="T171" s="184"/>
      <c r="AT171" s="179" t="s">
        <v>160</v>
      </c>
      <c r="AU171" s="179" t="s">
        <v>85</v>
      </c>
      <c r="AV171" s="13" t="s">
        <v>78</v>
      </c>
      <c r="AW171" s="13" t="s">
        <v>28</v>
      </c>
      <c r="AX171" s="13" t="s">
        <v>73</v>
      </c>
      <c r="AY171" s="179" t="s">
        <v>152</v>
      </c>
    </row>
    <row r="172" spans="1:65" s="13" customFormat="1" ht="33.75">
      <c r="B172" s="177"/>
      <c r="D172" s="178" t="s">
        <v>160</v>
      </c>
      <c r="E172" s="179" t="s">
        <v>1</v>
      </c>
      <c r="F172" s="180" t="s">
        <v>200</v>
      </c>
      <c r="H172" s="179" t="s">
        <v>1</v>
      </c>
      <c r="I172" s="181"/>
      <c r="L172" s="177"/>
      <c r="M172" s="182"/>
      <c r="N172" s="183"/>
      <c r="O172" s="183"/>
      <c r="P172" s="183"/>
      <c r="Q172" s="183"/>
      <c r="R172" s="183"/>
      <c r="S172" s="183"/>
      <c r="T172" s="184"/>
      <c r="AT172" s="179" t="s">
        <v>160</v>
      </c>
      <c r="AU172" s="179" t="s">
        <v>85</v>
      </c>
      <c r="AV172" s="13" t="s">
        <v>78</v>
      </c>
      <c r="AW172" s="13" t="s">
        <v>28</v>
      </c>
      <c r="AX172" s="13" t="s">
        <v>73</v>
      </c>
      <c r="AY172" s="179" t="s">
        <v>152</v>
      </c>
    </row>
    <row r="173" spans="1:65" s="2" customFormat="1" ht="33" customHeight="1">
      <c r="A173" s="33"/>
      <c r="B173" s="128"/>
      <c r="C173" s="163" t="s">
        <v>183</v>
      </c>
      <c r="D173" s="163" t="s">
        <v>154</v>
      </c>
      <c r="E173" s="164" t="s">
        <v>201</v>
      </c>
      <c r="F173" s="165" t="s">
        <v>202</v>
      </c>
      <c r="G173" s="166" t="s">
        <v>187</v>
      </c>
      <c r="H173" s="167">
        <v>71.875</v>
      </c>
      <c r="I173" s="168"/>
      <c r="J173" s="167">
        <f>ROUND(I173*H173,3)</f>
        <v>0</v>
      </c>
      <c r="K173" s="169"/>
      <c r="L173" s="34"/>
      <c r="M173" s="170" t="s">
        <v>1</v>
      </c>
      <c r="N173" s="171" t="s">
        <v>39</v>
      </c>
      <c r="O173" s="62"/>
      <c r="P173" s="172">
        <f>O173*H173</f>
        <v>0</v>
      </c>
      <c r="Q173" s="172">
        <v>2.8999999999999998E-3</v>
      </c>
      <c r="R173" s="172">
        <f>Q173*H173</f>
        <v>0.2084375</v>
      </c>
      <c r="S173" s="172">
        <v>0</v>
      </c>
      <c r="T173" s="17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4" t="s">
        <v>158</v>
      </c>
      <c r="AT173" s="174" t="s">
        <v>154</v>
      </c>
      <c r="AU173" s="174" t="s">
        <v>85</v>
      </c>
      <c r="AY173" s="18" t="s">
        <v>152</v>
      </c>
      <c r="BE173" s="175">
        <f>IF(N173="základná",J173,0)</f>
        <v>0</v>
      </c>
      <c r="BF173" s="175">
        <f>IF(N173="znížená",J173,0)</f>
        <v>0</v>
      </c>
      <c r="BG173" s="175">
        <f>IF(N173="zákl. prenesená",J173,0)</f>
        <v>0</v>
      </c>
      <c r="BH173" s="175">
        <f>IF(N173="zníž. prenesená",J173,0)</f>
        <v>0</v>
      </c>
      <c r="BI173" s="175">
        <f>IF(N173="nulová",J173,0)</f>
        <v>0</v>
      </c>
      <c r="BJ173" s="18" t="s">
        <v>85</v>
      </c>
      <c r="BK173" s="176">
        <f>ROUND(I173*H173,3)</f>
        <v>0</v>
      </c>
      <c r="BL173" s="18" t="s">
        <v>158</v>
      </c>
      <c r="BM173" s="174" t="s">
        <v>203</v>
      </c>
    </row>
    <row r="174" spans="1:65" s="14" customFormat="1">
      <c r="B174" s="185"/>
      <c r="D174" s="178" t="s">
        <v>160</v>
      </c>
      <c r="E174" s="186" t="s">
        <v>1</v>
      </c>
      <c r="F174" s="187" t="s">
        <v>106</v>
      </c>
      <c r="H174" s="188">
        <v>71.875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160</v>
      </c>
      <c r="AU174" s="186" t="s">
        <v>85</v>
      </c>
      <c r="AV174" s="14" t="s">
        <v>85</v>
      </c>
      <c r="AW174" s="14" t="s">
        <v>28</v>
      </c>
      <c r="AX174" s="14" t="s">
        <v>78</v>
      </c>
      <c r="AY174" s="186" t="s">
        <v>152</v>
      </c>
    </row>
    <row r="175" spans="1:65" s="13" customFormat="1">
      <c r="B175" s="177"/>
      <c r="D175" s="178" t="s">
        <v>160</v>
      </c>
      <c r="E175" s="179" t="s">
        <v>1</v>
      </c>
      <c r="F175" s="180" t="s">
        <v>199</v>
      </c>
      <c r="H175" s="179" t="s">
        <v>1</v>
      </c>
      <c r="I175" s="181"/>
      <c r="L175" s="177"/>
      <c r="M175" s="182"/>
      <c r="N175" s="183"/>
      <c r="O175" s="183"/>
      <c r="P175" s="183"/>
      <c r="Q175" s="183"/>
      <c r="R175" s="183"/>
      <c r="S175" s="183"/>
      <c r="T175" s="184"/>
      <c r="AT175" s="179" t="s">
        <v>160</v>
      </c>
      <c r="AU175" s="179" t="s">
        <v>85</v>
      </c>
      <c r="AV175" s="13" t="s">
        <v>78</v>
      </c>
      <c r="AW175" s="13" t="s">
        <v>28</v>
      </c>
      <c r="AX175" s="13" t="s">
        <v>73</v>
      </c>
      <c r="AY175" s="179" t="s">
        <v>152</v>
      </c>
    </row>
    <row r="176" spans="1:65" s="13" customFormat="1">
      <c r="B176" s="177"/>
      <c r="D176" s="178" t="s">
        <v>160</v>
      </c>
      <c r="E176" s="179" t="s">
        <v>1</v>
      </c>
      <c r="F176" s="180" t="s">
        <v>193</v>
      </c>
      <c r="H176" s="179" t="s">
        <v>1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9" t="s">
        <v>160</v>
      </c>
      <c r="AU176" s="179" t="s">
        <v>85</v>
      </c>
      <c r="AV176" s="13" t="s">
        <v>78</v>
      </c>
      <c r="AW176" s="13" t="s">
        <v>28</v>
      </c>
      <c r="AX176" s="13" t="s">
        <v>73</v>
      </c>
      <c r="AY176" s="179" t="s">
        <v>152</v>
      </c>
    </row>
    <row r="177" spans="1:65" s="13" customFormat="1" ht="22.5">
      <c r="B177" s="177"/>
      <c r="D177" s="178" t="s">
        <v>160</v>
      </c>
      <c r="E177" s="179" t="s">
        <v>1</v>
      </c>
      <c r="F177" s="180" t="s">
        <v>194</v>
      </c>
      <c r="H177" s="179" t="s">
        <v>1</v>
      </c>
      <c r="I177" s="181"/>
      <c r="L177" s="177"/>
      <c r="M177" s="182"/>
      <c r="N177" s="183"/>
      <c r="O177" s="183"/>
      <c r="P177" s="183"/>
      <c r="Q177" s="183"/>
      <c r="R177" s="183"/>
      <c r="S177" s="183"/>
      <c r="T177" s="184"/>
      <c r="AT177" s="179" t="s">
        <v>160</v>
      </c>
      <c r="AU177" s="179" t="s">
        <v>85</v>
      </c>
      <c r="AV177" s="13" t="s">
        <v>78</v>
      </c>
      <c r="AW177" s="13" t="s">
        <v>28</v>
      </c>
      <c r="AX177" s="13" t="s">
        <v>73</v>
      </c>
      <c r="AY177" s="179" t="s">
        <v>152</v>
      </c>
    </row>
    <row r="178" spans="1:65" s="2" customFormat="1" ht="24.2" customHeight="1">
      <c r="A178" s="33"/>
      <c r="B178" s="128"/>
      <c r="C178" s="163" t="s">
        <v>204</v>
      </c>
      <c r="D178" s="163" t="s">
        <v>154</v>
      </c>
      <c r="E178" s="164" t="s">
        <v>205</v>
      </c>
      <c r="F178" s="165" t="s">
        <v>206</v>
      </c>
      <c r="G178" s="166" t="s">
        <v>187</v>
      </c>
      <c r="H178" s="167">
        <v>71.875</v>
      </c>
      <c r="I178" s="168"/>
      <c r="J178" s="167">
        <f>ROUND(I178*H178,3)</f>
        <v>0</v>
      </c>
      <c r="K178" s="169"/>
      <c r="L178" s="34"/>
      <c r="M178" s="170" t="s">
        <v>1</v>
      </c>
      <c r="N178" s="171" t="s">
        <v>39</v>
      </c>
      <c r="O178" s="62"/>
      <c r="P178" s="172">
        <f>O178*H178</f>
        <v>0</v>
      </c>
      <c r="Q178" s="172">
        <v>4.15E-3</v>
      </c>
      <c r="R178" s="172">
        <f>Q178*H178</f>
        <v>0.29828125</v>
      </c>
      <c r="S178" s="172">
        <v>0</v>
      </c>
      <c r="T178" s="17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4" t="s">
        <v>158</v>
      </c>
      <c r="AT178" s="174" t="s">
        <v>154</v>
      </c>
      <c r="AU178" s="174" t="s">
        <v>85</v>
      </c>
      <c r="AY178" s="18" t="s">
        <v>152</v>
      </c>
      <c r="BE178" s="175">
        <f>IF(N178="základná",J178,0)</f>
        <v>0</v>
      </c>
      <c r="BF178" s="175">
        <f>IF(N178="znížená",J178,0)</f>
        <v>0</v>
      </c>
      <c r="BG178" s="175">
        <f>IF(N178="zákl. prenesená",J178,0)</f>
        <v>0</v>
      </c>
      <c r="BH178" s="175">
        <f>IF(N178="zníž. prenesená",J178,0)</f>
        <v>0</v>
      </c>
      <c r="BI178" s="175">
        <f>IF(N178="nulová",J178,0)</f>
        <v>0</v>
      </c>
      <c r="BJ178" s="18" t="s">
        <v>85</v>
      </c>
      <c r="BK178" s="176">
        <f>ROUND(I178*H178,3)</f>
        <v>0</v>
      </c>
      <c r="BL178" s="18" t="s">
        <v>158</v>
      </c>
      <c r="BM178" s="174" t="s">
        <v>207</v>
      </c>
    </row>
    <row r="179" spans="1:65" s="14" customFormat="1">
      <c r="B179" s="185"/>
      <c r="D179" s="178" t="s">
        <v>160</v>
      </c>
      <c r="E179" s="186" t="s">
        <v>1</v>
      </c>
      <c r="F179" s="187" t="s">
        <v>106</v>
      </c>
      <c r="H179" s="188">
        <v>71.875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160</v>
      </c>
      <c r="AU179" s="186" t="s">
        <v>85</v>
      </c>
      <c r="AV179" s="14" t="s">
        <v>85</v>
      </c>
      <c r="AW179" s="14" t="s">
        <v>28</v>
      </c>
      <c r="AX179" s="14" t="s">
        <v>78</v>
      </c>
      <c r="AY179" s="186" t="s">
        <v>152</v>
      </c>
    </row>
    <row r="180" spans="1:65" s="13" customFormat="1">
      <c r="B180" s="177"/>
      <c r="D180" s="178" t="s">
        <v>160</v>
      </c>
      <c r="E180" s="179" t="s">
        <v>1</v>
      </c>
      <c r="F180" s="180" t="s">
        <v>193</v>
      </c>
      <c r="H180" s="179" t="s">
        <v>1</v>
      </c>
      <c r="I180" s="181"/>
      <c r="L180" s="177"/>
      <c r="M180" s="182"/>
      <c r="N180" s="183"/>
      <c r="O180" s="183"/>
      <c r="P180" s="183"/>
      <c r="Q180" s="183"/>
      <c r="R180" s="183"/>
      <c r="S180" s="183"/>
      <c r="T180" s="184"/>
      <c r="AT180" s="179" t="s">
        <v>160</v>
      </c>
      <c r="AU180" s="179" t="s">
        <v>85</v>
      </c>
      <c r="AV180" s="13" t="s">
        <v>78</v>
      </c>
      <c r="AW180" s="13" t="s">
        <v>28</v>
      </c>
      <c r="AX180" s="13" t="s">
        <v>73</v>
      </c>
      <c r="AY180" s="179" t="s">
        <v>152</v>
      </c>
    </row>
    <row r="181" spans="1:65" s="13" customFormat="1" ht="22.5">
      <c r="B181" s="177"/>
      <c r="D181" s="178" t="s">
        <v>160</v>
      </c>
      <c r="E181" s="179" t="s">
        <v>1</v>
      </c>
      <c r="F181" s="180" t="s">
        <v>194</v>
      </c>
      <c r="H181" s="179" t="s">
        <v>1</v>
      </c>
      <c r="I181" s="181"/>
      <c r="L181" s="177"/>
      <c r="M181" s="182"/>
      <c r="N181" s="183"/>
      <c r="O181" s="183"/>
      <c r="P181" s="183"/>
      <c r="Q181" s="183"/>
      <c r="R181" s="183"/>
      <c r="S181" s="183"/>
      <c r="T181" s="184"/>
      <c r="AT181" s="179" t="s">
        <v>160</v>
      </c>
      <c r="AU181" s="179" t="s">
        <v>85</v>
      </c>
      <c r="AV181" s="13" t="s">
        <v>78</v>
      </c>
      <c r="AW181" s="13" t="s">
        <v>28</v>
      </c>
      <c r="AX181" s="13" t="s">
        <v>73</v>
      </c>
      <c r="AY181" s="179" t="s">
        <v>152</v>
      </c>
    </row>
    <row r="182" spans="1:65" s="12" customFormat="1" ht="22.9" customHeight="1">
      <c r="B182" s="150"/>
      <c r="D182" s="151" t="s">
        <v>72</v>
      </c>
      <c r="E182" s="161" t="s">
        <v>208</v>
      </c>
      <c r="F182" s="161" t="s">
        <v>209</v>
      </c>
      <c r="I182" s="153"/>
      <c r="J182" s="162">
        <f>BK182</f>
        <v>0</v>
      </c>
      <c r="L182" s="150"/>
      <c r="M182" s="155"/>
      <c r="N182" s="156"/>
      <c r="O182" s="156"/>
      <c r="P182" s="157">
        <f>SUM(P183:P208)</f>
        <v>0</v>
      </c>
      <c r="Q182" s="156"/>
      <c r="R182" s="157">
        <f>SUM(R183:R208)</f>
        <v>1.106E-2</v>
      </c>
      <c r="S182" s="156"/>
      <c r="T182" s="158">
        <f>SUM(T183:T208)</f>
        <v>43.234400000000008</v>
      </c>
      <c r="AR182" s="151" t="s">
        <v>78</v>
      </c>
      <c r="AT182" s="159" t="s">
        <v>72</v>
      </c>
      <c r="AU182" s="159" t="s">
        <v>78</v>
      </c>
      <c r="AY182" s="151" t="s">
        <v>152</v>
      </c>
      <c r="BK182" s="160">
        <f>SUM(BK183:BK208)</f>
        <v>0</v>
      </c>
    </row>
    <row r="183" spans="1:65" s="2" customFormat="1" ht="37.9" customHeight="1">
      <c r="A183" s="33"/>
      <c r="B183" s="128"/>
      <c r="C183" s="163" t="s">
        <v>210</v>
      </c>
      <c r="D183" s="163" t="s">
        <v>154</v>
      </c>
      <c r="E183" s="164" t="s">
        <v>211</v>
      </c>
      <c r="F183" s="165" t="s">
        <v>212</v>
      </c>
      <c r="G183" s="166" t="s">
        <v>170</v>
      </c>
      <c r="H183" s="167">
        <v>19.652000000000001</v>
      </c>
      <c r="I183" s="168"/>
      <c r="J183" s="167">
        <f>ROUND(I183*H183,3)</f>
        <v>0</v>
      </c>
      <c r="K183" s="169"/>
      <c r="L183" s="34"/>
      <c r="M183" s="170" t="s">
        <v>1</v>
      </c>
      <c r="N183" s="171" t="s">
        <v>39</v>
      </c>
      <c r="O183" s="62"/>
      <c r="P183" s="172">
        <f>O183*H183</f>
        <v>0</v>
      </c>
      <c r="Q183" s="172">
        <v>0</v>
      </c>
      <c r="R183" s="172">
        <f>Q183*H183</f>
        <v>0</v>
      </c>
      <c r="S183" s="172">
        <v>2.2000000000000002</v>
      </c>
      <c r="T183" s="173">
        <f>S183*H183</f>
        <v>43.234400000000008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4" t="s">
        <v>158</v>
      </c>
      <c r="AT183" s="174" t="s">
        <v>154</v>
      </c>
      <c r="AU183" s="174" t="s">
        <v>85</v>
      </c>
      <c r="AY183" s="18" t="s">
        <v>152</v>
      </c>
      <c r="BE183" s="175">
        <f>IF(N183="základná",J183,0)</f>
        <v>0</v>
      </c>
      <c r="BF183" s="175">
        <f>IF(N183="znížená",J183,0)</f>
        <v>0</v>
      </c>
      <c r="BG183" s="175">
        <f>IF(N183="zákl. prenesená",J183,0)</f>
        <v>0</v>
      </c>
      <c r="BH183" s="175">
        <f>IF(N183="zníž. prenesená",J183,0)</f>
        <v>0</v>
      </c>
      <c r="BI183" s="175">
        <f>IF(N183="nulová",J183,0)</f>
        <v>0</v>
      </c>
      <c r="BJ183" s="18" t="s">
        <v>85</v>
      </c>
      <c r="BK183" s="176">
        <f>ROUND(I183*H183,3)</f>
        <v>0</v>
      </c>
      <c r="BL183" s="18" t="s">
        <v>158</v>
      </c>
      <c r="BM183" s="174" t="s">
        <v>213</v>
      </c>
    </row>
    <row r="184" spans="1:65" s="13" customFormat="1">
      <c r="B184" s="177"/>
      <c r="D184" s="178" t="s">
        <v>160</v>
      </c>
      <c r="E184" s="179" t="s">
        <v>1</v>
      </c>
      <c r="F184" s="180" t="s">
        <v>214</v>
      </c>
      <c r="H184" s="179" t="s">
        <v>1</v>
      </c>
      <c r="I184" s="181"/>
      <c r="L184" s="177"/>
      <c r="M184" s="182"/>
      <c r="N184" s="183"/>
      <c r="O184" s="183"/>
      <c r="P184" s="183"/>
      <c r="Q184" s="183"/>
      <c r="R184" s="183"/>
      <c r="S184" s="183"/>
      <c r="T184" s="184"/>
      <c r="AT184" s="179" t="s">
        <v>160</v>
      </c>
      <c r="AU184" s="179" t="s">
        <v>85</v>
      </c>
      <c r="AV184" s="13" t="s">
        <v>78</v>
      </c>
      <c r="AW184" s="13" t="s">
        <v>28</v>
      </c>
      <c r="AX184" s="13" t="s">
        <v>73</v>
      </c>
      <c r="AY184" s="179" t="s">
        <v>152</v>
      </c>
    </row>
    <row r="185" spans="1:65" s="14" customFormat="1">
      <c r="B185" s="185"/>
      <c r="D185" s="178" t="s">
        <v>160</v>
      </c>
      <c r="E185" s="186" t="s">
        <v>1</v>
      </c>
      <c r="F185" s="187" t="s">
        <v>215</v>
      </c>
      <c r="H185" s="188">
        <v>19.652000000000001</v>
      </c>
      <c r="I185" s="189"/>
      <c r="L185" s="185"/>
      <c r="M185" s="190"/>
      <c r="N185" s="191"/>
      <c r="O185" s="191"/>
      <c r="P185" s="191"/>
      <c r="Q185" s="191"/>
      <c r="R185" s="191"/>
      <c r="S185" s="191"/>
      <c r="T185" s="192"/>
      <c r="AT185" s="186" t="s">
        <v>160</v>
      </c>
      <c r="AU185" s="186" t="s">
        <v>85</v>
      </c>
      <c r="AV185" s="14" t="s">
        <v>85</v>
      </c>
      <c r="AW185" s="14" t="s">
        <v>28</v>
      </c>
      <c r="AX185" s="14" t="s">
        <v>73</v>
      </c>
      <c r="AY185" s="186" t="s">
        <v>152</v>
      </c>
    </row>
    <row r="186" spans="1:65" s="15" customFormat="1">
      <c r="B186" s="193"/>
      <c r="D186" s="178" t="s">
        <v>160</v>
      </c>
      <c r="E186" s="194" t="s">
        <v>1</v>
      </c>
      <c r="F186" s="195" t="s">
        <v>164</v>
      </c>
      <c r="H186" s="196">
        <v>19.652000000000001</v>
      </c>
      <c r="I186" s="197"/>
      <c r="L186" s="193"/>
      <c r="M186" s="198"/>
      <c r="N186" s="199"/>
      <c r="O186" s="199"/>
      <c r="P186" s="199"/>
      <c r="Q186" s="199"/>
      <c r="R186" s="199"/>
      <c r="S186" s="199"/>
      <c r="T186" s="200"/>
      <c r="AT186" s="194" t="s">
        <v>160</v>
      </c>
      <c r="AU186" s="194" t="s">
        <v>85</v>
      </c>
      <c r="AV186" s="15" t="s">
        <v>158</v>
      </c>
      <c r="AW186" s="15" t="s">
        <v>28</v>
      </c>
      <c r="AX186" s="15" t="s">
        <v>78</v>
      </c>
      <c r="AY186" s="194" t="s">
        <v>152</v>
      </c>
    </row>
    <row r="187" spans="1:65" s="2" customFormat="1" ht="16.5" customHeight="1">
      <c r="A187" s="33"/>
      <c r="B187" s="128"/>
      <c r="C187" s="163" t="s">
        <v>208</v>
      </c>
      <c r="D187" s="163" t="s">
        <v>154</v>
      </c>
      <c r="E187" s="164" t="s">
        <v>216</v>
      </c>
      <c r="F187" s="165" t="s">
        <v>217</v>
      </c>
      <c r="G187" s="166" t="s">
        <v>218</v>
      </c>
      <c r="H187" s="167">
        <v>7</v>
      </c>
      <c r="I187" s="168"/>
      <c r="J187" s="167">
        <f>ROUND(I187*H187,3)</f>
        <v>0</v>
      </c>
      <c r="K187" s="169"/>
      <c r="L187" s="34"/>
      <c r="M187" s="170" t="s">
        <v>1</v>
      </c>
      <c r="N187" s="171" t="s">
        <v>39</v>
      </c>
      <c r="O187" s="62"/>
      <c r="P187" s="172">
        <f>O187*H187</f>
        <v>0</v>
      </c>
      <c r="Q187" s="172">
        <v>1.58E-3</v>
      </c>
      <c r="R187" s="172">
        <f>Q187*H187</f>
        <v>1.106E-2</v>
      </c>
      <c r="S187" s="172">
        <v>0</v>
      </c>
      <c r="T187" s="17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4" t="s">
        <v>158</v>
      </c>
      <c r="AT187" s="174" t="s">
        <v>154</v>
      </c>
      <c r="AU187" s="174" t="s">
        <v>85</v>
      </c>
      <c r="AY187" s="18" t="s">
        <v>152</v>
      </c>
      <c r="BE187" s="175">
        <f>IF(N187="základná",J187,0)</f>
        <v>0</v>
      </c>
      <c r="BF187" s="175">
        <f>IF(N187="znížená",J187,0)</f>
        <v>0</v>
      </c>
      <c r="BG187" s="175">
        <f>IF(N187="zákl. prenesená",J187,0)</f>
        <v>0</v>
      </c>
      <c r="BH187" s="175">
        <f>IF(N187="zníž. prenesená",J187,0)</f>
        <v>0</v>
      </c>
      <c r="BI187" s="175">
        <f>IF(N187="nulová",J187,0)</f>
        <v>0</v>
      </c>
      <c r="BJ187" s="18" t="s">
        <v>85</v>
      </c>
      <c r="BK187" s="176">
        <f>ROUND(I187*H187,3)</f>
        <v>0</v>
      </c>
      <c r="BL187" s="18" t="s">
        <v>158</v>
      </c>
      <c r="BM187" s="174" t="s">
        <v>219</v>
      </c>
    </row>
    <row r="188" spans="1:65" s="2" customFormat="1" ht="21.75" customHeight="1">
      <c r="A188" s="33"/>
      <c r="B188" s="128"/>
      <c r="C188" s="163" t="s">
        <v>220</v>
      </c>
      <c r="D188" s="163" t="s">
        <v>154</v>
      </c>
      <c r="E188" s="164" t="s">
        <v>221</v>
      </c>
      <c r="F188" s="165" t="s">
        <v>222</v>
      </c>
      <c r="G188" s="166" t="s">
        <v>218</v>
      </c>
      <c r="H188" s="167">
        <v>7</v>
      </c>
      <c r="I188" s="168"/>
      <c r="J188" s="167">
        <f>ROUND(I188*H188,3)</f>
        <v>0</v>
      </c>
      <c r="K188" s="169"/>
      <c r="L188" s="34"/>
      <c r="M188" s="170" t="s">
        <v>1</v>
      </c>
      <c r="N188" s="171" t="s">
        <v>39</v>
      </c>
      <c r="O188" s="62"/>
      <c r="P188" s="172">
        <f>O188*H188</f>
        <v>0</v>
      </c>
      <c r="Q188" s="172">
        <v>0</v>
      </c>
      <c r="R188" s="172">
        <f>Q188*H188</f>
        <v>0</v>
      </c>
      <c r="S188" s="172">
        <v>0</v>
      </c>
      <c r="T188" s="173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4" t="s">
        <v>158</v>
      </c>
      <c r="AT188" s="174" t="s">
        <v>154</v>
      </c>
      <c r="AU188" s="174" t="s">
        <v>85</v>
      </c>
      <c r="AY188" s="18" t="s">
        <v>152</v>
      </c>
      <c r="BE188" s="175">
        <f>IF(N188="základná",J188,0)</f>
        <v>0</v>
      </c>
      <c r="BF188" s="175">
        <f>IF(N188="znížená",J188,0)</f>
        <v>0</v>
      </c>
      <c r="BG188" s="175">
        <f>IF(N188="zákl. prenesená",J188,0)</f>
        <v>0</v>
      </c>
      <c r="BH188" s="175">
        <f>IF(N188="zníž. prenesená",J188,0)</f>
        <v>0</v>
      </c>
      <c r="BI188" s="175">
        <f>IF(N188="nulová",J188,0)</f>
        <v>0</v>
      </c>
      <c r="BJ188" s="18" t="s">
        <v>85</v>
      </c>
      <c r="BK188" s="176">
        <f>ROUND(I188*H188,3)</f>
        <v>0</v>
      </c>
      <c r="BL188" s="18" t="s">
        <v>158</v>
      </c>
      <c r="BM188" s="174" t="s">
        <v>223</v>
      </c>
    </row>
    <row r="189" spans="1:65" s="14" customFormat="1">
      <c r="B189" s="185"/>
      <c r="D189" s="178" t="s">
        <v>160</v>
      </c>
      <c r="E189" s="186" t="s">
        <v>1</v>
      </c>
      <c r="F189" s="187" t="s">
        <v>204</v>
      </c>
      <c r="H189" s="188">
        <v>7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160</v>
      </c>
      <c r="AU189" s="186" t="s">
        <v>85</v>
      </c>
      <c r="AV189" s="14" t="s">
        <v>85</v>
      </c>
      <c r="AW189" s="14" t="s">
        <v>28</v>
      </c>
      <c r="AX189" s="14" t="s">
        <v>78</v>
      </c>
      <c r="AY189" s="186" t="s">
        <v>152</v>
      </c>
    </row>
    <row r="190" spans="1:65" s="2" customFormat="1" ht="21.75" customHeight="1">
      <c r="A190" s="33"/>
      <c r="B190" s="128"/>
      <c r="C190" s="163" t="s">
        <v>224</v>
      </c>
      <c r="D190" s="163" t="s">
        <v>154</v>
      </c>
      <c r="E190" s="164" t="s">
        <v>225</v>
      </c>
      <c r="F190" s="165" t="s">
        <v>226</v>
      </c>
      <c r="G190" s="166" t="s">
        <v>178</v>
      </c>
      <c r="H190" s="167">
        <v>57.527999999999999</v>
      </c>
      <c r="I190" s="168"/>
      <c r="J190" s="167">
        <f>ROUND(I190*H190,3)</f>
        <v>0</v>
      </c>
      <c r="K190" s="169"/>
      <c r="L190" s="34"/>
      <c r="M190" s="170" t="s">
        <v>1</v>
      </c>
      <c r="N190" s="171" t="s">
        <v>39</v>
      </c>
      <c r="O190" s="62"/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4" t="s">
        <v>158</v>
      </c>
      <c r="AT190" s="174" t="s">
        <v>154</v>
      </c>
      <c r="AU190" s="174" t="s">
        <v>85</v>
      </c>
      <c r="AY190" s="18" t="s">
        <v>152</v>
      </c>
      <c r="BE190" s="175">
        <f>IF(N190="základná",J190,0)</f>
        <v>0</v>
      </c>
      <c r="BF190" s="175">
        <f>IF(N190="znížená",J190,0)</f>
        <v>0</v>
      </c>
      <c r="BG190" s="175">
        <f>IF(N190="zákl. prenesená",J190,0)</f>
        <v>0</v>
      </c>
      <c r="BH190" s="175">
        <f>IF(N190="zníž. prenesená",J190,0)</f>
        <v>0</v>
      </c>
      <c r="BI190" s="175">
        <f>IF(N190="nulová",J190,0)</f>
        <v>0</v>
      </c>
      <c r="BJ190" s="18" t="s">
        <v>85</v>
      </c>
      <c r="BK190" s="176">
        <f>ROUND(I190*H190,3)</f>
        <v>0</v>
      </c>
      <c r="BL190" s="18" t="s">
        <v>158</v>
      </c>
      <c r="BM190" s="174" t="s">
        <v>227</v>
      </c>
    </row>
    <row r="191" spans="1:65" s="2" customFormat="1" ht="24.2" customHeight="1">
      <c r="A191" s="33"/>
      <c r="B191" s="128"/>
      <c r="C191" s="163" t="s">
        <v>228</v>
      </c>
      <c r="D191" s="163" t="s">
        <v>154</v>
      </c>
      <c r="E191" s="164" t="s">
        <v>229</v>
      </c>
      <c r="F191" s="165" t="s">
        <v>230</v>
      </c>
      <c r="G191" s="166" t="s">
        <v>178</v>
      </c>
      <c r="H191" s="167">
        <v>57.527999999999999</v>
      </c>
      <c r="I191" s="168"/>
      <c r="J191" s="167">
        <f>ROUND(I191*H191,3)</f>
        <v>0</v>
      </c>
      <c r="K191" s="169"/>
      <c r="L191" s="34"/>
      <c r="M191" s="170" t="s">
        <v>1</v>
      </c>
      <c r="N191" s="171" t="s">
        <v>39</v>
      </c>
      <c r="O191" s="62"/>
      <c r="P191" s="172">
        <f>O191*H191</f>
        <v>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4" t="s">
        <v>158</v>
      </c>
      <c r="AT191" s="174" t="s">
        <v>154</v>
      </c>
      <c r="AU191" s="174" t="s">
        <v>85</v>
      </c>
      <c r="AY191" s="18" t="s">
        <v>152</v>
      </c>
      <c r="BE191" s="175">
        <f>IF(N191="základná",J191,0)</f>
        <v>0</v>
      </c>
      <c r="BF191" s="175">
        <f>IF(N191="znížená",J191,0)</f>
        <v>0</v>
      </c>
      <c r="BG191" s="175">
        <f>IF(N191="zákl. prenesená",J191,0)</f>
        <v>0</v>
      </c>
      <c r="BH191" s="175">
        <f>IF(N191="zníž. prenesená",J191,0)</f>
        <v>0</v>
      </c>
      <c r="BI191" s="175">
        <f>IF(N191="nulová",J191,0)</f>
        <v>0</v>
      </c>
      <c r="BJ191" s="18" t="s">
        <v>85</v>
      </c>
      <c r="BK191" s="176">
        <f>ROUND(I191*H191,3)</f>
        <v>0</v>
      </c>
      <c r="BL191" s="18" t="s">
        <v>158</v>
      </c>
      <c r="BM191" s="174" t="s">
        <v>231</v>
      </c>
    </row>
    <row r="192" spans="1:65" s="2" customFormat="1" ht="24.2" customHeight="1">
      <c r="A192" s="33"/>
      <c r="B192" s="128"/>
      <c r="C192" s="163" t="s">
        <v>232</v>
      </c>
      <c r="D192" s="163" t="s">
        <v>154</v>
      </c>
      <c r="E192" s="164" t="s">
        <v>233</v>
      </c>
      <c r="F192" s="165" t="s">
        <v>234</v>
      </c>
      <c r="G192" s="166" t="s">
        <v>178</v>
      </c>
      <c r="H192" s="167">
        <v>57.527999999999999</v>
      </c>
      <c r="I192" s="168"/>
      <c r="J192" s="167">
        <f>ROUND(I192*H192,3)</f>
        <v>0</v>
      </c>
      <c r="K192" s="169"/>
      <c r="L192" s="34"/>
      <c r="M192" s="170" t="s">
        <v>1</v>
      </c>
      <c r="N192" s="171" t="s">
        <v>39</v>
      </c>
      <c r="O192" s="62"/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4" t="s">
        <v>158</v>
      </c>
      <c r="AT192" s="174" t="s">
        <v>154</v>
      </c>
      <c r="AU192" s="174" t="s">
        <v>85</v>
      </c>
      <c r="AY192" s="18" t="s">
        <v>152</v>
      </c>
      <c r="BE192" s="175">
        <f>IF(N192="základná",J192,0)</f>
        <v>0</v>
      </c>
      <c r="BF192" s="175">
        <f>IF(N192="znížená",J192,0)</f>
        <v>0</v>
      </c>
      <c r="BG192" s="175">
        <f>IF(N192="zákl. prenesená",J192,0)</f>
        <v>0</v>
      </c>
      <c r="BH192" s="175">
        <f>IF(N192="zníž. prenesená",J192,0)</f>
        <v>0</v>
      </c>
      <c r="BI192" s="175">
        <f>IF(N192="nulová",J192,0)</f>
        <v>0</v>
      </c>
      <c r="BJ192" s="18" t="s">
        <v>85</v>
      </c>
      <c r="BK192" s="176">
        <f>ROUND(I192*H192,3)</f>
        <v>0</v>
      </c>
      <c r="BL192" s="18" t="s">
        <v>158</v>
      </c>
      <c r="BM192" s="174" t="s">
        <v>235</v>
      </c>
    </row>
    <row r="193" spans="1:65" s="2" customFormat="1" ht="24.2" customHeight="1">
      <c r="A193" s="33"/>
      <c r="B193" s="128"/>
      <c r="C193" s="163" t="s">
        <v>236</v>
      </c>
      <c r="D193" s="163" t="s">
        <v>154</v>
      </c>
      <c r="E193" s="164" t="s">
        <v>237</v>
      </c>
      <c r="F193" s="165" t="s">
        <v>238</v>
      </c>
      <c r="G193" s="166" t="s">
        <v>178</v>
      </c>
      <c r="H193" s="167">
        <v>345.16800000000001</v>
      </c>
      <c r="I193" s="168"/>
      <c r="J193" s="167">
        <f>ROUND(I193*H193,3)</f>
        <v>0</v>
      </c>
      <c r="K193" s="169"/>
      <c r="L193" s="34"/>
      <c r="M193" s="170" t="s">
        <v>1</v>
      </c>
      <c r="N193" s="171" t="s">
        <v>39</v>
      </c>
      <c r="O193" s="62"/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4" t="s">
        <v>158</v>
      </c>
      <c r="AT193" s="174" t="s">
        <v>154</v>
      </c>
      <c r="AU193" s="174" t="s">
        <v>85</v>
      </c>
      <c r="AY193" s="18" t="s">
        <v>152</v>
      </c>
      <c r="BE193" s="175">
        <f>IF(N193="základná",J193,0)</f>
        <v>0</v>
      </c>
      <c r="BF193" s="175">
        <f>IF(N193="znížená",J193,0)</f>
        <v>0</v>
      </c>
      <c r="BG193" s="175">
        <f>IF(N193="zákl. prenesená",J193,0)</f>
        <v>0</v>
      </c>
      <c r="BH193" s="175">
        <f>IF(N193="zníž. prenesená",J193,0)</f>
        <v>0</v>
      </c>
      <c r="BI193" s="175">
        <f>IF(N193="nulová",J193,0)</f>
        <v>0</v>
      </c>
      <c r="BJ193" s="18" t="s">
        <v>85</v>
      </c>
      <c r="BK193" s="176">
        <f>ROUND(I193*H193,3)</f>
        <v>0</v>
      </c>
      <c r="BL193" s="18" t="s">
        <v>158</v>
      </c>
      <c r="BM193" s="174" t="s">
        <v>239</v>
      </c>
    </row>
    <row r="194" spans="1:65" s="14" customFormat="1">
      <c r="B194" s="185"/>
      <c r="D194" s="178" t="s">
        <v>160</v>
      </c>
      <c r="F194" s="187" t="s">
        <v>240</v>
      </c>
      <c r="H194" s="188">
        <v>345.16800000000001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160</v>
      </c>
      <c r="AU194" s="186" t="s">
        <v>85</v>
      </c>
      <c r="AV194" s="14" t="s">
        <v>85</v>
      </c>
      <c r="AW194" s="14" t="s">
        <v>3</v>
      </c>
      <c r="AX194" s="14" t="s">
        <v>78</v>
      </c>
      <c r="AY194" s="186" t="s">
        <v>152</v>
      </c>
    </row>
    <row r="195" spans="1:65" s="2" customFormat="1" ht="24.2" customHeight="1">
      <c r="A195" s="33"/>
      <c r="B195" s="128"/>
      <c r="C195" s="163" t="s">
        <v>241</v>
      </c>
      <c r="D195" s="163" t="s">
        <v>154</v>
      </c>
      <c r="E195" s="164" t="s">
        <v>242</v>
      </c>
      <c r="F195" s="165" t="s">
        <v>243</v>
      </c>
      <c r="G195" s="166" t="s">
        <v>178</v>
      </c>
      <c r="H195" s="167">
        <v>43.234000000000002</v>
      </c>
      <c r="I195" s="168"/>
      <c r="J195" s="167">
        <f>ROUND(I195*H195,3)</f>
        <v>0</v>
      </c>
      <c r="K195" s="169"/>
      <c r="L195" s="34"/>
      <c r="M195" s="170" t="s">
        <v>1</v>
      </c>
      <c r="N195" s="171" t="s">
        <v>39</v>
      </c>
      <c r="O195" s="62"/>
      <c r="P195" s="172">
        <f>O195*H195</f>
        <v>0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4" t="s">
        <v>158</v>
      </c>
      <c r="AT195" s="174" t="s">
        <v>154</v>
      </c>
      <c r="AU195" s="174" t="s">
        <v>85</v>
      </c>
      <c r="AY195" s="18" t="s">
        <v>152</v>
      </c>
      <c r="BE195" s="175">
        <f>IF(N195="základná",J195,0)</f>
        <v>0</v>
      </c>
      <c r="BF195" s="175">
        <f>IF(N195="znížená",J195,0)</f>
        <v>0</v>
      </c>
      <c r="BG195" s="175">
        <f>IF(N195="zákl. prenesená",J195,0)</f>
        <v>0</v>
      </c>
      <c r="BH195" s="175">
        <f>IF(N195="zníž. prenesená",J195,0)</f>
        <v>0</v>
      </c>
      <c r="BI195" s="175">
        <f>IF(N195="nulová",J195,0)</f>
        <v>0</v>
      </c>
      <c r="BJ195" s="18" t="s">
        <v>85</v>
      </c>
      <c r="BK195" s="176">
        <f>ROUND(I195*H195,3)</f>
        <v>0</v>
      </c>
      <c r="BL195" s="18" t="s">
        <v>158</v>
      </c>
      <c r="BM195" s="174" t="s">
        <v>244</v>
      </c>
    </row>
    <row r="196" spans="1:65" s="14" customFormat="1">
      <c r="B196" s="185"/>
      <c r="D196" s="178" t="s">
        <v>160</v>
      </c>
      <c r="E196" s="186" t="s">
        <v>1</v>
      </c>
      <c r="F196" s="187" t="s">
        <v>245</v>
      </c>
      <c r="H196" s="188">
        <v>43.234000000000002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160</v>
      </c>
      <c r="AU196" s="186" t="s">
        <v>85</v>
      </c>
      <c r="AV196" s="14" t="s">
        <v>85</v>
      </c>
      <c r="AW196" s="14" t="s">
        <v>28</v>
      </c>
      <c r="AX196" s="14" t="s">
        <v>78</v>
      </c>
      <c r="AY196" s="186" t="s">
        <v>152</v>
      </c>
    </row>
    <row r="197" spans="1:65" s="2" customFormat="1" ht="24.2" customHeight="1">
      <c r="A197" s="33"/>
      <c r="B197" s="128"/>
      <c r="C197" s="163" t="s">
        <v>246</v>
      </c>
      <c r="D197" s="163" t="s">
        <v>154</v>
      </c>
      <c r="E197" s="164" t="s">
        <v>247</v>
      </c>
      <c r="F197" s="165" t="s">
        <v>248</v>
      </c>
      <c r="G197" s="166" t="s">
        <v>178</v>
      </c>
      <c r="H197" s="167">
        <v>4.1660000000000004</v>
      </c>
      <c r="I197" s="168"/>
      <c r="J197" s="167">
        <f>ROUND(I197*H197,3)</f>
        <v>0</v>
      </c>
      <c r="K197" s="169"/>
      <c r="L197" s="34"/>
      <c r="M197" s="170" t="s">
        <v>1</v>
      </c>
      <c r="N197" s="171" t="s">
        <v>39</v>
      </c>
      <c r="O197" s="62"/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4" t="s">
        <v>158</v>
      </c>
      <c r="AT197" s="174" t="s">
        <v>154</v>
      </c>
      <c r="AU197" s="174" t="s">
        <v>85</v>
      </c>
      <c r="AY197" s="18" t="s">
        <v>152</v>
      </c>
      <c r="BE197" s="175">
        <f>IF(N197="základná",J197,0)</f>
        <v>0</v>
      </c>
      <c r="BF197" s="175">
        <f>IF(N197="znížená",J197,0)</f>
        <v>0</v>
      </c>
      <c r="BG197" s="175">
        <f>IF(N197="zákl. prenesená",J197,0)</f>
        <v>0</v>
      </c>
      <c r="BH197" s="175">
        <f>IF(N197="zníž. prenesená",J197,0)</f>
        <v>0</v>
      </c>
      <c r="BI197" s="175">
        <f>IF(N197="nulová",J197,0)</f>
        <v>0</v>
      </c>
      <c r="BJ197" s="18" t="s">
        <v>85</v>
      </c>
      <c r="BK197" s="176">
        <f>ROUND(I197*H197,3)</f>
        <v>0</v>
      </c>
      <c r="BL197" s="18" t="s">
        <v>158</v>
      </c>
      <c r="BM197" s="174" t="s">
        <v>249</v>
      </c>
    </row>
    <row r="198" spans="1:65" s="13" customFormat="1">
      <c r="B198" s="177"/>
      <c r="D198" s="178" t="s">
        <v>160</v>
      </c>
      <c r="E198" s="179" t="s">
        <v>1</v>
      </c>
      <c r="F198" s="180" t="s">
        <v>250</v>
      </c>
      <c r="H198" s="179" t="s">
        <v>1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9" t="s">
        <v>160</v>
      </c>
      <c r="AU198" s="179" t="s">
        <v>85</v>
      </c>
      <c r="AV198" s="13" t="s">
        <v>78</v>
      </c>
      <c r="AW198" s="13" t="s">
        <v>28</v>
      </c>
      <c r="AX198" s="13" t="s">
        <v>73</v>
      </c>
      <c r="AY198" s="179" t="s">
        <v>152</v>
      </c>
    </row>
    <row r="199" spans="1:65" s="14" customFormat="1">
      <c r="B199" s="185"/>
      <c r="D199" s="178" t="s">
        <v>160</v>
      </c>
      <c r="E199" s="186" t="s">
        <v>1</v>
      </c>
      <c r="F199" s="187" t="s">
        <v>251</v>
      </c>
      <c r="H199" s="188">
        <v>4.1660000000000004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160</v>
      </c>
      <c r="AU199" s="186" t="s">
        <v>85</v>
      </c>
      <c r="AV199" s="14" t="s">
        <v>85</v>
      </c>
      <c r="AW199" s="14" t="s">
        <v>28</v>
      </c>
      <c r="AX199" s="14" t="s">
        <v>78</v>
      </c>
      <c r="AY199" s="186" t="s">
        <v>152</v>
      </c>
    </row>
    <row r="200" spans="1:65" s="2" customFormat="1" ht="24.2" customHeight="1">
      <c r="A200" s="33"/>
      <c r="B200" s="128"/>
      <c r="C200" s="163" t="s">
        <v>252</v>
      </c>
      <c r="D200" s="163" t="s">
        <v>154</v>
      </c>
      <c r="E200" s="164" t="s">
        <v>253</v>
      </c>
      <c r="F200" s="165" t="s">
        <v>254</v>
      </c>
      <c r="G200" s="166" t="s">
        <v>178</v>
      </c>
      <c r="H200" s="167">
        <v>0.67300000000000004</v>
      </c>
      <c r="I200" s="168"/>
      <c r="J200" s="167">
        <f>ROUND(I200*H200,3)</f>
        <v>0</v>
      </c>
      <c r="K200" s="169"/>
      <c r="L200" s="34"/>
      <c r="M200" s="170" t="s">
        <v>1</v>
      </c>
      <c r="N200" s="171" t="s">
        <v>39</v>
      </c>
      <c r="O200" s="62"/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4" t="s">
        <v>158</v>
      </c>
      <c r="AT200" s="174" t="s">
        <v>154</v>
      </c>
      <c r="AU200" s="174" t="s">
        <v>85</v>
      </c>
      <c r="AY200" s="18" t="s">
        <v>152</v>
      </c>
      <c r="BE200" s="175">
        <f>IF(N200="základná",J200,0)</f>
        <v>0</v>
      </c>
      <c r="BF200" s="175">
        <f>IF(N200="znížená",J200,0)</f>
        <v>0</v>
      </c>
      <c r="BG200" s="175">
        <f>IF(N200="zákl. prenesená",J200,0)</f>
        <v>0</v>
      </c>
      <c r="BH200" s="175">
        <f>IF(N200="zníž. prenesená",J200,0)</f>
        <v>0</v>
      </c>
      <c r="BI200" s="175">
        <f>IF(N200="nulová",J200,0)</f>
        <v>0</v>
      </c>
      <c r="BJ200" s="18" t="s">
        <v>85</v>
      </c>
      <c r="BK200" s="176">
        <f>ROUND(I200*H200,3)</f>
        <v>0</v>
      </c>
      <c r="BL200" s="18" t="s">
        <v>158</v>
      </c>
      <c r="BM200" s="174" t="s">
        <v>255</v>
      </c>
    </row>
    <row r="201" spans="1:65" s="13" customFormat="1">
      <c r="B201" s="177"/>
      <c r="D201" s="178" t="s">
        <v>160</v>
      </c>
      <c r="E201" s="179" t="s">
        <v>1</v>
      </c>
      <c r="F201" s="180" t="s">
        <v>256</v>
      </c>
      <c r="H201" s="179" t="s">
        <v>1</v>
      </c>
      <c r="I201" s="181"/>
      <c r="L201" s="177"/>
      <c r="M201" s="182"/>
      <c r="N201" s="183"/>
      <c r="O201" s="183"/>
      <c r="P201" s="183"/>
      <c r="Q201" s="183"/>
      <c r="R201" s="183"/>
      <c r="S201" s="183"/>
      <c r="T201" s="184"/>
      <c r="AT201" s="179" t="s">
        <v>160</v>
      </c>
      <c r="AU201" s="179" t="s">
        <v>85</v>
      </c>
      <c r="AV201" s="13" t="s">
        <v>78</v>
      </c>
      <c r="AW201" s="13" t="s">
        <v>28</v>
      </c>
      <c r="AX201" s="13" t="s">
        <v>73</v>
      </c>
      <c r="AY201" s="179" t="s">
        <v>152</v>
      </c>
    </row>
    <row r="202" spans="1:65" s="14" customFormat="1">
      <c r="B202" s="185"/>
      <c r="D202" s="178" t="s">
        <v>160</v>
      </c>
      <c r="E202" s="186" t="s">
        <v>1</v>
      </c>
      <c r="F202" s="187" t="s">
        <v>257</v>
      </c>
      <c r="H202" s="188">
        <v>0.67300000000000004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160</v>
      </c>
      <c r="AU202" s="186" t="s">
        <v>85</v>
      </c>
      <c r="AV202" s="14" t="s">
        <v>85</v>
      </c>
      <c r="AW202" s="14" t="s">
        <v>28</v>
      </c>
      <c r="AX202" s="14" t="s">
        <v>78</v>
      </c>
      <c r="AY202" s="186" t="s">
        <v>152</v>
      </c>
    </row>
    <row r="203" spans="1:65" s="2" customFormat="1" ht="24.2" customHeight="1">
      <c r="A203" s="33"/>
      <c r="B203" s="128"/>
      <c r="C203" s="163" t="s">
        <v>258</v>
      </c>
      <c r="D203" s="163" t="s">
        <v>154</v>
      </c>
      <c r="E203" s="164" t="s">
        <v>259</v>
      </c>
      <c r="F203" s="165" t="s">
        <v>260</v>
      </c>
      <c r="G203" s="166" t="s">
        <v>178</v>
      </c>
      <c r="H203" s="167">
        <v>9.4550000000000001</v>
      </c>
      <c r="I203" s="168"/>
      <c r="J203" s="167">
        <f>ROUND(I203*H203,3)</f>
        <v>0</v>
      </c>
      <c r="K203" s="169"/>
      <c r="L203" s="34"/>
      <c r="M203" s="170" t="s">
        <v>1</v>
      </c>
      <c r="N203" s="171" t="s">
        <v>39</v>
      </c>
      <c r="O203" s="62"/>
      <c r="P203" s="172">
        <f>O203*H203</f>
        <v>0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4" t="s">
        <v>158</v>
      </c>
      <c r="AT203" s="174" t="s">
        <v>154</v>
      </c>
      <c r="AU203" s="174" t="s">
        <v>85</v>
      </c>
      <c r="AY203" s="18" t="s">
        <v>152</v>
      </c>
      <c r="BE203" s="175">
        <f>IF(N203="základná",J203,0)</f>
        <v>0</v>
      </c>
      <c r="BF203" s="175">
        <f>IF(N203="znížená",J203,0)</f>
        <v>0</v>
      </c>
      <c r="BG203" s="175">
        <f>IF(N203="zákl. prenesená",J203,0)</f>
        <v>0</v>
      </c>
      <c r="BH203" s="175">
        <f>IF(N203="zníž. prenesená",J203,0)</f>
        <v>0</v>
      </c>
      <c r="BI203" s="175">
        <f>IF(N203="nulová",J203,0)</f>
        <v>0</v>
      </c>
      <c r="BJ203" s="18" t="s">
        <v>85</v>
      </c>
      <c r="BK203" s="176">
        <f>ROUND(I203*H203,3)</f>
        <v>0</v>
      </c>
      <c r="BL203" s="18" t="s">
        <v>158</v>
      </c>
      <c r="BM203" s="174" t="s">
        <v>261</v>
      </c>
    </row>
    <row r="204" spans="1:65" s="13" customFormat="1">
      <c r="B204" s="177"/>
      <c r="D204" s="178" t="s">
        <v>160</v>
      </c>
      <c r="E204" s="179" t="s">
        <v>1</v>
      </c>
      <c r="F204" s="180" t="s">
        <v>262</v>
      </c>
      <c r="H204" s="179" t="s">
        <v>1</v>
      </c>
      <c r="I204" s="181"/>
      <c r="L204" s="177"/>
      <c r="M204" s="182"/>
      <c r="N204" s="183"/>
      <c r="O204" s="183"/>
      <c r="P204" s="183"/>
      <c r="Q204" s="183"/>
      <c r="R204" s="183"/>
      <c r="S204" s="183"/>
      <c r="T204" s="184"/>
      <c r="AT204" s="179" t="s">
        <v>160</v>
      </c>
      <c r="AU204" s="179" t="s">
        <v>85</v>
      </c>
      <c r="AV204" s="13" t="s">
        <v>78</v>
      </c>
      <c r="AW204" s="13" t="s">
        <v>28</v>
      </c>
      <c r="AX204" s="13" t="s">
        <v>73</v>
      </c>
      <c r="AY204" s="179" t="s">
        <v>152</v>
      </c>
    </row>
    <row r="205" spans="1:65" s="14" customFormat="1">
      <c r="B205" s="185"/>
      <c r="D205" s="178" t="s">
        <v>160</v>
      </c>
      <c r="E205" s="186" t="s">
        <v>1</v>
      </c>
      <c r="F205" s="187" t="s">
        <v>263</v>
      </c>
      <c r="H205" s="188">
        <v>2.38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160</v>
      </c>
      <c r="AU205" s="186" t="s">
        <v>85</v>
      </c>
      <c r="AV205" s="14" t="s">
        <v>85</v>
      </c>
      <c r="AW205" s="14" t="s">
        <v>28</v>
      </c>
      <c r="AX205" s="14" t="s">
        <v>73</v>
      </c>
      <c r="AY205" s="186" t="s">
        <v>152</v>
      </c>
    </row>
    <row r="206" spans="1:65" s="13" customFormat="1">
      <c r="B206" s="177"/>
      <c r="D206" s="178" t="s">
        <v>160</v>
      </c>
      <c r="E206" s="179" t="s">
        <v>1</v>
      </c>
      <c r="F206" s="180" t="s">
        <v>264</v>
      </c>
      <c r="H206" s="179" t="s">
        <v>1</v>
      </c>
      <c r="I206" s="181"/>
      <c r="L206" s="177"/>
      <c r="M206" s="182"/>
      <c r="N206" s="183"/>
      <c r="O206" s="183"/>
      <c r="P206" s="183"/>
      <c r="Q206" s="183"/>
      <c r="R206" s="183"/>
      <c r="S206" s="183"/>
      <c r="T206" s="184"/>
      <c r="AT206" s="179" t="s">
        <v>160</v>
      </c>
      <c r="AU206" s="179" t="s">
        <v>85</v>
      </c>
      <c r="AV206" s="13" t="s">
        <v>78</v>
      </c>
      <c r="AW206" s="13" t="s">
        <v>28</v>
      </c>
      <c r="AX206" s="13" t="s">
        <v>73</v>
      </c>
      <c r="AY206" s="179" t="s">
        <v>152</v>
      </c>
    </row>
    <row r="207" spans="1:65" s="14" customFormat="1">
      <c r="B207" s="185"/>
      <c r="D207" s="178" t="s">
        <v>160</v>
      </c>
      <c r="E207" s="186" t="s">
        <v>1</v>
      </c>
      <c r="F207" s="187" t="s">
        <v>265</v>
      </c>
      <c r="H207" s="188">
        <v>7.0750000000000002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160</v>
      </c>
      <c r="AU207" s="186" t="s">
        <v>85</v>
      </c>
      <c r="AV207" s="14" t="s">
        <v>85</v>
      </c>
      <c r="AW207" s="14" t="s">
        <v>28</v>
      </c>
      <c r="AX207" s="14" t="s">
        <v>73</v>
      </c>
      <c r="AY207" s="186" t="s">
        <v>152</v>
      </c>
    </row>
    <row r="208" spans="1:65" s="15" customFormat="1">
      <c r="B208" s="193"/>
      <c r="D208" s="178" t="s">
        <v>160</v>
      </c>
      <c r="E208" s="194" t="s">
        <v>1</v>
      </c>
      <c r="F208" s="195" t="s">
        <v>164</v>
      </c>
      <c r="H208" s="196">
        <v>9.4550000000000001</v>
      </c>
      <c r="I208" s="197"/>
      <c r="L208" s="193"/>
      <c r="M208" s="198"/>
      <c r="N208" s="199"/>
      <c r="O208" s="199"/>
      <c r="P208" s="199"/>
      <c r="Q208" s="199"/>
      <c r="R208" s="199"/>
      <c r="S208" s="199"/>
      <c r="T208" s="200"/>
      <c r="AT208" s="194" t="s">
        <v>160</v>
      </c>
      <c r="AU208" s="194" t="s">
        <v>85</v>
      </c>
      <c r="AV208" s="15" t="s">
        <v>158</v>
      </c>
      <c r="AW208" s="15" t="s">
        <v>28</v>
      </c>
      <c r="AX208" s="15" t="s">
        <v>78</v>
      </c>
      <c r="AY208" s="194" t="s">
        <v>152</v>
      </c>
    </row>
    <row r="209" spans="1:65" s="12" customFormat="1" ht="22.9" customHeight="1">
      <c r="B209" s="150"/>
      <c r="D209" s="151" t="s">
        <v>72</v>
      </c>
      <c r="E209" s="161" t="s">
        <v>266</v>
      </c>
      <c r="F209" s="161" t="s">
        <v>267</v>
      </c>
      <c r="I209" s="153"/>
      <c r="J209" s="162">
        <f>BK209</f>
        <v>0</v>
      </c>
      <c r="L209" s="150"/>
      <c r="M209" s="155"/>
      <c r="N209" s="156"/>
      <c r="O209" s="156"/>
      <c r="P209" s="157">
        <f>P210</f>
        <v>0</v>
      </c>
      <c r="Q209" s="156"/>
      <c r="R209" s="157">
        <f>R210</f>
        <v>0</v>
      </c>
      <c r="S209" s="156"/>
      <c r="T209" s="158">
        <f>T210</f>
        <v>0</v>
      </c>
      <c r="AR209" s="151" t="s">
        <v>78</v>
      </c>
      <c r="AT209" s="159" t="s">
        <v>72</v>
      </c>
      <c r="AU209" s="159" t="s">
        <v>78</v>
      </c>
      <c r="AY209" s="151" t="s">
        <v>152</v>
      </c>
      <c r="BK209" s="160">
        <f>BK210</f>
        <v>0</v>
      </c>
    </row>
    <row r="210" spans="1:65" s="2" customFormat="1" ht="24.2" customHeight="1">
      <c r="A210" s="33"/>
      <c r="B210" s="128"/>
      <c r="C210" s="163" t="s">
        <v>268</v>
      </c>
      <c r="D210" s="163" t="s">
        <v>154</v>
      </c>
      <c r="E210" s="164" t="s">
        <v>269</v>
      </c>
      <c r="F210" s="165" t="s">
        <v>270</v>
      </c>
      <c r="G210" s="166" t="s">
        <v>178</v>
      </c>
      <c r="H210" s="167">
        <v>30.625</v>
      </c>
      <c r="I210" s="168"/>
      <c r="J210" s="167">
        <f>ROUND(I210*H210,3)</f>
        <v>0</v>
      </c>
      <c r="K210" s="169"/>
      <c r="L210" s="34"/>
      <c r="M210" s="170" t="s">
        <v>1</v>
      </c>
      <c r="N210" s="171" t="s">
        <v>39</v>
      </c>
      <c r="O210" s="62"/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4" t="s">
        <v>158</v>
      </c>
      <c r="AT210" s="174" t="s">
        <v>154</v>
      </c>
      <c r="AU210" s="174" t="s">
        <v>85</v>
      </c>
      <c r="AY210" s="18" t="s">
        <v>152</v>
      </c>
      <c r="BE210" s="175">
        <f>IF(N210="základná",J210,0)</f>
        <v>0</v>
      </c>
      <c r="BF210" s="175">
        <f>IF(N210="znížená",J210,0)</f>
        <v>0</v>
      </c>
      <c r="BG210" s="175">
        <f>IF(N210="zákl. prenesená",J210,0)</f>
        <v>0</v>
      </c>
      <c r="BH210" s="175">
        <f>IF(N210="zníž. prenesená",J210,0)</f>
        <v>0</v>
      </c>
      <c r="BI210" s="175">
        <f>IF(N210="nulová",J210,0)</f>
        <v>0</v>
      </c>
      <c r="BJ210" s="18" t="s">
        <v>85</v>
      </c>
      <c r="BK210" s="176">
        <f>ROUND(I210*H210,3)</f>
        <v>0</v>
      </c>
      <c r="BL210" s="18" t="s">
        <v>158</v>
      </c>
      <c r="BM210" s="174" t="s">
        <v>271</v>
      </c>
    </row>
    <row r="211" spans="1:65" s="12" customFormat="1" ht="25.9" customHeight="1">
      <c r="B211" s="150"/>
      <c r="D211" s="151" t="s">
        <v>72</v>
      </c>
      <c r="E211" s="152" t="s">
        <v>272</v>
      </c>
      <c r="F211" s="152" t="s">
        <v>273</v>
      </c>
      <c r="I211" s="153"/>
      <c r="J211" s="154">
        <f>BK211</f>
        <v>0</v>
      </c>
      <c r="L211" s="150"/>
      <c r="M211" s="155"/>
      <c r="N211" s="156"/>
      <c r="O211" s="156"/>
      <c r="P211" s="157">
        <f>P212+P302+P327</f>
        <v>0</v>
      </c>
      <c r="Q211" s="156"/>
      <c r="R211" s="157">
        <f>R212+R302+R327</f>
        <v>68.671561629999999</v>
      </c>
      <c r="S211" s="156"/>
      <c r="T211" s="158">
        <f>T212+T302+T327</f>
        <v>14.293453000000001</v>
      </c>
      <c r="AR211" s="151" t="s">
        <v>85</v>
      </c>
      <c r="AT211" s="159" t="s">
        <v>72</v>
      </c>
      <c r="AU211" s="159" t="s">
        <v>73</v>
      </c>
      <c r="AY211" s="151" t="s">
        <v>152</v>
      </c>
      <c r="BK211" s="160">
        <f>BK212+BK302+BK327</f>
        <v>0</v>
      </c>
    </row>
    <row r="212" spans="1:65" s="12" customFormat="1" ht="22.9" customHeight="1">
      <c r="B212" s="150"/>
      <c r="D212" s="151" t="s">
        <v>72</v>
      </c>
      <c r="E212" s="161" t="s">
        <v>274</v>
      </c>
      <c r="F212" s="161" t="s">
        <v>275</v>
      </c>
      <c r="I212" s="153"/>
      <c r="J212" s="162">
        <f>BK212</f>
        <v>0</v>
      </c>
      <c r="L212" s="150"/>
      <c r="M212" s="155"/>
      <c r="N212" s="156"/>
      <c r="O212" s="156"/>
      <c r="P212" s="157">
        <f>SUM(P213:P301)</f>
        <v>0</v>
      </c>
      <c r="Q212" s="156"/>
      <c r="R212" s="157">
        <f>SUM(R213:R301)</f>
        <v>66.591320629999998</v>
      </c>
      <c r="S212" s="156"/>
      <c r="T212" s="158">
        <f>SUM(T213:T301)</f>
        <v>6.5458920000000003</v>
      </c>
      <c r="AR212" s="151" t="s">
        <v>85</v>
      </c>
      <c r="AT212" s="159" t="s">
        <v>72</v>
      </c>
      <c r="AU212" s="159" t="s">
        <v>78</v>
      </c>
      <c r="AY212" s="151" t="s">
        <v>152</v>
      </c>
      <c r="BK212" s="160">
        <f>SUM(BK213:BK301)</f>
        <v>0</v>
      </c>
    </row>
    <row r="213" spans="1:65" s="2" customFormat="1" ht="21.75" customHeight="1">
      <c r="A213" s="33"/>
      <c r="B213" s="128"/>
      <c r="C213" s="163" t="s">
        <v>7</v>
      </c>
      <c r="D213" s="163" t="s">
        <v>154</v>
      </c>
      <c r="E213" s="164" t="s">
        <v>276</v>
      </c>
      <c r="F213" s="165" t="s">
        <v>277</v>
      </c>
      <c r="G213" s="166" t="s">
        <v>187</v>
      </c>
      <c r="H213" s="167">
        <v>413.48</v>
      </c>
      <c r="I213" s="168"/>
      <c r="J213" s="167">
        <f>ROUND(I213*H213,3)</f>
        <v>0</v>
      </c>
      <c r="K213" s="169"/>
      <c r="L213" s="34"/>
      <c r="M213" s="170" t="s">
        <v>1</v>
      </c>
      <c r="N213" s="171" t="s">
        <v>39</v>
      </c>
      <c r="O213" s="62"/>
      <c r="P213" s="172">
        <f>O213*H213</f>
        <v>0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4" t="s">
        <v>246</v>
      </c>
      <c r="AT213" s="174" t="s">
        <v>154</v>
      </c>
      <c r="AU213" s="174" t="s">
        <v>85</v>
      </c>
      <c r="AY213" s="18" t="s">
        <v>152</v>
      </c>
      <c r="BE213" s="175">
        <f>IF(N213="základná",J213,0)</f>
        <v>0</v>
      </c>
      <c r="BF213" s="175">
        <f>IF(N213="znížená",J213,0)</f>
        <v>0</v>
      </c>
      <c r="BG213" s="175">
        <f>IF(N213="zákl. prenesená",J213,0)</f>
        <v>0</v>
      </c>
      <c r="BH213" s="175">
        <f>IF(N213="zníž. prenesená",J213,0)</f>
        <v>0</v>
      </c>
      <c r="BI213" s="175">
        <f>IF(N213="nulová",J213,0)</f>
        <v>0</v>
      </c>
      <c r="BJ213" s="18" t="s">
        <v>85</v>
      </c>
      <c r="BK213" s="176">
        <f>ROUND(I213*H213,3)</f>
        <v>0</v>
      </c>
      <c r="BL213" s="18" t="s">
        <v>246</v>
      </c>
      <c r="BM213" s="174" t="s">
        <v>278</v>
      </c>
    </row>
    <row r="214" spans="1:65" s="13" customFormat="1">
      <c r="B214" s="177"/>
      <c r="D214" s="178" t="s">
        <v>160</v>
      </c>
      <c r="E214" s="179" t="s">
        <v>1</v>
      </c>
      <c r="F214" s="180" t="s">
        <v>279</v>
      </c>
      <c r="H214" s="179" t="s">
        <v>1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9" t="s">
        <v>160</v>
      </c>
      <c r="AU214" s="179" t="s">
        <v>85</v>
      </c>
      <c r="AV214" s="13" t="s">
        <v>78</v>
      </c>
      <c r="AW214" s="13" t="s">
        <v>28</v>
      </c>
      <c r="AX214" s="13" t="s">
        <v>73</v>
      </c>
      <c r="AY214" s="179" t="s">
        <v>152</v>
      </c>
    </row>
    <row r="215" spans="1:65" s="14" customFormat="1">
      <c r="B215" s="185"/>
      <c r="D215" s="178" t="s">
        <v>160</v>
      </c>
      <c r="E215" s="186" t="s">
        <v>1</v>
      </c>
      <c r="F215" s="187" t="s">
        <v>280</v>
      </c>
      <c r="H215" s="188">
        <v>393.04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160</v>
      </c>
      <c r="AU215" s="186" t="s">
        <v>85</v>
      </c>
      <c r="AV215" s="14" t="s">
        <v>85</v>
      </c>
      <c r="AW215" s="14" t="s">
        <v>28</v>
      </c>
      <c r="AX215" s="14" t="s">
        <v>73</v>
      </c>
      <c r="AY215" s="186" t="s">
        <v>152</v>
      </c>
    </row>
    <row r="216" spans="1:65" s="14" customFormat="1">
      <c r="B216" s="185"/>
      <c r="D216" s="178" t="s">
        <v>160</v>
      </c>
      <c r="E216" s="186" t="s">
        <v>1</v>
      </c>
      <c r="F216" s="187" t="s">
        <v>281</v>
      </c>
      <c r="H216" s="188">
        <v>20.440000000000001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160</v>
      </c>
      <c r="AU216" s="186" t="s">
        <v>85</v>
      </c>
      <c r="AV216" s="14" t="s">
        <v>85</v>
      </c>
      <c r="AW216" s="14" t="s">
        <v>28</v>
      </c>
      <c r="AX216" s="14" t="s">
        <v>73</v>
      </c>
      <c r="AY216" s="186" t="s">
        <v>152</v>
      </c>
    </row>
    <row r="217" spans="1:65" s="15" customFormat="1">
      <c r="B217" s="193"/>
      <c r="D217" s="178" t="s">
        <v>160</v>
      </c>
      <c r="E217" s="194" t="s">
        <v>103</v>
      </c>
      <c r="F217" s="195" t="s">
        <v>164</v>
      </c>
      <c r="H217" s="196">
        <v>413.48</v>
      </c>
      <c r="I217" s="197"/>
      <c r="L217" s="193"/>
      <c r="M217" s="198"/>
      <c r="N217" s="199"/>
      <c r="O217" s="199"/>
      <c r="P217" s="199"/>
      <c r="Q217" s="199"/>
      <c r="R217" s="199"/>
      <c r="S217" s="199"/>
      <c r="T217" s="200"/>
      <c r="AT217" s="194" t="s">
        <v>160</v>
      </c>
      <c r="AU217" s="194" t="s">
        <v>85</v>
      </c>
      <c r="AV217" s="15" t="s">
        <v>158</v>
      </c>
      <c r="AW217" s="15" t="s">
        <v>28</v>
      </c>
      <c r="AX217" s="15" t="s">
        <v>78</v>
      </c>
      <c r="AY217" s="194" t="s">
        <v>152</v>
      </c>
    </row>
    <row r="218" spans="1:65" s="2" customFormat="1" ht="24.2" customHeight="1">
      <c r="A218" s="33"/>
      <c r="B218" s="128"/>
      <c r="C218" s="201" t="s">
        <v>282</v>
      </c>
      <c r="D218" s="201" t="s">
        <v>283</v>
      </c>
      <c r="E218" s="202" t="s">
        <v>284</v>
      </c>
      <c r="F218" s="203" t="s">
        <v>285</v>
      </c>
      <c r="G218" s="204" t="s">
        <v>187</v>
      </c>
      <c r="H218" s="205">
        <v>475.50200000000001</v>
      </c>
      <c r="I218" s="206"/>
      <c r="J218" s="205">
        <f>ROUND(I218*H218,3)</f>
        <v>0</v>
      </c>
      <c r="K218" s="207"/>
      <c r="L218" s="208"/>
      <c r="M218" s="209" t="s">
        <v>1</v>
      </c>
      <c r="N218" s="210" t="s">
        <v>39</v>
      </c>
      <c r="O218" s="62"/>
      <c r="P218" s="172">
        <f>O218*H218</f>
        <v>0</v>
      </c>
      <c r="Q218" s="172">
        <v>1.9000000000000001E-4</v>
      </c>
      <c r="R218" s="172">
        <f>Q218*H218</f>
        <v>9.0345380000000003E-2</v>
      </c>
      <c r="S218" s="172">
        <v>0</v>
      </c>
      <c r="T218" s="17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4" t="s">
        <v>286</v>
      </c>
      <c r="AT218" s="174" t="s">
        <v>283</v>
      </c>
      <c r="AU218" s="174" t="s">
        <v>85</v>
      </c>
      <c r="AY218" s="18" t="s">
        <v>152</v>
      </c>
      <c r="BE218" s="175">
        <f>IF(N218="základná",J218,0)</f>
        <v>0</v>
      </c>
      <c r="BF218" s="175">
        <f>IF(N218="znížená",J218,0)</f>
        <v>0</v>
      </c>
      <c r="BG218" s="175">
        <f>IF(N218="zákl. prenesená",J218,0)</f>
        <v>0</v>
      </c>
      <c r="BH218" s="175">
        <f>IF(N218="zníž. prenesená",J218,0)</f>
        <v>0</v>
      </c>
      <c r="BI218" s="175">
        <f>IF(N218="nulová",J218,0)</f>
        <v>0</v>
      </c>
      <c r="BJ218" s="18" t="s">
        <v>85</v>
      </c>
      <c r="BK218" s="176">
        <f>ROUND(I218*H218,3)</f>
        <v>0</v>
      </c>
      <c r="BL218" s="18" t="s">
        <v>246</v>
      </c>
      <c r="BM218" s="174" t="s">
        <v>287</v>
      </c>
    </row>
    <row r="219" spans="1:65" s="14" customFormat="1">
      <c r="B219" s="185"/>
      <c r="D219" s="178" t="s">
        <v>160</v>
      </c>
      <c r="E219" s="186" t="s">
        <v>1</v>
      </c>
      <c r="F219" s="187" t="s">
        <v>288</v>
      </c>
      <c r="H219" s="188">
        <v>475.50200000000001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160</v>
      </c>
      <c r="AU219" s="186" t="s">
        <v>85</v>
      </c>
      <c r="AV219" s="14" t="s">
        <v>85</v>
      </c>
      <c r="AW219" s="14" t="s">
        <v>28</v>
      </c>
      <c r="AX219" s="14" t="s">
        <v>78</v>
      </c>
      <c r="AY219" s="186" t="s">
        <v>152</v>
      </c>
    </row>
    <row r="220" spans="1:65" s="2" customFormat="1" ht="24.2" customHeight="1">
      <c r="A220" s="33"/>
      <c r="B220" s="128"/>
      <c r="C220" s="163" t="s">
        <v>289</v>
      </c>
      <c r="D220" s="163" t="s">
        <v>154</v>
      </c>
      <c r="E220" s="164" t="s">
        <v>290</v>
      </c>
      <c r="F220" s="165" t="s">
        <v>291</v>
      </c>
      <c r="G220" s="166" t="s">
        <v>187</v>
      </c>
      <c r="H220" s="167">
        <v>1046.3900000000001</v>
      </c>
      <c r="I220" s="168"/>
      <c r="J220" s="167">
        <f>ROUND(I220*H220,3)</f>
        <v>0</v>
      </c>
      <c r="K220" s="169"/>
      <c r="L220" s="34"/>
      <c r="M220" s="170" t="s">
        <v>1</v>
      </c>
      <c r="N220" s="171" t="s">
        <v>39</v>
      </c>
      <c r="O220" s="62"/>
      <c r="P220" s="172">
        <f>O220*H220</f>
        <v>0</v>
      </c>
      <c r="Q220" s="172">
        <v>1.4999999999999999E-2</v>
      </c>
      <c r="R220" s="172">
        <f>Q220*H220</f>
        <v>15.69585</v>
      </c>
      <c r="S220" s="172">
        <v>0</v>
      </c>
      <c r="T220" s="17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4" t="s">
        <v>246</v>
      </c>
      <c r="AT220" s="174" t="s">
        <v>154</v>
      </c>
      <c r="AU220" s="174" t="s">
        <v>85</v>
      </c>
      <c r="AY220" s="18" t="s">
        <v>152</v>
      </c>
      <c r="BE220" s="175">
        <f>IF(N220="základná",J220,0)</f>
        <v>0</v>
      </c>
      <c r="BF220" s="175">
        <f>IF(N220="znížená",J220,0)</f>
        <v>0</v>
      </c>
      <c r="BG220" s="175">
        <f>IF(N220="zákl. prenesená",J220,0)</f>
        <v>0</v>
      </c>
      <c r="BH220" s="175">
        <f>IF(N220="zníž. prenesená",J220,0)</f>
        <v>0</v>
      </c>
      <c r="BI220" s="175">
        <f>IF(N220="nulová",J220,0)</f>
        <v>0</v>
      </c>
      <c r="BJ220" s="18" t="s">
        <v>85</v>
      </c>
      <c r="BK220" s="176">
        <f>ROUND(I220*H220,3)</f>
        <v>0</v>
      </c>
      <c r="BL220" s="18" t="s">
        <v>246</v>
      </c>
      <c r="BM220" s="174" t="s">
        <v>292</v>
      </c>
    </row>
    <row r="221" spans="1:65" s="13" customFormat="1">
      <c r="B221" s="177"/>
      <c r="D221" s="178" t="s">
        <v>160</v>
      </c>
      <c r="E221" s="179" t="s">
        <v>1</v>
      </c>
      <c r="F221" s="180" t="s">
        <v>293</v>
      </c>
      <c r="H221" s="179" t="s">
        <v>1</v>
      </c>
      <c r="I221" s="181"/>
      <c r="L221" s="177"/>
      <c r="M221" s="182"/>
      <c r="N221" s="183"/>
      <c r="O221" s="183"/>
      <c r="P221" s="183"/>
      <c r="Q221" s="183"/>
      <c r="R221" s="183"/>
      <c r="S221" s="183"/>
      <c r="T221" s="184"/>
      <c r="AT221" s="179" t="s">
        <v>160</v>
      </c>
      <c r="AU221" s="179" t="s">
        <v>85</v>
      </c>
      <c r="AV221" s="13" t="s">
        <v>78</v>
      </c>
      <c r="AW221" s="13" t="s">
        <v>28</v>
      </c>
      <c r="AX221" s="13" t="s">
        <v>73</v>
      </c>
      <c r="AY221" s="179" t="s">
        <v>152</v>
      </c>
    </row>
    <row r="222" spans="1:65" s="14" customFormat="1">
      <c r="B222" s="185"/>
      <c r="D222" s="178" t="s">
        <v>160</v>
      </c>
      <c r="E222" s="186" t="s">
        <v>1</v>
      </c>
      <c r="F222" s="187" t="s">
        <v>294</v>
      </c>
      <c r="H222" s="188">
        <v>653.35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160</v>
      </c>
      <c r="AU222" s="186" t="s">
        <v>85</v>
      </c>
      <c r="AV222" s="14" t="s">
        <v>85</v>
      </c>
      <c r="AW222" s="14" t="s">
        <v>28</v>
      </c>
      <c r="AX222" s="14" t="s">
        <v>73</v>
      </c>
      <c r="AY222" s="186" t="s">
        <v>152</v>
      </c>
    </row>
    <row r="223" spans="1:65" s="13" customFormat="1">
      <c r="B223" s="177"/>
      <c r="D223" s="178" t="s">
        <v>160</v>
      </c>
      <c r="E223" s="179" t="s">
        <v>1</v>
      </c>
      <c r="F223" s="180" t="s">
        <v>295</v>
      </c>
      <c r="H223" s="179" t="s">
        <v>1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9" t="s">
        <v>160</v>
      </c>
      <c r="AU223" s="179" t="s">
        <v>85</v>
      </c>
      <c r="AV223" s="13" t="s">
        <v>78</v>
      </c>
      <c r="AW223" s="13" t="s">
        <v>28</v>
      </c>
      <c r="AX223" s="13" t="s">
        <v>73</v>
      </c>
      <c r="AY223" s="179" t="s">
        <v>152</v>
      </c>
    </row>
    <row r="224" spans="1:65" s="14" customFormat="1">
      <c r="B224" s="185"/>
      <c r="D224" s="178" t="s">
        <v>160</v>
      </c>
      <c r="E224" s="186" t="s">
        <v>1</v>
      </c>
      <c r="F224" s="187" t="s">
        <v>296</v>
      </c>
      <c r="H224" s="188">
        <v>393.04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160</v>
      </c>
      <c r="AU224" s="186" t="s">
        <v>85</v>
      </c>
      <c r="AV224" s="14" t="s">
        <v>85</v>
      </c>
      <c r="AW224" s="14" t="s">
        <v>28</v>
      </c>
      <c r="AX224" s="14" t="s">
        <v>73</v>
      </c>
      <c r="AY224" s="186" t="s">
        <v>152</v>
      </c>
    </row>
    <row r="225" spans="1:65" s="15" customFormat="1">
      <c r="B225" s="193"/>
      <c r="D225" s="178" t="s">
        <v>160</v>
      </c>
      <c r="E225" s="194" t="s">
        <v>1</v>
      </c>
      <c r="F225" s="195" t="s">
        <v>164</v>
      </c>
      <c r="H225" s="196">
        <v>1046.3900000000001</v>
      </c>
      <c r="I225" s="197"/>
      <c r="L225" s="193"/>
      <c r="M225" s="198"/>
      <c r="N225" s="199"/>
      <c r="O225" s="199"/>
      <c r="P225" s="199"/>
      <c r="Q225" s="199"/>
      <c r="R225" s="199"/>
      <c r="S225" s="199"/>
      <c r="T225" s="200"/>
      <c r="AT225" s="194" t="s">
        <v>160</v>
      </c>
      <c r="AU225" s="194" t="s">
        <v>85</v>
      </c>
      <c r="AV225" s="15" t="s">
        <v>158</v>
      </c>
      <c r="AW225" s="15" t="s">
        <v>28</v>
      </c>
      <c r="AX225" s="15" t="s">
        <v>78</v>
      </c>
      <c r="AY225" s="194" t="s">
        <v>152</v>
      </c>
    </row>
    <row r="226" spans="1:65" s="2" customFormat="1" ht="24.2" customHeight="1">
      <c r="A226" s="33"/>
      <c r="B226" s="128"/>
      <c r="C226" s="163" t="s">
        <v>297</v>
      </c>
      <c r="D226" s="163" t="s">
        <v>154</v>
      </c>
      <c r="E226" s="164" t="s">
        <v>298</v>
      </c>
      <c r="F226" s="165" t="s">
        <v>299</v>
      </c>
      <c r="G226" s="166" t="s">
        <v>170</v>
      </c>
      <c r="H226" s="167">
        <v>62.783000000000001</v>
      </c>
      <c r="I226" s="168"/>
      <c r="J226" s="167">
        <f>ROUND(I226*H226,3)</f>
        <v>0</v>
      </c>
      <c r="K226" s="169"/>
      <c r="L226" s="34"/>
      <c r="M226" s="170" t="s">
        <v>1</v>
      </c>
      <c r="N226" s="171" t="s">
        <v>39</v>
      </c>
      <c r="O226" s="62"/>
      <c r="P226" s="172">
        <f>O226*H226</f>
        <v>0</v>
      </c>
      <c r="Q226" s="172">
        <v>0.75</v>
      </c>
      <c r="R226" s="172">
        <f>Q226*H226</f>
        <v>47.087249999999997</v>
      </c>
      <c r="S226" s="172">
        <v>0</v>
      </c>
      <c r="T226" s="17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4" t="s">
        <v>246</v>
      </c>
      <c r="AT226" s="174" t="s">
        <v>154</v>
      </c>
      <c r="AU226" s="174" t="s">
        <v>85</v>
      </c>
      <c r="AY226" s="18" t="s">
        <v>152</v>
      </c>
      <c r="BE226" s="175">
        <f>IF(N226="základná",J226,0)</f>
        <v>0</v>
      </c>
      <c r="BF226" s="175">
        <f>IF(N226="znížená",J226,0)</f>
        <v>0</v>
      </c>
      <c r="BG226" s="175">
        <f>IF(N226="zákl. prenesená",J226,0)</f>
        <v>0</v>
      </c>
      <c r="BH226" s="175">
        <f>IF(N226="zníž. prenesená",J226,0)</f>
        <v>0</v>
      </c>
      <c r="BI226" s="175">
        <f>IF(N226="nulová",J226,0)</f>
        <v>0</v>
      </c>
      <c r="BJ226" s="18" t="s">
        <v>85</v>
      </c>
      <c r="BK226" s="176">
        <f>ROUND(I226*H226,3)</f>
        <v>0</v>
      </c>
      <c r="BL226" s="18" t="s">
        <v>246</v>
      </c>
      <c r="BM226" s="174" t="s">
        <v>300</v>
      </c>
    </row>
    <row r="227" spans="1:65" s="13" customFormat="1">
      <c r="B227" s="177"/>
      <c r="D227" s="178" t="s">
        <v>160</v>
      </c>
      <c r="E227" s="179" t="s">
        <v>1</v>
      </c>
      <c r="F227" s="180" t="s">
        <v>293</v>
      </c>
      <c r="H227" s="179" t="s">
        <v>1</v>
      </c>
      <c r="I227" s="181"/>
      <c r="L227" s="177"/>
      <c r="M227" s="182"/>
      <c r="N227" s="183"/>
      <c r="O227" s="183"/>
      <c r="P227" s="183"/>
      <c r="Q227" s="183"/>
      <c r="R227" s="183"/>
      <c r="S227" s="183"/>
      <c r="T227" s="184"/>
      <c r="AT227" s="179" t="s">
        <v>160</v>
      </c>
      <c r="AU227" s="179" t="s">
        <v>85</v>
      </c>
      <c r="AV227" s="13" t="s">
        <v>78</v>
      </c>
      <c r="AW227" s="13" t="s">
        <v>28</v>
      </c>
      <c r="AX227" s="13" t="s">
        <v>73</v>
      </c>
      <c r="AY227" s="179" t="s">
        <v>152</v>
      </c>
    </row>
    <row r="228" spans="1:65" s="14" customFormat="1">
      <c r="B228" s="185"/>
      <c r="D228" s="178" t="s">
        <v>160</v>
      </c>
      <c r="E228" s="186" t="s">
        <v>1</v>
      </c>
      <c r="F228" s="187" t="s">
        <v>301</v>
      </c>
      <c r="H228" s="188">
        <v>39.201000000000001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160</v>
      </c>
      <c r="AU228" s="186" t="s">
        <v>85</v>
      </c>
      <c r="AV228" s="14" t="s">
        <v>85</v>
      </c>
      <c r="AW228" s="14" t="s">
        <v>28</v>
      </c>
      <c r="AX228" s="14" t="s">
        <v>73</v>
      </c>
      <c r="AY228" s="186" t="s">
        <v>152</v>
      </c>
    </row>
    <row r="229" spans="1:65" s="13" customFormat="1">
      <c r="B229" s="177"/>
      <c r="D229" s="178" t="s">
        <v>160</v>
      </c>
      <c r="E229" s="179" t="s">
        <v>1</v>
      </c>
      <c r="F229" s="180" t="s">
        <v>295</v>
      </c>
      <c r="H229" s="179" t="s">
        <v>1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9" t="s">
        <v>160</v>
      </c>
      <c r="AU229" s="179" t="s">
        <v>85</v>
      </c>
      <c r="AV229" s="13" t="s">
        <v>78</v>
      </c>
      <c r="AW229" s="13" t="s">
        <v>28</v>
      </c>
      <c r="AX229" s="13" t="s">
        <v>73</v>
      </c>
      <c r="AY229" s="179" t="s">
        <v>152</v>
      </c>
    </row>
    <row r="230" spans="1:65" s="14" customFormat="1">
      <c r="B230" s="185"/>
      <c r="D230" s="178" t="s">
        <v>160</v>
      </c>
      <c r="E230" s="186" t="s">
        <v>1</v>
      </c>
      <c r="F230" s="187" t="s">
        <v>302</v>
      </c>
      <c r="H230" s="188">
        <v>23.582000000000001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160</v>
      </c>
      <c r="AU230" s="186" t="s">
        <v>85</v>
      </c>
      <c r="AV230" s="14" t="s">
        <v>85</v>
      </c>
      <c r="AW230" s="14" t="s">
        <v>28</v>
      </c>
      <c r="AX230" s="14" t="s">
        <v>73</v>
      </c>
      <c r="AY230" s="186" t="s">
        <v>152</v>
      </c>
    </row>
    <row r="231" spans="1:65" s="15" customFormat="1">
      <c r="B231" s="193"/>
      <c r="D231" s="178" t="s">
        <v>160</v>
      </c>
      <c r="E231" s="194" t="s">
        <v>1</v>
      </c>
      <c r="F231" s="195" t="s">
        <v>164</v>
      </c>
      <c r="H231" s="196">
        <v>62.783000000000001</v>
      </c>
      <c r="I231" s="197"/>
      <c r="L231" s="193"/>
      <c r="M231" s="198"/>
      <c r="N231" s="199"/>
      <c r="O231" s="199"/>
      <c r="P231" s="199"/>
      <c r="Q231" s="199"/>
      <c r="R231" s="199"/>
      <c r="S231" s="199"/>
      <c r="T231" s="200"/>
      <c r="AT231" s="194" t="s">
        <v>160</v>
      </c>
      <c r="AU231" s="194" t="s">
        <v>85</v>
      </c>
      <c r="AV231" s="15" t="s">
        <v>158</v>
      </c>
      <c r="AW231" s="15" t="s">
        <v>28</v>
      </c>
      <c r="AX231" s="15" t="s">
        <v>78</v>
      </c>
      <c r="AY231" s="194" t="s">
        <v>152</v>
      </c>
    </row>
    <row r="232" spans="1:65" s="2" customFormat="1" ht="24.2" customHeight="1">
      <c r="A232" s="33"/>
      <c r="B232" s="128"/>
      <c r="C232" s="163" t="s">
        <v>303</v>
      </c>
      <c r="D232" s="163" t="s">
        <v>154</v>
      </c>
      <c r="E232" s="164" t="s">
        <v>304</v>
      </c>
      <c r="F232" s="165" t="s">
        <v>305</v>
      </c>
      <c r="G232" s="166" t="s">
        <v>187</v>
      </c>
      <c r="H232" s="167">
        <v>396.68700000000001</v>
      </c>
      <c r="I232" s="168"/>
      <c r="J232" s="167">
        <f>ROUND(I232*H232,3)</f>
        <v>0</v>
      </c>
      <c r="K232" s="169"/>
      <c r="L232" s="34"/>
      <c r="M232" s="170" t="s">
        <v>1</v>
      </c>
      <c r="N232" s="171" t="s">
        <v>39</v>
      </c>
      <c r="O232" s="62"/>
      <c r="P232" s="172">
        <f>O232*H232</f>
        <v>0</v>
      </c>
      <c r="Q232" s="172">
        <v>0</v>
      </c>
      <c r="R232" s="172">
        <f>Q232*H232</f>
        <v>0</v>
      </c>
      <c r="S232" s="172">
        <v>6.0000000000000001E-3</v>
      </c>
      <c r="T232" s="173">
        <f>S232*H232</f>
        <v>2.3801220000000001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4" t="s">
        <v>246</v>
      </c>
      <c r="AT232" s="174" t="s">
        <v>154</v>
      </c>
      <c r="AU232" s="174" t="s">
        <v>85</v>
      </c>
      <c r="AY232" s="18" t="s">
        <v>152</v>
      </c>
      <c r="BE232" s="175">
        <f>IF(N232="základná",J232,0)</f>
        <v>0</v>
      </c>
      <c r="BF232" s="175">
        <f>IF(N232="znížená",J232,0)</f>
        <v>0</v>
      </c>
      <c r="BG232" s="175">
        <f>IF(N232="zákl. prenesená",J232,0)</f>
        <v>0</v>
      </c>
      <c r="BH232" s="175">
        <f>IF(N232="zníž. prenesená",J232,0)</f>
        <v>0</v>
      </c>
      <c r="BI232" s="175">
        <f>IF(N232="nulová",J232,0)</f>
        <v>0</v>
      </c>
      <c r="BJ232" s="18" t="s">
        <v>85</v>
      </c>
      <c r="BK232" s="176">
        <f>ROUND(I232*H232,3)</f>
        <v>0</v>
      </c>
      <c r="BL232" s="18" t="s">
        <v>246</v>
      </c>
      <c r="BM232" s="174" t="s">
        <v>306</v>
      </c>
    </row>
    <row r="233" spans="1:65" s="13" customFormat="1">
      <c r="B233" s="177"/>
      <c r="D233" s="178" t="s">
        <v>160</v>
      </c>
      <c r="E233" s="179" t="s">
        <v>1</v>
      </c>
      <c r="F233" s="180" t="s">
        <v>307</v>
      </c>
      <c r="H233" s="179" t="s">
        <v>1</v>
      </c>
      <c r="I233" s="181"/>
      <c r="L233" s="177"/>
      <c r="M233" s="182"/>
      <c r="N233" s="183"/>
      <c r="O233" s="183"/>
      <c r="P233" s="183"/>
      <c r="Q233" s="183"/>
      <c r="R233" s="183"/>
      <c r="S233" s="183"/>
      <c r="T233" s="184"/>
      <c r="AT233" s="179" t="s">
        <v>160</v>
      </c>
      <c r="AU233" s="179" t="s">
        <v>85</v>
      </c>
      <c r="AV233" s="13" t="s">
        <v>78</v>
      </c>
      <c r="AW233" s="13" t="s">
        <v>28</v>
      </c>
      <c r="AX233" s="13" t="s">
        <v>73</v>
      </c>
      <c r="AY233" s="179" t="s">
        <v>152</v>
      </c>
    </row>
    <row r="234" spans="1:65" s="14" customFormat="1">
      <c r="B234" s="185"/>
      <c r="D234" s="178" t="s">
        <v>160</v>
      </c>
      <c r="E234" s="186" t="s">
        <v>1</v>
      </c>
      <c r="F234" s="187" t="s">
        <v>308</v>
      </c>
      <c r="H234" s="188">
        <v>393.04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160</v>
      </c>
      <c r="AU234" s="186" t="s">
        <v>85</v>
      </c>
      <c r="AV234" s="14" t="s">
        <v>85</v>
      </c>
      <c r="AW234" s="14" t="s">
        <v>28</v>
      </c>
      <c r="AX234" s="14" t="s">
        <v>73</v>
      </c>
      <c r="AY234" s="186" t="s">
        <v>152</v>
      </c>
    </row>
    <row r="235" spans="1:65" s="14" customFormat="1" ht="22.5">
      <c r="B235" s="185"/>
      <c r="D235" s="178" t="s">
        <v>160</v>
      </c>
      <c r="E235" s="186" t="s">
        <v>1</v>
      </c>
      <c r="F235" s="187" t="s">
        <v>309</v>
      </c>
      <c r="H235" s="188">
        <v>3.6469999999999998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160</v>
      </c>
      <c r="AU235" s="186" t="s">
        <v>85</v>
      </c>
      <c r="AV235" s="14" t="s">
        <v>85</v>
      </c>
      <c r="AW235" s="14" t="s">
        <v>28</v>
      </c>
      <c r="AX235" s="14" t="s">
        <v>73</v>
      </c>
      <c r="AY235" s="186" t="s">
        <v>152</v>
      </c>
    </row>
    <row r="236" spans="1:65" s="15" customFormat="1">
      <c r="B236" s="193"/>
      <c r="D236" s="178" t="s">
        <v>160</v>
      </c>
      <c r="E236" s="194" t="s">
        <v>1</v>
      </c>
      <c r="F236" s="195" t="s">
        <v>164</v>
      </c>
      <c r="H236" s="196">
        <v>396.68700000000001</v>
      </c>
      <c r="I236" s="197"/>
      <c r="L236" s="193"/>
      <c r="M236" s="198"/>
      <c r="N236" s="199"/>
      <c r="O236" s="199"/>
      <c r="P236" s="199"/>
      <c r="Q236" s="199"/>
      <c r="R236" s="199"/>
      <c r="S236" s="199"/>
      <c r="T236" s="200"/>
      <c r="AT236" s="194" t="s">
        <v>160</v>
      </c>
      <c r="AU236" s="194" t="s">
        <v>85</v>
      </c>
      <c r="AV236" s="15" t="s">
        <v>158</v>
      </c>
      <c r="AW236" s="15" t="s">
        <v>28</v>
      </c>
      <c r="AX236" s="15" t="s">
        <v>78</v>
      </c>
      <c r="AY236" s="194" t="s">
        <v>152</v>
      </c>
    </row>
    <row r="237" spans="1:65" s="2" customFormat="1" ht="24.2" customHeight="1">
      <c r="A237" s="33"/>
      <c r="B237" s="128"/>
      <c r="C237" s="163" t="s">
        <v>310</v>
      </c>
      <c r="D237" s="163" t="s">
        <v>154</v>
      </c>
      <c r="E237" s="164" t="s">
        <v>311</v>
      </c>
      <c r="F237" s="165" t="s">
        <v>312</v>
      </c>
      <c r="G237" s="166" t="s">
        <v>187</v>
      </c>
      <c r="H237" s="167">
        <v>416.577</v>
      </c>
      <c r="I237" s="168"/>
      <c r="J237" s="167">
        <f>ROUND(I237*H237,3)</f>
        <v>0</v>
      </c>
      <c r="K237" s="169"/>
      <c r="L237" s="34"/>
      <c r="M237" s="170" t="s">
        <v>1</v>
      </c>
      <c r="N237" s="171" t="s">
        <v>39</v>
      </c>
      <c r="O237" s="62"/>
      <c r="P237" s="172">
        <f>O237*H237</f>
        <v>0</v>
      </c>
      <c r="Q237" s="172">
        <v>0</v>
      </c>
      <c r="R237" s="172">
        <f>Q237*H237</f>
        <v>0</v>
      </c>
      <c r="S237" s="172">
        <v>0.01</v>
      </c>
      <c r="T237" s="173">
        <f>S237*H237</f>
        <v>4.1657700000000002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4" t="s">
        <v>246</v>
      </c>
      <c r="AT237" s="174" t="s">
        <v>154</v>
      </c>
      <c r="AU237" s="174" t="s">
        <v>85</v>
      </c>
      <c r="AY237" s="18" t="s">
        <v>152</v>
      </c>
      <c r="BE237" s="175">
        <f>IF(N237="základná",J237,0)</f>
        <v>0</v>
      </c>
      <c r="BF237" s="175">
        <f>IF(N237="znížená",J237,0)</f>
        <v>0</v>
      </c>
      <c r="BG237" s="175">
        <f>IF(N237="zákl. prenesená",J237,0)</f>
        <v>0</v>
      </c>
      <c r="BH237" s="175">
        <f>IF(N237="zníž. prenesená",J237,0)</f>
        <v>0</v>
      </c>
      <c r="BI237" s="175">
        <f>IF(N237="nulová",J237,0)</f>
        <v>0</v>
      </c>
      <c r="BJ237" s="18" t="s">
        <v>85</v>
      </c>
      <c r="BK237" s="176">
        <f>ROUND(I237*H237,3)</f>
        <v>0</v>
      </c>
      <c r="BL237" s="18" t="s">
        <v>246</v>
      </c>
      <c r="BM237" s="174" t="s">
        <v>313</v>
      </c>
    </row>
    <row r="238" spans="1:65" s="13" customFormat="1">
      <c r="B238" s="177"/>
      <c r="D238" s="178" t="s">
        <v>160</v>
      </c>
      <c r="E238" s="179" t="s">
        <v>1</v>
      </c>
      <c r="F238" s="180" t="s">
        <v>314</v>
      </c>
      <c r="H238" s="179" t="s">
        <v>1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9" t="s">
        <v>160</v>
      </c>
      <c r="AU238" s="179" t="s">
        <v>85</v>
      </c>
      <c r="AV238" s="13" t="s">
        <v>78</v>
      </c>
      <c r="AW238" s="13" t="s">
        <v>28</v>
      </c>
      <c r="AX238" s="13" t="s">
        <v>73</v>
      </c>
      <c r="AY238" s="179" t="s">
        <v>152</v>
      </c>
    </row>
    <row r="239" spans="1:65" s="14" customFormat="1">
      <c r="B239" s="185"/>
      <c r="D239" s="178" t="s">
        <v>160</v>
      </c>
      <c r="E239" s="186" t="s">
        <v>1</v>
      </c>
      <c r="F239" s="187" t="s">
        <v>315</v>
      </c>
      <c r="H239" s="188">
        <v>412.93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160</v>
      </c>
      <c r="AU239" s="186" t="s">
        <v>85</v>
      </c>
      <c r="AV239" s="14" t="s">
        <v>85</v>
      </c>
      <c r="AW239" s="14" t="s">
        <v>28</v>
      </c>
      <c r="AX239" s="14" t="s">
        <v>73</v>
      </c>
      <c r="AY239" s="186" t="s">
        <v>152</v>
      </c>
    </row>
    <row r="240" spans="1:65" s="14" customFormat="1" ht="22.5">
      <c r="B240" s="185"/>
      <c r="D240" s="178" t="s">
        <v>160</v>
      </c>
      <c r="E240" s="186" t="s">
        <v>1</v>
      </c>
      <c r="F240" s="187" t="s">
        <v>309</v>
      </c>
      <c r="H240" s="188">
        <v>3.6469999999999998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160</v>
      </c>
      <c r="AU240" s="186" t="s">
        <v>85</v>
      </c>
      <c r="AV240" s="14" t="s">
        <v>85</v>
      </c>
      <c r="AW240" s="14" t="s">
        <v>28</v>
      </c>
      <c r="AX240" s="14" t="s">
        <v>73</v>
      </c>
      <c r="AY240" s="186" t="s">
        <v>152</v>
      </c>
    </row>
    <row r="241" spans="1:65" s="15" customFormat="1">
      <c r="B241" s="193"/>
      <c r="D241" s="178" t="s">
        <v>160</v>
      </c>
      <c r="E241" s="194" t="s">
        <v>1</v>
      </c>
      <c r="F241" s="195" t="s">
        <v>164</v>
      </c>
      <c r="H241" s="196">
        <v>416.577</v>
      </c>
      <c r="I241" s="197"/>
      <c r="L241" s="193"/>
      <c r="M241" s="198"/>
      <c r="N241" s="199"/>
      <c r="O241" s="199"/>
      <c r="P241" s="199"/>
      <c r="Q241" s="199"/>
      <c r="R241" s="199"/>
      <c r="S241" s="199"/>
      <c r="T241" s="200"/>
      <c r="AT241" s="194" t="s">
        <v>160</v>
      </c>
      <c r="AU241" s="194" t="s">
        <v>85</v>
      </c>
      <c r="AV241" s="15" t="s">
        <v>158</v>
      </c>
      <c r="AW241" s="15" t="s">
        <v>28</v>
      </c>
      <c r="AX241" s="15" t="s">
        <v>78</v>
      </c>
      <c r="AY241" s="194" t="s">
        <v>152</v>
      </c>
    </row>
    <row r="242" spans="1:65" s="2" customFormat="1" ht="33" customHeight="1">
      <c r="A242" s="33"/>
      <c r="B242" s="128"/>
      <c r="C242" s="163" t="s">
        <v>316</v>
      </c>
      <c r="D242" s="163" t="s">
        <v>154</v>
      </c>
      <c r="E242" s="164" t="s">
        <v>317</v>
      </c>
      <c r="F242" s="165" t="s">
        <v>318</v>
      </c>
      <c r="G242" s="166" t="s">
        <v>187</v>
      </c>
      <c r="H242" s="167">
        <v>412.93</v>
      </c>
      <c r="I242" s="168"/>
      <c r="J242" s="167">
        <f>ROUND(I242*H242,3)</f>
        <v>0</v>
      </c>
      <c r="K242" s="169"/>
      <c r="L242" s="34"/>
      <c r="M242" s="170" t="s">
        <v>1</v>
      </c>
      <c r="N242" s="171" t="s">
        <v>39</v>
      </c>
      <c r="O242" s="62"/>
      <c r="P242" s="172">
        <f>O242*H242</f>
        <v>0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4" t="s">
        <v>246</v>
      </c>
      <c r="AT242" s="174" t="s">
        <v>154</v>
      </c>
      <c r="AU242" s="174" t="s">
        <v>85</v>
      </c>
      <c r="AY242" s="18" t="s">
        <v>152</v>
      </c>
      <c r="BE242" s="175">
        <f>IF(N242="základná",J242,0)</f>
        <v>0</v>
      </c>
      <c r="BF242" s="175">
        <f>IF(N242="znížená",J242,0)</f>
        <v>0</v>
      </c>
      <c r="BG242" s="175">
        <f>IF(N242="zákl. prenesená",J242,0)</f>
        <v>0</v>
      </c>
      <c r="BH242" s="175">
        <f>IF(N242="zníž. prenesená",J242,0)</f>
        <v>0</v>
      </c>
      <c r="BI242" s="175">
        <f>IF(N242="nulová",J242,0)</f>
        <v>0</v>
      </c>
      <c r="BJ242" s="18" t="s">
        <v>85</v>
      </c>
      <c r="BK242" s="176">
        <f>ROUND(I242*H242,3)</f>
        <v>0</v>
      </c>
      <c r="BL242" s="18" t="s">
        <v>246</v>
      </c>
      <c r="BM242" s="174" t="s">
        <v>319</v>
      </c>
    </row>
    <row r="243" spans="1:65" s="13" customFormat="1">
      <c r="B243" s="177"/>
      <c r="D243" s="178" t="s">
        <v>160</v>
      </c>
      <c r="E243" s="179" t="s">
        <v>1</v>
      </c>
      <c r="F243" s="180" t="s">
        <v>295</v>
      </c>
      <c r="H243" s="179" t="s">
        <v>1</v>
      </c>
      <c r="I243" s="181"/>
      <c r="L243" s="177"/>
      <c r="M243" s="182"/>
      <c r="N243" s="183"/>
      <c r="O243" s="183"/>
      <c r="P243" s="183"/>
      <c r="Q243" s="183"/>
      <c r="R243" s="183"/>
      <c r="S243" s="183"/>
      <c r="T243" s="184"/>
      <c r="AT243" s="179" t="s">
        <v>160</v>
      </c>
      <c r="AU243" s="179" t="s">
        <v>85</v>
      </c>
      <c r="AV243" s="13" t="s">
        <v>78</v>
      </c>
      <c r="AW243" s="13" t="s">
        <v>28</v>
      </c>
      <c r="AX243" s="13" t="s">
        <v>73</v>
      </c>
      <c r="AY243" s="179" t="s">
        <v>152</v>
      </c>
    </row>
    <row r="244" spans="1:65" s="14" customFormat="1">
      <c r="B244" s="185"/>
      <c r="D244" s="178" t="s">
        <v>160</v>
      </c>
      <c r="E244" s="186" t="s">
        <v>1</v>
      </c>
      <c r="F244" s="187" t="s">
        <v>320</v>
      </c>
      <c r="H244" s="188">
        <v>412.93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160</v>
      </c>
      <c r="AU244" s="186" t="s">
        <v>85</v>
      </c>
      <c r="AV244" s="14" t="s">
        <v>85</v>
      </c>
      <c r="AW244" s="14" t="s">
        <v>28</v>
      </c>
      <c r="AX244" s="14" t="s">
        <v>73</v>
      </c>
      <c r="AY244" s="186" t="s">
        <v>152</v>
      </c>
    </row>
    <row r="245" spans="1:65" s="15" customFormat="1">
      <c r="B245" s="193"/>
      <c r="D245" s="178" t="s">
        <v>160</v>
      </c>
      <c r="E245" s="194" t="s">
        <v>96</v>
      </c>
      <c r="F245" s="195" t="s">
        <v>164</v>
      </c>
      <c r="H245" s="196">
        <v>412.93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160</v>
      </c>
      <c r="AU245" s="194" t="s">
        <v>85</v>
      </c>
      <c r="AV245" s="15" t="s">
        <v>158</v>
      </c>
      <c r="AW245" s="15" t="s">
        <v>28</v>
      </c>
      <c r="AX245" s="15" t="s">
        <v>78</v>
      </c>
      <c r="AY245" s="194" t="s">
        <v>152</v>
      </c>
    </row>
    <row r="246" spans="1:65" s="13" customFormat="1" ht="33.75">
      <c r="B246" s="177"/>
      <c r="D246" s="178" t="s">
        <v>160</v>
      </c>
      <c r="E246" s="179" t="s">
        <v>1</v>
      </c>
      <c r="F246" s="180" t="s">
        <v>321</v>
      </c>
      <c r="H246" s="179" t="s">
        <v>1</v>
      </c>
      <c r="I246" s="181"/>
      <c r="L246" s="177"/>
      <c r="M246" s="182"/>
      <c r="N246" s="183"/>
      <c r="O246" s="183"/>
      <c r="P246" s="183"/>
      <c r="Q246" s="183"/>
      <c r="R246" s="183"/>
      <c r="S246" s="183"/>
      <c r="T246" s="184"/>
      <c r="AT246" s="179" t="s">
        <v>160</v>
      </c>
      <c r="AU246" s="179" t="s">
        <v>85</v>
      </c>
      <c r="AV246" s="13" t="s">
        <v>78</v>
      </c>
      <c r="AW246" s="13" t="s">
        <v>28</v>
      </c>
      <c r="AX246" s="13" t="s">
        <v>73</v>
      </c>
      <c r="AY246" s="179" t="s">
        <v>152</v>
      </c>
    </row>
    <row r="247" spans="1:65" s="2" customFormat="1" ht="44.25" customHeight="1">
      <c r="A247" s="33"/>
      <c r="B247" s="128"/>
      <c r="C247" s="163" t="s">
        <v>322</v>
      </c>
      <c r="D247" s="163" t="s">
        <v>154</v>
      </c>
      <c r="E247" s="164" t="s">
        <v>323</v>
      </c>
      <c r="F247" s="165" t="s">
        <v>324</v>
      </c>
      <c r="G247" s="166" t="s">
        <v>187</v>
      </c>
      <c r="H247" s="167">
        <v>29.228999999999999</v>
      </c>
      <c r="I247" s="168"/>
      <c r="J247" s="167">
        <f>ROUND(I247*H247,3)</f>
        <v>0</v>
      </c>
      <c r="K247" s="169"/>
      <c r="L247" s="34"/>
      <c r="M247" s="170" t="s">
        <v>1</v>
      </c>
      <c r="N247" s="171" t="s">
        <v>39</v>
      </c>
      <c r="O247" s="62"/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4" t="s">
        <v>246</v>
      </c>
      <c r="AT247" s="174" t="s">
        <v>154</v>
      </c>
      <c r="AU247" s="174" t="s">
        <v>85</v>
      </c>
      <c r="AY247" s="18" t="s">
        <v>152</v>
      </c>
      <c r="BE247" s="175">
        <f>IF(N247="základná",J247,0)</f>
        <v>0</v>
      </c>
      <c r="BF247" s="175">
        <f>IF(N247="znížená",J247,0)</f>
        <v>0</v>
      </c>
      <c r="BG247" s="175">
        <f>IF(N247="zákl. prenesená",J247,0)</f>
        <v>0</v>
      </c>
      <c r="BH247" s="175">
        <f>IF(N247="zníž. prenesená",J247,0)</f>
        <v>0</v>
      </c>
      <c r="BI247" s="175">
        <f>IF(N247="nulová",J247,0)</f>
        <v>0</v>
      </c>
      <c r="BJ247" s="18" t="s">
        <v>85</v>
      </c>
      <c r="BK247" s="176">
        <f>ROUND(I247*H247,3)</f>
        <v>0</v>
      </c>
      <c r="BL247" s="18" t="s">
        <v>246</v>
      </c>
      <c r="BM247" s="174" t="s">
        <v>325</v>
      </c>
    </row>
    <row r="248" spans="1:65" s="13" customFormat="1">
      <c r="B248" s="177"/>
      <c r="D248" s="178" t="s">
        <v>160</v>
      </c>
      <c r="E248" s="179" t="s">
        <v>1</v>
      </c>
      <c r="F248" s="180" t="s">
        <v>295</v>
      </c>
      <c r="H248" s="179" t="s">
        <v>1</v>
      </c>
      <c r="I248" s="181"/>
      <c r="L248" s="177"/>
      <c r="M248" s="182"/>
      <c r="N248" s="183"/>
      <c r="O248" s="183"/>
      <c r="P248" s="183"/>
      <c r="Q248" s="183"/>
      <c r="R248" s="183"/>
      <c r="S248" s="183"/>
      <c r="T248" s="184"/>
      <c r="AT248" s="179" t="s">
        <v>160</v>
      </c>
      <c r="AU248" s="179" t="s">
        <v>85</v>
      </c>
      <c r="AV248" s="13" t="s">
        <v>78</v>
      </c>
      <c r="AW248" s="13" t="s">
        <v>28</v>
      </c>
      <c r="AX248" s="13" t="s">
        <v>73</v>
      </c>
      <c r="AY248" s="179" t="s">
        <v>152</v>
      </c>
    </row>
    <row r="249" spans="1:65" s="14" customFormat="1">
      <c r="B249" s="185"/>
      <c r="D249" s="178" t="s">
        <v>160</v>
      </c>
      <c r="E249" s="186" t="s">
        <v>1</v>
      </c>
      <c r="F249" s="187" t="s">
        <v>326</v>
      </c>
      <c r="H249" s="188">
        <v>29.228999999999999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160</v>
      </c>
      <c r="AU249" s="186" t="s">
        <v>85</v>
      </c>
      <c r="AV249" s="14" t="s">
        <v>85</v>
      </c>
      <c r="AW249" s="14" t="s">
        <v>28</v>
      </c>
      <c r="AX249" s="14" t="s">
        <v>73</v>
      </c>
      <c r="AY249" s="186" t="s">
        <v>152</v>
      </c>
    </row>
    <row r="250" spans="1:65" s="15" customFormat="1">
      <c r="B250" s="193"/>
      <c r="D250" s="178" t="s">
        <v>160</v>
      </c>
      <c r="E250" s="194" t="s">
        <v>93</v>
      </c>
      <c r="F250" s="195" t="s">
        <v>164</v>
      </c>
      <c r="H250" s="196">
        <v>29.228999999999999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160</v>
      </c>
      <c r="AU250" s="194" t="s">
        <v>85</v>
      </c>
      <c r="AV250" s="15" t="s">
        <v>158</v>
      </c>
      <c r="AW250" s="15" t="s">
        <v>28</v>
      </c>
      <c r="AX250" s="15" t="s">
        <v>78</v>
      </c>
      <c r="AY250" s="194" t="s">
        <v>152</v>
      </c>
    </row>
    <row r="251" spans="1:65" s="13" customFormat="1" ht="33.75">
      <c r="B251" s="177"/>
      <c r="D251" s="178" t="s">
        <v>160</v>
      </c>
      <c r="E251" s="179" t="s">
        <v>1</v>
      </c>
      <c r="F251" s="180" t="s">
        <v>321</v>
      </c>
      <c r="H251" s="179" t="s">
        <v>1</v>
      </c>
      <c r="I251" s="181"/>
      <c r="L251" s="177"/>
      <c r="M251" s="182"/>
      <c r="N251" s="183"/>
      <c r="O251" s="183"/>
      <c r="P251" s="183"/>
      <c r="Q251" s="183"/>
      <c r="R251" s="183"/>
      <c r="S251" s="183"/>
      <c r="T251" s="184"/>
      <c r="AT251" s="179" t="s">
        <v>160</v>
      </c>
      <c r="AU251" s="179" t="s">
        <v>85</v>
      </c>
      <c r="AV251" s="13" t="s">
        <v>78</v>
      </c>
      <c r="AW251" s="13" t="s">
        <v>28</v>
      </c>
      <c r="AX251" s="13" t="s">
        <v>73</v>
      </c>
      <c r="AY251" s="179" t="s">
        <v>152</v>
      </c>
    </row>
    <row r="252" spans="1:65" s="2" customFormat="1" ht="37.9" customHeight="1">
      <c r="A252" s="33"/>
      <c r="B252" s="128"/>
      <c r="C252" s="201" t="s">
        <v>327</v>
      </c>
      <c r="D252" s="201" t="s">
        <v>283</v>
      </c>
      <c r="E252" s="202" t="s">
        <v>328</v>
      </c>
      <c r="F252" s="203" t="s">
        <v>329</v>
      </c>
      <c r="G252" s="204" t="s">
        <v>187</v>
      </c>
      <c r="H252" s="205">
        <v>508.483</v>
      </c>
      <c r="I252" s="206"/>
      <c r="J252" s="205">
        <f>ROUND(I252*H252,3)</f>
        <v>0</v>
      </c>
      <c r="K252" s="207"/>
      <c r="L252" s="208"/>
      <c r="M252" s="209" t="s">
        <v>1</v>
      </c>
      <c r="N252" s="210" t="s">
        <v>39</v>
      </c>
      <c r="O252" s="62"/>
      <c r="P252" s="172">
        <f>O252*H252</f>
        <v>0</v>
      </c>
      <c r="Q252" s="172">
        <v>1.9499999999999999E-3</v>
      </c>
      <c r="R252" s="172">
        <f>Q252*H252</f>
        <v>0.99154184999999995</v>
      </c>
      <c r="S252" s="172">
        <v>0</v>
      </c>
      <c r="T252" s="173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4" t="s">
        <v>286</v>
      </c>
      <c r="AT252" s="174" t="s">
        <v>283</v>
      </c>
      <c r="AU252" s="174" t="s">
        <v>85</v>
      </c>
      <c r="AY252" s="18" t="s">
        <v>152</v>
      </c>
      <c r="BE252" s="175">
        <f>IF(N252="základná",J252,0)</f>
        <v>0</v>
      </c>
      <c r="BF252" s="175">
        <f>IF(N252="znížená",J252,0)</f>
        <v>0</v>
      </c>
      <c r="BG252" s="175">
        <f>IF(N252="zákl. prenesená",J252,0)</f>
        <v>0</v>
      </c>
      <c r="BH252" s="175">
        <f>IF(N252="zníž. prenesená",J252,0)</f>
        <v>0</v>
      </c>
      <c r="BI252" s="175">
        <f>IF(N252="nulová",J252,0)</f>
        <v>0</v>
      </c>
      <c r="BJ252" s="18" t="s">
        <v>85</v>
      </c>
      <c r="BK252" s="176">
        <f>ROUND(I252*H252,3)</f>
        <v>0</v>
      </c>
      <c r="BL252" s="18" t="s">
        <v>246</v>
      </c>
      <c r="BM252" s="174" t="s">
        <v>330</v>
      </c>
    </row>
    <row r="253" spans="1:65" s="14" customFormat="1">
      <c r="B253" s="185"/>
      <c r="D253" s="178" t="s">
        <v>160</v>
      </c>
      <c r="E253" s="186" t="s">
        <v>1</v>
      </c>
      <c r="F253" s="187" t="s">
        <v>331</v>
      </c>
      <c r="H253" s="188">
        <v>508.483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160</v>
      </c>
      <c r="AU253" s="186" t="s">
        <v>85</v>
      </c>
      <c r="AV253" s="14" t="s">
        <v>85</v>
      </c>
      <c r="AW253" s="14" t="s">
        <v>28</v>
      </c>
      <c r="AX253" s="14" t="s">
        <v>78</v>
      </c>
      <c r="AY253" s="186" t="s">
        <v>152</v>
      </c>
    </row>
    <row r="254" spans="1:65" s="2" customFormat="1" ht="37.9" customHeight="1">
      <c r="A254" s="33"/>
      <c r="B254" s="128"/>
      <c r="C254" s="163" t="s">
        <v>332</v>
      </c>
      <c r="D254" s="163" t="s">
        <v>154</v>
      </c>
      <c r="E254" s="164" t="s">
        <v>333</v>
      </c>
      <c r="F254" s="165" t="s">
        <v>334</v>
      </c>
      <c r="G254" s="166" t="s">
        <v>187</v>
      </c>
      <c r="H254" s="167">
        <v>1046.3900000000001</v>
      </c>
      <c r="I254" s="168"/>
      <c r="J254" s="167">
        <f>ROUND(I254*H254,3)</f>
        <v>0</v>
      </c>
      <c r="K254" s="169"/>
      <c r="L254" s="34"/>
      <c r="M254" s="170" t="s">
        <v>1</v>
      </c>
      <c r="N254" s="171" t="s">
        <v>39</v>
      </c>
      <c r="O254" s="62"/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4" t="s">
        <v>246</v>
      </c>
      <c r="AT254" s="174" t="s">
        <v>154</v>
      </c>
      <c r="AU254" s="174" t="s">
        <v>85</v>
      </c>
      <c r="AY254" s="18" t="s">
        <v>152</v>
      </c>
      <c r="BE254" s="175">
        <f>IF(N254="základná",J254,0)</f>
        <v>0</v>
      </c>
      <c r="BF254" s="175">
        <f>IF(N254="znížená",J254,0)</f>
        <v>0</v>
      </c>
      <c r="BG254" s="175">
        <f>IF(N254="zákl. prenesená",J254,0)</f>
        <v>0</v>
      </c>
      <c r="BH254" s="175">
        <f>IF(N254="zníž. prenesená",J254,0)</f>
        <v>0</v>
      </c>
      <c r="BI254" s="175">
        <f>IF(N254="nulová",J254,0)</f>
        <v>0</v>
      </c>
      <c r="BJ254" s="18" t="s">
        <v>85</v>
      </c>
      <c r="BK254" s="176">
        <f>ROUND(I254*H254,3)</f>
        <v>0</v>
      </c>
      <c r="BL254" s="18" t="s">
        <v>246</v>
      </c>
      <c r="BM254" s="174" t="s">
        <v>335</v>
      </c>
    </row>
    <row r="255" spans="1:65" s="13" customFormat="1">
      <c r="B255" s="177"/>
      <c r="D255" s="178" t="s">
        <v>160</v>
      </c>
      <c r="E255" s="179" t="s">
        <v>1</v>
      </c>
      <c r="F255" s="180" t="s">
        <v>293</v>
      </c>
      <c r="H255" s="179" t="s">
        <v>1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9" t="s">
        <v>160</v>
      </c>
      <c r="AU255" s="179" t="s">
        <v>85</v>
      </c>
      <c r="AV255" s="13" t="s">
        <v>78</v>
      </c>
      <c r="AW255" s="13" t="s">
        <v>28</v>
      </c>
      <c r="AX255" s="13" t="s">
        <v>73</v>
      </c>
      <c r="AY255" s="179" t="s">
        <v>152</v>
      </c>
    </row>
    <row r="256" spans="1:65" s="14" customFormat="1">
      <c r="B256" s="185"/>
      <c r="D256" s="178" t="s">
        <v>160</v>
      </c>
      <c r="E256" s="186" t="s">
        <v>1</v>
      </c>
      <c r="F256" s="187" t="s">
        <v>336</v>
      </c>
      <c r="H256" s="188">
        <v>653.35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160</v>
      </c>
      <c r="AU256" s="186" t="s">
        <v>85</v>
      </c>
      <c r="AV256" s="14" t="s">
        <v>85</v>
      </c>
      <c r="AW256" s="14" t="s">
        <v>28</v>
      </c>
      <c r="AX256" s="14" t="s">
        <v>73</v>
      </c>
      <c r="AY256" s="186" t="s">
        <v>152</v>
      </c>
    </row>
    <row r="257" spans="1:65" s="13" customFormat="1">
      <c r="B257" s="177"/>
      <c r="D257" s="178" t="s">
        <v>160</v>
      </c>
      <c r="E257" s="179" t="s">
        <v>1</v>
      </c>
      <c r="F257" s="180" t="s">
        <v>295</v>
      </c>
      <c r="H257" s="179" t="s">
        <v>1</v>
      </c>
      <c r="I257" s="181"/>
      <c r="L257" s="177"/>
      <c r="M257" s="182"/>
      <c r="N257" s="183"/>
      <c r="O257" s="183"/>
      <c r="P257" s="183"/>
      <c r="Q257" s="183"/>
      <c r="R257" s="183"/>
      <c r="S257" s="183"/>
      <c r="T257" s="184"/>
      <c r="AT257" s="179" t="s">
        <v>160</v>
      </c>
      <c r="AU257" s="179" t="s">
        <v>85</v>
      </c>
      <c r="AV257" s="13" t="s">
        <v>78</v>
      </c>
      <c r="AW257" s="13" t="s">
        <v>28</v>
      </c>
      <c r="AX257" s="13" t="s">
        <v>73</v>
      </c>
      <c r="AY257" s="179" t="s">
        <v>152</v>
      </c>
    </row>
    <row r="258" spans="1:65" s="14" customFormat="1">
      <c r="B258" s="185"/>
      <c r="D258" s="178" t="s">
        <v>160</v>
      </c>
      <c r="E258" s="186" t="s">
        <v>1</v>
      </c>
      <c r="F258" s="187" t="s">
        <v>337</v>
      </c>
      <c r="H258" s="188">
        <v>393.04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160</v>
      </c>
      <c r="AU258" s="186" t="s">
        <v>85</v>
      </c>
      <c r="AV258" s="14" t="s">
        <v>85</v>
      </c>
      <c r="AW258" s="14" t="s">
        <v>28</v>
      </c>
      <c r="AX258" s="14" t="s">
        <v>73</v>
      </c>
      <c r="AY258" s="186" t="s">
        <v>152</v>
      </c>
    </row>
    <row r="259" spans="1:65" s="15" customFormat="1">
      <c r="B259" s="193"/>
      <c r="D259" s="178" t="s">
        <v>160</v>
      </c>
      <c r="E259" s="194" t="s">
        <v>86</v>
      </c>
      <c r="F259" s="195" t="s">
        <v>164</v>
      </c>
      <c r="H259" s="196">
        <v>1046.3900000000001</v>
      </c>
      <c r="I259" s="197"/>
      <c r="L259" s="193"/>
      <c r="M259" s="198"/>
      <c r="N259" s="199"/>
      <c r="O259" s="199"/>
      <c r="P259" s="199"/>
      <c r="Q259" s="199"/>
      <c r="R259" s="199"/>
      <c r="S259" s="199"/>
      <c r="T259" s="200"/>
      <c r="AT259" s="194" t="s">
        <v>160</v>
      </c>
      <c r="AU259" s="194" t="s">
        <v>85</v>
      </c>
      <c r="AV259" s="15" t="s">
        <v>158</v>
      </c>
      <c r="AW259" s="15" t="s">
        <v>28</v>
      </c>
      <c r="AX259" s="15" t="s">
        <v>78</v>
      </c>
      <c r="AY259" s="194" t="s">
        <v>152</v>
      </c>
    </row>
    <row r="260" spans="1:65" s="13" customFormat="1" ht="33.75">
      <c r="B260" s="177"/>
      <c r="D260" s="178" t="s">
        <v>160</v>
      </c>
      <c r="E260" s="179" t="s">
        <v>1</v>
      </c>
      <c r="F260" s="180" t="s">
        <v>338</v>
      </c>
      <c r="H260" s="179" t="s">
        <v>1</v>
      </c>
      <c r="I260" s="181"/>
      <c r="L260" s="177"/>
      <c r="M260" s="182"/>
      <c r="N260" s="183"/>
      <c r="O260" s="183"/>
      <c r="P260" s="183"/>
      <c r="Q260" s="183"/>
      <c r="R260" s="183"/>
      <c r="S260" s="183"/>
      <c r="T260" s="184"/>
      <c r="AT260" s="179" t="s">
        <v>160</v>
      </c>
      <c r="AU260" s="179" t="s">
        <v>85</v>
      </c>
      <c r="AV260" s="13" t="s">
        <v>78</v>
      </c>
      <c r="AW260" s="13" t="s">
        <v>28</v>
      </c>
      <c r="AX260" s="13" t="s">
        <v>73</v>
      </c>
      <c r="AY260" s="179" t="s">
        <v>152</v>
      </c>
    </row>
    <row r="261" spans="1:65" s="2" customFormat="1" ht="24.2" customHeight="1">
      <c r="A261" s="33"/>
      <c r="B261" s="128"/>
      <c r="C261" s="201" t="s">
        <v>339</v>
      </c>
      <c r="D261" s="201" t="s">
        <v>283</v>
      </c>
      <c r="E261" s="202" t="s">
        <v>340</v>
      </c>
      <c r="F261" s="203" t="s">
        <v>341</v>
      </c>
      <c r="G261" s="204" t="s">
        <v>187</v>
      </c>
      <c r="H261" s="205">
        <v>1203.3489999999999</v>
      </c>
      <c r="I261" s="206"/>
      <c r="J261" s="205">
        <f>ROUND(I261*H261,3)</f>
        <v>0</v>
      </c>
      <c r="K261" s="207"/>
      <c r="L261" s="208"/>
      <c r="M261" s="209" t="s">
        <v>1</v>
      </c>
      <c r="N261" s="210" t="s">
        <v>39</v>
      </c>
      <c r="O261" s="62"/>
      <c r="P261" s="172">
        <f>O261*H261</f>
        <v>0</v>
      </c>
      <c r="Q261" s="172">
        <v>1E-3</v>
      </c>
      <c r="R261" s="172">
        <f>Q261*H261</f>
        <v>1.203349</v>
      </c>
      <c r="S261" s="172">
        <v>0</v>
      </c>
      <c r="T261" s="17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4" t="s">
        <v>286</v>
      </c>
      <c r="AT261" s="174" t="s">
        <v>283</v>
      </c>
      <c r="AU261" s="174" t="s">
        <v>85</v>
      </c>
      <c r="AY261" s="18" t="s">
        <v>152</v>
      </c>
      <c r="BE261" s="175">
        <f>IF(N261="základná",J261,0)</f>
        <v>0</v>
      </c>
      <c r="BF261" s="175">
        <f>IF(N261="znížená",J261,0)</f>
        <v>0</v>
      </c>
      <c r="BG261" s="175">
        <f>IF(N261="zákl. prenesená",J261,0)</f>
        <v>0</v>
      </c>
      <c r="BH261" s="175">
        <f>IF(N261="zníž. prenesená",J261,0)</f>
        <v>0</v>
      </c>
      <c r="BI261" s="175">
        <f>IF(N261="nulová",J261,0)</f>
        <v>0</v>
      </c>
      <c r="BJ261" s="18" t="s">
        <v>85</v>
      </c>
      <c r="BK261" s="176">
        <f>ROUND(I261*H261,3)</f>
        <v>0</v>
      </c>
      <c r="BL261" s="18" t="s">
        <v>246</v>
      </c>
      <c r="BM261" s="174" t="s">
        <v>342</v>
      </c>
    </row>
    <row r="262" spans="1:65" s="14" customFormat="1">
      <c r="B262" s="185"/>
      <c r="D262" s="178" t="s">
        <v>160</v>
      </c>
      <c r="E262" s="186" t="s">
        <v>1</v>
      </c>
      <c r="F262" s="187" t="s">
        <v>343</v>
      </c>
      <c r="H262" s="188">
        <v>1203.3489999999999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160</v>
      </c>
      <c r="AU262" s="186" t="s">
        <v>85</v>
      </c>
      <c r="AV262" s="14" t="s">
        <v>85</v>
      </c>
      <c r="AW262" s="14" t="s">
        <v>28</v>
      </c>
      <c r="AX262" s="14" t="s">
        <v>78</v>
      </c>
      <c r="AY262" s="186" t="s">
        <v>152</v>
      </c>
    </row>
    <row r="263" spans="1:65" s="2" customFormat="1" ht="24.2" customHeight="1">
      <c r="A263" s="33"/>
      <c r="B263" s="128"/>
      <c r="C263" s="163" t="s">
        <v>344</v>
      </c>
      <c r="D263" s="163" t="s">
        <v>154</v>
      </c>
      <c r="E263" s="164" t="s">
        <v>345</v>
      </c>
      <c r="F263" s="165" t="s">
        <v>346</v>
      </c>
      <c r="G263" s="166" t="s">
        <v>187</v>
      </c>
      <c r="H263" s="167">
        <v>2611.8180000000002</v>
      </c>
      <c r="I263" s="168"/>
      <c r="J263" s="167">
        <f>ROUND(I263*H263,3)</f>
        <v>0</v>
      </c>
      <c r="K263" s="169"/>
      <c r="L263" s="34"/>
      <c r="M263" s="170" t="s">
        <v>1</v>
      </c>
      <c r="N263" s="171" t="s">
        <v>39</v>
      </c>
      <c r="O263" s="62"/>
      <c r="P263" s="172">
        <f>O263*H263</f>
        <v>0</v>
      </c>
      <c r="Q263" s="172">
        <v>0</v>
      </c>
      <c r="R263" s="172">
        <f>Q263*H263</f>
        <v>0</v>
      </c>
      <c r="S263" s="172">
        <v>0</v>
      </c>
      <c r="T263" s="173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4" t="s">
        <v>246</v>
      </c>
      <c r="AT263" s="174" t="s">
        <v>154</v>
      </c>
      <c r="AU263" s="174" t="s">
        <v>85</v>
      </c>
      <c r="AY263" s="18" t="s">
        <v>152</v>
      </c>
      <c r="BE263" s="175">
        <f>IF(N263="základná",J263,0)</f>
        <v>0</v>
      </c>
      <c r="BF263" s="175">
        <f>IF(N263="znížená",J263,0)</f>
        <v>0</v>
      </c>
      <c r="BG263" s="175">
        <f>IF(N263="zákl. prenesená",J263,0)</f>
        <v>0</v>
      </c>
      <c r="BH263" s="175">
        <f>IF(N263="zníž. prenesená",J263,0)</f>
        <v>0</v>
      </c>
      <c r="BI263" s="175">
        <f>IF(N263="nulová",J263,0)</f>
        <v>0</v>
      </c>
      <c r="BJ263" s="18" t="s">
        <v>85</v>
      </c>
      <c r="BK263" s="176">
        <f>ROUND(I263*H263,3)</f>
        <v>0</v>
      </c>
      <c r="BL263" s="18" t="s">
        <v>246</v>
      </c>
      <c r="BM263" s="174" t="s">
        <v>347</v>
      </c>
    </row>
    <row r="264" spans="1:65" s="13" customFormat="1">
      <c r="B264" s="177"/>
      <c r="D264" s="178" t="s">
        <v>160</v>
      </c>
      <c r="E264" s="179" t="s">
        <v>1</v>
      </c>
      <c r="F264" s="180" t="s">
        <v>348</v>
      </c>
      <c r="H264" s="179" t="s">
        <v>1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9" t="s">
        <v>160</v>
      </c>
      <c r="AU264" s="179" t="s">
        <v>85</v>
      </c>
      <c r="AV264" s="13" t="s">
        <v>78</v>
      </c>
      <c r="AW264" s="13" t="s">
        <v>28</v>
      </c>
      <c r="AX264" s="13" t="s">
        <v>73</v>
      </c>
      <c r="AY264" s="179" t="s">
        <v>152</v>
      </c>
    </row>
    <row r="265" spans="1:65" s="13" customFormat="1">
      <c r="B265" s="177"/>
      <c r="D265" s="178" t="s">
        <v>160</v>
      </c>
      <c r="E265" s="179" t="s">
        <v>1</v>
      </c>
      <c r="F265" s="180" t="s">
        <v>293</v>
      </c>
      <c r="H265" s="179" t="s">
        <v>1</v>
      </c>
      <c r="I265" s="181"/>
      <c r="L265" s="177"/>
      <c r="M265" s="182"/>
      <c r="N265" s="183"/>
      <c r="O265" s="183"/>
      <c r="P265" s="183"/>
      <c r="Q265" s="183"/>
      <c r="R265" s="183"/>
      <c r="S265" s="183"/>
      <c r="T265" s="184"/>
      <c r="AT265" s="179" t="s">
        <v>160</v>
      </c>
      <c r="AU265" s="179" t="s">
        <v>85</v>
      </c>
      <c r="AV265" s="13" t="s">
        <v>78</v>
      </c>
      <c r="AW265" s="13" t="s">
        <v>28</v>
      </c>
      <c r="AX265" s="13" t="s">
        <v>73</v>
      </c>
      <c r="AY265" s="179" t="s">
        <v>152</v>
      </c>
    </row>
    <row r="266" spans="1:65" s="14" customFormat="1">
      <c r="B266" s="185"/>
      <c r="D266" s="178" t="s">
        <v>160</v>
      </c>
      <c r="E266" s="186" t="s">
        <v>1</v>
      </c>
      <c r="F266" s="187" t="s">
        <v>336</v>
      </c>
      <c r="H266" s="188">
        <v>653.35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160</v>
      </c>
      <c r="AU266" s="186" t="s">
        <v>85</v>
      </c>
      <c r="AV266" s="14" t="s">
        <v>85</v>
      </c>
      <c r="AW266" s="14" t="s">
        <v>28</v>
      </c>
      <c r="AX266" s="14" t="s">
        <v>73</v>
      </c>
      <c r="AY266" s="186" t="s">
        <v>152</v>
      </c>
    </row>
    <row r="267" spans="1:65" s="14" customFormat="1">
      <c r="B267" s="185"/>
      <c r="D267" s="178" t="s">
        <v>160</v>
      </c>
      <c r="E267" s="186" t="s">
        <v>1</v>
      </c>
      <c r="F267" s="187" t="s">
        <v>349</v>
      </c>
      <c r="H267" s="188">
        <v>8.7040000000000006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160</v>
      </c>
      <c r="AU267" s="186" t="s">
        <v>85</v>
      </c>
      <c r="AV267" s="14" t="s">
        <v>85</v>
      </c>
      <c r="AW267" s="14" t="s">
        <v>28</v>
      </c>
      <c r="AX267" s="14" t="s">
        <v>73</v>
      </c>
      <c r="AY267" s="186" t="s">
        <v>152</v>
      </c>
    </row>
    <row r="268" spans="1:65" s="13" customFormat="1">
      <c r="B268" s="177"/>
      <c r="D268" s="178" t="s">
        <v>160</v>
      </c>
      <c r="E268" s="179" t="s">
        <v>1</v>
      </c>
      <c r="F268" s="180" t="s">
        <v>295</v>
      </c>
      <c r="H268" s="179" t="s">
        <v>1</v>
      </c>
      <c r="I268" s="181"/>
      <c r="L268" s="177"/>
      <c r="M268" s="182"/>
      <c r="N268" s="183"/>
      <c r="O268" s="183"/>
      <c r="P268" s="183"/>
      <c r="Q268" s="183"/>
      <c r="R268" s="183"/>
      <c r="S268" s="183"/>
      <c r="T268" s="184"/>
      <c r="AT268" s="179" t="s">
        <v>160</v>
      </c>
      <c r="AU268" s="179" t="s">
        <v>85</v>
      </c>
      <c r="AV268" s="13" t="s">
        <v>78</v>
      </c>
      <c r="AW268" s="13" t="s">
        <v>28</v>
      </c>
      <c r="AX268" s="13" t="s">
        <v>73</v>
      </c>
      <c r="AY268" s="179" t="s">
        <v>152</v>
      </c>
    </row>
    <row r="269" spans="1:65" s="14" customFormat="1">
      <c r="B269" s="185"/>
      <c r="D269" s="178" t="s">
        <v>160</v>
      </c>
      <c r="E269" s="186" t="s">
        <v>1</v>
      </c>
      <c r="F269" s="187" t="s">
        <v>337</v>
      </c>
      <c r="H269" s="188">
        <v>393.04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160</v>
      </c>
      <c r="AU269" s="186" t="s">
        <v>85</v>
      </c>
      <c r="AV269" s="14" t="s">
        <v>85</v>
      </c>
      <c r="AW269" s="14" t="s">
        <v>28</v>
      </c>
      <c r="AX269" s="14" t="s">
        <v>73</v>
      </c>
      <c r="AY269" s="186" t="s">
        <v>152</v>
      </c>
    </row>
    <row r="270" spans="1:65" s="14" customFormat="1">
      <c r="B270" s="185"/>
      <c r="D270" s="178" t="s">
        <v>160</v>
      </c>
      <c r="E270" s="186" t="s">
        <v>1</v>
      </c>
      <c r="F270" s="187" t="s">
        <v>350</v>
      </c>
      <c r="H270" s="188">
        <v>8.1760000000000002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160</v>
      </c>
      <c r="AU270" s="186" t="s">
        <v>85</v>
      </c>
      <c r="AV270" s="14" t="s">
        <v>85</v>
      </c>
      <c r="AW270" s="14" t="s">
        <v>28</v>
      </c>
      <c r="AX270" s="14" t="s">
        <v>73</v>
      </c>
      <c r="AY270" s="186" t="s">
        <v>152</v>
      </c>
    </row>
    <row r="271" spans="1:65" s="16" customFormat="1">
      <c r="B271" s="211"/>
      <c r="D271" s="178" t="s">
        <v>160</v>
      </c>
      <c r="E271" s="212" t="s">
        <v>82</v>
      </c>
      <c r="F271" s="213" t="s">
        <v>351</v>
      </c>
      <c r="H271" s="214">
        <v>1063.27</v>
      </c>
      <c r="I271" s="215"/>
      <c r="L271" s="211"/>
      <c r="M271" s="216"/>
      <c r="N271" s="217"/>
      <c r="O271" s="217"/>
      <c r="P271" s="217"/>
      <c r="Q271" s="217"/>
      <c r="R271" s="217"/>
      <c r="S271" s="217"/>
      <c r="T271" s="218"/>
      <c r="AT271" s="212" t="s">
        <v>160</v>
      </c>
      <c r="AU271" s="212" t="s">
        <v>85</v>
      </c>
      <c r="AV271" s="16" t="s">
        <v>166</v>
      </c>
      <c r="AW271" s="16" t="s">
        <v>28</v>
      </c>
      <c r="AX271" s="16" t="s">
        <v>73</v>
      </c>
      <c r="AY271" s="212" t="s">
        <v>152</v>
      </c>
    </row>
    <row r="272" spans="1:65" s="13" customFormat="1">
      <c r="B272" s="177"/>
      <c r="D272" s="178" t="s">
        <v>160</v>
      </c>
      <c r="E272" s="179" t="s">
        <v>1</v>
      </c>
      <c r="F272" s="180" t="s">
        <v>352</v>
      </c>
      <c r="H272" s="179" t="s">
        <v>1</v>
      </c>
      <c r="I272" s="181"/>
      <c r="L272" s="177"/>
      <c r="M272" s="182"/>
      <c r="N272" s="183"/>
      <c r="O272" s="183"/>
      <c r="P272" s="183"/>
      <c r="Q272" s="183"/>
      <c r="R272" s="183"/>
      <c r="S272" s="183"/>
      <c r="T272" s="184"/>
      <c r="AT272" s="179" t="s">
        <v>160</v>
      </c>
      <c r="AU272" s="179" t="s">
        <v>85</v>
      </c>
      <c r="AV272" s="13" t="s">
        <v>78</v>
      </c>
      <c r="AW272" s="13" t="s">
        <v>28</v>
      </c>
      <c r="AX272" s="13" t="s">
        <v>73</v>
      </c>
      <c r="AY272" s="179" t="s">
        <v>152</v>
      </c>
    </row>
    <row r="273" spans="1:65" s="13" customFormat="1">
      <c r="B273" s="177"/>
      <c r="D273" s="178" t="s">
        <v>160</v>
      </c>
      <c r="E273" s="179" t="s">
        <v>1</v>
      </c>
      <c r="F273" s="180" t="s">
        <v>293</v>
      </c>
      <c r="H273" s="179" t="s">
        <v>1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9" t="s">
        <v>160</v>
      </c>
      <c r="AU273" s="179" t="s">
        <v>85</v>
      </c>
      <c r="AV273" s="13" t="s">
        <v>78</v>
      </c>
      <c r="AW273" s="13" t="s">
        <v>28</v>
      </c>
      <c r="AX273" s="13" t="s">
        <v>73</v>
      </c>
      <c r="AY273" s="179" t="s">
        <v>152</v>
      </c>
    </row>
    <row r="274" spans="1:65" s="14" customFormat="1">
      <c r="B274" s="185"/>
      <c r="D274" s="178" t="s">
        <v>160</v>
      </c>
      <c r="E274" s="186" t="s">
        <v>1</v>
      </c>
      <c r="F274" s="187" t="s">
        <v>336</v>
      </c>
      <c r="H274" s="188">
        <v>653.35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160</v>
      </c>
      <c r="AU274" s="186" t="s">
        <v>85</v>
      </c>
      <c r="AV274" s="14" t="s">
        <v>85</v>
      </c>
      <c r="AW274" s="14" t="s">
        <v>28</v>
      </c>
      <c r="AX274" s="14" t="s">
        <v>73</v>
      </c>
      <c r="AY274" s="186" t="s">
        <v>152</v>
      </c>
    </row>
    <row r="275" spans="1:65" s="14" customFormat="1">
      <c r="B275" s="185"/>
      <c r="D275" s="178" t="s">
        <v>160</v>
      </c>
      <c r="E275" s="186" t="s">
        <v>1</v>
      </c>
      <c r="F275" s="187" t="s">
        <v>353</v>
      </c>
      <c r="H275" s="188">
        <v>10.88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160</v>
      </c>
      <c r="AU275" s="186" t="s">
        <v>85</v>
      </c>
      <c r="AV275" s="14" t="s">
        <v>85</v>
      </c>
      <c r="AW275" s="14" t="s">
        <v>28</v>
      </c>
      <c r="AX275" s="14" t="s">
        <v>73</v>
      </c>
      <c r="AY275" s="186" t="s">
        <v>152</v>
      </c>
    </row>
    <row r="276" spans="1:65" s="13" customFormat="1">
      <c r="B276" s="177"/>
      <c r="D276" s="178" t="s">
        <v>160</v>
      </c>
      <c r="E276" s="179" t="s">
        <v>1</v>
      </c>
      <c r="F276" s="180" t="s">
        <v>354</v>
      </c>
      <c r="H276" s="179" t="s">
        <v>1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9" t="s">
        <v>160</v>
      </c>
      <c r="AU276" s="179" t="s">
        <v>85</v>
      </c>
      <c r="AV276" s="13" t="s">
        <v>78</v>
      </c>
      <c r="AW276" s="13" t="s">
        <v>28</v>
      </c>
      <c r="AX276" s="13" t="s">
        <v>73</v>
      </c>
      <c r="AY276" s="179" t="s">
        <v>152</v>
      </c>
    </row>
    <row r="277" spans="1:65" s="14" customFormat="1">
      <c r="B277" s="185"/>
      <c r="D277" s="178" t="s">
        <v>160</v>
      </c>
      <c r="E277" s="186" t="s">
        <v>1</v>
      </c>
      <c r="F277" s="187" t="s">
        <v>320</v>
      </c>
      <c r="H277" s="188">
        <v>412.93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160</v>
      </c>
      <c r="AU277" s="186" t="s">
        <v>85</v>
      </c>
      <c r="AV277" s="14" t="s">
        <v>85</v>
      </c>
      <c r="AW277" s="14" t="s">
        <v>28</v>
      </c>
      <c r="AX277" s="14" t="s">
        <v>73</v>
      </c>
      <c r="AY277" s="186" t="s">
        <v>152</v>
      </c>
    </row>
    <row r="278" spans="1:65" s="14" customFormat="1">
      <c r="B278" s="185"/>
      <c r="D278" s="178" t="s">
        <v>160</v>
      </c>
      <c r="E278" s="186" t="s">
        <v>1</v>
      </c>
      <c r="F278" s="187" t="s">
        <v>326</v>
      </c>
      <c r="H278" s="188">
        <v>29.228999999999999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160</v>
      </c>
      <c r="AU278" s="186" t="s">
        <v>85</v>
      </c>
      <c r="AV278" s="14" t="s">
        <v>85</v>
      </c>
      <c r="AW278" s="14" t="s">
        <v>28</v>
      </c>
      <c r="AX278" s="14" t="s">
        <v>73</v>
      </c>
      <c r="AY278" s="186" t="s">
        <v>152</v>
      </c>
    </row>
    <row r="279" spans="1:65" s="16" customFormat="1">
      <c r="B279" s="211"/>
      <c r="D279" s="178" t="s">
        <v>160</v>
      </c>
      <c r="E279" s="212" t="s">
        <v>90</v>
      </c>
      <c r="F279" s="213" t="s">
        <v>351</v>
      </c>
      <c r="H279" s="214">
        <v>1106.3889999999999</v>
      </c>
      <c r="I279" s="215"/>
      <c r="L279" s="211"/>
      <c r="M279" s="216"/>
      <c r="N279" s="217"/>
      <c r="O279" s="217"/>
      <c r="P279" s="217"/>
      <c r="Q279" s="217"/>
      <c r="R279" s="217"/>
      <c r="S279" s="217"/>
      <c r="T279" s="218"/>
      <c r="AT279" s="212" t="s">
        <v>160</v>
      </c>
      <c r="AU279" s="212" t="s">
        <v>85</v>
      </c>
      <c r="AV279" s="16" t="s">
        <v>166</v>
      </c>
      <c r="AW279" s="16" t="s">
        <v>28</v>
      </c>
      <c r="AX279" s="16" t="s">
        <v>73</v>
      </c>
      <c r="AY279" s="212" t="s">
        <v>152</v>
      </c>
    </row>
    <row r="280" spans="1:65" s="13" customFormat="1">
      <c r="B280" s="177"/>
      <c r="D280" s="178" t="s">
        <v>160</v>
      </c>
      <c r="E280" s="179" t="s">
        <v>1</v>
      </c>
      <c r="F280" s="180" t="s">
        <v>355</v>
      </c>
      <c r="H280" s="179" t="s">
        <v>1</v>
      </c>
      <c r="I280" s="181"/>
      <c r="L280" s="177"/>
      <c r="M280" s="182"/>
      <c r="N280" s="183"/>
      <c r="O280" s="183"/>
      <c r="P280" s="183"/>
      <c r="Q280" s="183"/>
      <c r="R280" s="183"/>
      <c r="S280" s="183"/>
      <c r="T280" s="184"/>
      <c r="AT280" s="179" t="s">
        <v>160</v>
      </c>
      <c r="AU280" s="179" t="s">
        <v>85</v>
      </c>
      <c r="AV280" s="13" t="s">
        <v>78</v>
      </c>
      <c r="AW280" s="13" t="s">
        <v>28</v>
      </c>
      <c r="AX280" s="13" t="s">
        <v>73</v>
      </c>
      <c r="AY280" s="179" t="s">
        <v>152</v>
      </c>
    </row>
    <row r="281" spans="1:65" s="13" customFormat="1">
      <c r="B281" s="177"/>
      <c r="D281" s="178" t="s">
        <v>160</v>
      </c>
      <c r="E281" s="179" t="s">
        <v>1</v>
      </c>
      <c r="F281" s="180" t="s">
        <v>295</v>
      </c>
      <c r="H281" s="179" t="s">
        <v>1</v>
      </c>
      <c r="I281" s="181"/>
      <c r="L281" s="177"/>
      <c r="M281" s="182"/>
      <c r="N281" s="183"/>
      <c r="O281" s="183"/>
      <c r="P281" s="183"/>
      <c r="Q281" s="183"/>
      <c r="R281" s="183"/>
      <c r="S281" s="183"/>
      <c r="T281" s="184"/>
      <c r="AT281" s="179" t="s">
        <v>160</v>
      </c>
      <c r="AU281" s="179" t="s">
        <v>85</v>
      </c>
      <c r="AV281" s="13" t="s">
        <v>78</v>
      </c>
      <c r="AW281" s="13" t="s">
        <v>28</v>
      </c>
      <c r="AX281" s="13" t="s">
        <v>73</v>
      </c>
      <c r="AY281" s="179" t="s">
        <v>152</v>
      </c>
    </row>
    <row r="282" spans="1:65" s="14" customFormat="1">
      <c r="B282" s="185"/>
      <c r="D282" s="178" t="s">
        <v>160</v>
      </c>
      <c r="E282" s="186" t="s">
        <v>1</v>
      </c>
      <c r="F282" s="187" t="s">
        <v>320</v>
      </c>
      <c r="H282" s="188">
        <v>412.93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160</v>
      </c>
      <c r="AU282" s="186" t="s">
        <v>85</v>
      </c>
      <c r="AV282" s="14" t="s">
        <v>85</v>
      </c>
      <c r="AW282" s="14" t="s">
        <v>28</v>
      </c>
      <c r="AX282" s="14" t="s">
        <v>73</v>
      </c>
      <c r="AY282" s="186" t="s">
        <v>152</v>
      </c>
    </row>
    <row r="283" spans="1:65" s="14" customFormat="1">
      <c r="B283" s="185"/>
      <c r="D283" s="178" t="s">
        <v>160</v>
      </c>
      <c r="E283" s="186" t="s">
        <v>1</v>
      </c>
      <c r="F283" s="187" t="s">
        <v>326</v>
      </c>
      <c r="H283" s="188">
        <v>29.228999999999999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160</v>
      </c>
      <c r="AU283" s="186" t="s">
        <v>85</v>
      </c>
      <c r="AV283" s="14" t="s">
        <v>85</v>
      </c>
      <c r="AW283" s="14" t="s">
        <v>28</v>
      </c>
      <c r="AX283" s="14" t="s">
        <v>73</v>
      </c>
      <c r="AY283" s="186" t="s">
        <v>152</v>
      </c>
    </row>
    <row r="284" spans="1:65" s="16" customFormat="1">
      <c r="B284" s="211"/>
      <c r="D284" s="178" t="s">
        <v>160</v>
      </c>
      <c r="E284" s="212" t="s">
        <v>99</v>
      </c>
      <c r="F284" s="213" t="s">
        <v>351</v>
      </c>
      <c r="H284" s="214">
        <v>442.15899999999999</v>
      </c>
      <c r="I284" s="215"/>
      <c r="L284" s="211"/>
      <c r="M284" s="216"/>
      <c r="N284" s="217"/>
      <c r="O284" s="217"/>
      <c r="P284" s="217"/>
      <c r="Q284" s="217"/>
      <c r="R284" s="217"/>
      <c r="S284" s="217"/>
      <c r="T284" s="218"/>
      <c r="AT284" s="212" t="s">
        <v>160</v>
      </c>
      <c r="AU284" s="212" t="s">
        <v>85</v>
      </c>
      <c r="AV284" s="16" t="s">
        <v>166</v>
      </c>
      <c r="AW284" s="16" t="s">
        <v>28</v>
      </c>
      <c r="AX284" s="16" t="s">
        <v>73</v>
      </c>
      <c r="AY284" s="212" t="s">
        <v>152</v>
      </c>
    </row>
    <row r="285" spans="1:65" s="15" customFormat="1">
      <c r="B285" s="193"/>
      <c r="D285" s="178" t="s">
        <v>160</v>
      </c>
      <c r="E285" s="194" t="s">
        <v>1</v>
      </c>
      <c r="F285" s="195" t="s">
        <v>164</v>
      </c>
      <c r="H285" s="196">
        <v>2611.8180000000002</v>
      </c>
      <c r="I285" s="197"/>
      <c r="L285" s="193"/>
      <c r="M285" s="198"/>
      <c r="N285" s="199"/>
      <c r="O285" s="199"/>
      <c r="P285" s="199"/>
      <c r="Q285" s="199"/>
      <c r="R285" s="199"/>
      <c r="S285" s="199"/>
      <c r="T285" s="200"/>
      <c r="AT285" s="194" t="s">
        <v>160</v>
      </c>
      <c r="AU285" s="194" t="s">
        <v>85</v>
      </c>
      <c r="AV285" s="15" t="s">
        <v>158</v>
      </c>
      <c r="AW285" s="15" t="s">
        <v>28</v>
      </c>
      <c r="AX285" s="15" t="s">
        <v>78</v>
      </c>
      <c r="AY285" s="194" t="s">
        <v>152</v>
      </c>
    </row>
    <row r="286" spans="1:65" s="13" customFormat="1" ht="33.75">
      <c r="B286" s="177"/>
      <c r="D286" s="178" t="s">
        <v>160</v>
      </c>
      <c r="E286" s="179" t="s">
        <v>1</v>
      </c>
      <c r="F286" s="180" t="s">
        <v>338</v>
      </c>
      <c r="H286" s="179" t="s">
        <v>1</v>
      </c>
      <c r="I286" s="181"/>
      <c r="L286" s="177"/>
      <c r="M286" s="182"/>
      <c r="N286" s="183"/>
      <c r="O286" s="183"/>
      <c r="P286" s="183"/>
      <c r="Q286" s="183"/>
      <c r="R286" s="183"/>
      <c r="S286" s="183"/>
      <c r="T286" s="184"/>
      <c r="AT286" s="179" t="s">
        <v>160</v>
      </c>
      <c r="AU286" s="179" t="s">
        <v>85</v>
      </c>
      <c r="AV286" s="13" t="s">
        <v>78</v>
      </c>
      <c r="AW286" s="13" t="s">
        <v>28</v>
      </c>
      <c r="AX286" s="13" t="s">
        <v>73</v>
      </c>
      <c r="AY286" s="179" t="s">
        <v>152</v>
      </c>
    </row>
    <row r="287" spans="1:65" s="2" customFormat="1" ht="24.2" customHeight="1">
      <c r="A287" s="33"/>
      <c r="B287" s="128"/>
      <c r="C287" s="201" t="s">
        <v>286</v>
      </c>
      <c r="D287" s="201" t="s">
        <v>283</v>
      </c>
      <c r="E287" s="202" t="s">
        <v>356</v>
      </c>
      <c r="F287" s="203" t="s">
        <v>357</v>
      </c>
      <c r="G287" s="204" t="s">
        <v>187</v>
      </c>
      <c r="H287" s="205">
        <v>1222.761</v>
      </c>
      <c r="I287" s="206"/>
      <c r="J287" s="205">
        <f>ROUND(I287*H287,3)</f>
        <v>0</v>
      </c>
      <c r="K287" s="207"/>
      <c r="L287" s="208"/>
      <c r="M287" s="209" t="s">
        <v>1</v>
      </c>
      <c r="N287" s="210" t="s">
        <v>39</v>
      </c>
      <c r="O287" s="62"/>
      <c r="P287" s="172">
        <f>O287*H287</f>
        <v>0</v>
      </c>
      <c r="Q287" s="172">
        <v>1.3999999999999999E-4</v>
      </c>
      <c r="R287" s="172">
        <f>Q287*H287</f>
        <v>0.17118653999999997</v>
      </c>
      <c r="S287" s="172">
        <v>0</v>
      </c>
      <c r="T287" s="173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74" t="s">
        <v>286</v>
      </c>
      <c r="AT287" s="174" t="s">
        <v>283</v>
      </c>
      <c r="AU287" s="174" t="s">
        <v>85</v>
      </c>
      <c r="AY287" s="18" t="s">
        <v>152</v>
      </c>
      <c r="BE287" s="175">
        <f>IF(N287="základná",J287,0)</f>
        <v>0</v>
      </c>
      <c r="BF287" s="175">
        <f>IF(N287="znížená",J287,0)</f>
        <v>0</v>
      </c>
      <c r="BG287" s="175">
        <f>IF(N287="zákl. prenesená",J287,0)</f>
        <v>0</v>
      </c>
      <c r="BH287" s="175">
        <f>IF(N287="zníž. prenesená",J287,0)</f>
        <v>0</v>
      </c>
      <c r="BI287" s="175">
        <f>IF(N287="nulová",J287,0)</f>
        <v>0</v>
      </c>
      <c r="BJ287" s="18" t="s">
        <v>85</v>
      </c>
      <c r="BK287" s="176">
        <f>ROUND(I287*H287,3)</f>
        <v>0</v>
      </c>
      <c r="BL287" s="18" t="s">
        <v>246</v>
      </c>
      <c r="BM287" s="174" t="s">
        <v>358</v>
      </c>
    </row>
    <row r="288" spans="1:65" s="14" customFormat="1">
      <c r="B288" s="185"/>
      <c r="D288" s="178" t="s">
        <v>160</v>
      </c>
      <c r="E288" s="186" t="s">
        <v>1</v>
      </c>
      <c r="F288" s="187" t="s">
        <v>359</v>
      </c>
      <c r="H288" s="188">
        <v>1222.761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160</v>
      </c>
      <c r="AU288" s="186" t="s">
        <v>85</v>
      </c>
      <c r="AV288" s="14" t="s">
        <v>85</v>
      </c>
      <c r="AW288" s="14" t="s">
        <v>28</v>
      </c>
      <c r="AX288" s="14" t="s">
        <v>78</v>
      </c>
      <c r="AY288" s="186" t="s">
        <v>152</v>
      </c>
    </row>
    <row r="289" spans="1:65" s="2" customFormat="1" ht="24.2" customHeight="1">
      <c r="A289" s="33"/>
      <c r="B289" s="128"/>
      <c r="C289" s="201" t="s">
        <v>360</v>
      </c>
      <c r="D289" s="201" t="s">
        <v>283</v>
      </c>
      <c r="E289" s="202" t="s">
        <v>361</v>
      </c>
      <c r="F289" s="203" t="s">
        <v>362</v>
      </c>
      <c r="G289" s="204" t="s">
        <v>187</v>
      </c>
      <c r="H289" s="205">
        <v>1272.347</v>
      </c>
      <c r="I289" s="206"/>
      <c r="J289" s="205">
        <f>ROUND(I289*H289,3)</f>
        <v>0</v>
      </c>
      <c r="K289" s="207"/>
      <c r="L289" s="208"/>
      <c r="M289" s="209" t="s">
        <v>1</v>
      </c>
      <c r="N289" s="210" t="s">
        <v>39</v>
      </c>
      <c r="O289" s="62"/>
      <c r="P289" s="172">
        <f>O289*H289</f>
        <v>0</v>
      </c>
      <c r="Q289" s="172">
        <v>1.3999999999999999E-4</v>
      </c>
      <c r="R289" s="172">
        <f>Q289*H289</f>
        <v>0.17812857999999998</v>
      </c>
      <c r="S289" s="172">
        <v>0</v>
      </c>
      <c r="T289" s="173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4" t="s">
        <v>286</v>
      </c>
      <c r="AT289" s="174" t="s">
        <v>283</v>
      </c>
      <c r="AU289" s="174" t="s">
        <v>85</v>
      </c>
      <c r="AY289" s="18" t="s">
        <v>152</v>
      </c>
      <c r="BE289" s="175">
        <f>IF(N289="základná",J289,0)</f>
        <v>0</v>
      </c>
      <c r="BF289" s="175">
        <f>IF(N289="znížená",J289,0)</f>
        <v>0</v>
      </c>
      <c r="BG289" s="175">
        <f>IF(N289="zákl. prenesená",J289,0)</f>
        <v>0</v>
      </c>
      <c r="BH289" s="175">
        <f>IF(N289="zníž. prenesená",J289,0)</f>
        <v>0</v>
      </c>
      <c r="BI289" s="175">
        <f>IF(N289="nulová",J289,0)</f>
        <v>0</v>
      </c>
      <c r="BJ289" s="18" t="s">
        <v>85</v>
      </c>
      <c r="BK289" s="176">
        <f>ROUND(I289*H289,3)</f>
        <v>0</v>
      </c>
      <c r="BL289" s="18" t="s">
        <v>246</v>
      </c>
      <c r="BM289" s="174" t="s">
        <v>363</v>
      </c>
    </row>
    <row r="290" spans="1:65" s="14" customFormat="1">
      <c r="B290" s="185"/>
      <c r="D290" s="178" t="s">
        <v>160</v>
      </c>
      <c r="E290" s="186" t="s">
        <v>1</v>
      </c>
      <c r="F290" s="187" t="s">
        <v>364</v>
      </c>
      <c r="H290" s="188">
        <v>1272.347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160</v>
      </c>
      <c r="AU290" s="186" t="s">
        <v>85</v>
      </c>
      <c r="AV290" s="14" t="s">
        <v>85</v>
      </c>
      <c r="AW290" s="14" t="s">
        <v>28</v>
      </c>
      <c r="AX290" s="14" t="s">
        <v>78</v>
      </c>
      <c r="AY290" s="186" t="s">
        <v>152</v>
      </c>
    </row>
    <row r="291" spans="1:65" s="2" customFormat="1" ht="24.2" customHeight="1">
      <c r="A291" s="33"/>
      <c r="B291" s="128"/>
      <c r="C291" s="201" t="s">
        <v>365</v>
      </c>
      <c r="D291" s="201" t="s">
        <v>283</v>
      </c>
      <c r="E291" s="202" t="s">
        <v>366</v>
      </c>
      <c r="F291" s="203" t="s">
        <v>367</v>
      </c>
      <c r="G291" s="204" t="s">
        <v>187</v>
      </c>
      <c r="H291" s="205">
        <v>508.483</v>
      </c>
      <c r="I291" s="206"/>
      <c r="J291" s="205">
        <f>ROUND(I291*H291,3)</f>
        <v>0</v>
      </c>
      <c r="K291" s="207"/>
      <c r="L291" s="208"/>
      <c r="M291" s="209" t="s">
        <v>1</v>
      </c>
      <c r="N291" s="210" t="s">
        <v>39</v>
      </c>
      <c r="O291" s="62"/>
      <c r="P291" s="172">
        <f>O291*H291</f>
        <v>0</v>
      </c>
      <c r="Q291" s="172">
        <v>2.0000000000000001E-4</v>
      </c>
      <c r="R291" s="172">
        <f>Q291*H291</f>
        <v>0.10169660000000001</v>
      </c>
      <c r="S291" s="172">
        <v>0</v>
      </c>
      <c r="T291" s="17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4" t="s">
        <v>286</v>
      </c>
      <c r="AT291" s="174" t="s">
        <v>283</v>
      </c>
      <c r="AU291" s="174" t="s">
        <v>85</v>
      </c>
      <c r="AY291" s="18" t="s">
        <v>152</v>
      </c>
      <c r="BE291" s="175">
        <f>IF(N291="základná",J291,0)</f>
        <v>0</v>
      </c>
      <c r="BF291" s="175">
        <f>IF(N291="znížená",J291,0)</f>
        <v>0</v>
      </c>
      <c r="BG291" s="175">
        <f>IF(N291="zákl. prenesená",J291,0)</f>
        <v>0</v>
      </c>
      <c r="BH291" s="175">
        <f>IF(N291="zníž. prenesená",J291,0)</f>
        <v>0</v>
      </c>
      <c r="BI291" s="175">
        <f>IF(N291="nulová",J291,0)</f>
        <v>0</v>
      </c>
      <c r="BJ291" s="18" t="s">
        <v>85</v>
      </c>
      <c r="BK291" s="176">
        <f>ROUND(I291*H291,3)</f>
        <v>0</v>
      </c>
      <c r="BL291" s="18" t="s">
        <v>246</v>
      </c>
      <c r="BM291" s="174" t="s">
        <v>368</v>
      </c>
    </row>
    <row r="292" spans="1:65" s="14" customFormat="1">
      <c r="B292" s="185"/>
      <c r="D292" s="178" t="s">
        <v>160</v>
      </c>
      <c r="E292" s="186" t="s">
        <v>1</v>
      </c>
      <c r="F292" s="187" t="s">
        <v>369</v>
      </c>
      <c r="H292" s="188">
        <v>508.483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160</v>
      </c>
      <c r="AU292" s="186" t="s">
        <v>85</v>
      </c>
      <c r="AV292" s="14" t="s">
        <v>85</v>
      </c>
      <c r="AW292" s="14" t="s">
        <v>28</v>
      </c>
      <c r="AX292" s="14" t="s">
        <v>78</v>
      </c>
      <c r="AY292" s="186" t="s">
        <v>152</v>
      </c>
    </row>
    <row r="293" spans="1:65" s="2" customFormat="1" ht="33" customHeight="1">
      <c r="A293" s="33"/>
      <c r="B293" s="128"/>
      <c r="C293" s="163" t="s">
        <v>370</v>
      </c>
      <c r="D293" s="163" t="s">
        <v>154</v>
      </c>
      <c r="E293" s="164" t="s">
        <v>371</v>
      </c>
      <c r="F293" s="165" t="s">
        <v>372</v>
      </c>
      <c r="G293" s="166" t="s">
        <v>218</v>
      </c>
      <c r="H293" s="167">
        <v>176.3</v>
      </c>
      <c r="I293" s="168"/>
      <c r="J293" s="167">
        <f>ROUND(I293*H293,3)</f>
        <v>0</v>
      </c>
      <c r="K293" s="169"/>
      <c r="L293" s="34"/>
      <c r="M293" s="170" t="s">
        <v>1</v>
      </c>
      <c r="N293" s="171" t="s">
        <v>39</v>
      </c>
      <c r="O293" s="62"/>
      <c r="P293" s="172">
        <f>O293*H293</f>
        <v>0</v>
      </c>
      <c r="Q293" s="172">
        <v>3.0000000000000001E-5</v>
      </c>
      <c r="R293" s="172">
        <f>Q293*H293</f>
        <v>5.2890000000000003E-3</v>
      </c>
      <c r="S293" s="172">
        <v>0</v>
      </c>
      <c r="T293" s="173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4" t="s">
        <v>246</v>
      </c>
      <c r="AT293" s="174" t="s">
        <v>154</v>
      </c>
      <c r="AU293" s="174" t="s">
        <v>85</v>
      </c>
      <c r="AY293" s="18" t="s">
        <v>152</v>
      </c>
      <c r="BE293" s="175">
        <f>IF(N293="základná",J293,0)</f>
        <v>0</v>
      </c>
      <c r="BF293" s="175">
        <f>IF(N293="znížená",J293,0)</f>
        <v>0</v>
      </c>
      <c r="BG293" s="175">
        <f>IF(N293="zákl. prenesená",J293,0)</f>
        <v>0</v>
      </c>
      <c r="BH293" s="175">
        <f>IF(N293="zníž. prenesená",J293,0)</f>
        <v>0</v>
      </c>
      <c r="BI293" s="175">
        <f>IF(N293="nulová",J293,0)</f>
        <v>0</v>
      </c>
      <c r="BJ293" s="18" t="s">
        <v>85</v>
      </c>
      <c r="BK293" s="176">
        <f>ROUND(I293*H293,3)</f>
        <v>0</v>
      </c>
      <c r="BL293" s="18" t="s">
        <v>246</v>
      </c>
      <c r="BM293" s="174" t="s">
        <v>373</v>
      </c>
    </row>
    <row r="294" spans="1:65" s="13" customFormat="1">
      <c r="B294" s="177"/>
      <c r="D294" s="178" t="s">
        <v>160</v>
      </c>
      <c r="E294" s="179" t="s">
        <v>1</v>
      </c>
      <c r="F294" s="180" t="s">
        <v>374</v>
      </c>
      <c r="H294" s="179" t="s">
        <v>1</v>
      </c>
      <c r="I294" s="181"/>
      <c r="L294" s="177"/>
      <c r="M294" s="182"/>
      <c r="N294" s="183"/>
      <c r="O294" s="183"/>
      <c r="P294" s="183"/>
      <c r="Q294" s="183"/>
      <c r="R294" s="183"/>
      <c r="S294" s="183"/>
      <c r="T294" s="184"/>
      <c r="AT294" s="179" t="s">
        <v>160</v>
      </c>
      <c r="AU294" s="179" t="s">
        <v>85</v>
      </c>
      <c r="AV294" s="13" t="s">
        <v>78</v>
      </c>
      <c r="AW294" s="13" t="s">
        <v>28</v>
      </c>
      <c r="AX294" s="13" t="s">
        <v>73</v>
      </c>
      <c r="AY294" s="179" t="s">
        <v>152</v>
      </c>
    </row>
    <row r="295" spans="1:65" s="14" customFormat="1">
      <c r="B295" s="185"/>
      <c r="D295" s="178" t="s">
        <v>160</v>
      </c>
      <c r="E295" s="186" t="s">
        <v>1</v>
      </c>
      <c r="F295" s="187" t="s">
        <v>375</v>
      </c>
      <c r="H295" s="188">
        <v>110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160</v>
      </c>
      <c r="AU295" s="186" t="s">
        <v>85</v>
      </c>
      <c r="AV295" s="14" t="s">
        <v>85</v>
      </c>
      <c r="AW295" s="14" t="s">
        <v>28</v>
      </c>
      <c r="AX295" s="14" t="s">
        <v>73</v>
      </c>
      <c r="AY295" s="186" t="s">
        <v>152</v>
      </c>
    </row>
    <row r="296" spans="1:65" s="14" customFormat="1">
      <c r="B296" s="185"/>
      <c r="D296" s="178" t="s">
        <v>160</v>
      </c>
      <c r="E296" s="186" t="s">
        <v>1</v>
      </c>
      <c r="F296" s="187" t="s">
        <v>376</v>
      </c>
      <c r="H296" s="188">
        <v>66.3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160</v>
      </c>
      <c r="AU296" s="186" t="s">
        <v>85</v>
      </c>
      <c r="AV296" s="14" t="s">
        <v>85</v>
      </c>
      <c r="AW296" s="14" t="s">
        <v>28</v>
      </c>
      <c r="AX296" s="14" t="s">
        <v>73</v>
      </c>
      <c r="AY296" s="186" t="s">
        <v>152</v>
      </c>
    </row>
    <row r="297" spans="1:65" s="15" customFormat="1">
      <c r="B297" s="193"/>
      <c r="D297" s="178" t="s">
        <v>160</v>
      </c>
      <c r="E297" s="194" t="s">
        <v>1</v>
      </c>
      <c r="F297" s="195" t="s">
        <v>164</v>
      </c>
      <c r="H297" s="196">
        <v>176.3</v>
      </c>
      <c r="I297" s="197"/>
      <c r="L297" s="193"/>
      <c r="M297" s="198"/>
      <c r="N297" s="199"/>
      <c r="O297" s="199"/>
      <c r="P297" s="199"/>
      <c r="Q297" s="199"/>
      <c r="R297" s="199"/>
      <c r="S297" s="199"/>
      <c r="T297" s="200"/>
      <c r="AT297" s="194" t="s">
        <v>160</v>
      </c>
      <c r="AU297" s="194" t="s">
        <v>85</v>
      </c>
      <c r="AV297" s="15" t="s">
        <v>158</v>
      </c>
      <c r="AW297" s="15" t="s">
        <v>28</v>
      </c>
      <c r="AX297" s="15" t="s">
        <v>78</v>
      </c>
      <c r="AY297" s="194" t="s">
        <v>152</v>
      </c>
    </row>
    <row r="298" spans="1:65" s="2" customFormat="1" ht="16.5" customHeight="1">
      <c r="A298" s="33"/>
      <c r="B298" s="128"/>
      <c r="C298" s="201" t="s">
        <v>377</v>
      </c>
      <c r="D298" s="201" t="s">
        <v>283</v>
      </c>
      <c r="E298" s="202" t="s">
        <v>378</v>
      </c>
      <c r="F298" s="203" t="s">
        <v>379</v>
      </c>
      <c r="G298" s="204" t="s">
        <v>380</v>
      </c>
      <c r="H298" s="205">
        <v>1410.4</v>
      </c>
      <c r="I298" s="206"/>
      <c r="J298" s="205">
        <f>ROUND(I298*H298,3)</f>
        <v>0</v>
      </c>
      <c r="K298" s="207"/>
      <c r="L298" s="208"/>
      <c r="M298" s="209" t="s">
        <v>1</v>
      </c>
      <c r="N298" s="210" t="s">
        <v>39</v>
      </c>
      <c r="O298" s="62"/>
      <c r="P298" s="172">
        <f>O298*H298</f>
        <v>0</v>
      </c>
      <c r="Q298" s="172">
        <v>3.5E-4</v>
      </c>
      <c r="R298" s="172">
        <f>Q298*H298</f>
        <v>0.49364000000000002</v>
      </c>
      <c r="S298" s="172">
        <v>0</v>
      </c>
      <c r="T298" s="173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4" t="s">
        <v>286</v>
      </c>
      <c r="AT298" s="174" t="s">
        <v>283</v>
      </c>
      <c r="AU298" s="174" t="s">
        <v>85</v>
      </c>
      <c r="AY298" s="18" t="s">
        <v>152</v>
      </c>
      <c r="BE298" s="175">
        <f>IF(N298="základná",J298,0)</f>
        <v>0</v>
      </c>
      <c r="BF298" s="175">
        <f>IF(N298="znížená",J298,0)</f>
        <v>0</v>
      </c>
      <c r="BG298" s="175">
        <f>IF(N298="zákl. prenesená",J298,0)</f>
        <v>0</v>
      </c>
      <c r="BH298" s="175">
        <f>IF(N298="zníž. prenesená",J298,0)</f>
        <v>0</v>
      </c>
      <c r="BI298" s="175">
        <f>IF(N298="nulová",J298,0)</f>
        <v>0</v>
      </c>
      <c r="BJ298" s="18" t="s">
        <v>85</v>
      </c>
      <c r="BK298" s="176">
        <f>ROUND(I298*H298,3)</f>
        <v>0</v>
      </c>
      <c r="BL298" s="18" t="s">
        <v>246</v>
      </c>
      <c r="BM298" s="174" t="s">
        <v>381</v>
      </c>
    </row>
    <row r="299" spans="1:65" s="2" customFormat="1" ht="16.5" customHeight="1">
      <c r="A299" s="33"/>
      <c r="B299" s="128"/>
      <c r="C299" s="201" t="s">
        <v>382</v>
      </c>
      <c r="D299" s="201" t="s">
        <v>283</v>
      </c>
      <c r="E299" s="202" t="s">
        <v>383</v>
      </c>
      <c r="F299" s="203" t="s">
        <v>384</v>
      </c>
      <c r="G299" s="204" t="s">
        <v>187</v>
      </c>
      <c r="H299" s="205">
        <v>72.353999999999999</v>
      </c>
      <c r="I299" s="206"/>
      <c r="J299" s="205">
        <f>ROUND(I299*H299,3)</f>
        <v>0</v>
      </c>
      <c r="K299" s="207"/>
      <c r="L299" s="208"/>
      <c r="M299" s="209" t="s">
        <v>1</v>
      </c>
      <c r="N299" s="210" t="s">
        <v>39</v>
      </c>
      <c r="O299" s="62"/>
      <c r="P299" s="172">
        <f>O299*H299</f>
        <v>0</v>
      </c>
      <c r="Q299" s="172">
        <v>7.92E-3</v>
      </c>
      <c r="R299" s="172">
        <f>Q299*H299</f>
        <v>0.57304367999999994</v>
      </c>
      <c r="S299" s="172">
        <v>0</v>
      </c>
      <c r="T299" s="17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74" t="s">
        <v>286</v>
      </c>
      <c r="AT299" s="174" t="s">
        <v>283</v>
      </c>
      <c r="AU299" s="174" t="s">
        <v>85</v>
      </c>
      <c r="AY299" s="18" t="s">
        <v>152</v>
      </c>
      <c r="BE299" s="175">
        <f>IF(N299="základná",J299,0)</f>
        <v>0</v>
      </c>
      <c r="BF299" s="175">
        <f>IF(N299="znížená",J299,0)</f>
        <v>0</v>
      </c>
      <c r="BG299" s="175">
        <f>IF(N299="zákl. prenesená",J299,0)</f>
        <v>0</v>
      </c>
      <c r="BH299" s="175">
        <f>IF(N299="zníž. prenesená",J299,0)</f>
        <v>0</v>
      </c>
      <c r="BI299" s="175">
        <f>IF(N299="nulová",J299,0)</f>
        <v>0</v>
      </c>
      <c r="BJ299" s="18" t="s">
        <v>85</v>
      </c>
      <c r="BK299" s="176">
        <f>ROUND(I299*H299,3)</f>
        <v>0</v>
      </c>
      <c r="BL299" s="18" t="s">
        <v>246</v>
      </c>
      <c r="BM299" s="174" t="s">
        <v>385</v>
      </c>
    </row>
    <row r="300" spans="1:65" s="14" customFormat="1">
      <c r="B300" s="185"/>
      <c r="D300" s="178" t="s">
        <v>160</v>
      </c>
      <c r="E300" s="186" t="s">
        <v>1</v>
      </c>
      <c r="F300" s="187" t="s">
        <v>386</v>
      </c>
      <c r="H300" s="188">
        <v>72.353999999999999</v>
      </c>
      <c r="I300" s="189"/>
      <c r="L300" s="185"/>
      <c r="M300" s="190"/>
      <c r="N300" s="191"/>
      <c r="O300" s="191"/>
      <c r="P300" s="191"/>
      <c r="Q300" s="191"/>
      <c r="R300" s="191"/>
      <c r="S300" s="191"/>
      <c r="T300" s="192"/>
      <c r="AT300" s="186" t="s">
        <v>160</v>
      </c>
      <c r="AU300" s="186" t="s">
        <v>85</v>
      </c>
      <c r="AV300" s="14" t="s">
        <v>85</v>
      </c>
      <c r="AW300" s="14" t="s">
        <v>28</v>
      </c>
      <c r="AX300" s="14" t="s">
        <v>78</v>
      </c>
      <c r="AY300" s="186" t="s">
        <v>152</v>
      </c>
    </row>
    <row r="301" spans="1:65" s="2" customFormat="1" ht="24.2" customHeight="1">
      <c r="A301" s="33"/>
      <c r="B301" s="128"/>
      <c r="C301" s="163" t="s">
        <v>387</v>
      </c>
      <c r="D301" s="163" t="s">
        <v>154</v>
      </c>
      <c r="E301" s="164" t="s">
        <v>388</v>
      </c>
      <c r="F301" s="165" t="s">
        <v>389</v>
      </c>
      <c r="G301" s="166" t="s">
        <v>390</v>
      </c>
      <c r="H301" s="168"/>
      <c r="I301" s="168"/>
      <c r="J301" s="167">
        <f>ROUND(I301*H301,3)</f>
        <v>0</v>
      </c>
      <c r="K301" s="169"/>
      <c r="L301" s="34"/>
      <c r="M301" s="170" t="s">
        <v>1</v>
      </c>
      <c r="N301" s="171" t="s">
        <v>39</v>
      </c>
      <c r="O301" s="62"/>
      <c r="P301" s="172">
        <f>O301*H301</f>
        <v>0</v>
      </c>
      <c r="Q301" s="172">
        <v>0</v>
      </c>
      <c r="R301" s="172">
        <f>Q301*H301</f>
        <v>0</v>
      </c>
      <c r="S301" s="172">
        <v>0</v>
      </c>
      <c r="T301" s="17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4" t="s">
        <v>246</v>
      </c>
      <c r="AT301" s="174" t="s">
        <v>154</v>
      </c>
      <c r="AU301" s="174" t="s">
        <v>85</v>
      </c>
      <c r="AY301" s="18" t="s">
        <v>152</v>
      </c>
      <c r="BE301" s="175">
        <f>IF(N301="základná",J301,0)</f>
        <v>0</v>
      </c>
      <c r="BF301" s="175">
        <f>IF(N301="znížená",J301,0)</f>
        <v>0</v>
      </c>
      <c r="BG301" s="175">
        <f>IF(N301="zákl. prenesená",J301,0)</f>
        <v>0</v>
      </c>
      <c r="BH301" s="175">
        <f>IF(N301="zníž. prenesená",J301,0)</f>
        <v>0</v>
      </c>
      <c r="BI301" s="175">
        <f>IF(N301="nulová",J301,0)</f>
        <v>0</v>
      </c>
      <c r="BJ301" s="18" t="s">
        <v>85</v>
      </c>
      <c r="BK301" s="176">
        <f>ROUND(I301*H301,3)</f>
        <v>0</v>
      </c>
      <c r="BL301" s="18" t="s">
        <v>246</v>
      </c>
      <c r="BM301" s="174" t="s">
        <v>391</v>
      </c>
    </row>
    <row r="302" spans="1:65" s="12" customFormat="1" ht="22.9" customHeight="1">
      <c r="B302" s="150"/>
      <c r="D302" s="151" t="s">
        <v>72</v>
      </c>
      <c r="E302" s="161" t="s">
        <v>392</v>
      </c>
      <c r="F302" s="161" t="s">
        <v>393</v>
      </c>
      <c r="I302" s="153"/>
      <c r="J302" s="162">
        <f>BK302</f>
        <v>0</v>
      </c>
      <c r="L302" s="150"/>
      <c r="M302" s="155"/>
      <c r="N302" s="156"/>
      <c r="O302" s="156"/>
      <c r="P302" s="157">
        <f>SUM(P303:P326)</f>
        <v>0</v>
      </c>
      <c r="Q302" s="156"/>
      <c r="R302" s="157">
        <f>SUM(R303:R326)</f>
        <v>1.996442</v>
      </c>
      <c r="S302" s="156"/>
      <c r="T302" s="158">
        <f>SUM(T303:T326)</f>
        <v>7.0747200000000001</v>
      </c>
      <c r="AR302" s="151" t="s">
        <v>85</v>
      </c>
      <c r="AT302" s="159" t="s">
        <v>72</v>
      </c>
      <c r="AU302" s="159" t="s">
        <v>78</v>
      </c>
      <c r="AY302" s="151" t="s">
        <v>152</v>
      </c>
      <c r="BK302" s="160">
        <f>SUM(BK303:BK326)</f>
        <v>0</v>
      </c>
    </row>
    <row r="303" spans="1:65" s="2" customFormat="1" ht="37.9" customHeight="1">
      <c r="A303" s="33"/>
      <c r="B303" s="128"/>
      <c r="C303" s="163" t="s">
        <v>394</v>
      </c>
      <c r="D303" s="163" t="s">
        <v>154</v>
      </c>
      <c r="E303" s="164" t="s">
        <v>395</v>
      </c>
      <c r="F303" s="165" t="s">
        <v>396</v>
      </c>
      <c r="G303" s="166" t="s">
        <v>187</v>
      </c>
      <c r="H303" s="167">
        <v>393.04</v>
      </c>
      <c r="I303" s="168"/>
      <c r="J303" s="167">
        <f>ROUND(I303*H303,3)</f>
        <v>0</v>
      </c>
      <c r="K303" s="169"/>
      <c r="L303" s="34"/>
      <c r="M303" s="170" t="s">
        <v>1</v>
      </c>
      <c r="N303" s="171" t="s">
        <v>39</v>
      </c>
      <c r="O303" s="62"/>
      <c r="P303" s="172">
        <f>O303*H303</f>
        <v>0</v>
      </c>
      <c r="Q303" s="172">
        <v>0</v>
      </c>
      <c r="R303" s="172">
        <f>Q303*H303</f>
        <v>0</v>
      </c>
      <c r="S303" s="172">
        <v>1.7999999999999999E-2</v>
      </c>
      <c r="T303" s="173">
        <f>S303*H303</f>
        <v>7.0747200000000001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4" t="s">
        <v>246</v>
      </c>
      <c r="AT303" s="174" t="s">
        <v>154</v>
      </c>
      <c r="AU303" s="174" t="s">
        <v>85</v>
      </c>
      <c r="AY303" s="18" t="s">
        <v>152</v>
      </c>
      <c r="BE303" s="175">
        <f>IF(N303="základná",J303,0)</f>
        <v>0</v>
      </c>
      <c r="BF303" s="175">
        <f>IF(N303="znížená",J303,0)</f>
        <v>0</v>
      </c>
      <c r="BG303" s="175">
        <f>IF(N303="zákl. prenesená",J303,0)</f>
        <v>0</v>
      </c>
      <c r="BH303" s="175">
        <f>IF(N303="zníž. prenesená",J303,0)</f>
        <v>0</v>
      </c>
      <c r="BI303" s="175">
        <f>IF(N303="nulová",J303,0)</f>
        <v>0</v>
      </c>
      <c r="BJ303" s="18" t="s">
        <v>85</v>
      </c>
      <c r="BK303" s="176">
        <f>ROUND(I303*H303,3)</f>
        <v>0</v>
      </c>
      <c r="BL303" s="18" t="s">
        <v>246</v>
      </c>
      <c r="BM303" s="174" t="s">
        <v>397</v>
      </c>
    </row>
    <row r="304" spans="1:65" s="13" customFormat="1">
      <c r="B304" s="177"/>
      <c r="D304" s="178" t="s">
        <v>160</v>
      </c>
      <c r="E304" s="179" t="s">
        <v>1</v>
      </c>
      <c r="F304" s="180" t="s">
        <v>398</v>
      </c>
      <c r="H304" s="179" t="s">
        <v>1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9" t="s">
        <v>160</v>
      </c>
      <c r="AU304" s="179" t="s">
        <v>85</v>
      </c>
      <c r="AV304" s="13" t="s">
        <v>78</v>
      </c>
      <c r="AW304" s="13" t="s">
        <v>28</v>
      </c>
      <c r="AX304" s="13" t="s">
        <v>73</v>
      </c>
      <c r="AY304" s="179" t="s">
        <v>152</v>
      </c>
    </row>
    <row r="305" spans="1:65" s="14" customFormat="1">
      <c r="B305" s="185"/>
      <c r="D305" s="178" t="s">
        <v>160</v>
      </c>
      <c r="E305" s="186" t="s">
        <v>1</v>
      </c>
      <c r="F305" s="187" t="s">
        <v>296</v>
      </c>
      <c r="H305" s="188">
        <v>393.04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160</v>
      </c>
      <c r="AU305" s="186" t="s">
        <v>85</v>
      </c>
      <c r="AV305" s="14" t="s">
        <v>85</v>
      </c>
      <c r="AW305" s="14" t="s">
        <v>28</v>
      </c>
      <c r="AX305" s="14" t="s">
        <v>73</v>
      </c>
      <c r="AY305" s="186" t="s">
        <v>152</v>
      </c>
    </row>
    <row r="306" spans="1:65" s="15" customFormat="1">
      <c r="B306" s="193"/>
      <c r="D306" s="178" t="s">
        <v>160</v>
      </c>
      <c r="E306" s="194" t="s">
        <v>1</v>
      </c>
      <c r="F306" s="195" t="s">
        <v>164</v>
      </c>
      <c r="H306" s="196">
        <v>393.04</v>
      </c>
      <c r="I306" s="197"/>
      <c r="L306" s="193"/>
      <c r="M306" s="198"/>
      <c r="N306" s="199"/>
      <c r="O306" s="199"/>
      <c r="P306" s="199"/>
      <c r="Q306" s="199"/>
      <c r="R306" s="199"/>
      <c r="S306" s="199"/>
      <c r="T306" s="200"/>
      <c r="AT306" s="194" t="s">
        <v>160</v>
      </c>
      <c r="AU306" s="194" t="s">
        <v>85</v>
      </c>
      <c r="AV306" s="15" t="s">
        <v>158</v>
      </c>
      <c r="AW306" s="15" t="s">
        <v>28</v>
      </c>
      <c r="AX306" s="15" t="s">
        <v>78</v>
      </c>
      <c r="AY306" s="194" t="s">
        <v>152</v>
      </c>
    </row>
    <row r="307" spans="1:65" s="2" customFormat="1" ht="24.2" customHeight="1">
      <c r="A307" s="33"/>
      <c r="B307" s="128"/>
      <c r="C307" s="163" t="s">
        <v>399</v>
      </c>
      <c r="D307" s="163" t="s">
        <v>154</v>
      </c>
      <c r="E307" s="164" t="s">
        <v>400</v>
      </c>
      <c r="F307" s="165" t="s">
        <v>401</v>
      </c>
      <c r="G307" s="166" t="s">
        <v>187</v>
      </c>
      <c r="H307" s="167">
        <v>393.04</v>
      </c>
      <c r="I307" s="168"/>
      <c r="J307" s="167">
        <f>ROUND(I307*H307,3)</f>
        <v>0</v>
      </c>
      <c r="K307" s="169"/>
      <c r="L307" s="34"/>
      <c r="M307" s="170" t="s">
        <v>1</v>
      </c>
      <c r="N307" s="171" t="s">
        <v>39</v>
      </c>
      <c r="O307" s="62"/>
      <c r="P307" s="172">
        <f>O307*H307</f>
        <v>0</v>
      </c>
      <c r="Q307" s="172">
        <v>0</v>
      </c>
      <c r="R307" s="172">
        <f>Q307*H307</f>
        <v>0</v>
      </c>
      <c r="S307" s="172">
        <v>0</v>
      </c>
      <c r="T307" s="173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4" t="s">
        <v>246</v>
      </c>
      <c r="AT307" s="174" t="s">
        <v>154</v>
      </c>
      <c r="AU307" s="174" t="s">
        <v>85</v>
      </c>
      <c r="AY307" s="18" t="s">
        <v>152</v>
      </c>
      <c r="BE307" s="175">
        <f>IF(N307="základná",J307,0)</f>
        <v>0</v>
      </c>
      <c r="BF307" s="175">
        <f>IF(N307="znížená",J307,0)</f>
        <v>0</v>
      </c>
      <c r="BG307" s="175">
        <f>IF(N307="zákl. prenesená",J307,0)</f>
        <v>0</v>
      </c>
      <c r="BH307" s="175">
        <f>IF(N307="zníž. prenesená",J307,0)</f>
        <v>0</v>
      </c>
      <c r="BI307" s="175">
        <f>IF(N307="nulová",J307,0)</f>
        <v>0</v>
      </c>
      <c r="BJ307" s="18" t="s">
        <v>85</v>
      </c>
      <c r="BK307" s="176">
        <f>ROUND(I307*H307,3)</f>
        <v>0</v>
      </c>
      <c r="BL307" s="18" t="s">
        <v>246</v>
      </c>
      <c r="BM307" s="174" t="s">
        <v>402</v>
      </c>
    </row>
    <row r="308" spans="1:65" s="13" customFormat="1">
      <c r="B308" s="177"/>
      <c r="D308" s="178" t="s">
        <v>160</v>
      </c>
      <c r="E308" s="179" t="s">
        <v>1</v>
      </c>
      <c r="F308" s="180" t="s">
        <v>403</v>
      </c>
      <c r="H308" s="179" t="s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9" t="s">
        <v>160</v>
      </c>
      <c r="AU308" s="179" t="s">
        <v>85</v>
      </c>
      <c r="AV308" s="13" t="s">
        <v>78</v>
      </c>
      <c r="AW308" s="13" t="s">
        <v>28</v>
      </c>
      <c r="AX308" s="13" t="s">
        <v>73</v>
      </c>
      <c r="AY308" s="179" t="s">
        <v>152</v>
      </c>
    </row>
    <row r="309" spans="1:65" s="14" customFormat="1">
      <c r="B309" s="185"/>
      <c r="D309" s="178" t="s">
        <v>160</v>
      </c>
      <c r="E309" s="186" t="s">
        <v>1</v>
      </c>
      <c r="F309" s="187" t="s">
        <v>296</v>
      </c>
      <c r="H309" s="188">
        <v>393.04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160</v>
      </c>
      <c r="AU309" s="186" t="s">
        <v>85</v>
      </c>
      <c r="AV309" s="14" t="s">
        <v>85</v>
      </c>
      <c r="AW309" s="14" t="s">
        <v>28</v>
      </c>
      <c r="AX309" s="14" t="s">
        <v>73</v>
      </c>
      <c r="AY309" s="186" t="s">
        <v>152</v>
      </c>
    </row>
    <row r="310" spans="1:65" s="15" customFormat="1">
      <c r="B310" s="193"/>
      <c r="D310" s="178" t="s">
        <v>160</v>
      </c>
      <c r="E310" s="194" t="s">
        <v>1</v>
      </c>
      <c r="F310" s="195" t="s">
        <v>164</v>
      </c>
      <c r="H310" s="196">
        <v>393.04</v>
      </c>
      <c r="I310" s="197"/>
      <c r="L310" s="193"/>
      <c r="M310" s="198"/>
      <c r="N310" s="199"/>
      <c r="O310" s="199"/>
      <c r="P310" s="199"/>
      <c r="Q310" s="199"/>
      <c r="R310" s="199"/>
      <c r="S310" s="199"/>
      <c r="T310" s="200"/>
      <c r="AT310" s="194" t="s">
        <v>160</v>
      </c>
      <c r="AU310" s="194" t="s">
        <v>85</v>
      </c>
      <c r="AV310" s="15" t="s">
        <v>158</v>
      </c>
      <c r="AW310" s="15" t="s">
        <v>28</v>
      </c>
      <c r="AX310" s="15" t="s">
        <v>78</v>
      </c>
      <c r="AY310" s="194" t="s">
        <v>152</v>
      </c>
    </row>
    <row r="311" spans="1:65" s="2" customFormat="1" ht="24.2" customHeight="1">
      <c r="A311" s="33"/>
      <c r="B311" s="128"/>
      <c r="C311" s="201" t="s">
        <v>404</v>
      </c>
      <c r="D311" s="201" t="s">
        <v>283</v>
      </c>
      <c r="E311" s="202" t="s">
        <v>405</v>
      </c>
      <c r="F311" s="203" t="s">
        <v>406</v>
      </c>
      <c r="G311" s="204" t="s">
        <v>187</v>
      </c>
      <c r="H311" s="205">
        <v>400.90100000000001</v>
      </c>
      <c r="I311" s="206"/>
      <c r="J311" s="205">
        <f>ROUND(I311*H311,3)</f>
        <v>0</v>
      </c>
      <c r="K311" s="207"/>
      <c r="L311" s="208"/>
      <c r="M311" s="209" t="s">
        <v>1</v>
      </c>
      <c r="N311" s="210" t="s">
        <v>39</v>
      </c>
      <c r="O311" s="62"/>
      <c r="P311" s="172">
        <f>O311*H311</f>
        <v>0</v>
      </c>
      <c r="Q311" s="172">
        <v>2.8999999999999998E-3</v>
      </c>
      <c r="R311" s="172">
        <f>Q311*H311</f>
        <v>1.1626129000000001</v>
      </c>
      <c r="S311" s="172">
        <v>0</v>
      </c>
      <c r="T311" s="173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4" t="s">
        <v>286</v>
      </c>
      <c r="AT311" s="174" t="s">
        <v>283</v>
      </c>
      <c r="AU311" s="174" t="s">
        <v>85</v>
      </c>
      <c r="AY311" s="18" t="s">
        <v>152</v>
      </c>
      <c r="BE311" s="175">
        <f>IF(N311="základná",J311,0)</f>
        <v>0</v>
      </c>
      <c r="BF311" s="175">
        <f>IF(N311="znížená",J311,0)</f>
        <v>0</v>
      </c>
      <c r="BG311" s="175">
        <f>IF(N311="zákl. prenesená",J311,0)</f>
        <v>0</v>
      </c>
      <c r="BH311" s="175">
        <f>IF(N311="zníž. prenesená",J311,0)</f>
        <v>0</v>
      </c>
      <c r="BI311" s="175">
        <f>IF(N311="nulová",J311,0)</f>
        <v>0</v>
      </c>
      <c r="BJ311" s="18" t="s">
        <v>85</v>
      </c>
      <c r="BK311" s="176">
        <f>ROUND(I311*H311,3)</f>
        <v>0</v>
      </c>
      <c r="BL311" s="18" t="s">
        <v>246</v>
      </c>
      <c r="BM311" s="174" t="s">
        <v>407</v>
      </c>
    </row>
    <row r="312" spans="1:65" s="14" customFormat="1">
      <c r="B312" s="185"/>
      <c r="D312" s="178" t="s">
        <v>160</v>
      </c>
      <c r="E312" s="186" t="s">
        <v>1</v>
      </c>
      <c r="F312" s="187" t="s">
        <v>408</v>
      </c>
      <c r="H312" s="188">
        <v>400.90100000000001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160</v>
      </c>
      <c r="AU312" s="186" t="s">
        <v>85</v>
      </c>
      <c r="AV312" s="14" t="s">
        <v>85</v>
      </c>
      <c r="AW312" s="14" t="s">
        <v>28</v>
      </c>
      <c r="AX312" s="14" t="s">
        <v>78</v>
      </c>
      <c r="AY312" s="186" t="s">
        <v>152</v>
      </c>
    </row>
    <row r="313" spans="1:65" s="2" customFormat="1" ht="33" customHeight="1">
      <c r="A313" s="33"/>
      <c r="B313" s="128"/>
      <c r="C313" s="163" t="s">
        <v>409</v>
      </c>
      <c r="D313" s="163" t="s">
        <v>154</v>
      </c>
      <c r="E313" s="164" t="s">
        <v>410</v>
      </c>
      <c r="F313" s="165" t="s">
        <v>411</v>
      </c>
      <c r="G313" s="166" t="s">
        <v>187</v>
      </c>
      <c r="H313" s="167">
        <v>393.04</v>
      </c>
      <c r="I313" s="168"/>
      <c r="J313" s="167">
        <f>ROUND(I313*H313,3)</f>
        <v>0</v>
      </c>
      <c r="K313" s="169"/>
      <c r="L313" s="34"/>
      <c r="M313" s="170" t="s">
        <v>1</v>
      </c>
      <c r="N313" s="171" t="s">
        <v>39</v>
      </c>
      <c r="O313" s="62"/>
      <c r="P313" s="172">
        <f>O313*H313</f>
        <v>0</v>
      </c>
      <c r="Q313" s="172">
        <v>0</v>
      </c>
      <c r="R313" s="172">
        <f>Q313*H313</f>
        <v>0</v>
      </c>
      <c r="S313" s="172">
        <v>0</v>
      </c>
      <c r="T313" s="173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4" t="s">
        <v>246</v>
      </c>
      <c r="AT313" s="174" t="s">
        <v>154</v>
      </c>
      <c r="AU313" s="174" t="s">
        <v>85</v>
      </c>
      <c r="AY313" s="18" t="s">
        <v>152</v>
      </c>
      <c r="BE313" s="175">
        <f>IF(N313="základná",J313,0)</f>
        <v>0</v>
      </c>
      <c r="BF313" s="175">
        <f>IF(N313="znížená",J313,0)</f>
        <v>0</v>
      </c>
      <c r="BG313" s="175">
        <f>IF(N313="zákl. prenesená",J313,0)</f>
        <v>0</v>
      </c>
      <c r="BH313" s="175">
        <f>IF(N313="zníž. prenesená",J313,0)</f>
        <v>0</v>
      </c>
      <c r="BI313" s="175">
        <f>IF(N313="nulová",J313,0)</f>
        <v>0</v>
      </c>
      <c r="BJ313" s="18" t="s">
        <v>85</v>
      </c>
      <c r="BK313" s="176">
        <f>ROUND(I313*H313,3)</f>
        <v>0</v>
      </c>
      <c r="BL313" s="18" t="s">
        <v>246</v>
      </c>
      <c r="BM313" s="174" t="s">
        <v>412</v>
      </c>
    </row>
    <row r="314" spans="1:65" s="13" customFormat="1">
      <c r="B314" s="177"/>
      <c r="D314" s="178" t="s">
        <v>160</v>
      </c>
      <c r="E314" s="179" t="s">
        <v>1</v>
      </c>
      <c r="F314" s="180" t="s">
        <v>413</v>
      </c>
      <c r="H314" s="179" t="s">
        <v>1</v>
      </c>
      <c r="I314" s="181"/>
      <c r="L314" s="177"/>
      <c r="M314" s="182"/>
      <c r="N314" s="183"/>
      <c r="O314" s="183"/>
      <c r="P314" s="183"/>
      <c r="Q314" s="183"/>
      <c r="R314" s="183"/>
      <c r="S314" s="183"/>
      <c r="T314" s="184"/>
      <c r="AT314" s="179" t="s">
        <v>160</v>
      </c>
      <c r="AU314" s="179" t="s">
        <v>85</v>
      </c>
      <c r="AV314" s="13" t="s">
        <v>78</v>
      </c>
      <c r="AW314" s="13" t="s">
        <v>28</v>
      </c>
      <c r="AX314" s="13" t="s">
        <v>73</v>
      </c>
      <c r="AY314" s="179" t="s">
        <v>152</v>
      </c>
    </row>
    <row r="315" spans="1:65" s="14" customFormat="1">
      <c r="B315" s="185"/>
      <c r="D315" s="178" t="s">
        <v>160</v>
      </c>
      <c r="E315" s="186" t="s">
        <v>1</v>
      </c>
      <c r="F315" s="187" t="s">
        <v>414</v>
      </c>
      <c r="H315" s="188">
        <v>393.04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160</v>
      </c>
      <c r="AU315" s="186" t="s">
        <v>85</v>
      </c>
      <c r="AV315" s="14" t="s">
        <v>85</v>
      </c>
      <c r="AW315" s="14" t="s">
        <v>28</v>
      </c>
      <c r="AX315" s="14" t="s">
        <v>73</v>
      </c>
      <c r="AY315" s="186" t="s">
        <v>152</v>
      </c>
    </row>
    <row r="316" spans="1:65" s="15" customFormat="1">
      <c r="B316" s="193"/>
      <c r="D316" s="178" t="s">
        <v>160</v>
      </c>
      <c r="E316" s="194" t="s">
        <v>1</v>
      </c>
      <c r="F316" s="195" t="s">
        <v>164</v>
      </c>
      <c r="H316" s="196">
        <v>393.04</v>
      </c>
      <c r="I316" s="197"/>
      <c r="L316" s="193"/>
      <c r="M316" s="198"/>
      <c r="N316" s="199"/>
      <c r="O316" s="199"/>
      <c r="P316" s="199"/>
      <c r="Q316" s="199"/>
      <c r="R316" s="199"/>
      <c r="S316" s="199"/>
      <c r="T316" s="200"/>
      <c r="AT316" s="194" t="s">
        <v>160</v>
      </c>
      <c r="AU316" s="194" t="s">
        <v>85</v>
      </c>
      <c r="AV316" s="15" t="s">
        <v>158</v>
      </c>
      <c r="AW316" s="15" t="s">
        <v>28</v>
      </c>
      <c r="AX316" s="15" t="s">
        <v>78</v>
      </c>
      <c r="AY316" s="194" t="s">
        <v>152</v>
      </c>
    </row>
    <row r="317" spans="1:65" s="2" customFormat="1" ht="24.2" customHeight="1">
      <c r="A317" s="33"/>
      <c r="B317" s="128"/>
      <c r="C317" s="201" t="s">
        <v>415</v>
      </c>
      <c r="D317" s="201" t="s">
        <v>283</v>
      </c>
      <c r="E317" s="202" t="s">
        <v>416</v>
      </c>
      <c r="F317" s="203" t="s">
        <v>417</v>
      </c>
      <c r="G317" s="204" t="s">
        <v>170</v>
      </c>
      <c r="H317" s="205">
        <v>19.652000000000001</v>
      </c>
      <c r="I317" s="206"/>
      <c r="J317" s="205">
        <f>ROUND(I317*H317,3)</f>
        <v>0</v>
      </c>
      <c r="K317" s="207"/>
      <c r="L317" s="208"/>
      <c r="M317" s="209" t="s">
        <v>1</v>
      </c>
      <c r="N317" s="210" t="s">
        <v>39</v>
      </c>
      <c r="O317" s="62"/>
      <c r="P317" s="172">
        <f>O317*H317</f>
        <v>0</v>
      </c>
      <c r="Q317" s="172">
        <v>2.9000000000000001E-2</v>
      </c>
      <c r="R317" s="172">
        <f>Q317*H317</f>
        <v>0.56990800000000008</v>
      </c>
      <c r="S317" s="172">
        <v>0</v>
      </c>
      <c r="T317" s="173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4" t="s">
        <v>286</v>
      </c>
      <c r="AT317" s="174" t="s">
        <v>283</v>
      </c>
      <c r="AU317" s="174" t="s">
        <v>85</v>
      </c>
      <c r="AY317" s="18" t="s">
        <v>152</v>
      </c>
      <c r="BE317" s="175">
        <f>IF(N317="základná",J317,0)</f>
        <v>0</v>
      </c>
      <c r="BF317" s="175">
        <f>IF(N317="znížená",J317,0)</f>
        <v>0</v>
      </c>
      <c r="BG317" s="175">
        <f>IF(N317="zákl. prenesená",J317,0)</f>
        <v>0</v>
      </c>
      <c r="BH317" s="175">
        <f>IF(N317="zníž. prenesená",J317,0)</f>
        <v>0</v>
      </c>
      <c r="BI317" s="175">
        <f>IF(N317="nulová",J317,0)</f>
        <v>0</v>
      </c>
      <c r="BJ317" s="18" t="s">
        <v>85</v>
      </c>
      <c r="BK317" s="176">
        <f>ROUND(I317*H317,3)</f>
        <v>0</v>
      </c>
      <c r="BL317" s="18" t="s">
        <v>246</v>
      </c>
      <c r="BM317" s="174" t="s">
        <v>418</v>
      </c>
    </row>
    <row r="318" spans="1:65" s="14" customFormat="1">
      <c r="B318" s="185"/>
      <c r="D318" s="178" t="s">
        <v>160</v>
      </c>
      <c r="E318" s="186" t="s">
        <v>1</v>
      </c>
      <c r="F318" s="187" t="s">
        <v>419</v>
      </c>
      <c r="H318" s="188">
        <v>19.652000000000001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160</v>
      </c>
      <c r="AU318" s="186" t="s">
        <v>85</v>
      </c>
      <c r="AV318" s="14" t="s">
        <v>85</v>
      </c>
      <c r="AW318" s="14" t="s">
        <v>28</v>
      </c>
      <c r="AX318" s="14" t="s">
        <v>78</v>
      </c>
      <c r="AY318" s="186" t="s">
        <v>152</v>
      </c>
    </row>
    <row r="319" spans="1:65" s="2" customFormat="1" ht="21.75" customHeight="1">
      <c r="A319" s="33"/>
      <c r="B319" s="128"/>
      <c r="C319" s="163" t="s">
        <v>420</v>
      </c>
      <c r="D319" s="163" t="s">
        <v>154</v>
      </c>
      <c r="E319" s="164" t="s">
        <v>421</v>
      </c>
      <c r="F319" s="165" t="s">
        <v>422</v>
      </c>
      <c r="G319" s="166" t="s">
        <v>187</v>
      </c>
      <c r="H319" s="167">
        <v>52.89</v>
      </c>
      <c r="I319" s="168"/>
      <c r="J319" s="167">
        <f>ROUND(I319*H319,3)</f>
        <v>0</v>
      </c>
      <c r="K319" s="169"/>
      <c r="L319" s="34"/>
      <c r="M319" s="170" t="s">
        <v>1</v>
      </c>
      <c r="N319" s="171" t="s">
        <v>39</v>
      </c>
      <c r="O319" s="62"/>
      <c r="P319" s="172">
        <f>O319*H319</f>
        <v>0</v>
      </c>
      <c r="Q319" s="172">
        <v>4.0000000000000001E-3</v>
      </c>
      <c r="R319" s="172">
        <f>Q319*H319</f>
        <v>0.21156</v>
      </c>
      <c r="S319" s="172">
        <v>0</v>
      </c>
      <c r="T319" s="173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4" t="s">
        <v>246</v>
      </c>
      <c r="AT319" s="174" t="s">
        <v>154</v>
      </c>
      <c r="AU319" s="174" t="s">
        <v>85</v>
      </c>
      <c r="AY319" s="18" t="s">
        <v>152</v>
      </c>
      <c r="BE319" s="175">
        <f>IF(N319="základná",J319,0)</f>
        <v>0</v>
      </c>
      <c r="BF319" s="175">
        <f>IF(N319="znížená",J319,0)</f>
        <v>0</v>
      </c>
      <c r="BG319" s="175">
        <f>IF(N319="zákl. prenesená",J319,0)</f>
        <v>0</v>
      </c>
      <c r="BH319" s="175">
        <f>IF(N319="zníž. prenesená",J319,0)</f>
        <v>0</v>
      </c>
      <c r="BI319" s="175">
        <f>IF(N319="nulová",J319,0)</f>
        <v>0</v>
      </c>
      <c r="BJ319" s="18" t="s">
        <v>85</v>
      </c>
      <c r="BK319" s="176">
        <f>ROUND(I319*H319,3)</f>
        <v>0</v>
      </c>
      <c r="BL319" s="18" t="s">
        <v>246</v>
      </c>
      <c r="BM319" s="174" t="s">
        <v>423</v>
      </c>
    </row>
    <row r="320" spans="1:65" s="13" customFormat="1">
      <c r="B320" s="177"/>
      <c r="D320" s="178" t="s">
        <v>160</v>
      </c>
      <c r="E320" s="179" t="s">
        <v>1</v>
      </c>
      <c r="F320" s="180" t="s">
        <v>424</v>
      </c>
      <c r="H320" s="179" t="s">
        <v>1</v>
      </c>
      <c r="I320" s="181"/>
      <c r="L320" s="177"/>
      <c r="M320" s="182"/>
      <c r="N320" s="183"/>
      <c r="O320" s="183"/>
      <c r="P320" s="183"/>
      <c r="Q320" s="183"/>
      <c r="R320" s="183"/>
      <c r="S320" s="183"/>
      <c r="T320" s="184"/>
      <c r="AT320" s="179" t="s">
        <v>160</v>
      </c>
      <c r="AU320" s="179" t="s">
        <v>85</v>
      </c>
      <c r="AV320" s="13" t="s">
        <v>78</v>
      </c>
      <c r="AW320" s="13" t="s">
        <v>28</v>
      </c>
      <c r="AX320" s="13" t="s">
        <v>73</v>
      </c>
      <c r="AY320" s="179" t="s">
        <v>152</v>
      </c>
    </row>
    <row r="321" spans="1:65" s="14" customFormat="1">
      <c r="B321" s="185"/>
      <c r="D321" s="178" t="s">
        <v>160</v>
      </c>
      <c r="E321" s="186" t="s">
        <v>1</v>
      </c>
      <c r="F321" s="187" t="s">
        <v>425</v>
      </c>
      <c r="H321" s="188">
        <v>33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160</v>
      </c>
      <c r="AU321" s="186" t="s">
        <v>85</v>
      </c>
      <c r="AV321" s="14" t="s">
        <v>85</v>
      </c>
      <c r="AW321" s="14" t="s">
        <v>28</v>
      </c>
      <c r="AX321" s="14" t="s">
        <v>73</v>
      </c>
      <c r="AY321" s="186" t="s">
        <v>152</v>
      </c>
    </row>
    <row r="322" spans="1:65" s="14" customFormat="1">
      <c r="B322" s="185"/>
      <c r="D322" s="178" t="s">
        <v>160</v>
      </c>
      <c r="E322" s="186" t="s">
        <v>1</v>
      </c>
      <c r="F322" s="187" t="s">
        <v>426</v>
      </c>
      <c r="H322" s="188">
        <v>19.89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160</v>
      </c>
      <c r="AU322" s="186" t="s">
        <v>85</v>
      </c>
      <c r="AV322" s="14" t="s">
        <v>85</v>
      </c>
      <c r="AW322" s="14" t="s">
        <v>28</v>
      </c>
      <c r="AX322" s="14" t="s">
        <v>73</v>
      </c>
      <c r="AY322" s="186" t="s">
        <v>152</v>
      </c>
    </row>
    <row r="323" spans="1:65" s="15" customFormat="1">
      <c r="B323" s="193"/>
      <c r="D323" s="178" t="s">
        <v>160</v>
      </c>
      <c r="E323" s="194" t="s">
        <v>1</v>
      </c>
      <c r="F323" s="195" t="s">
        <v>164</v>
      </c>
      <c r="H323" s="196">
        <v>52.89</v>
      </c>
      <c r="I323" s="197"/>
      <c r="L323" s="193"/>
      <c r="M323" s="198"/>
      <c r="N323" s="199"/>
      <c r="O323" s="199"/>
      <c r="P323" s="199"/>
      <c r="Q323" s="199"/>
      <c r="R323" s="199"/>
      <c r="S323" s="199"/>
      <c r="T323" s="200"/>
      <c r="AT323" s="194" t="s">
        <v>160</v>
      </c>
      <c r="AU323" s="194" t="s">
        <v>85</v>
      </c>
      <c r="AV323" s="15" t="s">
        <v>158</v>
      </c>
      <c r="AW323" s="15" t="s">
        <v>28</v>
      </c>
      <c r="AX323" s="15" t="s">
        <v>78</v>
      </c>
      <c r="AY323" s="194" t="s">
        <v>152</v>
      </c>
    </row>
    <row r="324" spans="1:65" s="2" customFormat="1" ht="24.2" customHeight="1">
      <c r="A324" s="33"/>
      <c r="B324" s="128"/>
      <c r="C324" s="201" t="s">
        <v>427</v>
      </c>
      <c r="D324" s="201" t="s">
        <v>283</v>
      </c>
      <c r="E324" s="202" t="s">
        <v>428</v>
      </c>
      <c r="F324" s="203" t="s">
        <v>429</v>
      </c>
      <c r="G324" s="204" t="s">
        <v>187</v>
      </c>
      <c r="H324" s="205">
        <v>52.89</v>
      </c>
      <c r="I324" s="206"/>
      <c r="J324" s="205">
        <f>ROUND(I324*H324,3)</f>
        <v>0</v>
      </c>
      <c r="K324" s="207"/>
      <c r="L324" s="208"/>
      <c r="M324" s="209" t="s">
        <v>1</v>
      </c>
      <c r="N324" s="210" t="s">
        <v>39</v>
      </c>
      <c r="O324" s="62"/>
      <c r="P324" s="172">
        <f>O324*H324</f>
        <v>0</v>
      </c>
      <c r="Q324" s="172">
        <v>9.8999999999999999E-4</v>
      </c>
      <c r="R324" s="172">
        <f>Q324*H324</f>
        <v>5.2361100000000001E-2</v>
      </c>
      <c r="S324" s="172">
        <v>0</v>
      </c>
      <c r="T324" s="173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4" t="s">
        <v>286</v>
      </c>
      <c r="AT324" s="174" t="s">
        <v>283</v>
      </c>
      <c r="AU324" s="174" t="s">
        <v>85</v>
      </c>
      <c r="AY324" s="18" t="s">
        <v>152</v>
      </c>
      <c r="BE324" s="175">
        <f>IF(N324="základná",J324,0)</f>
        <v>0</v>
      </c>
      <c r="BF324" s="175">
        <f>IF(N324="znížená",J324,0)</f>
        <v>0</v>
      </c>
      <c r="BG324" s="175">
        <f>IF(N324="zákl. prenesená",J324,0)</f>
        <v>0</v>
      </c>
      <c r="BH324" s="175">
        <f>IF(N324="zníž. prenesená",J324,0)</f>
        <v>0</v>
      </c>
      <c r="BI324" s="175">
        <f>IF(N324="nulová",J324,0)</f>
        <v>0</v>
      </c>
      <c r="BJ324" s="18" t="s">
        <v>85</v>
      </c>
      <c r="BK324" s="176">
        <f>ROUND(I324*H324,3)</f>
        <v>0</v>
      </c>
      <c r="BL324" s="18" t="s">
        <v>246</v>
      </c>
      <c r="BM324" s="174" t="s">
        <v>430</v>
      </c>
    </row>
    <row r="325" spans="1:65" s="14" customFormat="1">
      <c r="B325" s="185"/>
      <c r="D325" s="178" t="s">
        <v>160</v>
      </c>
      <c r="E325" s="186" t="s">
        <v>1</v>
      </c>
      <c r="F325" s="187" t="s">
        <v>431</v>
      </c>
      <c r="H325" s="188">
        <v>52.89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160</v>
      </c>
      <c r="AU325" s="186" t="s">
        <v>85</v>
      </c>
      <c r="AV325" s="14" t="s">
        <v>85</v>
      </c>
      <c r="AW325" s="14" t="s">
        <v>28</v>
      </c>
      <c r="AX325" s="14" t="s">
        <v>78</v>
      </c>
      <c r="AY325" s="186" t="s">
        <v>152</v>
      </c>
    </row>
    <row r="326" spans="1:65" s="2" customFormat="1" ht="24.2" customHeight="1">
      <c r="A326" s="33"/>
      <c r="B326" s="128"/>
      <c r="C326" s="163" t="s">
        <v>432</v>
      </c>
      <c r="D326" s="163" t="s">
        <v>154</v>
      </c>
      <c r="E326" s="164" t="s">
        <v>433</v>
      </c>
      <c r="F326" s="165" t="s">
        <v>434</v>
      </c>
      <c r="G326" s="166" t="s">
        <v>390</v>
      </c>
      <c r="H326" s="168"/>
      <c r="I326" s="168"/>
      <c r="J326" s="167">
        <f>ROUND(I326*H326,3)</f>
        <v>0</v>
      </c>
      <c r="K326" s="169"/>
      <c r="L326" s="34"/>
      <c r="M326" s="170" t="s">
        <v>1</v>
      </c>
      <c r="N326" s="171" t="s">
        <v>39</v>
      </c>
      <c r="O326" s="62"/>
      <c r="P326" s="172">
        <f>O326*H326</f>
        <v>0</v>
      </c>
      <c r="Q326" s="172">
        <v>0</v>
      </c>
      <c r="R326" s="172">
        <f>Q326*H326</f>
        <v>0</v>
      </c>
      <c r="S326" s="172">
        <v>0</v>
      </c>
      <c r="T326" s="173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74" t="s">
        <v>246</v>
      </c>
      <c r="AT326" s="174" t="s">
        <v>154</v>
      </c>
      <c r="AU326" s="174" t="s">
        <v>85</v>
      </c>
      <c r="AY326" s="18" t="s">
        <v>152</v>
      </c>
      <c r="BE326" s="175">
        <f>IF(N326="základná",J326,0)</f>
        <v>0</v>
      </c>
      <c r="BF326" s="175">
        <f>IF(N326="znížená",J326,0)</f>
        <v>0</v>
      </c>
      <c r="BG326" s="175">
        <f>IF(N326="zákl. prenesená",J326,0)</f>
        <v>0</v>
      </c>
      <c r="BH326" s="175">
        <f>IF(N326="zníž. prenesená",J326,0)</f>
        <v>0</v>
      </c>
      <c r="BI326" s="175">
        <f>IF(N326="nulová",J326,0)</f>
        <v>0</v>
      </c>
      <c r="BJ326" s="18" t="s">
        <v>85</v>
      </c>
      <c r="BK326" s="176">
        <f>ROUND(I326*H326,3)</f>
        <v>0</v>
      </c>
      <c r="BL326" s="18" t="s">
        <v>246</v>
      </c>
      <c r="BM326" s="174" t="s">
        <v>435</v>
      </c>
    </row>
    <row r="327" spans="1:65" s="12" customFormat="1" ht="22.9" customHeight="1">
      <c r="B327" s="150"/>
      <c r="D327" s="151" t="s">
        <v>72</v>
      </c>
      <c r="E327" s="161" t="s">
        <v>436</v>
      </c>
      <c r="F327" s="161" t="s">
        <v>437</v>
      </c>
      <c r="I327" s="153"/>
      <c r="J327" s="162">
        <f>BK327</f>
        <v>0</v>
      </c>
      <c r="L327" s="150"/>
      <c r="M327" s="155"/>
      <c r="N327" s="156"/>
      <c r="O327" s="156"/>
      <c r="P327" s="157">
        <f>SUM(P328:P343)</f>
        <v>0</v>
      </c>
      <c r="Q327" s="156"/>
      <c r="R327" s="157">
        <f>SUM(R328:R343)</f>
        <v>8.3798999999999998E-2</v>
      </c>
      <c r="S327" s="156"/>
      <c r="T327" s="158">
        <f>SUM(T328:T343)</f>
        <v>0.67284100000000002</v>
      </c>
      <c r="AR327" s="151" t="s">
        <v>85</v>
      </c>
      <c r="AT327" s="159" t="s">
        <v>72</v>
      </c>
      <c r="AU327" s="159" t="s">
        <v>78</v>
      </c>
      <c r="AY327" s="151" t="s">
        <v>152</v>
      </c>
      <c r="BK327" s="160">
        <f>SUM(BK328:BK343)</f>
        <v>0</v>
      </c>
    </row>
    <row r="328" spans="1:65" s="2" customFormat="1" ht="21.75" customHeight="1">
      <c r="A328" s="33"/>
      <c r="B328" s="128"/>
      <c r="C328" s="163" t="s">
        <v>438</v>
      </c>
      <c r="D328" s="163" t="s">
        <v>154</v>
      </c>
      <c r="E328" s="164" t="s">
        <v>439</v>
      </c>
      <c r="F328" s="165" t="s">
        <v>440</v>
      </c>
      <c r="G328" s="166" t="s">
        <v>380</v>
      </c>
      <c r="H328" s="167">
        <v>9</v>
      </c>
      <c r="I328" s="168"/>
      <c r="J328" s="167">
        <f>ROUND(I328*H328,3)</f>
        <v>0</v>
      </c>
      <c r="K328" s="169"/>
      <c r="L328" s="34"/>
      <c r="M328" s="170" t="s">
        <v>1</v>
      </c>
      <c r="N328" s="171" t="s">
        <v>39</v>
      </c>
      <c r="O328" s="62"/>
      <c r="P328" s="172">
        <f>O328*H328</f>
        <v>0</v>
      </c>
      <c r="Q328" s="172">
        <v>0</v>
      </c>
      <c r="R328" s="172">
        <f>Q328*H328</f>
        <v>0</v>
      </c>
      <c r="S328" s="172">
        <v>4.6299999999999996E-3</v>
      </c>
      <c r="T328" s="173">
        <f>S328*H328</f>
        <v>4.1669999999999999E-2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74" t="s">
        <v>246</v>
      </c>
      <c r="AT328" s="174" t="s">
        <v>154</v>
      </c>
      <c r="AU328" s="174" t="s">
        <v>85</v>
      </c>
      <c r="AY328" s="18" t="s">
        <v>152</v>
      </c>
      <c r="BE328" s="175">
        <f>IF(N328="základná",J328,0)</f>
        <v>0</v>
      </c>
      <c r="BF328" s="175">
        <f>IF(N328="znížená",J328,0)</f>
        <v>0</v>
      </c>
      <c r="BG328" s="175">
        <f>IF(N328="zákl. prenesená",J328,0)</f>
        <v>0</v>
      </c>
      <c r="BH328" s="175">
        <f>IF(N328="zníž. prenesená",J328,0)</f>
        <v>0</v>
      </c>
      <c r="BI328" s="175">
        <f>IF(N328="nulová",J328,0)</f>
        <v>0</v>
      </c>
      <c r="BJ328" s="18" t="s">
        <v>85</v>
      </c>
      <c r="BK328" s="176">
        <f>ROUND(I328*H328,3)</f>
        <v>0</v>
      </c>
      <c r="BL328" s="18" t="s">
        <v>246</v>
      </c>
      <c r="BM328" s="174" t="s">
        <v>441</v>
      </c>
    </row>
    <row r="329" spans="1:65" s="2" customFormat="1" ht="55.5" customHeight="1">
      <c r="A329" s="33"/>
      <c r="B329" s="128"/>
      <c r="C329" s="163" t="s">
        <v>442</v>
      </c>
      <c r="D329" s="163" t="s">
        <v>154</v>
      </c>
      <c r="E329" s="164" t="s">
        <v>443</v>
      </c>
      <c r="F329" s="165" t="s">
        <v>444</v>
      </c>
      <c r="G329" s="166" t="s">
        <v>380</v>
      </c>
      <c r="H329" s="167">
        <v>8</v>
      </c>
      <c r="I329" s="168"/>
      <c r="J329" s="167">
        <f>ROUND(I329*H329,3)</f>
        <v>0</v>
      </c>
      <c r="K329" s="169"/>
      <c r="L329" s="34"/>
      <c r="M329" s="170" t="s">
        <v>1</v>
      </c>
      <c r="N329" s="171" t="s">
        <v>39</v>
      </c>
      <c r="O329" s="62"/>
      <c r="P329" s="172">
        <f>O329*H329</f>
        <v>0</v>
      </c>
      <c r="Q329" s="172">
        <v>0</v>
      </c>
      <c r="R329" s="172">
        <f>Q329*H329</f>
        <v>0</v>
      </c>
      <c r="S329" s="172">
        <v>4.6299999999999996E-3</v>
      </c>
      <c r="T329" s="173">
        <f>S329*H329</f>
        <v>3.7039999999999997E-2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74" t="s">
        <v>246</v>
      </c>
      <c r="AT329" s="174" t="s">
        <v>154</v>
      </c>
      <c r="AU329" s="174" t="s">
        <v>85</v>
      </c>
      <c r="AY329" s="18" t="s">
        <v>152</v>
      </c>
      <c r="BE329" s="175">
        <f>IF(N329="základná",J329,0)</f>
        <v>0</v>
      </c>
      <c r="BF329" s="175">
        <f>IF(N329="znížená",J329,0)</f>
        <v>0</v>
      </c>
      <c r="BG329" s="175">
        <f>IF(N329="zákl. prenesená",J329,0)</f>
        <v>0</v>
      </c>
      <c r="BH329" s="175">
        <f>IF(N329="zníž. prenesená",J329,0)</f>
        <v>0</v>
      </c>
      <c r="BI329" s="175">
        <f>IF(N329="nulová",J329,0)</f>
        <v>0</v>
      </c>
      <c r="BJ329" s="18" t="s">
        <v>85</v>
      </c>
      <c r="BK329" s="176">
        <f>ROUND(I329*H329,3)</f>
        <v>0</v>
      </c>
      <c r="BL329" s="18" t="s">
        <v>246</v>
      </c>
      <c r="BM329" s="174" t="s">
        <v>445</v>
      </c>
    </row>
    <row r="330" spans="1:65" s="2" customFormat="1" ht="24.2" customHeight="1">
      <c r="A330" s="33"/>
      <c r="B330" s="128"/>
      <c r="C330" s="163" t="s">
        <v>446</v>
      </c>
      <c r="D330" s="163" t="s">
        <v>154</v>
      </c>
      <c r="E330" s="164" t="s">
        <v>447</v>
      </c>
      <c r="F330" s="165" t="s">
        <v>448</v>
      </c>
      <c r="G330" s="166" t="s">
        <v>218</v>
      </c>
      <c r="H330" s="167">
        <v>176.3</v>
      </c>
      <c r="I330" s="168"/>
      <c r="J330" s="167">
        <f>ROUND(I330*H330,3)</f>
        <v>0</v>
      </c>
      <c r="K330" s="169"/>
      <c r="L330" s="34"/>
      <c r="M330" s="170" t="s">
        <v>1</v>
      </c>
      <c r="N330" s="171" t="s">
        <v>39</v>
      </c>
      <c r="O330" s="62"/>
      <c r="P330" s="172">
        <f>O330*H330</f>
        <v>0</v>
      </c>
      <c r="Q330" s="172">
        <v>4.2999999999999999E-4</v>
      </c>
      <c r="R330" s="172">
        <f>Q330*H330</f>
        <v>7.5809000000000001E-2</v>
      </c>
      <c r="S330" s="172">
        <v>0</v>
      </c>
      <c r="T330" s="173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74" t="s">
        <v>246</v>
      </c>
      <c r="AT330" s="174" t="s">
        <v>154</v>
      </c>
      <c r="AU330" s="174" t="s">
        <v>85</v>
      </c>
      <c r="AY330" s="18" t="s">
        <v>152</v>
      </c>
      <c r="BE330" s="175">
        <f>IF(N330="základná",J330,0)</f>
        <v>0</v>
      </c>
      <c r="BF330" s="175">
        <f>IF(N330="znížená",J330,0)</f>
        <v>0</v>
      </c>
      <c r="BG330" s="175">
        <f>IF(N330="zákl. prenesená",J330,0)</f>
        <v>0</v>
      </c>
      <c r="BH330" s="175">
        <f>IF(N330="zníž. prenesená",J330,0)</f>
        <v>0</v>
      </c>
      <c r="BI330" s="175">
        <f>IF(N330="nulová",J330,0)</f>
        <v>0</v>
      </c>
      <c r="BJ330" s="18" t="s">
        <v>85</v>
      </c>
      <c r="BK330" s="176">
        <f>ROUND(I330*H330,3)</f>
        <v>0</v>
      </c>
      <c r="BL330" s="18" t="s">
        <v>246</v>
      </c>
      <c r="BM330" s="174" t="s">
        <v>449</v>
      </c>
    </row>
    <row r="331" spans="1:65" s="13" customFormat="1">
      <c r="B331" s="177"/>
      <c r="D331" s="178" t="s">
        <v>160</v>
      </c>
      <c r="E331" s="179" t="s">
        <v>1</v>
      </c>
      <c r="F331" s="180" t="s">
        <v>450</v>
      </c>
      <c r="H331" s="179" t="s">
        <v>1</v>
      </c>
      <c r="I331" s="181"/>
      <c r="L331" s="177"/>
      <c r="M331" s="182"/>
      <c r="N331" s="183"/>
      <c r="O331" s="183"/>
      <c r="P331" s="183"/>
      <c r="Q331" s="183"/>
      <c r="R331" s="183"/>
      <c r="S331" s="183"/>
      <c r="T331" s="184"/>
      <c r="AT331" s="179" t="s">
        <v>160</v>
      </c>
      <c r="AU331" s="179" t="s">
        <v>85</v>
      </c>
      <c r="AV331" s="13" t="s">
        <v>78</v>
      </c>
      <c r="AW331" s="13" t="s">
        <v>28</v>
      </c>
      <c r="AX331" s="13" t="s">
        <v>73</v>
      </c>
      <c r="AY331" s="179" t="s">
        <v>152</v>
      </c>
    </row>
    <row r="332" spans="1:65" s="14" customFormat="1">
      <c r="B332" s="185"/>
      <c r="D332" s="178" t="s">
        <v>160</v>
      </c>
      <c r="E332" s="186" t="s">
        <v>1</v>
      </c>
      <c r="F332" s="187" t="s">
        <v>451</v>
      </c>
      <c r="H332" s="188">
        <v>110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160</v>
      </c>
      <c r="AU332" s="186" t="s">
        <v>85</v>
      </c>
      <c r="AV332" s="14" t="s">
        <v>85</v>
      </c>
      <c r="AW332" s="14" t="s">
        <v>28</v>
      </c>
      <c r="AX332" s="14" t="s">
        <v>73</v>
      </c>
      <c r="AY332" s="186" t="s">
        <v>152</v>
      </c>
    </row>
    <row r="333" spans="1:65" s="14" customFormat="1">
      <c r="B333" s="185"/>
      <c r="D333" s="178" t="s">
        <v>160</v>
      </c>
      <c r="E333" s="186" t="s">
        <v>1</v>
      </c>
      <c r="F333" s="187" t="s">
        <v>452</v>
      </c>
      <c r="H333" s="188">
        <v>66.3</v>
      </c>
      <c r="I333" s="189"/>
      <c r="L333" s="185"/>
      <c r="M333" s="190"/>
      <c r="N333" s="191"/>
      <c r="O333" s="191"/>
      <c r="P333" s="191"/>
      <c r="Q333" s="191"/>
      <c r="R333" s="191"/>
      <c r="S333" s="191"/>
      <c r="T333" s="192"/>
      <c r="AT333" s="186" t="s">
        <v>160</v>
      </c>
      <c r="AU333" s="186" t="s">
        <v>85</v>
      </c>
      <c r="AV333" s="14" t="s">
        <v>85</v>
      </c>
      <c r="AW333" s="14" t="s">
        <v>28</v>
      </c>
      <c r="AX333" s="14" t="s">
        <v>73</v>
      </c>
      <c r="AY333" s="186" t="s">
        <v>152</v>
      </c>
    </row>
    <row r="334" spans="1:65" s="15" customFormat="1">
      <c r="B334" s="193"/>
      <c r="D334" s="178" t="s">
        <v>160</v>
      </c>
      <c r="E334" s="194" t="s">
        <v>1</v>
      </c>
      <c r="F334" s="195" t="s">
        <v>164</v>
      </c>
      <c r="H334" s="196">
        <v>176.3</v>
      </c>
      <c r="I334" s="197"/>
      <c r="L334" s="193"/>
      <c r="M334" s="198"/>
      <c r="N334" s="199"/>
      <c r="O334" s="199"/>
      <c r="P334" s="199"/>
      <c r="Q334" s="199"/>
      <c r="R334" s="199"/>
      <c r="S334" s="199"/>
      <c r="T334" s="200"/>
      <c r="AT334" s="194" t="s">
        <v>160</v>
      </c>
      <c r="AU334" s="194" t="s">
        <v>85</v>
      </c>
      <c r="AV334" s="15" t="s">
        <v>158</v>
      </c>
      <c r="AW334" s="15" t="s">
        <v>28</v>
      </c>
      <c r="AX334" s="15" t="s">
        <v>78</v>
      </c>
      <c r="AY334" s="194" t="s">
        <v>152</v>
      </c>
    </row>
    <row r="335" spans="1:65" s="13" customFormat="1" ht="22.5">
      <c r="B335" s="177"/>
      <c r="D335" s="178" t="s">
        <v>160</v>
      </c>
      <c r="E335" s="179" t="s">
        <v>1</v>
      </c>
      <c r="F335" s="180" t="s">
        <v>453</v>
      </c>
      <c r="H335" s="179" t="s">
        <v>1</v>
      </c>
      <c r="I335" s="181"/>
      <c r="L335" s="177"/>
      <c r="M335" s="182"/>
      <c r="N335" s="183"/>
      <c r="O335" s="183"/>
      <c r="P335" s="183"/>
      <c r="Q335" s="183"/>
      <c r="R335" s="183"/>
      <c r="S335" s="183"/>
      <c r="T335" s="184"/>
      <c r="AT335" s="179" t="s">
        <v>160</v>
      </c>
      <c r="AU335" s="179" t="s">
        <v>85</v>
      </c>
      <c r="AV335" s="13" t="s">
        <v>78</v>
      </c>
      <c r="AW335" s="13" t="s">
        <v>28</v>
      </c>
      <c r="AX335" s="13" t="s">
        <v>73</v>
      </c>
      <c r="AY335" s="179" t="s">
        <v>152</v>
      </c>
    </row>
    <row r="336" spans="1:65" s="2" customFormat="1" ht="24.2" customHeight="1">
      <c r="A336" s="33"/>
      <c r="B336" s="128"/>
      <c r="C336" s="163" t="s">
        <v>454</v>
      </c>
      <c r="D336" s="163" t="s">
        <v>154</v>
      </c>
      <c r="E336" s="164" t="s">
        <v>455</v>
      </c>
      <c r="F336" s="165" t="s">
        <v>456</v>
      </c>
      <c r="G336" s="166" t="s">
        <v>218</v>
      </c>
      <c r="H336" s="167">
        <v>176.3</v>
      </c>
      <c r="I336" s="168"/>
      <c r="J336" s="167">
        <f>ROUND(I336*H336,3)</f>
        <v>0</v>
      </c>
      <c r="K336" s="169"/>
      <c r="L336" s="34"/>
      <c r="M336" s="170" t="s">
        <v>1</v>
      </c>
      <c r="N336" s="171" t="s">
        <v>39</v>
      </c>
      <c r="O336" s="62"/>
      <c r="P336" s="172">
        <f>O336*H336</f>
        <v>0</v>
      </c>
      <c r="Q336" s="172">
        <v>0</v>
      </c>
      <c r="R336" s="172">
        <f>Q336*H336</f>
        <v>0</v>
      </c>
      <c r="S336" s="172">
        <v>3.3700000000000002E-3</v>
      </c>
      <c r="T336" s="173">
        <f>S336*H336</f>
        <v>0.59413100000000008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4" t="s">
        <v>246</v>
      </c>
      <c r="AT336" s="174" t="s">
        <v>154</v>
      </c>
      <c r="AU336" s="174" t="s">
        <v>85</v>
      </c>
      <c r="AY336" s="18" t="s">
        <v>152</v>
      </c>
      <c r="BE336" s="175">
        <f>IF(N336="základná",J336,0)</f>
        <v>0</v>
      </c>
      <c r="BF336" s="175">
        <f>IF(N336="znížená",J336,0)</f>
        <v>0</v>
      </c>
      <c r="BG336" s="175">
        <f>IF(N336="zákl. prenesená",J336,0)</f>
        <v>0</v>
      </c>
      <c r="BH336" s="175">
        <f>IF(N336="zníž. prenesená",J336,0)</f>
        <v>0</v>
      </c>
      <c r="BI336" s="175">
        <f>IF(N336="nulová",J336,0)</f>
        <v>0</v>
      </c>
      <c r="BJ336" s="18" t="s">
        <v>85</v>
      </c>
      <c r="BK336" s="176">
        <f>ROUND(I336*H336,3)</f>
        <v>0</v>
      </c>
      <c r="BL336" s="18" t="s">
        <v>246</v>
      </c>
      <c r="BM336" s="174" t="s">
        <v>457</v>
      </c>
    </row>
    <row r="337" spans="1:65" s="13" customFormat="1">
      <c r="B337" s="177"/>
      <c r="D337" s="178" t="s">
        <v>160</v>
      </c>
      <c r="E337" s="179" t="s">
        <v>1</v>
      </c>
      <c r="F337" s="180" t="s">
        <v>458</v>
      </c>
      <c r="H337" s="179" t="s">
        <v>1</v>
      </c>
      <c r="I337" s="181"/>
      <c r="L337" s="177"/>
      <c r="M337" s="182"/>
      <c r="N337" s="183"/>
      <c r="O337" s="183"/>
      <c r="P337" s="183"/>
      <c r="Q337" s="183"/>
      <c r="R337" s="183"/>
      <c r="S337" s="183"/>
      <c r="T337" s="184"/>
      <c r="AT337" s="179" t="s">
        <v>160</v>
      </c>
      <c r="AU337" s="179" t="s">
        <v>85</v>
      </c>
      <c r="AV337" s="13" t="s">
        <v>78</v>
      </c>
      <c r="AW337" s="13" t="s">
        <v>28</v>
      </c>
      <c r="AX337" s="13" t="s">
        <v>73</v>
      </c>
      <c r="AY337" s="179" t="s">
        <v>152</v>
      </c>
    </row>
    <row r="338" spans="1:65" s="14" customFormat="1">
      <c r="B338" s="185"/>
      <c r="D338" s="178" t="s">
        <v>160</v>
      </c>
      <c r="E338" s="186" t="s">
        <v>1</v>
      </c>
      <c r="F338" s="187" t="s">
        <v>451</v>
      </c>
      <c r="H338" s="188">
        <v>110</v>
      </c>
      <c r="I338" s="189"/>
      <c r="L338" s="185"/>
      <c r="M338" s="190"/>
      <c r="N338" s="191"/>
      <c r="O338" s="191"/>
      <c r="P338" s="191"/>
      <c r="Q338" s="191"/>
      <c r="R338" s="191"/>
      <c r="S338" s="191"/>
      <c r="T338" s="192"/>
      <c r="AT338" s="186" t="s">
        <v>160</v>
      </c>
      <c r="AU338" s="186" t="s">
        <v>85</v>
      </c>
      <c r="AV338" s="14" t="s">
        <v>85</v>
      </c>
      <c r="AW338" s="14" t="s">
        <v>28</v>
      </c>
      <c r="AX338" s="14" t="s">
        <v>73</v>
      </c>
      <c r="AY338" s="186" t="s">
        <v>152</v>
      </c>
    </row>
    <row r="339" spans="1:65" s="14" customFormat="1">
      <c r="B339" s="185"/>
      <c r="D339" s="178" t="s">
        <v>160</v>
      </c>
      <c r="E339" s="186" t="s">
        <v>1</v>
      </c>
      <c r="F339" s="187" t="s">
        <v>452</v>
      </c>
      <c r="H339" s="188">
        <v>66.3</v>
      </c>
      <c r="I339" s="189"/>
      <c r="L339" s="185"/>
      <c r="M339" s="190"/>
      <c r="N339" s="191"/>
      <c r="O339" s="191"/>
      <c r="P339" s="191"/>
      <c r="Q339" s="191"/>
      <c r="R339" s="191"/>
      <c r="S339" s="191"/>
      <c r="T339" s="192"/>
      <c r="AT339" s="186" t="s">
        <v>160</v>
      </c>
      <c r="AU339" s="186" t="s">
        <v>85</v>
      </c>
      <c r="AV339" s="14" t="s">
        <v>85</v>
      </c>
      <c r="AW339" s="14" t="s">
        <v>28</v>
      </c>
      <c r="AX339" s="14" t="s">
        <v>73</v>
      </c>
      <c r="AY339" s="186" t="s">
        <v>152</v>
      </c>
    </row>
    <row r="340" spans="1:65" s="15" customFormat="1">
      <c r="B340" s="193"/>
      <c r="D340" s="178" t="s">
        <v>160</v>
      </c>
      <c r="E340" s="194" t="s">
        <v>1</v>
      </c>
      <c r="F340" s="195" t="s">
        <v>164</v>
      </c>
      <c r="H340" s="196">
        <v>176.3</v>
      </c>
      <c r="I340" s="197"/>
      <c r="L340" s="193"/>
      <c r="M340" s="198"/>
      <c r="N340" s="199"/>
      <c r="O340" s="199"/>
      <c r="P340" s="199"/>
      <c r="Q340" s="199"/>
      <c r="R340" s="199"/>
      <c r="S340" s="199"/>
      <c r="T340" s="200"/>
      <c r="AT340" s="194" t="s">
        <v>160</v>
      </c>
      <c r="AU340" s="194" t="s">
        <v>85</v>
      </c>
      <c r="AV340" s="15" t="s">
        <v>158</v>
      </c>
      <c r="AW340" s="15" t="s">
        <v>28</v>
      </c>
      <c r="AX340" s="15" t="s">
        <v>78</v>
      </c>
      <c r="AY340" s="194" t="s">
        <v>152</v>
      </c>
    </row>
    <row r="341" spans="1:65" s="2" customFormat="1" ht="21.75" customHeight="1">
      <c r="A341" s="33"/>
      <c r="B341" s="128"/>
      <c r="C341" s="163" t="s">
        <v>459</v>
      </c>
      <c r="D341" s="163" t="s">
        <v>154</v>
      </c>
      <c r="E341" s="164" t="s">
        <v>460</v>
      </c>
      <c r="F341" s="165" t="s">
        <v>461</v>
      </c>
      <c r="G341" s="166" t="s">
        <v>380</v>
      </c>
      <c r="H341" s="167">
        <v>9</v>
      </c>
      <c r="I341" s="168"/>
      <c r="J341" s="167">
        <f>ROUND(I341*H341,3)</f>
        <v>0</v>
      </c>
      <c r="K341" s="169"/>
      <c r="L341" s="34"/>
      <c r="M341" s="170" t="s">
        <v>1</v>
      </c>
      <c r="N341" s="171" t="s">
        <v>39</v>
      </c>
      <c r="O341" s="62"/>
      <c r="P341" s="172">
        <f>O341*H341</f>
        <v>0</v>
      </c>
      <c r="Q341" s="172">
        <v>4.6999999999999999E-4</v>
      </c>
      <c r="R341" s="172">
        <f>Q341*H341</f>
        <v>4.2300000000000003E-3</v>
      </c>
      <c r="S341" s="172">
        <v>0</v>
      </c>
      <c r="T341" s="173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74" t="s">
        <v>246</v>
      </c>
      <c r="AT341" s="174" t="s">
        <v>154</v>
      </c>
      <c r="AU341" s="174" t="s">
        <v>85</v>
      </c>
      <c r="AY341" s="18" t="s">
        <v>152</v>
      </c>
      <c r="BE341" s="175">
        <f>IF(N341="základná",J341,0)</f>
        <v>0</v>
      </c>
      <c r="BF341" s="175">
        <f>IF(N341="znížená",J341,0)</f>
        <v>0</v>
      </c>
      <c r="BG341" s="175">
        <f>IF(N341="zákl. prenesená",J341,0)</f>
        <v>0</v>
      </c>
      <c r="BH341" s="175">
        <f>IF(N341="zníž. prenesená",J341,0)</f>
        <v>0</v>
      </c>
      <c r="BI341" s="175">
        <f>IF(N341="nulová",J341,0)</f>
        <v>0</v>
      </c>
      <c r="BJ341" s="18" t="s">
        <v>85</v>
      </c>
      <c r="BK341" s="176">
        <f>ROUND(I341*H341,3)</f>
        <v>0</v>
      </c>
      <c r="BL341" s="18" t="s">
        <v>246</v>
      </c>
      <c r="BM341" s="174" t="s">
        <v>462</v>
      </c>
    </row>
    <row r="342" spans="1:65" s="2" customFormat="1" ht="24.2" customHeight="1">
      <c r="A342" s="33"/>
      <c r="B342" s="128"/>
      <c r="C342" s="163" t="s">
        <v>463</v>
      </c>
      <c r="D342" s="163" t="s">
        <v>154</v>
      </c>
      <c r="E342" s="164" t="s">
        <v>464</v>
      </c>
      <c r="F342" s="165" t="s">
        <v>465</v>
      </c>
      <c r="G342" s="166" t="s">
        <v>380</v>
      </c>
      <c r="H342" s="167">
        <v>8</v>
      </c>
      <c r="I342" s="168"/>
      <c r="J342" s="167">
        <f>ROUND(I342*H342,3)</f>
        <v>0</v>
      </c>
      <c r="K342" s="169"/>
      <c r="L342" s="34"/>
      <c r="M342" s="170" t="s">
        <v>1</v>
      </c>
      <c r="N342" s="171" t="s">
        <v>39</v>
      </c>
      <c r="O342" s="62"/>
      <c r="P342" s="172">
        <f>O342*H342</f>
        <v>0</v>
      </c>
      <c r="Q342" s="172">
        <v>4.6999999999999999E-4</v>
      </c>
      <c r="R342" s="172">
        <f>Q342*H342</f>
        <v>3.7599999999999999E-3</v>
      </c>
      <c r="S342" s="172">
        <v>0</v>
      </c>
      <c r="T342" s="173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74" t="s">
        <v>246</v>
      </c>
      <c r="AT342" s="174" t="s">
        <v>154</v>
      </c>
      <c r="AU342" s="174" t="s">
        <v>85</v>
      </c>
      <c r="AY342" s="18" t="s">
        <v>152</v>
      </c>
      <c r="BE342" s="175">
        <f>IF(N342="základná",J342,0)</f>
        <v>0</v>
      </c>
      <c r="BF342" s="175">
        <f>IF(N342="znížená",J342,0)</f>
        <v>0</v>
      </c>
      <c r="BG342" s="175">
        <f>IF(N342="zákl. prenesená",J342,0)</f>
        <v>0</v>
      </c>
      <c r="BH342" s="175">
        <f>IF(N342="zníž. prenesená",J342,0)</f>
        <v>0</v>
      </c>
      <c r="BI342" s="175">
        <f>IF(N342="nulová",J342,0)</f>
        <v>0</v>
      </c>
      <c r="BJ342" s="18" t="s">
        <v>85</v>
      </c>
      <c r="BK342" s="176">
        <f>ROUND(I342*H342,3)</f>
        <v>0</v>
      </c>
      <c r="BL342" s="18" t="s">
        <v>246</v>
      </c>
      <c r="BM342" s="174" t="s">
        <v>466</v>
      </c>
    </row>
    <row r="343" spans="1:65" s="2" customFormat="1" ht="24.2" customHeight="1">
      <c r="A343" s="33"/>
      <c r="B343" s="128"/>
      <c r="C343" s="163" t="s">
        <v>467</v>
      </c>
      <c r="D343" s="163" t="s">
        <v>154</v>
      </c>
      <c r="E343" s="164" t="s">
        <v>468</v>
      </c>
      <c r="F343" s="165" t="s">
        <v>469</v>
      </c>
      <c r="G343" s="166" t="s">
        <v>390</v>
      </c>
      <c r="H343" s="168"/>
      <c r="I343" s="168"/>
      <c r="J343" s="167">
        <f>ROUND(I343*H343,3)</f>
        <v>0</v>
      </c>
      <c r="K343" s="169"/>
      <c r="L343" s="34"/>
      <c r="M343" s="170" t="s">
        <v>1</v>
      </c>
      <c r="N343" s="171" t="s">
        <v>39</v>
      </c>
      <c r="O343" s="62"/>
      <c r="P343" s="172">
        <f>O343*H343</f>
        <v>0</v>
      </c>
      <c r="Q343" s="172">
        <v>0</v>
      </c>
      <c r="R343" s="172">
        <f>Q343*H343</f>
        <v>0</v>
      </c>
      <c r="S343" s="172">
        <v>0</v>
      </c>
      <c r="T343" s="173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4" t="s">
        <v>246</v>
      </c>
      <c r="AT343" s="174" t="s">
        <v>154</v>
      </c>
      <c r="AU343" s="174" t="s">
        <v>85</v>
      </c>
      <c r="AY343" s="18" t="s">
        <v>152</v>
      </c>
      <c r="BE343" s="175">
        <f>IF(N343="základná",J343,0)</f>
        <v>0</v>
      </c>
      <c r="BF343" s="175">
        <f>IF(N343="znížená",J343,0)</f>
        <v>0</v>
      </c>
      <c r="BG343" s="175">
        <f>IF(N343="zákl. prenesená",J343,0)</f>
        <v>0</v>
      </c>
      <c r="BH343" s="175">
        <f>IF(N343="zníž. prenesená",J343,0)</f>
        <v>0</v>
      </c>
      <c r="BI343" s="175">
        <f>IF(N343="nulová",J343,0)</f>
        <v>0</v>
      </c>
      <c r="BJ343" s="18" t="s">
        <v>85</v>
      </c>
      <c r="BK343" s="176">
        <f>ROUND(I343*H343,3)</f>
        <v>0</v>
      </c>
      <c r="BL343" s="18" t="s">
        <v>246</v>
      </c>
      <c r="BM343" s="174" t="s">
        <v>470</v>
      </c>
    </row>
    <row r="344" spans="1:65" s="12" customFormat="1" ht="25.9" customHeight="1">
      <c r="B344" s="150"/>
      <c r="D344" s="151" t="s">
        <v>72</v>
      </c>
      <c r="E344" s="152" t="s">
        <v>283</v>
      </c>
      <c r="F344" s="152" t="s">
        <v>471</v>
      </c>
      <c r="I344" s="153"/>
      <c r="J344" s="154">
        <f>BK344</f>
        <v>0</v>
      </c>
      <c r="L344" s="150"/>
      <c r="M344" s="155"/>
      <c r="N344" s="156"/>
      <c r="O344" s="156"/>
      <c r="P344" s="157">
        <f>P345</f>
        <v>0</v>
      </c>
      <c r="Q344" s="156"/>
      <c r="R344" s="157">
        <f>R345</f>
        <v>0</v>
      </c>
      <c r="S344" s="156"/>
      <c r="T344" s="158">
        <f>T345</f>
        <v>0</v>
      </c>
      <c r="AR344" s="151" t="s">
        <v>166</v>
      </c>
      <c r="AT344" s="159" t="s">
        <v>72</v>
      </c>
      <c r="AU344" s="159" t="s">
        <v>73</v>
      </c>
      <c r="AY344" s="151" t="s">
        <v>152</v>
      </c>
      <c r="BK344" s="160">
        <f>BK345</f>
        <v>0</v>
      </c>
    </row>
    <row r="345" spans="1:65" s="12" customFormat="1" ht="22.9" customHeight="1">
      <c r="B345" s="150"/>
      <c r="D345" s="151" t="s">
        <v>72</v>
      </c>
      <c r="E345" s="161" t="s">
        <v>472</v>
      </c>
      <c r="F345" s="161" t="s">
        <v>473</v>
      </c>
      <c r="I345" s="153"/>
      <c r="J345" s="162">
        <f>BK345</f>
        <v>0</v>
      </c>
      <c r="L345" s="150"/>
      <c r="M345" s="155"/>
      <c r="N345" s="156"/>
      <c r="O345" s="156"/>
      <c r="P345" s="157">
        <f>SUM(P346:P347)</f>
        <v>0</v>
      </c>
      <c r="Q345" s="156"/>
      <c r="R345" s="157">
        <f>SUM(R346:R347)</f>
        <v>0</v>
      </c>
      <c r="S345" s="156"/>
      <c r="T345" s="158">
        <f>SUM(T346:T347)</f>
        <v>0</v>
      </c>
      <c r="AR345" s="151" t="s">
        <v>166</v>
      </c>
      <c r="AT345" s="159" t="s">
        <v>72</v>
      </c>
      <c r="AU345" s="159" t="s">
        <v>78</v>
      </c>
      <c r="AY345" s="151" t="s">
        <v>152</v>
      </c>
      <c r="BK345" s="160">
        <f>SUM(BK346:BK347)</f>
        <v>0</v>
      </c>
    </row>
    <row r="346" spans="1:65" s="2" customFormat="1" ht="37.9" customHeight="1">
      <c r="A346" s="33"/>
      <c r="B346" s="128"/>
      <c r="C346" s="163" t="s">
        <v>474</v>
      </c>
      <c r="D346" s="163" t="s">
        <v>154</v>
      </c>
      <c r="E346" s="164" t="s">
        <v>475</v>
      </c>
      <c r="F346" s="165" t="s">
        <v>476</v>
      </c>
      <c r="G346" s="166" t="s">
        <v>218</v>
      </c>
      <c r="H346" s="167">
        <v>263.8</v>
      </c>
      <c r="I346" s="168"/>
      <c r="J346" s="167">
        <f>ROUND(I346*H346,3)</f>
        <v>0</v>
      </c>
      <c r="K346" s="169"/>
      <c r="L346" s="34"/>
      <c r="M346" s="170" t="s">
        <v>1</v>
      </c>
      <c r="N346" s="171" t="s">
        <v>39</v>
      </c>
      <c r="O346" s="62"/>
      <c r="P346" s="172">
        <f>O346*H346</f>
        <v>0</v>
      </c>
      <c r="Q346" s="172">
        <v>0</v>
      </c>
      <c r="R346" s="172">
        <f>Q346*H346</f>
        <v>0</v>
      </c>
      <c r="S346" s="172">
        <v>0</v>
      </c>
      <c r="T346" s="173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4" t="s">
        <v>246</v>
      </c>
      <c r="AT346" s="174" t="s">
        <v>154</v>
      </c>
      <c r="AU346" s="174" t="s">
        <v>85</v>
      </c>
      <c r="AY346" s="18" t="s">
        <v>152</v>
      </c>
      <c r="BE346" s="175">
        <f>IF(N346="základná",J346,0)</f>
        <v>0</v>
      </c>
      <c r="BF346" s="175">
        <f>IF(N346="znížená",J346,0)</f>
        <v>0</v>
      </c>
      <c r="BG346" s="175">
        <f>IF(N346="zákl. prenesená",J346,0)</f>
        <v>0</v>
      </c>
      <c r="BH346" s="175">
        <f>IF(N346="zníž. prenesená",J346,0)</f>
        <v>0</v>
      </c>
      <c r="BI346" s="175">
        <f>IF(N346="nulová",J346,0)</f>
        <v>0</v>
      </c>
      <c r="BJ346" s="18" t="s">
        <v>85</v>
      </c>
      <c r="BK346" s="176">
        <f>ROUND(I346*H346,3)</f>
        <v>0</v>
      </c>
      <c r="BL346" s="18" t="s">
        <v>246</v>
      </c>
      <c r="BM346" s="174" t="s">
        <v>477</v>
      </c>
    </row>
    <row r="347" spans="1:65" s="2" customFormat="1" ht="37.9" customHeight="1">
      <c r="A347" s="33"/>
      <c r="B347" s="128"/>
      <c r="C347" s="163" t="s">
        <v>478</v>
      </c>
      <c r="D347" s="163" t="s">
        <v>154</v>
      </c>
      <c r="E347" s="164" t="s">
        <v>479</v>
      </c>
      <c r="F347" s="165" t="s">
        <v>480</v>
      </c>
      <c r="G347" s="166" t="s">
        <v>218</v>
      </c>
      <c r="H347" s="167">
        <v>263.8</v>
      </c>
      <c r="I347" s="168"/>
      <c r="J347" s="167">
        <f>ROUND(I347*H347,3)</f>
        <v>0</v>
      </c>
      <c r="K347" s="169"/>
      <c r="L347" s="34"/>
      <c r="M347" s="219" t="s">
        <v>1</v>
      </c>
      <c r="N347" s="220" t="s">
        <v>39</v>
      </c>
      <c r="O347" s="221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74" t="s">
        <v>246</v>
      </c>
      <c r="AT347" s="174" t="s">
        <v>154</v>
      </c>
      <c r="AU347" s="174" t="s">
        <v>85</v>
      </c>
      <c r="AY347" s="18" t="s">
        <v>152</v>
      </c>
      <c r="BE347" s="175">
        <f>IF(N347="základná",J347,0)</f>
        <v>0</v>
      </c>
      <c r="BF347" s="175">
        <f>IF(N347="znížená",J347,0)</f>
        <v>0</v>
      </c>
      <c r="BG347" s="175">
        <f>IF(N347="zákl. prenesená",J347,0)</f>
        <v>0</v>
      </c>
      <c r="BH347" s="175">
        <f>IF(N347="zníž. prenesená",J347,0)</f>
        <v>0</v>
      </c>
      <c r="BI347" s="175">
        <f>IF(N347="nulová",J347,0)</f>
        <v>0</v>
      </c>
      <c r="BJ347" s="18" t="s">
        <v>85</v>
      </c>
      <c r="BK347" s="176">
        <f>ROUND(I347*H347,3)</f>
        <v>0</v>
      </c>
      <c r="BL347" s="18" t="s">
        <v>246</v>
      </c>
      <c r="BM347" s="174" t="s">
        <v>481</v>
      </c>
    </row>
    <row r="348" spans="1:65" s="2" customFormat="1" ht="6.95" customHeight="1">
      <c r="A348" s="33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34"/>
      <c r="M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</row>
    <row r="349" spans="1:65" s="225" customFormat="1" ht="18.75" customHeight="1">
      <c r="C349" s="225" t="s">
        <v>482</v>
      </c>
      <c r="D349" s="226"/>
      <c r="E349" s="226"/>
      <c r="F349" s="226"/>
      <c r="G349" s="226"/>
      <c r="H349" s="227"/>
      <c r="I349" s="227"/>
      <c r="J349" s="227"/>
    </row>
    <row r="350" spans="1:65" s="225" customFormat="1" ht="36" customHeight="1">
      <c r="C350" s="271" t="s">
        <v>483</v>
      </c>
      <c r="D350" s="277"/>
      <c r="E350" s="277"/>
      <c r="F350" s="277"/>
      <c r="G350" s="277"/>
      <c r="H350" s="277"/>
      <c r="I350" s="277"/>
      <c r="J350" s="228"/>
    </row>
    <row r="351" spans="1:65" s="225" customFormat="1" ht="56.25" customHeight="1">
      <c r="C351" s="271" t="s">
        <v>484</v>
      </c>
      <c r="D351" s="271"/>
      <c r="E351" s="271"/>
      <c r="F351" s="271"/>
      <c r="G351" s="271"/>
      <c r="H351" s="271"/>
      <c r="I351" s="271"/>
      <c r="J351" s="228"/>
    </row>
    <row r="352" spans="1:65" s="225" customFormat="1" ht="45.75" customHeight="1">
      <c r="C352" s="271" t="s">
        <v>485</v>
      </c>
      <c r="D352" s="271"/>
      <c r="E352" s="271"/>
      <c r="F352" s="271"/>
      <c r="G352" s="271"/>
      <c r="H352" s="271"/>
      <c r="I352" s="271"/>
      <c r="J352" s="228"/>
    </row>
    <row r="353" spans="3:10" s="225" customFormat="1" ht="34.5" customHeight="1">
      <c r="C353" s="271" t="s">
        <v>486</v>
      </c>
      <c r="D353" s="271"/>
      <c r="E353" s="271"/>
      <c r="F353" s="271"/>
      <c r="G353" s="271"/>
      <c r="H353" s="271"/>
      <c r="I353" s="271"/>
      <c r="J353" s="228"/>
    </row>
    <row r="354" spans="3:10" s="225" customFormat="1" ht="47.25" customHeight="1">
      <c r="C354" s="271" t="s">
        <v>487</v>
      </c>
      <c r="D354" s="271"/>
      <c r="E354" s="271"/>
      <c r="F354" s="271"/>
      <c r="G354" s="271"/>
      <c r="H354" s="271"/>
      <c r="I354" s="271"/>
      <c r="J354" s="227"/>
    </row>
    <row r="355" spans="3:10" s="225" customFormat="1" ht="32.25" customHeight="1">
      <c r="C355" s="271" t="s">
        <v>488</v>
      </c>
      <c r="D355" s="271"/>
      <c r="E355" s="271"/>
      <c r="F355" s="271"/>
      <c r="G355" s="271"/>
      <c r="H355" s="271"/>
      <c r="I355" s="271"/>
      <c r="J355" s="227"/>
    </row>
    <row r="356" spans="3:10" s="225" customFormat="1" ht="21.75" customHeight="1">
      <c r="C356" s="271" t="s">
        <v>489</v>
      </c>
      <c r="D356" s="271"/>
      <c r="E356" s="271"/>
      <c r="F356" s="271"/>
      <c r="G356" s="271"/>
      <c r="H356" s="271"/>
      <c r="I356" s="271"/>
      <c r="J356" s="227"/>
    </row>
  </sheetData>
  <autoFilter ref="C137:K347" xr:uid="{00000000-0009-0000-0000-000001000000}"/>
  <mergeCells count="21">
    <mergeCell ref="D116:F116"/>
    <mergeCell ref="E128:H128"/>
    <mergeCell ref="E130:H130"/>
    <mergeCell ref="L2:V2"/>
    <mergeCell ref="C350:I350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  <mergeCell ref="C356:I356"/>
    <mergeCell ref="C351:I351"/>
    <mergeCell ref="C352:I352"/>
    <mergeCell ref="C353:I353"/>
    <mergeCell ref="C354:I354"/>
    <mergeCell ref="C355:I355"/>
  </mergeCells>
  <pageMargins left="0.7" right="0.7" top="0.75" bottom="0.75" header="0.3" footer="0.3"/>
  <pageSetup paperSize="9" scale="81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SO08 - Retenčná st.</vt:lpstr>
      <vt:lpstr>'Rekapitulácia stavby'!Názvy_tlače</vt:lpstr>
      <vt:lpstr>'SO08 - Retenčná st.'!Názvy_tlače</vt:lpstr>
      <vt:lpstr>'Rekapitulácia stavby'!Oblasť_tlače</vt:lpstr>
      <vt:lpstr>'SO08 - Retenčná st.'!Oblasť_tlače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SILVI-PC\Silvia</dc:creator>
  <cp:lastModifiedBy>X</cp:lastModifiedBy>
  <cp:lastPrinted>2021-09-17T05:15:12Z</cp:lastPrinted>
  <dcterms:created xsi:type="dcterms:W3CDTF">2021-09-17T05:12:13Z</dcterms:created>
  <dcterms:modified xsi:type="dcterms:W3CDTF">2021-09-28T09:45:22Z</dcterms:modified>
</cp:coreProperties>
</file>