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F:\Bánoš\projekty\rozpočty\rozpočty zdravotechnika\"/>
    </mc:Choice>
  </mc:AlternateContent>
  <xr:revisionPtr revIDLastSave="0" documentId="13_ncr:1_{BD614810-D5DB-408C-B90C-C84861F4978B}" xr6:coauthVersionLast="47" xr6:coauthVersionMax="47" xr10:uidLastSave="{00000000-0000-0000-0000-000000000000}"/>
  <bookViews>
    <workbookView xWindow="3495" yWindow="1395" windowWidth="21450" windowHeight="14370" firstSheet="1" activeTab="3" xr2:uid="{00000000-000D-0000-FFFF-FFFF00000000}"/>
  </bookViews>
  <sheets>
    <sheet name="Rekapitulácia stavby" sheetId="1" r:id="rId1"/>
    <sheet name="SO 01 - Dažďová kanalizácia" sheetId="2" r:id="rId2"/>
    <sheet name="SO 02 - Dažďová kanalizácia" sheetId="3" r:id="rId3"/>
    <sheet name="SO 03 - Dažďová kanalizácia" sheetId="4" r:id="rId4"/>
  </sheets>
  <definedNames>
    <definedName name="_xlnm._FilterDatabase" localSheetId="1" hidden="1">'SO 01 - Dažďová kanalizácia'!$C$122:$K$158</definedName>
    <definedName name="_xlnm._FilterDatabase" localSheetId="2" hidden="1">'SO 02 - Dažďová kanalizácia'!$C$122:$K$156</definedName>
    <definedName name="_xlnm._FilterDatabase" localSheetId="3" hidden="1">'SO 03 - Dažďová kanalizácia'!$C$122:$K$156</definedName>
    <definedName name="_xlnm.Print_Titles" localSheetId="0">'Rekapitulácia stavby'!$92:$92</definedName>
    <definedName name="_xlnm.Print_Titles" localSheetId="1">'SO 01 - Dažďová kanalizácia'!$122:$122</definedName>
    <definedName name="_xlnm.Print_Titles" localSheetId="2">'SO 02 - Dažďová kanalizácia'!$122:$122</definedName>
    <definedName name="_xlnm.Print_Titles" localSheetId="3">'SO 03 - Dažďová kanalizácia'!$122:$122</definedName>
    <definedName name="_xlnm.Print_Area" localSheetId="0">'Rekapitulácia stavby'!$D$4:$AO$76,'Rekapitulácia stavby'!$C$82:$AQ$98</definedName>
    <definedName name="_xlnm.Print_Area" localSheetId="1">'SO 01 - Dažďová kanalizácia'!$C$4:$J$76,'SO 01 - Dažďová kanalizácia'!$C$82:$J$104,'SO 01 - Dažďová kanalizácia'!$C$110:$J$158</definedName>
    <definedName name="_xlnm.Print_Area" localSheetId="2">'SO 02 - Dažďová kanalizácia'!$C$4:$J$76,'SO 02 - Dažďová kanalizácia'!$C$82:$J$104,'SO 02 - Dažďová kanalizácia'!$C$110:$J$156</definedName>
    <definedName name="_xlnm.Print_Area" localSheetId="3">'SO 03 - Dažďová kanalizácia'!$C$4:$J$76,'SO 03 - Dažďová kanalizácia'!$C$82:$J$104,'SO 03 - Dažďová kanalizácia'!$C$110:$J$156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4" i="4" l="1"/>
  <c r="J37" i="4"/>
  <c r="J36" i="4"/>
  <c r="AY97" i="1"/>
  <c r="J35" i="4"/>
  <c r="AX97" i="1"/>
  <c r="BI156" i="4"/>
  <c r="BH156" i="4"/>
  <c r="BG156" i="4"/>
  <c r="BE156" i="4"/>
  <c r="T156" i="4"/>
  <c r="T155" i="4"/>
  <c r="R156" i="4"/>
  <c r="R155" i="4"/>
  <c r="P156" i="4"/>
  <c r="P155" i="4"/>
  <c r="J102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17" i="4"/>
  <c r="E115" i="4"/>
  <c r="F89" i="4"/>
  <c r="E87" i="4"/>
  <c r="J24" i="4"/>
  <c r="E24" i="4"/>
  <c r="J92" i="4"/>
  <c r="J23" i="4"/>
  <c r="J21" i="4"/>
  <c r="E21" i="4"/>
  <c r="J119" i="4"/>
  <c r="J20" i="4"/>
  <c r="J18" i="4"/>
  <c r="E18" i="4"/>
  <c r="F120" i="4"/>
  <c r="J17" i="4"/>
  <c r="J15" i="4"/>
  <c r="E15" i="4"/>
  <c r="F119" i="4"/>
  <c r="J14" i="4"/>
  <c r="J12" i="4"/>
  <c r="J89" i="4" s="1"/>
  <c r="E7" i="4"/>
  <c r="E113" i="4"/>
  <c r="J154" i="3"/>
  <c r="J37" i="3"/>
  <c r="J36" i="3"/>
  <c r="AY96" i="1"/>
  <c r="J35" i="3"/>
  <c r="AX96" i="1"/>
  <c r="BI156" i="3"/>
  <c r="BH156" i="3"/>
  <c r="BG156" i="3"/>
  <c r="BE156" i="3"/>
  <c r="T156" i="3"/>
  <c r="T155" i="3"/>
  <c r="R156" i="3"/>
  <c r="R155" i="3"/>
  <c r="P156" i="3"/>
  <c r="P155" i="3"/>
  <c r="J102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F36" i="3" s="1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F117" i="3"/>
  <c r="E115" i="3"/>
  <c r="F89" i="3"/>
  <c r="E87" i="3"/>
  <c r="J24" i="3"/>
  <c r="E24" i="3"/>
  <c r="J92" i="3"/>
  <c r="J23" i="3"/>
  <c r="J21" i="3"/>
  <c r="E21" i="3"/>
  <c r="J119" i="3"/>
  <c r="J20" i="3"/>
  <c r="J18" i="3"/>
  <c r="E18" i="3"/>
  <c r="F120" i="3"/>
  <c r="J17" i="3"/>
  <c r="J15" i="3"/>
  <c r="E15" i="3"/>
  <c r="F119" i="3"/>
  <c r="J14" i="3"/>
  <c r="J12" i="3"/>
  <c r="J117" i="3" s="1"/>
  <c r="E7" i="3"/>
  <c r="E113" i="3"/>
  <c r="J156" i="2"/>
  <c r="J37" i="2"/>
  <c r="J36" i="2"/>
  <c r="AY95" i="1"/>
  <c r="J35" i="2"/>
  <c r="AX95" i="1"/>
  <c r="BI158" i="2"/>
  <c r="BH158" i="2"/>
  <c r="BG158" i="2"/>
  <c r="BE158" i="2"/>
  <c r="T158" i="2"/>
  <c r="T157" i="2"/>
  <c r="R158" i="2"/>
  <c r="R157" i="2"/>
  <c r="P158" i="2"/>
  <c r="P157" i="2"/>
  <c r="J102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91" i="2"/>
  <c r="J20" i="2"/>
  <c r="J18" i="2"/>
  <c r="E18" i="2"/>
  <c r="F92" i="2"/>
  <c r="J17" i="2"/>
  <c r="J15" i="2"/>
  <c r="E15" i="2"/>
  <c r="F119" i="2"/>
  <c r="J14" i="2"/>
  <c r="J12" i="2"/>
  <c r="J117" i="2"/>
  <c r="E7" i="2"/>
  <c r="E85" i="2"/>
  <c r="L90" i="1"/>
  <c r="AM90" i="1"/>
  <c r="AM89" i="1"/>
  <c r="L89" i="1"/>
  <c r="AM87" i="1"/>
  <c r="L87" i="1"/>
  <c r="L85" i="1"/>
  <c r="L84" i="1"/>
  <c r="J127" i="2"/>
  <c r="AS94" i="1"/>
  <c r="J128" i="2"/>
  <c r="J130" i="3"/>
  <c r="BK152" i="4"/>
  <c r="J152" i="4"/>
  <c r="J145" i="4"/>
  <c r="BK127" i="4"/>
  <c r="BK150" i="4"/>
  <c r="J134" i="4"/>
  <c r="J127" i="4"/>
  <c r="BK126" i="2"/>
  <c r="J134" i="2"/>
  <c r="BK151" i="2"/>
  <c r="BK132" i="2"/>
  <c r="BK142" i="2"/>
  <c r="J126" i="2"/>
  <c r="BK126" i="3"/>
  <c r="BK156" i="3"/>
  <c r="BK144" i="3"/>
  <c r="J146" i="3"/>
  <c r="BK144" i="4"/>
  <c r="BK130" i="4"/>
  <c r="BK138" i="4"/>
  <c r="J139" i="4"/>
  <c r="BK145" i="4"/>
  <c r="J143" i="4"/>
  <c r="BK132" i="3"/>
  <c r="BK148" i="3"/>
  <c r="BK149" i="3"/>
  <c r="J147" i="3"/>
  <c r="J138" i="3"/>
  <c r="J150" i="3"/>
  <c r="BK135" i="4"/>
  <c r="BK158" i="2"/>
  <c r="J139" i="2"/>
  <c r="BK143" i="2"/>
  <c r="J130" i="2"/>
  <c r="J145" i="2"/>
  <c r="BK150" i="2"/>
  <c r="BK138" i="2"/>
  <c r="J152" i="3"/>
  <c r="J127" i="3"/>
  <c r="BK127" i="3"/>
  <c r="BK142" i="3"/>
  <c r="BK147" i="3"/>
  <c r="J142" i="2"/>
  <c r="J146" i="2"/>
  <c r="J131" i="2"/>
  <c r="BK129" i="2"/>
  <c r="J148" i="2"/>
  <c r="BK149" i="2"/>
  <c r="BK139" i="2"/>
  <c r="BK133" i="3"/>
  <c r="J129" i="3"/>
  <c r="BK142" i="4"/>
  <c r="J131" i="4"/>
  <c r="J150" i="4"/>
  <c r="J147" i="4"/>
  <c r="BK153" i="3"/>
  <c r="BK138" i="3"/>
  <c r="J133" i="3"/>
  <c r="BK131" i="3"/>
  <c r="J132" i="3"/>
  <c r="J148" i="3"/>
  <c r="J130" i="4"/>
  <c r="BK143" i="4"/>
  <c r="BK129" i="4"/>
  <c r="BK148" i="4"/>
  <c r="BK126" i="4"/>
  <c r="BK147" i="4"/>
  <c r="J149" i="2"/>
  <c r="BK155" i="2"/>
  <c r="BK154" i="2"/>
  <c r="J133" i="2"/>
  <c r="BK135" i="2"/>
  <c r="J153" i="2"/>
  <c r="BK136" i="2"/>
  <c r="BK145" i="3"/>
  <c r="J134" i="3"/>
  <c r="J135" i="3"/>
  <c r="J156" i="3"/>
  <c r="J143" i="3"/>
  <c r="J128" i="3"/>
  <c r="J144" i="4"/>
  <c r="BK133" i="4"/>
  <c r="BK130" i="2"/>
  <c r="BK127" i="2"/>
  <c r="J138" i="2"/>
  <c r="BK145" i="2"/>
  <c r="BK148" i="2"/>
  <c r="J149" i="3"/>
  <c r="BK134" i="3"/>
  <c r="BK128" i="3"/>
  <c r="BK130" i="3"/>
  <c r="J144" i="3"/>
  <c r="J156" i="4"/>
  <c r="J128" i="4"/>
  <c r="BK146" i="4"/>
  <c r="BK149" i="4"/>
  <c r="BK156" i="4"/>
  <c r="BK151" i="4"/>
  <c r="BK128" i="4"/>
  <c r="J136" i="4"/>
  <c r="J129" i="4"/>
  <c r="J152" i="2"/>
  <c r="J151" i="2"/>
  <c r="BK128" i="2"/>
  <c r="BK146" i="2"/>
  <c r="J154" i="2"/>
  <c r="J147" i="2"/>
  <c r="BK133" i="2"/>
  <c r="BK153" i="2"/>
  <c r="J132" i="2"/>
  <c r="J136" i="2"/>
  <c r="J144" i="2"/>
  <c r="J129" i="2"/>
  <c r="J153" i="3"/>
  <c r="J136" i="3"/>
  <c r="J139" i="3"/>
  <c r="J131" i="3"/>
  <c r="BK139" i="3"/>
  <c r="J151" i="4"/>
  <c r="J142" i="4"/>
  <c r="BK136" i="4"/>
  <c r="J138" i="4"/>
  <c r="J148" i="4"/>
  <c r="J158" i="2"/>
  <c r="BK152" i="2"/>
  <c r="BK134" i="2"/>
  <c r="J143" i="2"/>
  <c r="BK144" i="2"/>
  <c r="BK151" i="3"/>
  <c r="BK150" i="3"/>
  <c r="J142" i="3"/>
  <c r="BK136" i="3"/>
  <c r="J145" i="3"/>
  <c r="BK143" i="3"/>
  <c r="BK139" i="4"/>
  <c r="J135" i="4"/>
  <c r="BK132" i="4"/>
  <c r="BK153" i="4"/>
  <c r="J126" i="4"/>
  <c r="J132" i="4"/>
  <c r="BK134" i="4"/>
  <c r="J150" i="2"/>
  <c r="BK131" i="2"/>
  <c r="J155" i="2"/>
  <c r="J135" i="2"/>
  <c r="BK147" i="2"/>
  <c r="BK135" i="3"/>
  <c r="J151" i="3"/>
  <c r="BK129" i="3"/>
  <c r="BK146" i="3"/>
  <c r="BK152" i="3"/>
  <c r="J126" i="3"/>
  <c r="J153" i="4"/>
  <c r="J133" i="4"/>
  <c r="J146" i="4"/>
  <c r="J149" i="4"/>
  <c r="BK131" i="4"/>
  <c r="BK137" i="3" l="1"/>
  <c r="J137" i="3" s="1"/>
  <c r="J99" i="3" s="1"/>
  <c r="P125" i="2"/>
  <c r="BK125" i="2"/>
  <c r="J125" i="2" s="1"/>
  <c r="J98" i="2" s="1"/>
  <c r="T137" i="2"/>
  <c r="T124" i="2" s="1"/>
  <c r="P125" i="3"/>
  <c r="T137" i="3"/>
  <c r="R137" i="3"/>
  <c r="P141" i="2"/>
  <c r="P140" i="2"/>
  <c r="BK141" i="3"/>
  <c r="J141" i="3" s="1"/>
  <c r="J101" i="3" s="1"/>
  <c r="R141" i="2"/>
  <c r="R140" i="2"/>
  <c r="T125" i="3"/>
  <c r="T124" i="3" s="1"/>
  <c r="T123" i="3" s="1"/>
  <c r="BK141" i="2"/>
  <c r="P141" i="3"/>
  <c r="P140" i="3" s="1"/>
  <c r="BK137" i="4"/>
  <c r="J137" i="4" s="1"/>
  <c r="J99" i="4" s="1"/>
  <c r="T125" i="2"/>
  <c r="T141" i="3"/>
  <c r="T140" i="3"/>
  <c r="T137" i="4"/>
  <c r="R125" i="2"/>
  <c r="R125" i="3"/>
  <c r="R124" i="3"/>
  <c r="BK141" i="4"/>
  <c r="J141" i="4" s="1"/>
  <c r="J101" i="4" s="1"/>
  <c r="BK137" i="2"/>
  <c r="J137" i="2" s="1"/>
  <c r="J99" i="2" s="1"/>
  <c r="BK125" i="3"/>
  <c r="BK124" i="3"/>
  <c r="J124" i="3" s="1"/>
  <c r="J97" i="3" s="1"/>
  <c r="P137" i="3"/>
  <c r="R125" i="4"/>
  <c r="R141" i="4"/>
  <c r="R140" i="4"/>
  <c r="T141" i="2"/>
  <c r="T140" i="2"/>
  <c r="P125" i="4"/>
  <c r="R137" i="4"/>
  <c r="P137" i="2"/>
  <c r="R141" i="3"/>
  <c r="R140" i="3"/>
  <c r="BK125" i="4"/>
  <c r="J125" i="4" s="1"/>
  <c r="J98" i="4" s="1"/>
  <c r="P141" i="4"/>
  <c r="P140" i="4" s="1"/>
  <c r="R137" i="2"/>
  <c r="T125" i="4"/>
  <c r="T124" i="4"/>
  <c r="T123" i="4" s="1"/>
  <c r="P137" i="4"/>
  <c r="P124" i="4" s="1"/>
  <c r="P123" i="4" s="1"/>
  <c r="AU97" i="1" s="1"/>
  <c r="T141" i="4"/>
  <c r="T140" i="4"/>
  <c r="BK155" i="3"/>
  <c r="J155" i="3" s="1"/>
  <c r="J103" i="3" s="1"/>
  <c r="BK157" i="2"/>
  <c r="J157" i="2" s="1"/>
  <c r="J103" i="2" s="1"/>
  <c r="BK155" i="4"/>
  <c r="J155" i="4" s="1"/>
  <c r="J103" i="4" s="1"/>
  <c r="BF143" i="4"/>
  <c r="F92" i="4"/>
  <c r="J120" i="4"/>
  <c r="BF131" i="4"/>
  <c r="BF133" i="4"/>
  <c r="J91" i="4"/>
  <c r="J117" i="4"/>
  <c r="BF126" i="4"/>
  <c r="BF147" i="4"/>
  <c r="BF132" i="4"/>
  <c r="BF135" i="4"/>
  <c r="BF151" i="4"/>
  <c r="BF146" i="4"/>
  <c r="BF156" i="4"/>
  <c r="E85" i="4"/>
  <c r="BF145" i="4"/>
  <c r="BF150" i="4"/>
  <c r="BF153" i="4"/>
  <c r="F91" i="4"/>
  <c r="BF136" i="4"/>
  <c r="BF139" i="4"/>
  <c r="BF148" i="4"/>
  <c r="BF152" i="4"/>
  <c r="BF127" i="4"/>
  <c r="BF144" i="4"/>
  <c r="BF138" i="4"/>
  <c r="BF149" i="4"/>
  <c r="BF142" i="4"/>
  <c r="BF128" i="4"/>
  <c r="BF129" i="4"/>
  <c r="BF130" i="4"/>
  <c r="BF134" i="4"/>
  <c r="F92" i="3"/>
  <c r="J120" i="3"/>
  <c r="J91" i="3"/>
  <c r="BF135" i="3"/>
  <c r="BK124" i="2"/>
  <c r="J124" i="2" s="1"/>
  <c r="J97" i="2" s="1"/>
  <c r="BF133" i="3"/>
  <c r="BF144" i="3"/>
  <c r="BF150" i="3"/>
  <c r="E85" i="3"/>
  <c r="BF143" i="3"/>
  <c r="J141" i="2"/>
  <c r="J101" i="2" s="1"/>
  <c r="BF129" i="3"/>
  <c r="BF147" i="3"/>
  <c r="F91" i="3"/>
  <c r="BF148" i="3"/>
  <c r="BF152" i="3"/>
  <c r="BF128" i="3"/>
  <c r="BF130" i="3"/>
  <c r="BF134" i="3"/>
  <c r="BF149" i="3"/>
  <c r="BF136" i="3"/>
  <c r="BF153" i="3"/>
  <c r="BF156" i="3"/>
  <c r="BF142" i="3"/>
  <c r="BF146" i="3"/>
  <c r="BF126" i="3"/>
  <c r="BF131" i="3"/>
  <c r="BF138" i="3"/>
  <c r="BF139" i="3"/>
  <c r="BF132" i="3"/>
  <c r="BF145" i="3"/>
  <c r="BF151" i="3"/>
  <c r="BC96" i="1"/>
  <c r="J89" i="3"/>
  <c r="BF127" i="3"/>
  <c r="F91" i="2"/>
  <c r="BF131" i="2"/>
  <c r="BF134" i="2"/>
  <c r="BF148" i="2"/>
  <c r="BF151" i="2"/>
  <c r="J92" i="2"/>
  <c r="BF132" i="2"/>
  <c r="BF133" i="2"/>
  <c r="BF138" i="2"/>
  <c r="BF144" i="2"/>
  <c r="E113" i="2"/>
  <c r="BF136" i="2"/>
  <c r="BF139" i="2"/>
  <c r="BF146" i="2"/>
  <c r="F120" i="2"/>
  <c r="BF142" i="2"/>
  <c r="BF152" i="2"/>
  <c r="BF153" i="2"/>
  <c r="BF135" i="2"/>
  <c r="J119" i="2"/>
  <c r="BF126" i="2"/>
  <c r="BF127" i="2"/>
  <c r="BF149" i="2"/>
  <c r="BF129" i="2"/>
  <c r="BF145" i="2"/>
  <c r="BF147" i="2"/>
  <c r="BF150" i="2"/>
  <c r="BF155" i="2"/>
  <c r="BF158" i="2"/>
  <c r="J89" i="2"/>
  <c r="BF130" i="2"/>
  <c r="BF143" i="2"/>
  <c r="BF154" i="2"/>
  <c r="BF128" i="2"/>
  <c r="F37" i="4"/>
  <c r="BD97" i="1" s="1"/>
  <c r="F37" i="2"/>
  <c r="BD95" i="1" s="1"/>
  <c r="F33" i="3"/>
  <c r="AZ96" i="1" s="1"/>
  <c r="F35" i="4"/>
  <c r="BB97" i="1" s="1"/>
  <c r="J33" i="3"/>
  <c r="AV96" i="1" s="1"/>
  <c r="J33" i="2"/>
  <c r="AV95" i="1" s="1"/>
  <c r="F36" i="4"/>
  <c r="BC97" i="1" s="1"/>
  <c r="F33" i="4"/>
  <c r="AZ97" i="1" s="1"/>
  <c r="F35" i="3"/>
  <c r="BB96" i="1" s="1"/>
  <c r="F36" i="2"/>
  <c r="BC95" i="1" s="1"/>
  <c r="J33" i="4"/>
  <c r="AV97" i="1" s="1"/>
  <c r="F33" i="2"/>
  <c r="AZ95" i="1" s="1"/>
  <c r="F37" i="3"/>
  <c r="BD96" i="1" s="1"/>
  <c r="F35" i="2"/>
  <c r="BB95" i="1" s="1"/>
  <c r="T123" i="2" l="1"/>
  <c r="R123" i="3"/>
  <c r="BK140" i="3"/>
  <c r="J140" i="3" s="1"/>
  <c r="J100" i="3" s="1"/>
  <c r="P124" i="3"/>
  <c r="P123" i="3"/>
  <c r="AU96" i="1" s="1"/>
  <c r="R124" i="4"/>
  <c r="R123" i="4"/>
  <c r="R124" i="2"/>
  <c r="R123" i="2" s="1"/>
  <c r="BK140" i="2"/>
  <c r="J140" i="2"/>
  <c r="J100" i="2"/>
  <c r="P124" i="2"/>
  <c r="P123" i="2"/>
  <c r="AU95" i="1"/>
  <c r="J125" i="3"/>
  <c r="J98" i="3" s="1"/>
  <c r="BK124" i="4"/>
  <c r="J124" i="4" s="1"/>
  <c r="J97" i="4" s="1"/>
  <c r="BK140" i="4"/>
  <c r="J140" i="4" s="1"/>
  <c r="J100" i="4" s="1"/>
  <c r="BK123" i="2"/>
  <c r="J123" i="2"/>
  <c r="J30" i="2" s="1"/>
  <c r="AG95" i="1" s="1"/>
  <c r="BC94" i="1"/>
  <c r="AY94" i="1" s="1"/>
  <c r="J34" i="2"/>
  <c r="AW95" i="1" s="1"/>
  <c r="AT95" i="1" s="1"/>
  <c r="AZ94" i="1"/>
  <c r="W29" i="1" s="1"/>
  <c r="J34" i="3"/>
  <c r="AW96" i="1" s="1"/>
  <c r="AT96" i="1" s="1"/>
  <c r="BB94" i="1"/>
  <c r="W31" i="1" s="1"/>
  <c r="BD94" i="1"/>
  <c r="W33" i="1" s="1"/>
  <c r="F34" i="4"/>
  <c r="BA97" i="1" s="1"/>
  <c r="F34" i="2"/>
  <c r="BA95" i="1" s="1"/>
  <c r="J34" i="4"/>
  <c r="AW97" i="1" s="1"/>
  <c r="AT97" i="1" s="1"/>
  <c r="F34" i="3"/>
  <c r="BA96" i="1" s="1"/>
  <c r="BK123" i="3" l="1"/>
  <c r="J123" i="3" s="1"/>
  <c r="J96" i="3"/>
  <c r="J30" i="3"/>
  <c r="AG96" i="1" s="1"/>
  <c r="AN96" i="1" s="1"/>
  <c r="BK123" i="4"/>
  <c r="J123" i="4" s="1"/>
  <c r="J96" i="4" s="1"/>
  <c r="AN95" i="1"/>
  <c r="J96" i="2"/>
  <c r="J39" i="2"/>
  <c r="AU94" i="1"/>
  <c r="W32" i="1"/>
  <c r="AV94" i="1"/>
  <c r="AK29" i="1" s="1"/>
  <c r="BA94" i="1"/>
  <c r="W30" i="1" s="1"/>
  <c r="AX94" i="1"/>
  <c r="J39" i="3" l="1"/>
  <c r="J30" i="4"/>
  <c r="AG97" i="1"/>
  <c r="AG94" i="1" s="1"/>
  <c r="AK26" i="1" s="1"/>
  <c r="AW94" i="1"/>
  <c r="AK30" i="1" s="1"/>
  <c r="AK35" i="1" l="1"/>
  <c r="J39" i="4"/>
  <c r="AN97" i="1"/>
  <c r="AT94" i="1"/>
  <c r="AN94" i="1" l="1"/>
</calcChain>
</file>

<file path=xl/sharedStrings.xml><?xml version="1.0" encoding="utf-8"?>
<sst xmlns="http://schemas.openxmlformats.org/spreadsheetml/2006/main" count="1738" uniqueCount="237">
  <si>
    <t>Export Komplet</t>
  </si>
  <si>
    <t/>
  </si>
  <si>
    <t>2.0</t>
  </si>
  <si>
    <t>False</t>
  </si>
  <si>
    <t>{5825f536-a893-4345-893c-9ed3ffa1237d}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</si>
  <si>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</si>
  <si>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</si>
  <si>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</si>
  <si>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</si>
  <si>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</si>
  <si>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</si>
  <si>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</si>
  <si>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167_21</t>
  </si>
  <si>
    <t>Stavba:</t>
  </si>
  <si>
    <t>Pod bánošom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</si>
  <si>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</si>
  <si>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</si>
  <si>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</si>
  <si>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</si>
  <si>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</si>
  <si>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</si>
  <si>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</si>
  <si>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</si>
  <si>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</si>
  <si>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</si>
  <si>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</si>
  <si>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</si>
  <si>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</si>
  <si>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</si>
  <si>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</si>
  <si>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</si>
  <si>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</si>
  <si>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</si>
  <si>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</si>
  <si>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</si>
  <si>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</si>
  <si>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</si>
  <si>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</si>
  <si>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</si>
  <si>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</si>
  <si>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</si>
  <si>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</si>
  <si>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</si>
  <si>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</si>
  <si>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</si>
  <si>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</si>
  <si>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</si>
  <si>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</si>
  <si>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</si>
  <si>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</si>
  <si>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</si>
  <si>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</si>
  <si>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</si>
  <si>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</si>
  <si>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</si>
  <si>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</si>
  <si>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</si>
  <si>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</si>
  <si>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</si>
  <si>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</si>
  <si>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</si>
  <si>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</si>
  <si>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</si>
  <si>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</si>
  <si>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</si>
  <si>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</si>
  <si>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</si>
  <si>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</si>
  <si>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</si>
  <si>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</si>
  <si>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</si>
  <si>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</si>
  <si>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</si>
  <si>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</si>
  <si>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Dažďová kanalizácia</t>
  </si>
  <si>
    <t>STA</t>
  </si>
  <si>
    <t>1</t>
  </si>
  <si>
    <t>{7904ed34-b80f-42e5-9710-f7be76e2bcff}</t>
  </si>
  <si>
    <t>SO 02</t>
  </si>
  <si>
    <t>{c6743952-5e7c-4587-82af-096587bf3d20}</t>
  </si>
  <si>
    <t>SO 03</t>
  </si>
  <si>
    <t>{ec61aa0a-d8fe-4115-a160-e639dc24a994}</t>
  </si>
  <si>
    <t>KRYCÍ LIST ROZPOČTU</t>
  </si>
  <si>
    <t>Objekt:</t>
  </si>
  <si>
    <t>SO 01 - Dažďová kanalizácia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</si>
  <si>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</si>
  <si>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</si>
  <si>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</si>
  <si>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</si>
  <si>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</si>
  <si>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</si>
  <si>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</si>
  <si>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</si>
  <si>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D1 - </t>
  </si>
  <si>
    <t xml:space="preserve">    8 - Rúrové vedenie</t>
  </si>
  <si>
    <t xml:space="preserve">    D1 - 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</si>
  <si>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</si>
  <si>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</si>
  <si>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</si>
  <si>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</si>
  <si>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</si>
  <si>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</si>
  <si>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</si>
  <si>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</si>
  <si>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</si>
  <si>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</si>
  <si>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</si>
  <si>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</si>
  <si>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</si>
  <si>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</si>
  <si>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</si>
  <si>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</si>
  <si>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</si>
  <si>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</si>
  <si>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132201202</t>
  </si>
  <si>
    <t>Výkop ryhy šírky 600-2000mm horn.3 od 100 do 1000 m3</t>
  </si>
  <si>
    <t>m3</t>
  </si>
  <si>
    <t>4</t>
  </si>
  <si>
    <t>2</t>
  </si>
  <si>
    <t>1009708728</t>
  </si>
  <si>
    <t>132201209</t>
  </si>
  <si>
    <t>Príplatok k cenám za lepivosť horniny 3</t>
  </si>
  <si>
    <t>-279152571</t>
  </si>
  <si>
    <t>3</t>
  </si>
  <si>
    <t>162201101</t>
  </si>
  <si>
    <t>Vodorovné premiestnenie výkopku z horniny 1-4 do 20m</t>
  </si>
  <si>
    <t>1693027694</t>
  </si>
  <si>
    <t>166101101.S</t>
  </si>
  <si>
    <t>Prehodenie neuľahnutého výkopku z horniny 1 až 4</t>
  </si>
  <si>
    <t>422957531</t>
  </si>
  <si>
    <t>5</t>
  </si>
  <si>
    <t>167101101.S</t>
  </si>
  <si>
    <t>Nakladanie neuľahnutého výkopku z hornín tr.1-4 do 100 m3</t>
  </si>
  <si>
    <t>-1597776265</t>
  </si>
  <si>
    <t>6</t>
  </si>
  <si>
    <t>979084216</t>
  </si>
  <si>
    <t>Vodorovná doprava vybúraných hmôt po suchu bez naloženia, ale so zložením na vzdialenosť do 5 km</t>
  </si>
  <si>
    <t>t</t>
  </si>
  <si>
    <t>148729758</t>
  </si>
  <si>
    <t>7</t>
  </si>
  <si>
    <t>979084219.S</t>
  </si>
  <si>
    <t>Príplatok k cene za každých ďalších aj začatých 5 km nad 5 km</t>
  </si>
  <si>
    <t>-235491038</t>
  </si>
  <si>
    <t>8</t>
  </si>
  <si>
    <t>171209002</t>
  </si>
  <si>
    <t>Poplatok za skladovanie - zemina a kamenivo (17 05) ostatné</t>
  </si>
  <si>
    <t>-1659438929</t>
  </si>
  <si>
    <t>9</t>
  </si>
  <si>
    <t>174101001</t>
  </si>
  <si>
    <t>Zásyp sypaninou so zhutnením jám, šachiet, rýh, zárezov alebo okolo objektov do 100 m3</t>
  </si>
  <si>
    <t>-758542364</t>
  </si>
  <si>
    <t>10</t>
  </si>
  <si>
    <t>175101101</t>
  </si>
  <si>
    <t>Obsyp potrubia sypaninou z vhodných hornín 1 až 4 bez prehodenia sypaniny</t>
  </si>
  <si>
    <t>-1987548959</t>
  </si>
  <si>
    <t>11</t>
  </si>
  <si>
    <t>M</t>
  </si>
  <si>
    <t>583310001300</t>
  </si>
  <si>
    <t>Kamenivo ťažené hrubé frakcia 8-16 mm, STN EN 13043</t>
  </si>
  <si>
    <t>889129228</t>
  </si>
  <si>
    <t>Vodorovné konštrukcie</t>
  </si>
  <si>
    <t>12</t>
  </si>
  <si>
    <t>451573111</t>
  </si>
  <si>
    <t>Lôžko pod potrubie, stoky a drobné objekty, v otvorenom výkope z piesku a štrkopiesku do 63 mm</t>
  </si>
  <si>
    <t>-1767285194</t>
  </si>
  <si>
    <t>13</t>
  </si>
  <si>
    <t>583310000600.S</t>
  </si>
  <si>
    <t>Kamenivo ťažené drobné frakcia 0-4 mm</t>
  </si>
  <si>
    <t>-1330169626</t>
  </si>
  <si>
    <t>D1</t>
  </si>
  <si>
    <t>Rúrové vedenie</t>
  </si>
  <si>
    <t>14</t>
  </si>
  <si>
    <t>871276002</t>
  </si>
  <si>
    <t>Montáž kanalizačného PVC-U potrubia hladkého viacvrstvového DN 125</t>
  </si>
  <si>
    <t>m</t>
  </si>
  <si>
    <t>497517808</t>
  </si>
  <si>
    <t>15</t>
  </si>
  <si>
    <t>286140000800</t>
  </si>
  <si>
    <t>Rúra KG 2000 PP, SN 10, DN 125 dĺ. 5 m hladká pre gravitačnú kanalizáciu</t>
  </si>
  <si>
    <t>ks</t>
  </si>
  <si>
    <t>1408516943</t>
  </si>
  <si>
    <t>16</t>
  </si>
  <si>
    <t>871326004.S</t>
  </si>
  <si>
    <t>Montáž kanalizačného PVC-U potrubia hladkého viacvrstvového DN 150</t>
  </si>
  <si>
    <t>-1657201414</t>
  </si>
  <si>
    <t>17</t>
  </si>
  <si>
    <t>286140001200</t>
  </si>
  <si>
    <t>Rúra KG 2000 PP, SN 10, DN 160 dĺ. 5 m hladká pre gravitačnú kanalizáciu</t>
  </si>
  <si>
    <t>-236324623</t>
  </si>
  <si>
    <t>18</t>
  </si>
  <si>
    <t>892311000</t>
  </si>
  <si>
    <t>Skúška tesnosti kanalizácie D 150</t>
  </si>
  <si>
    <t>80</t>
  </si>
  <si>
    <t>19</t>
  </si>
  <si>
    <t>892372111.</t>
  </si>
  <si>
    <t>Zabezpečenie koncov kanal. potrubia pri tlakových skúškach DN do 300</t>
  </si>
  <si>
    <t>128</t>
  </si>
  <si>
    <t>721242130</t>
  </si>
  <si>
    <t>Montáž lapača strešných splavenín plastového z PP s kĺbom, lapacím košom a zápachovou uzávierkou DN 110/125</t>
  </si>
  <si>
    <t>-1757276242</t>
  </si>
  <si>
    <t>21</t>
  </si>
  <si>
    <t>286630056150</t>
  </si>
  <si>
    <t>Lapač strešných naplavenín HL600NG, DN 110/125 s kĺbom na odtoku, lapačom nečistôt, protizápachovou nezámrznou klapkou, čistiacim krytom, pohľadové diely z liatiny</t>
  </si>
  <si>
    <t>32</t>
  </si>
  <si>
    <t>1352023046</t>
  </si>
  <si>
    <t>22</t>
  </si>
  <si>
    <t>894810000.S</t>
  </si>
  <si>
    <t>Montáž PP revíznej kanalizačnej šachty priemeru 425 mm do výšky šachty 2 m s plastovým poklopom</t>
  </si>
  <si>
    <t>1991553922</t>
  </si>
  <si>
    <t>23</t>
  </si>
  <si>
    <t>286610033600.S</t>
  </si>
  <si>
    <t>Šachtové dno zberné DN 200, ku kanalizačnej revíznej šachte 425 mm, PP</t>
  </si>
  <si>
    <t>693806431</t>
  </si>
  <si>
    <t>24</t>
  </si>
  <si>
    <t>286610044600.S</t>
  </si>
  <si>
    <t>Vlnovcová šachtová rúra kanalizačná 425 mm, dĺžka 2 m, PP</t>
  </si>
  <si>
    <t>-579871614</t>
  </si>
  <si>
    <t>25</t>
  </si>
  <si>
    <t>286610044900.S</t>
  </si>
  <si>
    <t>Teleskopická rúra s tesnením, ku kanalizačnej revíznej šachte 425 mm, dĺžka 375 mm, PVC-U</t>
  </si>
  <si>
    <t>1146672440</t>
  </si>
  <si>
    <t>26</t>
  </si>
  <si>
    <t>552410001500.S</t>
  </si>
  <si>
    <t>Poklop liatinový na vlnovcovú šachtovú rúru DN 425, tr. zaťaženia A15</t>
  </si>
  <si>
    <t>-1432353472</t>
  </si>
  <si>
    <t>27</t>
  </si>
  <si>
    <t>286710035800.S</t>
  </si>
  <si>
    <t>Gumové tesnenie šachtovej rúry 425 mm ku kanalizačnej revíznej šachte 425 mm</t>
  </si>
  <si>
    <t>-617391331</t>
  </si>
  <si>
    <t>99</t>
  </si>
  <si>
    <t>Presun hmôt HSV</t>
  </si>
  <si>
    <t>28</t>
  </si>
  <si>
    <t>998276101.S</t>
  </si>
  <si>
    <t>Presun hmôt pre rúrové vedenie hĺbené z rúr z plast., hmôt alebo sklolamin. v otvorenom výkope</t>
  </si>
  <si>
    <t>142</t>
  </si>
  <si>
    <t>SO 02 - Dažďová kanalizácia</t>
  </si>
  <si>
    <t>SO 03 - Dažďová kanalizácia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</si>
</sst>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76" workbookViewId="0">
      <selection activeCell="AI16" sqref="AI1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08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 x14ac:dyDescent="0.2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 x14ac:dyDescent="0.2">
      <c r="B5" s="17"/>
      <c r="D5" s="20" t="s">
        <v>11</v>
      </c>
      <c r="K5" s="172" t="s">
        <v>12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174" t="s">
        <v>14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7"/>
      <c r="BS6" s="14" t="s">
        <v>6</v>
      </c>
    </row>
    <row r="7" spans="1:74" s="1" customFormat="1" ht="12" customHeight="1" x14ac:dyDescent="0.2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17</v>
      </c>
      <c r="K8" s="21" t="s">
        <v>18</v>
      </c>
      <c r="AK8" s="23" t="s">
        <v>19</v>
      </c>
      <c r="AN8" s="212">
        <v>44652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18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26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27</v>
      </c>
      <c r="AR22" s="17"/>
    </row>
    <row r="23" spans="1:71" s="1" customFormat="1" ht="16.5" customHeight="1" x14ac:dyDescent="0.2">
      <c r="B23" s="17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6">
        <f>ROUND(AG94,2)</f>
        <v>0</v>
      </c>
      <c r="AL26" s="177"/>
      <c r="AM26" s="177"/>
      <c r="AN26" s="177"/>
      <c r="AO26" s="177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8" t="s">
        <v>29</v>
      </c>
      <c r="M28" s="178"/>
      <c r="N28" s="178"/>
      <c r="O28" s="178"/>
      <c r="P28" s="178"/>
      <c r="Q28" s="26"/>
      <c r="R28" s="26"/>
      <c r="S28" s="26"/>
      <c r="T28" s="26"/>
      <c r="U28" s="26"/>
      <c r="V28" s="26"/>
      <c r="W28" s="178" t="s">
        <v>30</v>
      </c>
      <c r="X28" s="178"/>
      <c r="Y28" s="178"/>
      <c r="Z28" s="178"/>
      <c r="AA28" s="178"/>
      <c r="AB28" s="178"/>
      <c r="AC28" s="178"/>
      <c r="AD28" s="178"/>
      <c r="AE28" s="178"/>
      <c r="AF28" s="26"/>
      <c r="AG28" s="26"/>
      <c r="AH28" s="26"/>
      <c r="AI28" s="26"/>
      <c r="AJ28" s="26"/>
      <c r="AK28" s="178" t="s">
        <v>31</v>
      </c>
      <c r="AL28" s="178"/>
      <c r="AM28" s="178"/>
      <c r="AN28" s="178"/>
      <c r="AO28" s="178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32</v>
      </c>
      <c r="F29" s="32" t="s">
        <v>33</v>
      </c>
      <c r="L29" s="181">
        <v>0.2</v>
      </c>
      <c r="M29" s="180"/>
      <c r="N29" s="180"/>
      <c r="O29" s="180"/>
      <c r="P29" s="180"/>
      <c r="Q29" s="33"/>
      <c r="R29" s="33"/>
      <c r="S29" s="33"/>
      <c r="T29" s="33"/>
      <c r="U29" s="33"/>
      <c r="V29" s="33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F29" s="33"/>
      <c r="AG29" s="33"/>
      <c r="AH29" s="33"/>
      <c r="AI29" s="33"/>
      <c r="AJ29" s="33"/>
      <c r="AK29" s="179">
        <f>ROUND(AV94, 2)</f>
        <v>0</v>
      </c>
      <c r="AL29" s="180"/>
      <c r="AM29" s="180"/>
      <c r="AN29" s="180"/>
      <c r="AO29" s="180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 x14ac:dyDescent="0.2">
      <c r="B30" s="31"/>
      <c r="F30" s="32" t="s">
        <v>34</v>
      </c>
      <c r="L30" s="184">
        <v>0.2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1"/>
    </row>
    <row r="31" spans="1:71" s="3" customFormat="1" ht="14.45" hidden="1" customHeight="1" x14ac:dyDescent="0.2">
      <c r="B31" s="31"/>
      <c r="F31" s="23" t="s">
        <v>35</v>
      </c>
      <c r="L31" s="184">
        <v>0.2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1"/>
    </row>
    <row r="32" spans="1:71" s="3" customFormat="1" ht="14.45" hidden="1" customHeight="1" x14ac:dyDescent="0.2">
      <c r="B32" s="31"/>
      <c r="F32" s="23" t="s">
        <v>36</v>
      </c>
      <c r="L32" s="184">
        <v>0.2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1"/>
    </row>
    <row r="33" spans="1:57" s="3" customFormat="1" ht="14.45" hidden="1" customHeight="1" x14ac:dyDescent="0.2">
      <c r="B33" s="31"/>
      <c r="F33" s="32" t="s">
        <v>37</v>
      </c>
      <c r="L33" s="181">
        <v>0</v>
      </c>
      <c r="M33" s="180"/>
      <c r="N33" s="180"/>
      <c r="O33" s="180"/>
      <c r="P33" s="180"/>
      <c r="Q33" s="33"/>
      <c r="R33" s="33"/>
      <c r="S33" s="33"/>
      <c r="T33" s="33"/>
      <c r="U33" s="33"/>
      <c r="V33" s="33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3"/>
      <c r="AG33" s="33"/>
      <c r="AH33" s="33"/>
      <c r="AI33" s="33"/>
      <c r="AJ33" s="33"/>
      <c r="AK33" s="179">
        <v>0</v>
      </c>
      <c r="AL33" s="180"/>
      <c r="AM33" s="180"/>
      <c r="AN33" s="180"/>
      <c r="AO33" s="180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5"/>
      <c r="D35" s="36" t="s">
        <v>38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39</v>
      </c>
      <c r="U35" s="37"/>
      <c r="V35" s="37"/>
      <c r="W35" s="37"/>
      <c r="X35" s="185" t="s">
        <v>40</v>
      </c>
      <c r="Y35" s="186"/>
      <c r="Z35" s="186"/>
      <c r="AA35" s="186"/>
      <c r="AB35" s="186"/>
      <c r="AC35" s="37"/>
      <c r="AD35" s="37"/>
      <c r="AE35" s="37"/>
      <c r="AF35" s="37"/>
      <c r="AG35" s="37"/>
      <c r="AH35" s="37"/>
      <c r="AI35" s="37"/>
      <c r="AJ35" s="37"/>
      <c r="AK35" s="187">
        <f>SUM(AK26:AK33)</f>
        <v>0</v>
      </c>
      <c r="AL35" s="186"/>
      <c r="AM35" s="186"/>
      <c r="AN35" s="186"/>
      <c r="AO35" s="188"/>
      <c r="AP35" s="35"/>
      <c r="AQ35" s="35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41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42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ht="12.75" x14ac:dyDescent="0.2">
      <c r="A60" s="26"/>
      <c r="B60" s="27"/>
      <c r="C60" s="26"/>
      <c r="D60" s="42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43</v>
      </c>
      <c r="AI60" s="29"/>
      <c r="AJ60" s="29"/>
      <c r="AK60" s="29"/>
      <c r="AL60" s="29"/>
      <c r="AM60" s="42" t="s">
        <v>44</v>
      </c>
      <c r="AN60" s="29"/>
      <c r="AO60" s="29"/>
      <c r="AP60" s="26"/>
      <c r="AQ60" s="26"/>
      <c r="AR60" s="27"/>
      <c r="BE60" s="26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ht="12.75" x14ac:dyDescent="0.2">
      <c r="A64" s="26"/>
      <c r="B64" s="27"/>
      <c r="C64" s="26"/>
      <c r="D64" s="40" t="s">
        <v>45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46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ht="12.75" x14ac:dyDescent="0.2">
      <c r="A75" s="26"/>
      <c r="B75" s="27"/>
      <c r="C75" s="26"/>
      <c r="D75" s="42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43</v>
      </c>
      <c r="AI75" s="29"/>
      <c r="AJ75" s="29"/>
      <c r="AK75" s="29"/>
      <c r="AL75" s="29"/>
      <c r="AM75" s="42" t="s">
        <v>44</v>
      </c>
      <c r="AN75" s="29"/>
      <c r="AO75" s="29"/>
      <c r="AP75" s="26"/>
      <c r="AQ75" s="26"/>
      <c r="AR75" s="27"/>
      <c r="BE75" s="26"/>
    </row>
    <row r="76" spans="1:57" s="2" customFormat="1" ht="11.25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 x14ac:dyDescent="0.2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 x14ac:dyDescent="0.2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8"/>
      <c r="C84" s="23" t="s">
        <v>11</v>
      </c>
      <c r="L84" s="4" t="str">
        <f>K5</f>
        <v>167_21</v>
      </c>
      <c r="AR84" s="48"/>
    </row>
    <row r="85" spans="1:91" s="5" customFormat="1" ht="36.950000000000003" customHeight="1" x14ac:dyDescent="0.2">
      <c r="B85" s="49"/>
      <c r="C85" s="50" t="s">
        <v>13</v>
      </c>
      <c r="L85" s="189" t="str">
        <f>K6</f>
        <v>Pod bánošom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9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1">
        <f>IF(AN8= "","",AN8)</f>
        <v>44652</v>
      </c>
      <c r="AN87" s="191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92" t="str">
        <f>IF(E17="","",E17)</f>
        <v xml:space="preserve"> </v>
      </c>
      <c r="AN89" s="193"/>
      <c r="AO89" s="193"/>
      <c r="AP89" s="193"/>
      <c r="AQ89" s="26"/>
      <c r="AR89" s="27"/>
      <c r="AS89" s="194" t="s">
        <v>48</v>
      </c>
      <c r="AT89" s="19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 x14ac:dyDescent="0.2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192" t="str">
        <f>IF(E20="","",E20)</f>
        <v xml:space="preserve"> </v>
      </c>
      <c r="AN90" s="193"/>
      <c r="AO90" s="193"/>
      <c r="AP90" s="193"/>
      <c r="AQ90" s="26"/>
      <c r="AR90" s="27"/>
      <c r="AS90" s="196"/>
      <c r="AT90" s="19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6"/>
      <c r="AT91" s="19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 x14ac:dyDescent="0.2">
      <c r="A92" s="26"/>
      <c r="B92" s="27"/>
      <c r="C92" s="198" t="s">
        <v>49</v>
      </c>
      <c r="D92" s="199"/>
      <c r="E92" s="199"/>
      <c r="F92" s="199"/>
      <c r="G92" s="199"/>
      <c r="H92" s="57"/>
      <c r="I92" s="200" t="s">
        <v>50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51</v>
      </c>
      <c r="AH92" s="199"/>
      <c r="AI92" s="199"/>
      <c r="AJ92" s="199"/>
      <c r="AK92" s="199"/>
      <c r="AL92" s="199"/>
      <c r="AM92" s="199"/>
      <c r="AN92" s="200" t="s">
        <v>52</v>
      </c>
      <c r="AO92" s="199"/>
      <c r="AP92" s="202"/>
      <c r="AQ92" s="58" t="s">
        <v>53</v>
      </c>
      <c r="AR92" s="27"/>
      <c r="AS92" s="59" t="s">
        <v>54</v>
      </c>
      <c r="AT92" s="60" t="s">
        <v>55</v>
      </c>
      <c r="AU92" s="60" t="s">
        <v>56</v>
      </c>
      <c r="AV92" s="60" t="s">
        <v>57</v>
      </c>
      <c r="AW92" s="60" t="s">
        <v>58</v>
      </c>
      <c r="AX92" s="60" t="s">
        <v>59</v>
      </c>
      <c r="AY92" s="60" t="s">
        <v>60</v>
      </c>
      <c r="AZ92" s="60" t="s">
        <v>61</v>
      </c>
      <c r="BA92" s="60" t="s">
        <v>62</v>
      </c>
      <c r="BB92" s="60" t="s">
        <v>63</v>
      </c>
      <c r="BC92" s="60" t="s">
        <v>64</v>
      </c>
      <c r="BD92" s="61" t="s">
        <v>65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 x14ac:dyDescent="0.2">
      <c r="B94" s="65"/>
      <c r="C94" s="66" t="s">
        <v>66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6">
        <f>ROUND(SUM(AG95:AG97),2)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238.03027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67</v>
      </c>
      <c r="BT94" s="74" t="s">
        <v>68</v>
      </c>
      <c r="BU94" s="75" t="s">
        <v>69</v>
      </c>
      <c r="BV94" s="74" t="s">
        <v>70</v>
      </c>
      <c r="BW94" s="74" t="s">
        <v>4</v>
      </c>
      <c r="BX94" s="74" t="s">
        <v>71</v>
      </c>
      <c r="CL94" s="74" t="s">
        <v>1</v>
      </c>
    </row>
    <row r="95" spans="1:91" s="7" customFormat="1" ht="16.5" customHeight="1" x14ac:dyDescent="0.2">
      <c r="A95" s="76" t="s">
        <v>72</v>
      </c>
      <c r="B95" s="77"/>
      <c r="C95" s="78"/>
      <c r="D95" s="205" t="s">
        <v>73</v>
      </c>
      <c r="E95" s="205"/>
      <c r="F95" s="205"/>
      <c r="G95" s="205"/>
      <c r="H95" s="205"/>
      <c r="I95" s="79"/>
      <c r="J95" s="205" t="s">
        <v>74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'SO 01 - Dažďová kanalizácia'!J30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0" t="s">
        <v>75</v>
      </c>
      <c r="AR95" s="77"/>
      <c r="AS95" s="81">
        <v>0</v>
      </c>
      <c r="AT95" s="82">
        <f>ROUND(SUM(AV95:AW95),2)</f>
        <v>0</v>
      </c>
      <c r="AU95" s="83">
        <f>'SO 01 - Dažďová kanalizácia'!P123</f>
        <v>121.51503599999998</v>
      </c>
      <c r="AV95" s="82">
        <f>'SO 01 - Dažďová kanalizácia'!J33</f>
        <v>0</v>
      </c>
      <c r="AW95" s="82">
        <f>'SO 01 - Dažďová kanalizácia'!J34</f>
        <v>0</v>
      </c>
      <c r="AX95" s="82">
        <f>'SO 01 - Dažďová kanalizácia'!J35</f>
        <v>0</v>
      </c>
      <c r="AY95" s="82">
        <f>'SO 01 - Dažďová kanalizácia'!J36</f>
        <v>0</v>
      </c>
      <c r="AZ95" s="82">
        <f>'SO 01 - Dažďová kanalizácia'!F33</f>
        <v>0</v>
      </c>
      <c r="BA95" s="82">
        <f>'SO 01 - Dažďová kanalizácia'!F34</f>
        <v>0</v>
      </c>
      <c r="BB95" s="82">
        <f>'SO 01 - Dažďová kanalizácia'!F35</f>
        <v>0</v>
      </c>
      <c r="BC95" s="82">
        <f>'SO 01 - Dažďová kanalizácia'!F36</f>
        <v>0</v>
      </c>
      <c r="BD95" s="84">
        <f>'SO 01 - Dažďová kanalizácia'!F37</f>
        <v>0</v>
      </c>
      <c r="BT95" s="85" t="s">
        <v>76</v>
      </c>
      <c r="BV95" s="85" t="s">
        <v>70</v>
      </c>
      <c r="BW95" s="85" t="s">
        <v>77</v>
      </c>
      <c r="BX95" s="85" t="s">
        <v>4</v>
      </c>
      <c r="CL95" s="85" t="s">
        <v>1</v>
      </c>
      <c r="CM95" s="85" t="s">
        <v>68</v>
      </c>
    </row>
    <row r="96" spans="1:91" s="7" customFormat="1" ht="16.5" customHeight="1" x14ac:dyDescent="0.2">
      <c r="A96" s="76" t="s">
        <v>72</v>
      </c>
      <c r="B96" s="77"/>
      <c r="C96" s="78"/>
      <c r="D96" s="205" t="s">
        <v>78</v>
      </c>
      <c r="E96" s="205"/>
      <c r="F96" s="205"/>
      <c r="G96" s="205"/>
      <c r="H96" s="205"/>
      <c r="I96" s="79"/>
      <c r="J96" s="205" t="s">
        <v>74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'SO 02 - Dažďová kanalizácia'!J30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80" t="s">
        <v>75</v>
      </c>
      <c r="AR96" s="77"/>
      <c r="AS96" s="81">
        <v>0</v>
      </c>
      <c r="AT96" s="82">
        <f>ROUND(SUM(AV96:AW96),2)</f>
        <v>0</v>
      </c>
      <c r="AU96" s="83">
        <f>'SO 02 - Dažďová kanalizácia'!P123</f>
        <v>66.631619000000001</v>
      </c>
      <c r="AV96" s="82">
        <f>'SO 02 - Dažďová kanalizácia'!J33</f>
        <v>0</v>
      </c>
      <c r="AW96" s="82">
        <f>'SO 02 - Dažďová kanalizácia'!J34</f>
        <v>0</v>
      </c>
      <c r="AX96" s="82">
        <f>'SO 02 - Dažďová kanalizácia'!J35</f>
        <v>0</v>
      </c>
      <c r="AY96" s="82">
        <f>'SO 02 - Dažďová kanalizácia'!J36</f>
        <v>0</v>
      </c>
      <c r="AZ96" s="82">
        <f>'SO 02 - Dažďová kanalizácia'!F33</f>
        <v>0</v>
      </c>
      <c r="BA96" s="82">
        <f>'SO 02 - Dažďová kanalizácia'!F34</f>
        <v>0</v>
      </c>
      <c r="BB96" s="82">
        <f>'SO 02 - Dažďová kanalizácia'!F35</f>
        <v>0</v>
      </c>
      <c r="BC96" s="82">
        <f>'SO 02 - Dažďová kanalizácia'!F36</f>
        <v>0</v>
      </c>
      <c r="BD96" s="84">
        <f>'SO 02 - Dažďová kanalizácia'!F37</f>
        <v>0</v>
      </c>
      <c r="BT96" s="85" t="s">
        <v>76</v>
      </c>
      <c r="BV96" s="85" t="s">
        <v>70</v>
      </c>
      <c r="BW96" s="85" t="s">
        <v>79</v>
      </c>
      <c r="BX96" s="85" t="s">
        <v>4</v>
      </c>
      <c r="CL96" s="85" t="s">
        <v>1</v>
      </c>
      <c r="CM96" s="85" t="s">
        <v>68</v>
      </c>
    </row>
    <row r="97" spans="1:91" s="7" customFormat="1" ht="16.5" customHeight="1" x14ac:dyDescent="0.2">
      <c r="A97" s="76" t="s">
        <v>72</v>
      </c>
      <c r="B97" s="77"/>
      <c r="C97" s="78"/>
      <c r="D97" s="205" t="s">
        <v>80</v>
      </c>
      <c r="E97" s="205"/>
      <c r="F97" s="205"/>
      <c r="G97" s="205"/>
      <c r="H97" s="205"/>
      <c r="I97" s="79"/>
      <c r="J97" s="205" t="s">
        <v>74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3">
        <f>'SO 03 - Dažďová kanalizácia'!J30</f>
        <v>0</v>
      </c>
      <c r="AH97" s="204"/>
      <c r="AI97" s="204"/>
      <c r="AJ97" s="204"/>
      <c r="AK97" s="204"/>
      <c r="AL97" s="204"/>
      <c r="AM97" s="204"/>
      <c r="AN97" s="203">
        <f>SUM(AG97,AT97)</f>
        <v>0</v>
      </c>
      <c r="AO97" s="204"/>
      <c r="AP97" s="204"/>
      <c r="AQ97" s="80" t="s">
        <v>75</v>
      </c>
      <c r="AR97" s="77"/>
      <c r="AS97" s="86">
        <v>0</v>
      </c>
      <c r="AT97" s="87">
        <f>ROUND(SUM(AV97:AW97),2)</f>
        <v>0</v>
      </c>
      <c r="AU97" s="88">
        <f>'SO 03 - Dažďová kanalizácia'!P123</f>
        <v>49.883613000000004</v>
      </c>
      <c r="AV97" s="87">
        <f>'SO 03 - Dažďová kanalizácia'!J33</f>
        <v>0</v>
      </c>
      <c r="AW97" s="87">
        <f>'SO 03 - Dažďová kanalizácia'!J34</f>
        <v>0</v>
      </c>
      <c r="AX97" s="87">
        <f>'SO 03 - Dažďová kanalizácia'!J35</f>
        <v>0</v>
      </c>
      <c r="AY97" s="87">
        <f>'SO 03 - Dažďová kanalizácia'!J36</f>
        <v>0</v>
      </c>
      <c r="AZ97" s="87">
        <f>'SO 03 - Dažďová kanalizácia'!F33</f>
        <v>0</v>
      </c>
      <c r="BA97" s="87">
        <f>'SO 03 - Dažďová kanalizácia'!F34</f>
        <v>0</v>
      </c>
      <c r="BB97" s="87">
        <f>'SO 03 - Dažďová kanalizácia'!F35</f>
        <v>0</v>
      </c>
      <c r="BC97" s="87">
        <f>'SO 03 - Dažďová kanalizácia'!F36</f>
        <v>0</v>
      </c>
      <c r="BD97" s="89">
        <f>'SO 03 - Dažďová kanalizácia'!F37</f>
        <v>0</v>
      </c>
      <c r="BT97" s="85" t="s">
        <v>76</v>
      </c>
      <c r="BV97" s="85" t="s">
        <v>70</v>
      </c>
      <c r="BW97" s="85" t="s">
        <v>81</v>
      </c>
      <c r="BX97" s="85" t="s">
        <v>4</v>
      </c>
      <c r="CL97" s="85" t="s">
        <v>1</v>
      </c>
      <c r="CM97" s="85" t="s">
        <v>68</v>
      </c>
    </row>
    <row r="98" spans="1:91" s="2" customFormat="1" ht="30" customHeight="1" x14ac:dyDescent="0.2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 x14ac:dyDescent="0.2">
      <c r="A99" s="26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Dažďová kanalizácia'!C2" display="/" xr:uid="{00000000-0004-0000-0000-000000000000}"/>
    <hyperlink ref="A96" location="'SO 02 - Dažďová kanalizácia'!C2" display="/" xr:uid="{00000000-0004-0000-0000-000001000000}"/>
    <hyperlink ref="A97" location="'SO 03 - Dažďová kanalizácia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9"/>
  <sheetViews>
    <sheetView showGridLines="0" topLeftCell="A145" workbookViewId="0">
      <selection activeCell="I158" sqref="I158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0"/>
    </row>
    <row r="2" spans="1:46" s="1" customFormat="1" ht="36.950000000000003" customHeight="1" x14ac:dyDescent="0.2">
      <c r="L2" s="208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 x14ac:dyDescent="0.2">
      <c r="B4" s="17"/>
      <c r="D4" s="18" t="s">
        <v>82</v>
      </c>
      <c r="L4" s="17"/>
      <c r="M4" s="91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16.5" customHeight="1" x14ac:dyDescent="0.2">
      <c r="B7" s="17"/>
      <c r="E7" s="209" t="str">
        <f>'Rekapitulácia stavby'!K6</f>
        <v>Pod bánošom</v>
      </c>
      <c r="F7" s="210"/>
      <c r="G7" s="210"/>
      <c r="H7" s="210"/>
      <c r="L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9" t="s">
        <v>84</v>
      </c>
      <c r="F9" s="211"/>
      <c r="G9" s="211"/>
      <c r="H9" s="211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>
        <f>'Rekapitulácia stavby'!AN8</f>
        <v>44652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2" t="str">
        <f>'Rekapitulácia stavby'!E14</f>
        <v xml:space="preserve"> </v>
      </c>
      <c r="F18" s="172"/>
      <c r="G18" s="172"/>
      <c r="H18" s="172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2"/>
      <c r="B27" s="93"/>
      <c r="C27" s="92"/>
      <c r="D27" s="92"/>
      <c r="E27" s="175" t="s">
        <v>1</v>
      </c>
      <c r="F27" s="175"/>
      <c r="G27" s="175"/>
      <c r="H27" s="17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6" t="s">
        <v>32</v>
      </c>
      <c r="E33" s="32" t="s">
        <v>33</v>
      </c>
      <c r="F33" s="97">
        <f>ROUND((SUM(BE123:BE158)),  2)</f>
        <v>0</v>
      </c>
      <c r="G33" s="98"/>
      <c r="H33" s="98"/>
      <c r="I33" s="99">
        <v>0.2</v>
      </c>
      <c r="J33" s="97">
        <f>ROUND(((SUM(BE123:BE158))*I33),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32" t="s">
        <v>34</v>
      </c>
      <c r="F34" s="100">
        <f>ROUND((SUM(BF123:BF158)),  2)</f>
        <v>0</v>
      </c>
      <c r="G34" s="26"/>
      <c r="H34" s="26"/>
      <c r="I34" s="101">
        <v>0.2</v>
      </c>
      <c r="J34" s="100">
        <f>ROUND(((SUM(BF123:BF158))*I34),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35</v>
      </c>
      <c r="F35" s="100">
        <f>ROUND((SUM(BG123:BG158)),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36</v>
      </c>
      <c r="F36" s="100">
        <f>ROUND((SUM(BH123:BH158)),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32" t="s">
        <v>37</v>
      </c>
      <c r="F37" s="97">
        <f>ROUND((SUM(BI123:BI158)),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09" t="str">
        <f>E7</f>
        <v>Pod bánošom</v>
      </c>
      <c r="F85" s="210"/>
      <c r="G85" s="210"/>
      <c r="H85" s="21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9" t="str">
        <f>E9</f>
        <v>SO 01 - Dažďová kanalizácia</v>
      </c>
      <c r="F87" s="211"/>
      <c r="G87" s="211"/>
      <c r="H87" s="211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2">
        <f>IF(J12="","",J12)</f>
        <v>44652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10" t="s">
        <v>86</v>
      </c>
      <c r="D94" s="102"/>
      <c r="E94" s="102"/>
      <c r="F94" s="102"/>
      <c r="G94" s="102"/>
      <c r="H94" s="102"/>
      <c r="I94" s="102"/>
      <c r="J94" s="111" t="s">
        <v>87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12" t="s">
        <v>88</v>
      </c>
      <c r="D96" s="26"/>
      <c r="E96" s="26"/>
      <c r="F96" s="26"/>
      <c r="G96" s="26"/>
      <c r="H96" s="26"/>
      <c r="I96" s="26"/>
      <c r="J96" s="68">
        <f>J123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89</v>
      </c>
    </row>
    <row r="97" spans="1:31" s="9" customFormat="1" ht="24.95" customHeight="1" x14ac:dyDescent="0.2">
      <c r="B97" s="113"/>
      <c r="D97" s="114" t="s">
        <v>90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 x14ac:dyDescent="0.2">
      <c r="B98" s="117"/>
      <c r="D98" s="118" t="s">
        <v>91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 x14ac:dyDescent="0.2">
      <c r="B99" s="117"/>
      <c r="D99" s="118" t="s">
        <v>92</v>
      </c>
      <c r="E99" s="119"/>
      <c r="F99" s="119"/>
      <c r="G99" s="119"/>
      <c r="H99" s="119"/>
      <c r="I99" s="119"/>
      <c r="J99" s="120">
        <f>J137</f>
        <v>0</v>
      </c>
      <c r="L99" s="117"/>
    </row>
    <row r="100" spans="1:31" s="9" customFormat="1" ht="24.95" customHeight="1" x14ac:dyDescent="0.2">
      <c r="B100" s="113"/>
      <c r="D100" s="114" t="s">
        <v>93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31" s="10" customFormat="1" ht="19.899999999999999" customHeight="1" x14ac:dyDescent="0.2">
      <c r="B101" s="117"/>
      <c r="D101" s="118" t="s">
        <v>94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 x14ac:dyDescent="0.2">
      <c r="B102" s="117"/>
      <c r="D102" s="118" t="s">
        <v>95</v>
      </c>
      <c r="E102" s="119"/>
      <c r="F102" s="119"/>
      <c r="G102" s="119"/>
      <c r="H102" s="119"/>
      <c r="I102" s="119"/>
      <c r="J102" s="120">
        <f>J156</f>
        <v>0</v>
      </c>
      <c r="L102" s="117"/>
    </row>
    <row r="103" spans="1:31" s="10" customFormat="1" ht="19.899999999999999" customHeight="1" x14ac:dyDescent="0.2">
      <c r="B103" s="117"/>
      <c r="D103" s="118" t="s">
        <v>96</v>
      </c>
      <c r="E103" s="119"/>
      <c r="F103" s="119"/>
      <c r="G103" s="119"/>
      <c r="H103" s="119"/>
      <c r="I103" s="119"/>
      <c r="J103" s="120">
        <f>J157</f>
        <v>0</v>
      </c>
      <c r="L103" s="117"/>
    </row>
    <row r="104" spans="1:31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 x14ac:dyDescent="0.2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 x14ac:dyDescent="0.2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 x14ac:dyDescent="0.2">
      <c r="A110" s="26"/>
      <c r="B110" s="27"/>
      <c r="C110" s="18" t="s">
        <v>97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09" t="str">
        <f>E7</f>
        <v>Pod bánošom</v>
      </c>
      <c r="F113" s="210"/>
      <c r="G113" s="210"/>
      <c r="H113" s="210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83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9" t="str">
        <f>E9</f>
        <v>SO 01 - Dažďová kanalizácia</v>
      </c>
      <c r="F115" s="211"/>
      <c r="G115" s="211"/>
      <c r="H115" s="211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52">
        <f>IF(J12="","",J12)</f>
        <v>44652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20</v>
      </c>
      <c r="D119" s="26"/>
      <c r="E119" s="26"/>
      <c r="F119" s="21" t="str">
        <f>E15</f>
        <v xml:space="preserve"> 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1"/>
      <c r="B122" s="122"/>
      <c r="C122" s="123" t="s">
        <v>98</v>
      </c>
      <c r="D122" s="124" t="s">
        <v>53</v>
      </c>
      <c r="E122" s="124" t="s">
        <v>49</v>
      </c>
      <c r="F122" s="124" t="s">
        <v>50</v>
      </c>
      <c r="G122" s="124" t="s">
        <v>99</v>
      </c>
      <c r="H122" s="124" t="s">
        <v>100</v>
      </c>
      <c r="I122" s="124" t="s">
        <v>101</v>
      </c>
      <c r="J122" s="125" t="s">
        <v>87</v>
      </c>
      <c r="K122" s="126" t="s">
        <v>102</v>
      </c>
      <c r="L122" s="127"/>
      <c r="M122" s="59" t="s">
        <v>1</v>
      </c>
      <c r="N122" s="60" t="s">
        <v>32</v>
      </c>
      <c r="O122" s="60" t="s">
        <v>103</v>
      </c>
      <c r="P122" s="60" t="s">
        <v>104</v>
      </c>
      <c r="Q122" s="60" t="s">
        <v>105</v>
      </c>
      <c r="R122" s="60" t="s">
        <v>106</v>
      </c>
      <c r="S122" s="60" t="s">
        <v>107</v>
      </c>
      <c r="T122" s="61" t="s">
        <v>108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 x14ac:dyDescent="0.25">
      <c r="A123" s="26"/>
      <c r="B123" s="27"/>
      <c r="C123" s="66" t="s">
        <v>88</v>
      </c>
      <c r="D123" s="26"/>
      <c r="E123" s="26"/>
      <c r="F123" s="26"/>
      <c r="G123" s="26"/>
      <c r="H123" s="26"/>
      <c r="I123" s="26"/>
      <c r="J123" s="128">
        <f>BK123</f>
        <v>0</v>
      </c>
      <c r="K123" s="26"/>
      <c r="L123" s="27"/>
      <c r="M123" s="62"/>
      <c r="N123" s="53"/>
      <c r="O123" s="63"/>
      <c r="P123" s="129">
        <f>P124+P140</f>
        <v>121.51503599999998</v>
      </c>
      <c r="Q123" s="63"/>
      <c r="R123" s="129">
        <f>R124+R140</f>
        <v>50.894843159999994</v>
      </c>
      <c r="S123" s="63"/>
      <c r="T123" s="130">
        <f>T124+T140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89</v>
      </c>
      <c r="BK123" s="131">
        <f>BK124+BK140</f>
        <v>0</v>
      </c>
    </row>
    <row r="124" spans="1:65" s="12" customFormat="1" ht="25.9" customHeight="1" x14ac:dyDescent="0.2">
      <c r="B124" s="132"/>
      <c r="D124" s="133" t="s">
        <v>67</v>
      </c>
      <c r="E124" s="134" t="s">
        <v>109</v>
      </c>
      <c r="F124" s="134" t="s">
        <v>110</v>
      </c>
      <c r="J124" s="135">
        <f>BK124</f>
        <v>0</v>
      </c>
      <c r="L124" s="132"/>
      <c r="M124" s="136"/>
      <c r="N124" s="137"/>
      <c r="O124" s="137"/>
      <c r="P124" s="138">
        <f>P125+P137</f>
        <v>40.946138999999995</v>
      </c>
      <c r="Q124" s="137"/>
      <c r="R124" s="138">
        <f>R125+R137</f>
        <v>50.543999999999997</v>
      </c>
      <c r="S124" s="137"/>
      <c r="T124" s="139">
        <f>T125+T137</f>
        <v>0</v>
      </c>
      <c r="AR124" s="133" t="s">
        <v>76</v>
      </c>
      <c r="AT124" s="140" t="s">
        <v>67</v>
      </c>
      <c r="AU124" s="140" t="s">
        <v>68</v>
      </c>
      <c r="AY124" s="133" t="s">
        <v>111</v>
      </c>
      <c r="BK124" s="141">
        <f>BK125+BK137</f>
        <v>0</v>
      </c>
    </row>
    <row r="125" spans="1:65" s="12" customFormat="1" ht="22.9" customHeight="1" x14ac:dyDescent="0.2">
      <c r="B125" s="132"/>
      <c r="D125" s="133" t="s">
        <v>67</v>
      </c>
      <c r="E125" s="142" t="s">
        <v>76</v>
      </c>
      <c r="F125" s="142" t="s">
        <v>112</v>
      </c>
      <c r="J125" s="143">
        <f>BK125</f>
        <v>0</v>
      </c>
      <c r="L125" s="132"/>
      <c r="M125" s="136"/>
      <c r="N125" s="137"/>
      <c r="O125" s="137"/>
      <c r="P125" s="138">
        <f>SUM(P126:P136)</f>
        <v>40.946138999999995</v>
      </c>
      <c r="Q125" s="137"/>
      <c r="R125" s="138">
        <f>SUM(R126:R136)</f>
        <v>35.381</v>
      </c>
      <c r="S125" s="137"/>
      <c r="T125" s="139">
        <f>SUM(T126:T136)</f>
        <v>0</v>
      </c>
      <c r="AR125" s="133" t="s">
        <v>76</v>
      </c>
      <c r="AT125" s="140" t="s">
        <v>67</v>
      </c>
      <c r="AU125" s="140" t="s">
        <v>76</v>
      </c>
      <c r="AY125" s="133" t="s">
        <v>111</v>
      </c>
      <c r="BK125" s="141">
        <f>SUM(BK126:BK136)</f>
        <v>0</v>
      </c>
    </row>
    <row r="126" spans="1:65" s="2" customFormat="1" ht="24.2" customHeight="1" x14ac:dyDescent="0.2">
      <c r="A126" s="26"/>
      <c r="B126" s="144"/>
      <c r="C126" s="145" t="s">
        <v>76</v>
      </c>
      <c r="D126" s="145" t="s">
        <v>113</v>
      </c>
      <c r="E126" s="146" t="s">
        <v>114</v>
      </c>
      <c r="F126" s="147" t="s">
        <v>115</v>
      </c>
      <c r="G126" s="148" t="s">
        <v>116</v>
      </c>
      <c r="H126" s="149">
        <v>78.623999999999995</v>
      </c>
      <c r="I126" s="150">
        <v>0</v>
      </c>
      <c r="J126" s="150">
        <f t="shared" ref="J126:J136" si="0">ROUND(I126*H126,2)</f>
        <v>0</v>
      </c>
      <c r="K126" s="151"/>
      <c r="L126" s="27"/>
      <c r="M126" s="152" t="s">
        <v>1</v>
      </c>
      <c r="N126" s="153" t="s">
        <v>34</v>
      </c>
      <c r="O126" s="154">
        <v>0</v>
      </c>
      <c r="P126" s="154">
        <f t="shared" ref="P126:P136" si="1">O126*H126</f>
        <v>0</v>
      </c>
      <c r="Q126" s="154">
        <v>0</v>
      </c>
      <c r="R126" s="154">
        <f t="shared" ref="R126:R136" si="2">Q126*H126</f>
        <v>0</v>
      </c>
      <c r="S126" s="154">
        <v>0</v>
      </c>
      <c r="T126" s="155">
        <f t="shared" ref="T126:T136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117</v>
      </c>
      <c r="AT126" s="156" t="s">
        <v>113</v>
      </c>
      <c r="AU126" s="156" t="s">
        <v>118</v>
      </c>
      <c r="AY126" s="14" t="s">
        <v>111</v>
      </c>
      <c r="BE126" s="157">
        <f t="shared" ref="BE126:BE136" si="4">IF(N126="základná",J126,0)</f>
        <v>0</v>
      </c>
      <c r="BF126" s="157">
        <f t="shared" ref="BF126:BF136" si="5">IF(N126="znížená",J126,0)</f>
        <v>0</v>
      </c>
      <c r="BG126" s="157">
        <f t="shared" ref="BG126:BG136" si="6">IF(N126="zákl. prenesená",J126,0)</f>
        <v>0</v>
      </c>
      <c r="BH126" s="157">
        <f t="shared" ref="BH126:BH136" si="7">IF(N126="zníž. prenesená",J126,0)</f>
        <v>0</v>
      </c>
      <c r="BI126" s="157">
        <f t="shared" ref="BI126:BI136" si="8">IF(N126="nulová",J126,0)</f>
        <v>0</v>
      </c>
      <c r="BJ126" s="14" t="s">
        <v>118</v>
      </c>
      <c r="BK126" s="157">
        <f t="shared" ref="BK126:BK136" si="9">ROUND(I126*H126,2)</f>
        <v>0</v>
      </c>
      <c r="BL126" s="14" t="s">
        <v>117</v>
      </c>
      <c r="BM126" s="156" t="s">
        <v>119</v>
      </c>
    </row>
    <row r="127" spans="1:65" s="2" customFormat="1" ht="16.5" customHeight="1" x14ac:dyDescent="0.2">
      <c r="A127" s="26"/>
      <c r="B127" s="144"/>
      <c r="C127" s="145" t="s">
        <v>118</v>
      </c>
      <c r="D127" s="145" t="s">
        <v>113</v>
      </c>
      <c r="E127" s="146" t="s">
        <v>120</v>
      </c>
      <c r="F127" s="147" t="s">
        <v>121</v>
      </c>
      <c r="G127" s="148" t="s">
        <v>116</v>
      </c>
      <c r="H127" s="149">
        <v>23.587</v>
      </c>
      <c r="I127" s="150">
        <v>0</v>
      </c>
      <c r="J127" s="150">
        <f t="shared" si="0"/>
        <v>0</v>
      </c>
      <c r="K127" s="151"/>
      <c r="L127" s="27"/>
      <c r="M127" s="152" t="s">
        <v>1</v>
      </c>
      <c r="N127" s="153" t="s">
        <v>34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117</v>
      </c>
      <c r="AT127" s="156" t="s">
        <v>113</v>
      </c>
      <c r="AU127" s="156" t="s">
        <v>118</v>
      </c>
      <c r="AY127" s="14" t="s">
        <v>111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118</v>
      </c>
      <c r="BK127" s="157">
        <f t="shared" si="9"/>
        <v>0</v>
      </c>
      <c r="BL127" s="14" t="s">
        <v>117</v>
      </c>
      <c r="BM127" s="156" t="s">
        <v>122</v>
      </c>
    </row>
    <row r="128" spans="1:65" s="2" customFormat="1" ht="24.2" customHeight="1" x14ac:dyDescent="0.2">
      <c r="A128" s="26"/>
      <c r="B128" s="144"/>
      <c r="C128" s="145" t="s">
        <v>123</v>
      </c>
      <c r="D128" s="145" t="s">
        <v>113</v>
      </c>
      <c r="E128" s="146" t="s">
        <v>124</v>
      </c>
      <c r="F128" s="147" t="s">
        <v>125</v>
      </c>
      <c r="G128" s="148" t="s">
        <v>116</v>
      </c>
      <c r="H128" s="149">
        <v>78.623999999999995</v>
      </c>
      <c r="I128" s="150">
        <v>0</v>
      </c>
      <c r="J128" s="150">
        <f t="shared" si="0"/>
        <v>0</v>
      </c>
      <c r="K128" s="151"/>
      <c r="L128" s="27"/>
      <c r="M128" s="152" t="s">
        <v>1</v>
      </c>
      <c r="N128" s="153" t="s">
        <v>34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117</v>
      </c>
      <c r="AT128" s="156" t="s">
        <v>113</v>
      </c>
      <c r="AU128" s="156" t="s">
        <v>118</v>
      </c>
      <c r="AY128" s="14" t="s">
        <v>111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118</v>
      </c>
      <c r="BK128" s="157">
        <f t="shared" si="9"/>
        <v>0</v>
      </c>
      <c r="BL128" s="14" t="s">
        <v>117</v>
      </c>
      <c r="BM128" s="156" t="s">
        <v>126</v>
      </c>
    </row>
    <row r="129" spans="1:65" s="2" customFormat="1" ht="21.75" customHeight="1" x14ac:dyDescent="0.2">
      <c r="A129" s="26"/>
      <c r="B129" s="144"/>
      <c r="C129" s="145" t="s">
        <v>117</v>
      </c>
      <c r="D129" s="145" t="s">
        <v>113</v>
      </c>
      <c r="E129" s="146" t="s">
        <v>127</v>
      </c>
      <c r="F129" s="147" t="s">
        <v>128</v>
      </c>
      <c r="G129" s="148" t="s">
        <v>116</v>
      </c>
      <c r="H129" s="149">
        <v>78.623999999999995</v>
      </c>
      <c r="I129" s="150">
        <v>0</v>
      </c>
      <c r="J129" s="150">
        <f t="shared" si="0"/>
        <v>0</v>
      </c>
      <c r="K129" s="151"/>
      <c r="L129" s="27"/>
      <c r="M129" s="152" t="s">
        <v>1</v>
      </c>
      <c r="N129" s="153" t="s">
        <v>34</v>
      </c>
      <c r="O129" s="154">
        <v>0.27900000000000003</v>
      </c>
      <c r="P129" s="154">
        <f t="shared" si="1"/>
        <v>21.936095999999999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117</v>
      </c>
      <c r="AT129" s="156" t="s">
        <v>113</v>
      </c>
      <c r="AU129" s="156" t="s">
        <v>118</v>
      </c>
      <c r="AY129" s="14" t="s">
        <v>111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118</v>
      </c>
      <c r="BK129" s="157">
        <f t="shared" si="9"/>
        <v>0</v>
      </c>
      <c r="BL129" s="14" t="s">
        <v>117</v>
      </c>
      <c r="BM129" s="156" t="s">
        <v>129</v>
      </c>
    </row>
    <row r="130" spans="1:65" s="2" customFormat="1" ht="24.2" customHeight="1" x14ac:dyDescent="0.2">
      <c r="A130" s="26"/>
      <c r="B130" s="144"/>
      <c r="C130" s="145" t="s">
        <v>130</v>
      </c>
      <c r="D130" s="145" t="s">
        <v>113</v>
      </c>
      <c r="E130" s="146" t="s">
        <v>131</v>
      </c>
      <c r="F130" s="147" t="s">
        <v>132</v>
      </c>
      <c r="G130" s="148" t="s">
        <v>116</v>
      </c>
      <c r="H130" s="149">
        <v>28.08</v>
      </c>
      <c r="I130" s="150">
        <v>0</v>
      </c>
      <c r="J130" s="150">
        <f t="shared" si="0"/>
        <v>0</v>
      </c>
      <c r="K130" s="151"/>
      <c r="L130" s="27"/>
      <c r="M130" s="152" t="s">
        <v>1</v>
      </c>
      <c r="N130" s="153" t="s">
        <v>34</v>
      </c>
      <c r="O130" s="154">
        <v>0.61699999999999999</v>
      </c>
      <c r="P130" s="154">
        <f t="shared" si="1"/>
        <v>17.32536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117</v>
      </c>
      <c r="AT130" s="156" t="s">
        <v>113</v>
      </c>
      <c r="AU130" s="156" t="s">
        <v>118</v>
      </c>
      <c r="AY130" s="14" t="s">
        <v>111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118</v>
      </c>
      <c r="BK130" s="157">
        <f t="shared" si="9"/>
        <v>0</v>
      </c>
      <c r="BL130" s="14" t="s">
        <v>117</v>
      </c>
      <c r="BM130" s="156" t="s">
        <v>133</v>
      </c>
    </row>
    <row r="131" spans="1:65" s="2" customFormat="1" ht="33" customHeight="1" x14ac:dyDescent="0.2">
      <c r="A131" s="26"/>
      <c r="B131" s="144"/>
      <c r="C131" s="145" t="s">
        <v>134</v>
      </c>
      <c r="D131" s="145" t="s">
        <v>113</v>
      </c>
      <c r="E131" s="146" t="s">
        <v>135</v>
      </c>
      <c r="F131" s="147" t="s">
        <v>136</v>
      </c>
      <c r="G131" s="148" t="s">
        <v>137</v>
      </c>
      <c r="H131" s="149">
        <v>99.099000000000004</v>
      </c>
      <c r="I131" s="150">
        <v>0</v>
      </c>
      <c r="J131" s="150">
        <f t="shared" si="0"/>
        <v>0</v>
      </c>
      <c r="K131" s="151"/>
      <c r="L131" s="27"/>
      <c r="M131" s="152" t="s">
        <v>1</v>
      </c>
      <c r="N131" s="153" t="s">
        <v>34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117</v>
      </c>
      <c r="AT131" s="156" t="s">
        <v>113</v>
      </c>
      <c r="AU131" s="156" t="s">
        <v>118</v>
      </c>
      <c r="AY131" s="14" t="s">
        <v>111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118</v>
      </c>
      <c r="BK131" s="157">
        <f t="shared" si="9"/>
        <v>0</v>
      </c>
      <c r="BL131" s="14" t="s">
        <v>117</v>
      </c>
      <c r="BM131" s="156" t="s">
        <v>138</v>
      </c>
    </row>
    <row r="132" spans="1:65" s="2" customFormat="1" ht="24.2" customHeight="1" x14ac:dyDescent="0.2">
      <c r="A132" s="26"/>
      <c r="B132" s="144"/>
      <c r="C132" s="145" t="s">
        <v>139</v>
      </c>
      <c r="D132" s="145" t="s">
        <v>113</v>
      </c>
      <c r="E132" s="146" t="s">
        <v>140</v>
      </c>
      <c r="F132" s="147" t="s">
        <v>141</v>
      </c>
      <c r="G132" s="148" t="s">
        <v>137</v>
      </c>
      <c r="H132" s="149">
        <v>99.099000000000004</v>
      </c>
      <c r="I132" s="150">
        <v>0</v>
      </c>
      <c r="J132" s="150">
        <f t="shared" si="0"/>
        <v>0</v>
      </c>
      <c r="K132" s="151"/>
      <c r="L132" s="27"/>
      <c r="M132" s="152" t="s">
        <v>1</v>
      </c>
      <c r="N132" s="153" t="s">
        <v>34</v>
      </c>
      <c r="O132" s="154">
        <v>1.7000000000000001E-2</v>
      </c>
      <c r="P132" s="154">
        <f t="shared" si="1"/>
        <v>1.6846830000000002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117</v>
      </c>
      <c r="AT132" s="156" t="s">
        <v>113</v>
      </c>
      <c r="AU132" s="156" t="s">
        <v>118</v>
      </c>
      <c r="AY132" s="14" t="s">
        <v>111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118</v>
      </c>
      <c r="BK132" s="157">
        <f t="shared" si="9"/>
        <v>0</v>
      </c>
      <c r="BL132" s="14" t="s">
        <v>117</v>
      </c>
      <c r="BM132" s="156" t="s">
        <v>142</v>
      </c>
    </row>
    <row r="133" spans="1:65" s="2" customFormat="1" ht="24.2" customHeight="1" x14ac:dyDescent="0.2">
      <c r="A133" s="26"/>
      <c r="B133" s="144"/>
      <c r="C133" s="145" t="s">
        <v>143</v>
      </c>
      <c r="D133" s="145" t="s">
        <v>113</v>
      </c>
      <c r="E133" s="146" t="s">
        <v>144</v>
      </c>
      <c r="F133" s="147" t="s">
        <v>145</v>
      </c>
      <c r="G133" s="148" t="s">
        <v>116</v>
      </c>
      <c r="H133" s="149">
        <v>28.08</v>
      </c>
      <c r="I133" s="150">
        <v>0</v>
      </c>
      <c r="J133" s="150">
        <f t="shared" si="0"/>
        <v>0</v>
      </c>
      <c r="K133" s="151"/>
      <c r="L133" s="27"/>
      <c r="M133" s="152" t="s">
        <v>1</v>
      </c>
      <c r="N133" s="153" t="s">
        <v>34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117</v>
      </c>
      <c r="AT133" s="156" t="s">
        <v>113</v>
      </c>
      <c r="AU133" s="156" t="s">
        <v>118</v>
      </c>
      <c r="AY133" s="14" t="s">
        <v>111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118</v>
      </c>
      <c r="BK133" s="157">
        <f t="shared" si="9"/>
        <v>0</v>
      </c>
      <c r="BL133" s="14" t="s">
        <v>117</v>
      </c>
      <c r="BM133" s="156" t="s">
        <v>146</v>
      </c>
    </row>
    <row r="134" spans="1:65" s="2" customFormat="1" ht="24.2" customHeight="1" x14ac:dyDescent="0.2">
      <c r="A134" s="26"/>
      <c r="B134" s="144"/>
      <c r="C134" s="145" t="s">
        <v>147</v>
      </c>
      <c r="D134" s="145" t="s">
        <v>113</v>
      </c>
      <c r="E134" s="146" t="s">
        <v>148</v>
      </c>
      <c r="F134" s="147" t="s">
        <v>149</v>
      </c>
      <c r="G134" s="148" t="s">
        <v>116</v>
      </c>
      <c r="H134" s="149">
        <v>50.543999999999997</v>
      </c>
      <c r="I134" s="150">
        <v>0</v>
      </c>
      <c r="J134" s="150">
        <f t="shared" si="0"/>
        <v>0</v>
      </c>
      <c r="K134" s="151"/>
      <c r="L134" s="27"/>
      <c r="M134" s="152" t="s">
        <v>1</v>
      </c>
      <c r="N134" s="153" t="s">
        <v>34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117</v>
      </c>
      <c r="AT134" s="156" t="s">
        <v>113</v>
      </c>
      <c r="AU134" s="156" t="s">
        <v>118</v>
      </c>
      <c r="AY134" s="14" t="s">
        <v>111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118</v>
      </c>
      <c r="BK134" s="157">
        <f t="shared" si="9"/>
        <v>0</v>
      </c>
      <c r="BL134" s="14" t="s">
        <v>117</v>
      </c>
      <c r="BM134" s="156" t="s">
        <v>150</v>
      </c>
    </row>
    <row r="135" spans="1:65" s="2" customFormat="1" ht="24.2" customHeight="1" x14ac:dyDescent="0.2">
      <c r="A135" s="26"/>
      <c r="B135" s="144"/>
      <c r="C135" s="145" t="s">
        <v>151</v>
      </c>
      <c r="D135" s="145" t="s">
        <v>113</v>
      </c>
      <c r="E135" s="146" t="s">
        <v>152</v>
      </c>
      <c r="F135" s="147" t="s">
        <v>153</v>
      </c>
      <c r="G135" s="148" t="s">
        <v>116</v>
      </c>
      <c r="H135" s="149">
        <v>19.655999999999999</v>
      </c>
      <c r="I135" s="150">
        <v>0</v>
      </c>
      <c r="J135" s="150">
        <f t="shared" si="0"/>
        <v>0</v>
      </c>
      <c r="K135" s="151"/>
      <c r="L135" s="27"/>
      <c r="M135" s="152" t="s">
        <v>1</v>
      </c>
      <c r="N135" s="153" t="s">
        <v>34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117</v>
      </c>
      <c r="AT135" s="156" t="s">
        <v>113</v>
      </c>
      <c r="AU135" s="156" t="s">
        <v>118</v>
      </c>
      <c r="AY135" s="14" t="s">
        <v>111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118</v>
      </c>
      <c r="BK135" s="157">
        <f t="shared" si="9"/>
        <v>0</v>
      </c>
      <c r="BL135" s="14" t="s">
        <v>117</v>
      </c>
      <c r="BM135" s="156" t="s">
        <v>154</v>
      </c>
    </row>
    <row r="136" spans="1:65" s="2" customFormat="1" ht="24.2" customHeight="1" x14ac:dyDescent="0.2">
      <c r="A136" s="26"/>
      <c r="B136" s="144"/>
      <c r="C136" s="158" t="s">
        <v>155</v>
      </c>
      <c r="D136" s="158" t="s">
        <v>156</v>
      </c>
      <c r="E136" s="159" t="s">
        <v>157</v>
      </c>
      <c r="F136" s="160" t="s">
        <v>158</v>
      </c>
      <c r="G136" s="161" t="s">
        <v>137</v>
      </c>
      <c r="H136" s="162">
        <v>35.381</v>
      </c>
      <c r="I136" s="150">
        <v>0</v>
      </c>
      <c r="J136" s="163">
        <f t="shared" si="0"/>
        <v>0</v>
      </c>
      <c r="K136" s="164"/>
      <c r="L136" s="165"/>
      <c r="M136" s="166" t="s">
        <v>1</v>
      </c>
      <c r="N136" s="167" t="s">
        <v>34</v>
      </c>
      <c r="O136" s="154">
        <v>0</v>
      </c>
      <c r="P136" s="154">
        <f t="shared" si="1"/>
        <v>0</v>
      </c>
      <c r="Q136" s="154">
        <v>1</v>
      </c>
      <c r="R136" s="154">
        <f t="shared" si="2"/>
        <v>35.381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143</v>
      </c>
      <c r="AT136" s="156" t="s">
        <v>156</v>
      </c>
      <c r="AU136" s="156" t="s">
        <v>118</v>
      </c>
      <c r="AY136" s="14" t="s">
        <v>111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118</v>
      </c>
      <c r="BK136" s="157">
        <f t="shared" si="9"/>
        <v>0</v>
      </c>
      <c r="BL136" s="14" t="s">
        <v>117</v>
      </c>
      <c r="BM136" s="156" t="s">
        <v>159</v>
      </c>
    </row>
    <row r="137" spans="1:65" s="12" customFormat="1" ht="22.9" customHeight="1" x14ac:dyDescent="0.2">
      <c r="B137" s="132"/>
      <c r="D137" s="133" t="s">
        <v>67</v>
      </c>
      <c r="E137" s="142" t="s">
        <v>117</v>
      </c>
      <c r="F137" s="142" t="s">
        <v>160</v>
      </c>
      <c r="J137" s="143">
        <f>BK137</f>
        <v>0</v>
      </c>
      <c r="L137" s="132"/>
      <c r="M137" s="136"/>
      <c r="N137" s="137"/>
      <c r="O137" s="137"/>
      <c r="P137" s="138">
        <f>SUM(P138:P139)</f>
        <v>0</v>
      </c>
      <c r="Q137" s="137"/>
      <c r="R137" s="138">
        <f>SUM(R138:R139)</f>
        <v>15.163</v>
      </c>
      <c r="S137" s="137"/>
      <c r="T137" s="139">
        <f>SUM(T138:T139)</f>
        <v>0</v>
      </c>
      <c r="AR137" s="133" t="s">
        <v>76</v>
      </c>
      <c r="AT137" s="140" t="s">
        <v>67</v>
      </c>
      <c r="AU137" s="140" t="s">
        <v>76</v>
      </c>
      <c r="AY137" s="133" t="s">
        <v>111</v>
      </c>
      <c r="BK137" s="141">
        <f>SUM(BK138:BK139)</f>
        <v>0</v>
      </c>
    </row>
    <row r="138" spans="1:65" s="2" customFormat="1" ht="33" customHeight="1" x14ac:dyDescent="0.2">
      <c r="A138" s="26"/>
      <c r="B138" s="144"/>
      <c r="C138" s="145" t="s">
        <v>161</v>
      </c>
      <c r="D138" s="145" t="s">
        <v>113</v>
      </c>
      <c r="E138" s="146" t="s">
        <v>162</v>
      </c>
      <c r="F138" s="147" t="s">
        <v>163</v>
      </c>
      <c r="G138" s="148" t="s">
        <v>116</v>
      </c>
      <c r="H138" s="149">
        <v>8.4239999999999995</v>
      </c>
      <c r="I138" s="150">
        <v>0</v>
      </c>
      <c r="J138" s="150">
        <f>ROUND(I138*H138,2)</f>
        <v>0</v>
      </c>
      <c r="K138" s="151"/>
      <c r="L138" s="27"/>
      <c r="M138" s="152" t="s">
        <v>1</v>
      </c>
      <c r="N138" s="153" t="s">
        <v>34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117</v>
      </c>
      <c r="AT138" s="156" t="s">
        <v>113</v>
      </c>
      <c r="AU138" s="156" t="s">
        <v>118</v>
      </c>
      <c r="AY138" s="14" t="s">
        <v>111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4" t="s">
        <v>118</v>
      </c>
      <c r="BK138" s="157">
        <f>ROUND(I138*H138,2)</f>
        <v>0</v>
      </c>
      <c r="BL138" s="14" t="s">
        <v>117</v>
      </c>
      <c r="BM138" s="156" t="s">
        <v>164</v>
      </c>
    </row>
    <row r="139" spans="1:65" s="2" customFormat="1" ht="16.5" customHeight="1" x14ac:dyDescent="0.2">
      <c r="A139" s="26"/>
      <c r="B139" s="144"/>
      <c r="C139" s="158" t="s">
        <v>165</v>
      </c>
      <c r="D139" s="158" t="s">
        <v>156</v>
      </c>
      <c r="E139" s="159" t="s">
        <v>166</v>
      </c>
      <c r="F139" s="160" t="s">
        <v>167</v>
      </c>
      <c r="G139" s="161" t="s">
        <v>137</v>
      </c>
      <c r="H139" s="162">
        <v>15.163</v>
      </c>
      <c r="I139" s="150">
        <v>0</v>
      </c>
      <c r="J139" s="163">
        <f>ROUND(I139*H139,2)</f>
        <v>0</v>
      </c>
      <c r="K139" s="164"/>
      <c r="L139" s="165"/>
      <c r="M139" s="166" t="s">
        <v>1</v>
      </c>
      <c r="N139" s="167" t="s">
        <v>34</v>
      </c>
      <c r="O139" s="154">
        <v>0</v>
      </c>
      <c r="P139" s="154">
        <f>O139*H139</f>
        <v>0</v>
      </c>
      <c r="Q139" s="154">
        <v>1</v>
      </c>
      <c r="R139" s="154">
        <f>Q139*H139</f>
        <v>15.163</v>
      </c>
      <c r="S139" s="154">
        <v>0</v>
      </c>
      <c r="T139" s="155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143</v>
      </c>
      <c r="AT139" s="156" t="s">
        <v>156</v>
      </c>
      <c r="AU139" s="156" t="s">
        <v>118</v>
      </c>
      <c r="AY139" s="14" t="s">
        <v>111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4" t="s">
        <v>118</v>
      </c>
      <c r="BK139" s="157">
        <f>ROUND(I139*H139,2)</f>
        <v>0</v>
      </c>
      <c r="BL139" s="14" t="s">
        <v>117</v>
      </c>
      <c r="BM139" s="156" t="s">
        <v>168</v>
      </c>
    </row>
    <row r="140" spans="1:65" s="12" customFormat="1" ht="25.9" customHeight="1" x14ac:dyDescent="0.2">
      <c r="B140" s="132"/>
      <c r="D140" s="133" t="s">
        <v>67</v>
      </c>
      <c r="E140" s="134" t="s">
        <v>169</v>
      </c>
      <c r="F140" s="134" t="s">
        <v>1</v>
      </c>
      <c r="J140" s="135">
        <f>BK140</f>
        <v>0</v>
      </c>
      <c r="L140" s="132"/>
      <c r="M140" s="136"/>
      <c r="N140" s="137"/>
      <c r="O140" s="137"/>
      <c r="P140" s="138">
        <f>P141+P156+P157</f>
        <v>80.568896999999993</v>
      </c>
      <c r="Q140" s="137"/>
      <c r="R140" s="138">
        <f>R141+R156+R157</f>
        <v>0.35084315999999999</v>
      </c>
      <c r="S140" s="137"/>
      <c r="T140" s="139">
        <f>T141+T156+T157</f>
        <v>0</v>
      </c>
      <c r="AR140" s="133" t="s">
        <v>76</v>
      </c>
      <c r="AT140" s="140" t="s">
        <v>67</v>
      </c>
      <c r="AU140" s="140" t="s">
        <v>68</v>
      </c>
      <c r="AY140" s="133" t="s">
        <v>111</v>
      </c>
      <c r="BK140" s="141">
        <f>BK141+BK156+BK157</f>
        <v>0</v>
      </c>
    </row>
    <row r="141" spans="1:65" s="12" customFormat="1" ht="22.9" customHeight="1" x14ac:dyDescent="0.2">
      <c r="B141" s="132"/>
      <c r="D141" s="133" t="s">
        <v>67</v>
      </c>
      <c r="E141" s="142" t="s">
        <v>143</v>
      </c>
      <c r="F141" s="142" t="s">
        <v>170</v>
      </c>
      <c r="J141" s="143">
        <f>BK141</f>
        <v>0</v>
      </c>
      <c r="L141" s="132"/>
      <c r="M141" s="136"/>
      <c r="N141" s="137"/>
      <c r="O141" s="137"/>
      <c r="P141" s="138">
        <f>SUM(P142:P155)</f>
        <v>15.045160000000001</v>
      </c>
      <c r="Q141" s="137"/>
      <c r="R141" s="138">
        <f>SUM(R142:R155)</f>
        <v>0.35084315999999999</v>
      </c>
      <c r="S141" s="137"/>
      <c r="T141" s="139">
        <f>SUM(T142:T155)</f>
        <v>0</v>
      </c>
      <c r="AR141" s="133" t="s">
        <v>76</v>
      </c>
      <c r="AT141" s="140" t="s">
        <v>67</v>
      </c>
      <c r="AU141" s="140" t="s">
        <v>76</v>
      </c>
      <c r="AY141" s="133" t="s">
        <v>111</v>
      </c>
      <c r="BK141" s="141">
        <f>SUM(BK142:BK155)</f>
        <v>0</v>
      </c>
    </row>
    <row r="142" spans="1:65" s="2" customFormat="1" ht="24.2" customHeight="1" x14ac:dyDescent="0.2">
      <c r="A142" s="26"/>
      <c r="B142" s="144"/>
      <c r="C142" s="145" t="s">
        <v>171</v>
      </c>
      <c r="D142" s="145" t="s">
        <v>113</v>
      </c>
      <c r="E142" s="146" t="s">
        <v>172</v>
      </c>
      <c r="F142" s="147" t="s">
        <v>173</v>
      </c>
      <c r="G142" s="148" t="s">
        <v>174</v>
      </c>
      <c r="H142" s="149">
        <v>77.650000000000006</v>
      </c>
      <c r="I142" s="150">
        <v>0</v>
      </c>
      <c r="J142" s="150">
        <f t="shared" ref="J142:J155" si="10">ROUND(I142*H142,2)</f>
        <v>0</v>
      </c>
      <c r="K142" s="151"/>
      <c r="L142" s="27"/>
      <c r="M142" s="152" t="s">
        <v>1</v>
      </c>
      <c r="N142" s="153" t="s">
        <v>34</v>
      </c>
      <c r="O142" s="154">
        <v>0.04</v>
      </c>
      <c r="P142" s="154">
        <f t="shared" ref="P142:P155" si="11">O142*H142</f>
        <v>3.1060000000000003</v>
      </c>
      <c r="Q142" s="154">
        <v>1.0000000000000001E-5</v>
      </c>
      <c r="R142" s="154">
        <f t="shared" ref="R142:R155" si="12">Q142*H142</f>
        <v>7.7650000000000017E-4</v>
      </c>
      <c r="S142" s="154">
        <v>0</v>
      </c>
      <c r="T142" s="155">
        <f t="shared" ref="T142:T155" si="1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117</v>
      </c>
      <c r="AT142" s="156" t="s">
        <v>113</v>
      </c>
      <c r="AU142" s="156" t="s">
        <v>118</v>
      </c>
      <c r="AY142" s="14" t="s">
        <v>111</v>
      </c>
      <c r="BE142" s="157">
        <f t="shared" ref="BE142:BE155" si="14">IF(N142="základná",J142,0)</f>
        <v>0</v>
      </c>
      <c r="BF142" s="157">
        <f t="shared" ref="BF142:BF155" si="15">IF(N142="znížená",J142,0)</f>
        <v>0</v>
      </c>
      <c r="BG142" s="157">
        <f t="shared" ref="BG142:BG155" si="16">IF(N142="zákl. prenesená",J142,0)</f>
        <v>0</v>
      </c>
      <c r="BH142" s="157">
        <f t="shared" ref="BH142:BH155" si="17">IF(N142="zníž. prenesená",J142,0)</f>
        <v>0</v>
      </c>
      <c r="BI142" s="157">
        <f t="shared" ref="BI142:BI155" si="18">IF(N142="nulová",J142,0)</f>
        <v>0</v>
      </c>
      <c r="BJ142" s="14" t="s">
        <v>118</v>
      </c>
      <c r="BK142" s="157">
        <f t="shared" ref="BK142:BK155" si="19">ROUND(I142*H142,2)</f>
        <v>0</v>
      </c>
      <c r="BL142" s="14" t="s">
        <v>117</v>
      </c>
      <c r="BM142" s="156" t="s">
        <v>175</v>
      </c>
    </row>
    <row r="143" spans="1:65" s="2" customFormat="1" ht="24.2" customHeight="1" x14ac:dyDescent="0.2">
      <c r="A143" s="26"/>
      <c r="B143" s="144"/>
      <c r="C143" s="158" t="s">
        <v>176</v>
      </c>
      <c r="D143" s="158" t="s">
        <v>156</v>
      </c>
      <c r="E143" s="159" t="s">
        <v>177</v>
      </c>
      <c r="F143" s="160" t="s">
        <v>178</v>
      </c>
      <c r="G143" s="161" t="s">
        <v>179</v>
      </c>
      <c r="H143" s="162">
        <v>17.86</v>
      </c>
      <c r="I143" s="150">
        <v>0</v>
      </c>
      <c r="J143" s="163">
        <f t="shared" si="10"/>
        <v>0</v>
      </c>
      <c r="K143" s="164"/>
      <c r="L143" s="165"/>
      <c r="M143" s="166" t="s">
        <v>1</v>
      </c>
      <c r="N143" s="167" t="s">
        <v>34</v>
      </c>
      <c r="O143" s="154">
        <v>0</v>
      </c>
      <c r="P143" s="154">
        <f t="shared" si="11"/>
        <v>0</v>
      </c>
      <c r="Q143" s="154">
        <v>1.01E-2</v>
      </c>
      <c r="R143" s="154">
        <f t="shared" si="12"/>
        <v>0.18038599999999999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143</v>
      </c>
      <c r="AT143" s="156" t="s">
        <v>156</v>
      </c>
      <c r="AU143" s="156" t="s">
        <v>118</v>
      </c>
      <c r="AY143" s="14" t="s">
        <v>111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118</v>
      </c>
      <c r="BK143" s="157">
        <f t="shared" si="19"/>
        <v>0</v>
      </c>
      <c r="BL143" s="14" t="s">
        <v>117</v>
      </c>
      <c r="BM143" s="156" t="s">
        <v>180</v>
      </c>
    </row>
    <row r="144" spans="1:65" s="2" customFormat="1" ht="24.2" customHeight="1" x14ac:dyDescent="0.2">
      <c r="A144" s="26"/>
      <c r="B144" s="144"/>
      <c r="C144" s="145" t="s">
        <v>181</v>
      </c>
      <c r="D144" s="145" t="s">
        <v>113</v>
      </c>
      <c r="E144" s="146" t="s">
        <v>182</v>
      </c>
      <c r="F144" s="147" t="s">
        <v>183</v>
      </c>
      <c r="G144" s="148" t="s">
        <v>174</v>
      </c>
      <c r="H144" s="149">
        <v>15.9</v>
      </c>
      <c r="I144" s="150">
        <v>0</v>
      </c>
      <c r="J144" s="150">
        <f t="shared" si="10"/>
        <v>0</v>
      </c>
      <c r="K144" s="151"/>
      <c r="L144" s="27"/>
      <c r="M144" s="152" t="s">
        <v>1</v>
      </c>
      <c r="N144" s="153" t="s">
        <v>34</v>
      </c>
      <c r="O144" s="154">
        <v>4.2999999999999997E-2</v>
      </c>
      <c r="P144" s="154">
        <f t="shared" si="11"/>
        <v>0.68369999999999997</v>
      </c>
      <c r="Q144" s="154">
        <v>1.0000000000000001E-5</v>
      </c>
      <c r="R144" s="154">
        <f t="shared" si="12"/>
        <v>1.5900000000000002E-4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117</v>
      </c>
      <c r="AT144" s="156" t="s">
        <v>113</v>
      </c>
      <c r="AU144" s="156" t="s">
        <v>118</v>
      </c>
      <c r="AY144" s="14" t="s">
        <v>111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118</v>
      </c>
      <c r="BK144" s="157">
        <f t="shared" si="19"/>
        <v>0</v>
      </c>
      <c r="BL144" s="14" t="s">
        <v>117</v>
      </c>
      <c r="BM144" s="156" t="s">
        <v>184</v>
      </c>
    </row>
    <row r="145" spans="1:65" s="2" customFormat="1" ht="24.2" customHeight="1" x14ac:dyDescent="0.2">
      <c r="A145" s="26"/>
      <c r="B145" s="144"/>
      <c r="C145" s="158" t="s">
        <v>185</v>
      </c>
      <c r="D145" s="158" t="s">
        <v>156</v>
      </c>
      <c r="E145" s="159" t="s">
        <v>186</v>
      </c>
      <c r="F145" s="160" t="s">
        <v>187</v>
      </c>
      <c r="G145" s="161" t="s">
        <v>179</v>
      </c>
      <c r="H145" s="162">
        <v>3.4980000000000002</v>
      </c>
      <c r="I145" s="150">
        <v>0</v>
      </c>
      <c r="J145" s="163">
        <f t="shared" si="10"/>
        <v>0</v>
      </c>
      <c r="K145" s="164"/>
      <c r="L145" s="165"/>
      <c r="M145" s="166" t="s">
        <v>1</v>
      </c>
      <c r="N145" s="167" t="s">
        <v>34</v>
      </c>
      <c r="O145" s="154">
        <v>0</v>
      </c>
      <c r="P145" s="154">
        <f t="shared" si="11"/>
        <v>0</v>
      </c>
      <c r="Q145" s="154">
        <v>1.6670000000000001E-2</v>
      </c>
      <c r="R145" s="154">
        <f t="shared" si="12"/>
        <v>5.8311660000000008E-2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143</v>
      </c>
      <c r="AT145" s="156" t="s">
        <v>156</v>
      </c>
      <c r="AU145" s="156" t="s">
        <v>118</v>
      </c>
      <c r="AY145" s="14" t="s">
        <v>111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118</v>
      </c>
      <c r="BK145" s="157">
        <f t="shared" si="19"/>
        <v>0</v>
      </c>
      <c r="BL145" s="14" t="s">
        <v>117</v>
      </c>
      <c r="BM145" s="156" t="s">
        <v>188</v>
      </c>
    </row>
    <row r="146" spans="1:65" s="2" customFormat="1" ht="16.5" customHeight="1" x14ac:dyDescent="0.2">
      <c r="A146" s="26"/>
      <c r="B146" s="144"/>
      <c r="C146" s="145" t="s">
        <v>189</v>
      </c>
      <c r="D146" s="145" t="s">
        <v>113</v>
      </c>
      <c r="E146" s="146" t="s">
        <v>190</v>
      </c>
      <c r="F146" s="147" t="s">
        <v>191</v>
      </c>
      <c r="G146" s="148" t="s">
        <v>174</v>
      </c>
      <c r="H146" s="149">
        <v>93.55</v>
      </c>
      <c r="I146" s="150">
        <v>0</v>
      </c>
      <c r="J146" s="150">
        <f t="shared" si="10"/>
        <v>0</v>
      </c>
      <c r="K146" s="151"/>
      <c r="L146" s="27"/>
      <c r="M146" s="152" t="s">
        <v>1</v>
      </c>
      <c r="N146" s="153" t="s">
        <v>34</v>
      </c>
      <c r="O146" s="154">
        <v>5.7000000000000002E-2</v>
      </c>
      <c r="P146" s="154">
        <f t="shared" si="11"/>
        <v>5.3323499999999999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117</v>
      </c>
      <c r="AT146" s="156" t="s">
        <v>113</v>
      </c>
      <c r="AU146" s="156" t="s">
        <v>118</v>
      </c>
      <c r="AY146" s="14" t="s">
        <v>111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118</v>
      </c>
      <c r="BK146" s="157">
        <f t="shared" si="19"/>
        <v>0</v>
      </c>
      <c r="BL146" s="14" t="s">
        <v>117</v>
      </c>
      <c r="BM146" s="156" t="s">
        <v>192</v>
      </c>
    </row>
    <row r="147" spans="1:65" s="2" customFormat="1" ht="24.2" customHeight="1" x14ac:dyDescent="0.2">
      <c r="A147" s="26"/>
      <c r="B147" s="144"/>
      <c r="C147" s="145" t="s">
        <v>193</v>
      </c>
      <c r="D147" s="145" t="s">
        <v>113</v>
      </c>
      <c r="E147" s="146" t="s">
        <v>194</v>
      </c>
      <c r="F147" s="147" t="s">
        <v>195</v>
      </c>
      <c r="G147" s="148" t="s">
        <v>179</v>
      </c>
      <c r="H147" s="149">
        <v>8</v>
      </c>
      <c r="I147" s="150">
        <v>0</v>
      </c>
      <c r="J147" s="150">
        <f t="shared" si="10"/>
        <v>0</v>
      </c>
      <c r="K147" s="151"/>
      <c r="L147" s="27"/>
      <c r="M147" s="152" t="s">
        <v>1</v>
      </c>
      <c r="N147" s="153" t="s">
        <v>34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117</v>
      </c>
      <c r="AT147" s="156" t="s">
        <v>113</v>
      </c>
      <c r="AU147" s="156" t="s">
        <v>118</v>
      </c>
      <c r="AY147" s="14" t="s">
        <v>111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118</v>
      </c>
      <c r="BK147" s="157">
        <f t="shared" si="19"/>
        <v>0</v>
      </c>
      <c r="BL147" s="14" t="s">
        <v>117</v>
      </c>
      <c r="BM147" s="156" t="s">
        <v>196</v>
      </c>
    </row>
    <row r="148" spans="1:65" s="2" customFormat="1" ht="37.9" customHeight="1" x14ac:dyDescent="0.2">
      <c r="A148" s="26"/>
      <c r="B148" s="144"/>
      <c r="C148" s="145" t="s">
        <v>7</v>
      </c>
      <c r="D148" s="145" t="s">
        <v>113</v>
      </c>
      <c r="E148" s="146" t="s">
        <v>197</v>
      </c>
      <c r="F148" s="147" t="s">
        <v>198</v>
      </c>
      <c r="G148" s="148" t="s">
        <v>179</v>
      </c>
      <c r="H148" s="149">
        <v>7</v>
      </c>
      <c r="I148" s="150">
        <v>0</v>
      </c>
      <c r="J148" s="150">
        <f t="shared" si="10"/>
        <v>0</v>
      </c>
      <c r="K148" s="151"/>
      <c r="L148" s="27"/>
      <c r="M148" s="152" t="s">
        <v>1</v>
      </c>
      <c r="N148" s="153" t="s">
        <v>34</v>
      </c>
      <c r="O148" s="154">
        <v>0.62473000000000001</v>
      </c>
      <c r="P148" s="154">
        <f t="shared" si="11"/>
        <v>4.3731100000000005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181</v>
      </c>
      <c r="AT148" s="156" t="s">
        <v>113</v>
      </c>
      <c r="AU148" s="156" t="s">
        <v>118</v>
      </c>
      <c r="AY148" s="14" t="s">
        <v>111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118</v>
      </c>
      <c r="BK148" s="157">
        <f t="shared" si="19"/>
        <v>0</v>
      </c>
      <c r="BL148" s="14" t="s">
        <v>181</v>
      </c>
      <c r="BM148" s="156" t="s">
        <v>199</v>
      </c>
    </row>
    <row r="149" spans="1:65" s="2" customFormat="1" ht="49.15" customHeight="1" x14ac:dyDescent="0.2">
      <c r="A149" s="26"/>
      <c r="B149" s="144"/>
      <c r="C149" s="158" t="s">
        <v>200</v>
      </c>
      <c r="D149" s="158" t="s">
        <v>156</v>
      </c>
      <c r="E149" s="159" t="s">
        <v>201</v>
      </c>
      <c r="F149" s="160" t="s">
        <v>202</v>
      </c>
      <c r="G149" s="161" t="s">
        <v>179</v>
      </c>
      <c r="H149" s="162">
        <v>7</v>
      </c>
      <c r="I149" s="150">
        <v>0</v>
      </c>
      <c r="J149" s="163">
        <f t="shared" si="10"/>
        <v>0</v>
      </c>
      <c r="K149" s="164"/>
      <c r="L149" s="165"/>
      <c r="M149" s="166" t="s">
        <v>1</v>
      </c>
      <c r="N149" s="167" t="s">
        <v>34</v>
      </c>
      <c r="O149" s="154">
        <v>0</v>
      </c>
      <c r="P149" s="154">
        <f t="shared" si="11"/>
        <v>0</v>
      </c>
      <c r="Q149" s="154">
        <v>8.8000000000000005E-3</v>
      </c>
      <c r="R149" s="154">
        <f t="shared" si="12"/>
        <v>6.1600000000000002E-2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203</v>
      </c>
      <c r="AT149" s="156" t="s">
        <v>156</v>
      </c>
      <c r="AU149" s="156" t="s">
        <v>118</v>
      </c>
      <c r="AY149" s="14" t="s">
        <v>111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118</v>
      </c>
      <c r="BK149" s="157">
        <f t="shared" si="19"/>
        <v>0</v>
      </c>
      <c r="BL149" s="14" t="s">
        <v>181</v>
      </c>
      <c r="BM149" s="156" t="s">
        <v>204</v>
      </c>
    </row>
    <row r="150" spans="1:65" s="2" customFormat="1" ht="33" customHeight="1" x14ac:dyDescent="0.2">
      <c r="A150" s="26"/>
      <c r="B150" s="144"/>
      <c r="C150" s="145" t="s">
        <v>205</v>
      </c>
      <c r="D150" s="145" t="s">
        <v>113</v>
      </c>
      <c r="E150" s="146" t="s">
        <v>206</v>
      </c>
      <c r="F150" s="147" t="s">
        <v>207</v>
      </c>
      <c r="G150" s="148" t="s">
        <v>179</v>
      </c>
      <c r="H150" s="149">
        <v>1</v>
      </c>
      <c r="I150" s="150">
        <v>0</v>
      </c>
      <c r="J150" s="150">
        <f t="shared" si="10"/>
        <v>0</v>
      </c>
      <c r="K150" s="151"/>
      <c r="L150" s="27"/>
      <c r="M150" s="152" t="s">
        <v>1</v>
      </c>
      <c r="N150" s="153" t="s">
        <v>34</v>
      </c>
      <c r="O150" s="154">
        <v>1.55</v>
      </c>
      <c r="P150" s="154">
        <f t="shared" si="11"/>
        <v>1.55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117</v>
      </c>
      <c r="AT150" s="156" t="s">
        <v>113</v>
      </c>
      <c r="AU150" s="156" t="s">
        <v>118</v>
      </c>
      <c r="AY150" s="14" t="s">
        <v>111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118</v>
      </c>
      <c r="BK150" s="157">
        <f t="shared" si="19"/>
        <v>0</v>
      </c>
      <c r="BL150" s="14" t="s">
        <v>117</v>
      </c>
      <c r="BM150" s="156" t="s">
        <v>208</v>
      </c>
    </row>
    <row r="151" spans="1:65" s="2" customFormat="1" ht="24.2" customHeight="1" x14ac:dyDescent="0.2">
      <c r="A151" s="26"/>
      <c r="B151" s="144"/>
      <c r="C151" s="158" t="s">
        <v>209</v>
      </c>
      <c r="D151" s="158" t="s">
        <v>156</v>
      </c>
      <c r="E151" s="159" t="s">
        <v>210</v>
      </c>
      <c r="F151" s="160" t="s">
        <v>211</v>
      </c>
      <c r="G151" s="161" t="s">
        <v>179</v>
      </c>
      <c r="H151" s="162">
        <v>1</v>
      </c>
      <c r="I151" s="150">
        <v>0</v>
      </c>
      <c r="J151" s="163">
        <f t="shared" si="10"/>
        <v>0</v>
      </c>
      <c r="K151" s="164"/>
      <c r="L151" s="165"/>
      <c r="M151" s="166" t="s">
        <v>1</v>
      </c>
      <c r="N151" s="167" t="s">
        <v>34</v>
      </c>
      <c r="O151" s="154">
        <v>0</v>
      </c>
      <c r="P151" s="154">
        <f t="shared" si="11"/>
        <v>0</v>
      </c>
      <c r="Q151" s="154">
        <v>1.2919999999999999E-2</v>
      </c>
      <c r="R151" s="154">
        <f t="shared" si="12"/>
        <v>1.2919999999999999E-2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143</v>
      </c>
      <c r="AT151" s="156" t="s">
        <v>156</v>
      </c>
      <c r="AU151" s="156" t="s">
        <v>118</v>
      </c>
      <c r="AY151" s="14" t="s">
        <v>111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118</v>
      </c>
      <c r="BK151" s="157">
        <f t="shared" si="19"/>
        <v>0</v>
      </c>
      <c r="BL151" s="14" t="s">
        <v>117</v>
      </c>
      <c r="BM151" s="156" t="s">
        <v>212</v>
      </c>
    </row>
    <row r="152" spans="1:65" s="2" customFormat="1" ht="24.2" customHeight="1" x14ac:dyDescent="0.2">
      <c r="A152" s="26"/>
      <c r="B152" s="144"/>
      <c r="C152" s="158" t="s">
        <v>213</v>
      </c>
      <c r="D152" s="158" t="s">
        <v>156</v>
      </c>
      <c r="E152" s="159" t="s">
        <v>214</v>
      </c>
      <c r="F152" s="160" t="s">
        <v>215</v>
      </c>
      <c r="G152" s="161" t="s">
        <v>179</v>
      </c>
      <c r="H152" s="162">
        <v>1</v>
      </c>
      <c r="I152" s="150">
        <v>0</v>
      </c>
      <c r="J152" s="163">
        <f t="shared" si="10"/>
        <v>0</v>
      </c>
      <c r="K152" s="164"/>
      <c r="L152" s="165"/>
      <c r="M152" s="166" t="s">
        <v>1</v>
      </c>
      <c r="N152" s="167" t="s">
        <v>34</v>
      </c>
      <c r="O152" s="154">
        <v>0</v>
      </c>
      <c r="P152" s="154">
        <f t="shared" si="11"/>
        <v>0</v>
      </c>
      <c r="Q152" s="154">
        <v>1.4489999999999999E-2</v>
      </c>
      <c r="R152" s="154">
        <f t="shared" si="12"/>
        <v>1.4489999999999999E-2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143</v>
      </c>
      <c r="AT152" s="156" t="s">
        <v>156</v>
      </c>
      <c r="AU152" s="156" t="s">
        <v>118</v>
      </c>
      <c r="AY152" s="14" t="s">
        <v>111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118</v>
      </c>
      <c r="BK152" s="157">
        <f t="shared" si="19"/>
        <v>0</v>
      </c>
      <c r="BL152" s="14" t="s">
        <v>117</v>
      </c>
      <c r="BM152" s="156" t="s">
        <v>216</v>
      </c>
    </row>
    <row r="153" spans="1:65" s="2" customFormat="1" ht="24.2" customHeight="1" x14ac:dyDescent="0.2">
      <c r="A153" s="26"/>
      <c r="B153" s="144"/>
      <c r="C153" s="158" t="s">
        <v>217</v>
      </c>
      <c r="D153" s="158" t="s">
        <v>156</v>
      </c>
      <c r="E153" s="159" t="s">
        <v>218</v>
      </c>
      <c r="F153" s="160" t="s">
        <v>219</v>
      </c>
      <c r="G153" s="161" t="s">
        <v>179</v>
      </c>
      <c r="H153" s="162">
        <v>1</v>
      </c>
      <c r="I153" s="150">
        <v>0</v>
      </c>
      <c r="J153" s="163">
        <f t="shared" si="10"/>
        <v>0</v>
      </c>
      <c r="K153" s="164"/>
      <c r="L153" s="165"/>
      <c r="M153" s="166" t="s">
        <v>1</v>
      </c>
      <c r="N153" s="167" t="s">
        <v>34</v>
      </c>
      <c r="O153" s="154">
        <v>0</v>
      </c>
      <c r="P153" s="154">
        <f t="shared" si="11"/>
        <v>0</v>
      </c>
      <c r="Q153" s="154">
        <v>5.8799999999999998E-3</v>
      </c>
      <c r="R153" s="154">
        <f t="shared" si="12"/>
        <v>5.8799999999999998E-3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143</v>
      </c>
      <c r="AT153" s="156" t="s">
        <v>156</v>
      </c>
      <c r="AU153" s="156" t="s">
        <v>118</v>
      </c>
      <c r="AY153" s="14" t="s">
        <v>111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118</v>
      </c>
      <c r="BK153" s="157">
        <f t="shared" si="19"/>
        <v>0</v>
      </c>
      <c r="BL153" s="14" t="s">
        <v>117</v>
      </c>
      <c r="BM153" s="156" t="s">
        <v>220</v>
      </c>
    </row>
    <row r="154" spans="1:65" s="2" customFormat="1" ht="24.2" customHeight="1" x14ac:dyDescent="0.2">
      <c r="A154" s="26"/>
      <c r="B154" s="144"/>
      <c r="C154" s="158" t="s">
        <v>221</v>
      </c>
      <c r="D154" s="158" t="s">
        <v>156</v>
      </c>
      <c r="E154" s="159" t="s">
        <v>222</v>
      </c>
      <c r="F154" s="160" t="s">
        <v>223</v>
      </c>
      <c r="G154" s="161" t="s">
        <v>179</v>
      </c>
      <c r="H154" s="162">
        <v>1</v>
      </c>
      <c r="I154" s="150">
        <v>0</v>
      </c>
      <c r="J154" s="163">
        <f t="shared" si="10"/>
        <v>0</v>
      </c>
      <c r="K154" s="164"/>
      <c r="L154" s="165"/>
      <c r="M154" s="166" t="s">
        <v>1</v>
      </c>
      <c r="N154" s="167" t="s">
        <v>34</v>
      </c>
      <c r="O154" s="154">
        <v>0</v>
      </c>
      <c r="P154" s="154">
        <f t="shared" si="11"/>
        <v>0</v>
      </c>
      <c r="Q154" s="154">
        <v>1.4999999999999999E-2</v>
      </c>
      <c r="R154" s="154">
        <f t="shared" si="12"/>
        <v>1.4999999999999999E-2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143</v>
      </c>
      <c r="AT154" s="156" t="s">
        <v>156</v>
      </c>
      <c r="AU154" s="156" t="s">
        <v>118</v>
      </c>
      <c r="AY154" s="14" t="s">
        <v>111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118</v>
      </c>
      <c r="BK154" s="157">
        <f t="shared" si="19"/>
        <v>0</v>
      </c>
      <c r="BL154" s="14" t="s">
        <v>117</v>
      </c>
      <c r="BM154" s="156" t="s">
        <v>224</v>
      </c>
    </row>
    <row r="155" spans="1:65" s="2" customFormat="1" ht="24.2" customHeight="1" x14ac:dyDescent="0.2">
      <c r="A155" s="26"/>
      <c r="B155" s="144"/>
      <c r="C155" s="158" t="s">
        <v>225</v>
      </c>
      <c r="D155" s="158" t="s">
        <v>156</v>
      </c>
      <c r="E155" s="159" t="s">
        <v>226</v>
      </c>
      <c r="F155" s="160" t="s">
        <v>227</v>
      </c>
      <c r="G155" s="161" t="s">
        <v>179</v>
      </c>
      <c r="H155" s="162">
        <v>2</v>
      </c>
      <c r="I155" s="150">
        <v>0</v>
      </c>
      <c r="J155" s="163">
        <f t="shared" si="10"/>
        <v>0</v>
      </c>
      <c r="K155" s="164"/>
      <c r="L155" s="165"/>
      <c r="M155" s="166" t="s">
        <v>1</v>
      </c>
      <c r="N155" s="167" t="s">
        <v>34</v>
      </c>
      <c r="O155" s="154">
        <v>0</v>
      </c>
      <c r="P155" s="154">
        <f t="shared" si="11"/>
        <v>0</v>
      </c>
      <c r="Q155" s="154">
        <v>6.6E-4</v>
      </c>
      <c r="R155" s="154">
        <f t="shared" si="12"/>
        <v>1.32E-3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143</v>
      </c>
      <c r="AT155" s="156" t="s">
        <v>156</v>
      </c>
      <c r="AU155" s="156" t="s">
        <v>118</v>
      </c>
      <c r="AY155" s="14" t="s">
        <v>111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118</v>
      </c>
      <c r="BK155" s="157">
        <f t="shared" si="19"/>
        <v>0</v>
      </c>
      <c r="BL155" s="14" t="s">
        <v>117</v>
      </c>
      <c r="BM155" s="156" t="s">
        <v>228</v>
      </c>
    </row>
    <row r="156" spans="1:65" s="12" customFormat="1" ht="22.9" customHeight="1" x14ac:dyDescent="0.2">
      <c r="B156" s="132"/>
      <c r="D156" s="133" t="s">
        <v>67</v>
      </c>
      <c r="E156" s="142" t="s">
        <v>169</v>
      </c>
      <c r="F156" s="142" t="s">
        <v>1</v>
      </c>
      <c r="J156" s="143">
        <f>BK156</f>
        <v>0</v>
      </c>
      <c r="L156" s="132"/>
      <c r="M156" s="136"/>
      <c r="N156" s="137"/>
      <c r="O156" s="137"/>
      <c r="P156" s="138">
        <v>0</v>
      </c>
      <c r="Q156" s="137"/>
      <c r="R156" s="138">
        <v>0</v>
      </c>
      <c r="S156" s="137"/>
      <c r="T156" s="139">
        <v>0</v>
      </c>
      <c r="AR156" s="133" t="s">
        <v>76</v>
      </c>
      <c r="AT156" s="140" t="s">
        <v>67</v>
      </c>
      <c r="AU156" s="140" t="s">
        <v>76</v>
      </c>
      <c r="AY156" s="133" t="s">
        <v>111</v>
      </c>
      <c r="BK156" s="141">
        <v>0</v>
      </c>
    </row>
    <row r="157" spans="1:65" s="12" customFormat="1" ht="22.9" customHeight="1" x14ac:dyDescent="0.2">
      <c r="B157" s="132"/>
      <c r="D157" s="133" t="s">
        <v>67</v>
      </c>
      <c r="E157" s="142" t="s">
        <v>229</v>
      </c>
      <c r="F157" s="142" t="s">
        <v>230</v>
      </c>
      <c r="J157" s="143">
        <f>BK157</f>
        <v>0</v>
      </c>
      <c r="L157" s="132"/>
      <c r="M157" s="136"/>
      <c r="N157" s="137"/>
      <c r="O157" s="137"/>
      <c r="P157" s="138">
        <f>P158</f>
        <v>65.523736999999997</v>
      </c>
      <c r="Q157" s="137"/>
      <c r="R157" s="138">
        <f>R158</f>
        <v>0</v>
      </c>
      <c r="S157" s="137"/>
      <c r="T157" s="139">
        <f>T158</f>
        <v>0</v>
      </c>
      <c r="AR157" s="133" t="s">
        <v>76</v>
      </c>
      <c r="AT157" s="140" t="s">
        <v>67</v>
      </c>
      <c r="AU157" s="140" t="s">
        <v>76</v>
      </c>
      <c r="AY157" s="133" t="s">
        <v>111</v>
      </c>
      <c r="BK157" s="141">
        <f>BK158</f>
        <v>0</v>
      </c>
    </row>
    <row r="158" spans="1:65" s="2" customFormat="1" ht="33" customHeight="1" x14ac:dyDescent="0.2">
      <c r="A158" s="26"/>
      <c r="B158" s="144"/>
      <c r="C158" s="145" t="s">
        <v>231</v>
      </c>
      <c r="D158" s="145" t="s">
        <v>113</v>
      </c>
      <c r="E158" s="146" t="s">
        <v>232</v>
      </c>
      <c r="F158" s="147" t="s">
        <v>233</v>
      </c>
      <c r="G158" s="148" t="s">
        <v>137</v>
      </c>
      <c r="H158" s="149">
        <v>50.832999999999998</v>
      </c>
      <c r="I158" s="150">
        <v>0</v>
      </c>
      <c r="J158" s="150">
        <f>ROUND(I158*H158,2)</f>
        <v>0</v>
      </c>
      <c r="K158" s="151"/>
      <c r="L158" s="27"/>
      <c r="M158" s="168" t="s">
        <v>1</v>
      </c>
      <c r="N158" s="169" t="s">
        <v>34</v>
      </c>
      <c r="O158" s="170">
        <v>1.2889999999999999</v>
      </c>
      <c r="P158" s="170">
        <f>O158*H158</f>
        <v>65.523736999999997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117</v>
      </c>
      <c r="AT158" s="156" t="s">
        <v>113</v>
      </c>
      <c r="AU158" s="156" t="s">
        <v>118</v>
      </c>
      <c r="AY158" s="14" t="s">
        <v>111</v>
      </c>
      <c r="BE158" s="157">
        <f>IF(N158="základná",J158,0)</f>
        <v>0</v>
      </c>
      <c r="BF158" s="157">
        <f>IF(N158="znížená",J158,0)</f>
        <v>0</v>
      </c>
      <c r="BG158" s="157">
        <f>IF(N158="zákl. prenesená",J158,0)</f>
        <v>0</v>
      </c>
      <c r="BH158" s="157">
        <f>IF(N158="zníž. prenesená",J158,0)</f>
        <v>0</v>
      </c>
      <c r="BI158" s="157">
        <f>IF(N158="nulová",J158,0)</f>
        <v>0</v>
      </c>
      <c r="BJ158" s="14" t="s">
        <v>118</v>
      </c>
      <c r="BK158" s="157">
        <f>ROUND(I158*H158,2)</f>
        <v>0</v>
      </c>
      <c r="BL158" s="14" t="s">
        <v>117</v>
      </c>
      <c r="BM158" s="156" t="s">
        <v>234</v>
      </c>
    </row>
    <row r="159" spans="1:65" s="2" customFormat="1" ht="6.95" customHeight="1" x14ac:dyDescent="0.2">
      <c r="A159" s="26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27"/>
      <c r="M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</row>
  </sheetData>
  <autoFilter ref="C122:K15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7"/>
  <sheetViews>
    <sheetView showGridLines="0" topLeftCell="A155" workbookViewId="0">
      <selection activeCell="I156" sqref="I156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0"/>
    </row>
    <row r="2" spans="1:46" s="1" customFormat="1" ht="36.950000000000003" customHeight="1" x14ac:dyDescent="0.2">
      <c r="L2" s="208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 x14ac:dyDescent="0.2">
      <c r="B4" s="17"/>
      <c r="D4" s="18" t="s">
        <v>82</v>
      </c>
      <c r="L4" s="17"/>
      <c r="M4" s="91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16.5" customHeight="1" x14ac:dyDescent="0.2">
      <c r="B7" s="17"/>
      <c r="E7" s="209" t="str">
        <f>'Rekapitulácia stavby'!K6</f>
        <v>Pod bánošom</v>
      </c>
      <c r="F7" s="210"/>
      <c r="G7" s="210"/>
      <c r="H7" s="210"/>
      <c r="L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9" t="s">
        <v>235</v>
      </c>
      <c r="F9" s="211"/>
      <c r="G9" s="211"/>
      <c r="H9" s="211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>
        <f>'Rekapitulácia stavby'!AN8</f>
        <v>44652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2" t="str">
        <f>'Rekapitulácia stavby'!E14</f>
        <v xml:space="preserve"> </v>
      </c>
      <c r="F18" s="172"/>
      <c r="G18" s="172"/>
      <c r="H18" s="172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2"/>
      <c r="B27" s="93"/>
      <c r="C27" s="92"/>
      <c r="D27" s="92"/>
      <c r="E27" s="175" t="s">
        <v>1</v>
      </c>
      <c r="F27" s="175"/>
      <c r="G27" s="175"/>
      <c r="H27" s="17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6" t="s">
        <v>32</v>
      </c>
      <c r="E33" s="32" t="s">
        <v>33</v>
      </c>
      <c r="F33" s="97">
        <f>ROUND((SUM(BE123:BE156)),  2)</f>
        <v>0</v>
      </c>
      <c r="G33" s="98"/>
      <c r="H33" s="98"/>
      <c r="I33" s="99">
        <v>0.2</v>
      </c>
      <c r="J33" s="97">
        <f>ROUND(((SUM(BE123:BE156))*I33),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32" t="s">
        <v>34</v>
      </c>
      <c r="F34" s="100">
        <f>ROUND((SUM(BF123:BF156)),  2)</f>
        <v>0</v>
      </c>
      <c r="G34" s="26"/>
      <c r="H34" s="26"/>
      <c r="I34" s="101">
        <v>0.2</v>
      </c>
      <c r="J34" s="100">
        <f>ROUND(((SUM(BF123:BF156))*I34),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35</v>
      </c>
      <c r="F35" s="100">
        <f>ROUND((SUM(BG123:BG156)),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36</v>
      </c>
      <c r="F36" s="100">
        <f>ROUND((SUM(BH123:BH156)),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32" t="s">
        <v>37</v>
      </c>
      <c r="F37" s="97">
        <f>ROUND((SUM(BI123:BI156)),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09" t="str">
        <f>E7</f>
        <v>Pod bánošom</v>
      </c>
      <c r="F85" s="210"/>
      <c r="G85" s="210"/>
      <c r="H85" s="21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9" t="str">
        <f>E9</f>
        <v>SO 02 - Dažďová kanalizácia</v>
      </c>
      <c r="F87" s="211"/>
      <c r="G87" s="211"/>
      <c r="H87" s="211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2">
        <f>IF(J12="","",J12)</f>
        <v>44652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10" t="s">
        <v>86</v>
      </c>
      <c r="D94" s="102"/>
      <c r="E94" s="102"/>
      <c r="F94" s="102"/>
      <c r="G94" s="102"/>
      <c r="H94" s="102"/>
      <c r="I94" s="102"/>
      <c r="J94" s="111" t="s">
        <v>87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12" t="s">
        <v>88</v>
      </c>
      <c r="D96" s="26"/>
      <c r="E96" s="26"/>
      <c r="F96" s="26"/>
      <c r="G96" s="26"/>
      <c r="H96" s="26"/>
      <c r="I96" s="26"/>
      <c r="J96" s="68">
        <f>J123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89</v>
      </c>
    </row>
    <row r="97" spans="1:31" s="9" customFormat="1" ht="24.95" customHeight="1" x14ac:dyDescent="0.2">
      <c r="B97" s="113"/>
      <c r="D97" s="114" t="s">
        <v>90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 x14ac:dyDescent="0.2">
      <c r="B98" s="117"/>
      <c r="D98" s="118" t="s">
        <v>91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 x14ac:dyDescent="0.2">
      <c r="B99" s="117"/>
      <c r="D99" s="118" t="s">
        <v>92</v>
      </c>
      <c r="E99" s="119"/>
      <c r="F99" s="119"/>
      <c r="G99" s="119"/>
      <c r="H99" s="119"/>
      <c r="I99" s="119"/>
      <c r="J99" s="120">
        <f>J137</f>
        <v>0</v>
      </c>
      <c r="L99" s="117"/>
    </row>
    <row r="100" spans="1:31" s="9" customFormat="1" ht="24.95" customHeight="1" x14ac:dyDescent="0.2">
      <c r="B100" s="113"/>
      <c r="D100" s="114" t="s">
        <v>93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31" s="10" customFormat="1" ht="19.899999999999999" customHeight="1" x14ac:dyDescent="0.2">
      <c r="B101" s="117"/>
      <c r="D101" s="118" t="s">
        <v>94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 x14ac:dyDescent="0.2">
      <c r="B102" s="117"/>
      <c r="D102" s="118" t="s">
        <v>95</v>
      </c>
      <c r="E102" s="119"/>
      <c r="F102" s="119"/>
      <c r="G102" s="119"/>
      <c r="H102" s="119"/>
      <c r="I102" s="119"/>
      <c r="J102" s="120">
        <f>J154</f>
        <v>0</v>
      </c>
      <c r="L102" s="117"/>
    </row>
    <row r="103" spans="1:31" s="10" customFormat="1" ht="19.899999999999999" customHeight="1" x14ac:dyDescent="0.2">
      <c r="B103" s="117"/>
      <c r="D103" s="118" t="s">
        <v>96</v>
      </c>
      <c r="E103" s="119"/>
      <c r="F103" s="119"/>
      <c r="G103" s="119"/>
      <c r="H103" s="119"/>
      <c r="I103" s="119"/>
      <c r="J103" s="120">
        <f>J155</f>
        <v>0</v>
      </c>
      <c r="L103" s="117"/>
    </row>
    <row r="104" spans="1:31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 x14ac:dyDescent="0.2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 x14ac:dyDescent="0.2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 x14ac:dyDescent="0.2">
      <c r="A110" s="26"/>
      <c r="B110" s="27"/>
      <c r="C110" s="18" t="s">
        <v>97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09" t="str">
        <f>E7</f>
        <v>Pod bánošom</v>
      </c>
      <c r="F113" s="210"/>
      <c r="G113" s="210"/>
      <c r="H113" s="210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83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9" t="str">
        <f>E9</f>
        <v>SO 02 - Dažďová kanalizácia</v>
      </c>
      <c r="F115" s="211"/>
      <c r="G115" s="211"/>
      <c r="H115" s="211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52">
        <f>IF(J12="","",J12)</f>
        <v>44652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20</v>
      </c>
      <c r="D119" s="26"/>
      <c r="E119" s="26"/>
      <c r="F119" s="21" t="str">
        <f>E15</f>
        <v xml:space="preserve"> 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1"/>
      <c r="B122" s="122"/>
      <c r="C122" s="123" t="s">
        <v>98</v>
      </c>
      <c r="D122" s="124" t="s">
        <v>53</v>
      </c>
      <c r="E122" s="124" t="s">
        <v>49</v>
      </c>
      <c r="F122" s="124" t="s">
        <v>50</v>
      </c>
      <c r="G122" s="124" t="s">
        <v>99</v>
      </c>
      <c r="H122" s="124" t="s">
        <v>100</v>
      </c>
      <c r="I122" s="124" t="s">
        <v>101</v>
      </c>
      <c r="J122" s="125" t="s">
        <v>87</v>
      </c>
      <c r="K122" s="126" t="s">
        <v>102</v>
      </c>
      <c r="L122" s="127"/>
      <c r="M122" s="59" t="s">
        <v>1</v>
      </c>
      <c r="N122" s="60" t="s">
        <v>32</v>
      </c>
      <c r="O122" s="60" t="s">
        <v>103</v>
      </c>
      <c r="P122" s="60" t="s">
        <v>104</v>
      </c>
      <c r="Q122" s="60" t="s">
        <v>105</v>
      </c>
      <c r="R122" s="60" t="s">
        <v>106</v>
      </c>
      <c r="S122" s="60" t="s">
        <v>107</v>
      </c>
      <c r="T122" s="61" t="s">
        <v>108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 x14ac:dyDescent="0.25">
      <c r="A123" s="26"/>
      <c r="B123" s="27"/>
      <c r="C123" s="66" t="s">
        <v>88</v>
      </c>
      <c r="D123" s="26"/>
      <c r="E123" s="26"/>
      <c r="F123" s="26"/>
      <c r="G123" s="26"/>
      <c r="H123" s="26"/>
      <c r="I123" s="26"/>
      <c r="J123" s="128">
        <f>BK123</f>
        <v>0</v>
      </c>
      <c r="K123" s="26"/>
      <c r="L123" s="27"/>
      <c r="M123" s="62"/>
      <c r="N123" s="53"/>
      <c r="O123" s="63"/>
      <c r="P123" s="129">
        <f>P124+P140</f>
        <v>66.631619000000001</v>
      </c>
      <c r="Q123" s="63"/>
      <c r="R123" s="129">
        <f>R124+R140</f>
        <v>29.1362588</v>
      </c>
      <c r="S123" s="63"/>
      <c r="T123" s="130">
        <f>T124+T140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89</v>
      </c>
      <c r="BK123" s="131">
        <f>BK124+BK140</f>
        <v>0</v>
      </c>
    </row>
    <row r="124" spans="1:65" s="12" customFormat="1" ht="25.9" customHeight="1" x14ac:dyDescent="0.2">
      <c r="B124" s="132"/>
      <c r="D124" s="133" t="s">
        <v>67</v>
      </c>
      <c r="E124" s="134" t="s">
        <v>109</v>
      </c>
      <c r="F124" s="134" t="s">
        <v>110</v>
      </c>
      <c r="J124" s="135">
        <f>BK124</f>
        <v>0</v>
      </c>
      <c r="L124" s="132"/>
      <c r="M124" s="136"/>
      <c r="N124" s="137"/>
      <c r="O124" s="137"/>
      <c r="P124" s="138">
        <f>P125+P137</f>
        <v>21.098567999999997</v>
      </c>
      <c r="Q124" s="137"/>
      <c r="R124" s="138">
        <f>R125+R137</f>
        <v>28.943999999999999</v>
      </c>
      <c r="S124" s="137"/>
      <c r="T124" s="139">
        <f>T125+T137</f>
        <v>0</v>
      </c>
      <c r="AR124" s="133" t="s">
        <v>76</v>
      </c>
      <c r="AT124" s="140" t="s">
        <v>67</v>
      </c>
      <c r="AU124" s="140" t="s">
        <v>68</v>
      </c>
      <c r="AY124" s="133" t="s">
        <v>111</v>
      </c>
      <c r="BK124" s="141">
        <f>BK125+BK137</f>
        <v>0</v>
      </c>
    </row>
    <row r="125" spans="1:65" s="12" customFormat="1" ht="22.9" customHeight="1" x14ac:dyDescent="0.2">
      <c r="B125" s="132"/>
      <c r="D125" s="133" t="s">
        <v>67</v>
      </c>
      <c r="E125" s="142" t="s">
        <v>76</v>
      </c>
      <c r="F125" s="142" t="s">
        <v>112</v>
      </c>
      <c r="J125" s="143">
        <f>BK125</f>
        <v>0</v>
      </c>
      <c r="L125" s="132"/>
      <c r="M125" s="136"/>
      <c r="N125" s="137"/>
      <c r="O125" s="137"/>
      <c r="P125" s="138">
        <f>SUM(P126:P136)</f>
        <v>21.098567999999997</v>
      </c>
      <c r="Q125" s="137"/>
      <c r="R125" s="138">
        <f>SUM(R126:R136)</f>
        <v>20.260999999999999</v>
      </c>
      <c r="S125" s="137"/>
      <c r="T125" s="139">
        <f>SUM(T126:T136)</f>
        <v>0</v>
      </c>
      <c r="AR125" s="133" t="s">
        <v>76</v>
      </c>
      <c r="AT125" s="140" t="s">
        <v>67</v>
      </c>
      <c r="AU125" s="140" t="s">
        <v>76</v>
      </c>
      <c r="AY125" s="133" t="s">
        <v>111</v>
      </c>
      <c r="BK125" s="141">
        <f>SUM(BK126:BK136)</f>
        <v>0</v>
      </c>
    </row>
    <row r="126" spans="1:65" s="2" customFormat="1" ht="24.2" customHeight="1" x14ac:dyDescent="0.2">
      <c r="A126" s="26"/>
      <c r="B126" s="144"/>
      <c r="C126" s="145" t="s">
        <v>76</v>
      </c>
      <c r="D126" s="145" t="s">
        <v>113</v>
      </c>
      <c r="E126" s="146" t="s">
        <v>114</v>
      </c>
      <c r="F126" s="147" t="s">
        <v>115</v>
      </c>
      <c r="G126" s="148" t="s">
        <v>116</v>
      </c>
      <c r="H126" s="149">
        <v>38.591999999999999</v>
      </c>
      <c r="I126" s="150">
        <v>0</v>
      </c>
      <c r="J126" s="150">
        <f t="shared" ref="J126:J136" si="0">ROUND(I126*H126,2)</f>
        <v>0</v>
      </c>
      <c r="K126" s="151"/>
      <c r="L126" s="27"/>
      <c r="M126" s="152" t="s">
        <v>1</v>
      </c>
      <c r="N126" s="153" t="s">
        <v>34</v>
      </c>
      <c r="O126" s="154">
        <v>0</v>
      </c>
      <c r="P126" s="154">
        <f t="shared" ref="P126:P136" si="1">O126*H126</f>
        <v>0</v>
      </c>
      <c r="Q126" s="154">
        <v>0</v>
      </c>
      <c r="R126" s="154">
        <f t="shared" ref="R126:R136" si="2">Q126*H126</f>
        <v>0</v>
      </c>
      <c r="S126" s="154">
        <v>0</v>
      </c>
      <c r="T126" s="155">
        <f t="shared" ref="T126:T136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117</v>
      </c>
      <c r="AT126" s="156" t="s">
        <v>113</v>
      </c>
      <c r="AU126" s="156" t="s">
        <v>118</v>
      </c>
      <c r="AY126" s="14" t="s">
        <v>111</v>
      </c>
      <c r="BE126" s="157">
        <f t="shared" ref="BE126:BE136" si="4">IF(N126="základná",J126,0)</f>
        <v>0</v>
      </c>
      <c r="BF126" s="157">
        <f t="shared" ref="BF126:BF136" si="5">IF(N126="znížená",J126,0)</f>
        <v>0</v>
      </c>
      <c r="BG126" s="157">
        <f t="shared" ref="BG126:BG136" si="6">IF(N126="zákl. prenesená",J126,0)</f>
        <v>0</v>
      </c>
      <c r="BH126" s="157">
        <f t="shared" ref="BH126:BH136" si="7">IF(N126="zníž. prenesená",J126,0)</f>
        <v>0</v>
      </c>
      <c r="BI126" s="157">
        <f t="shared" ref="BI126:BI136" si="8">IF(N126="nulová",J126,0)</f>
        <v>0</v>
      </c>
      <c r="BJ126" s="14" t="s">
        <v>118</v>
      </c>
      <c r="BK126" s="157">
        <f t="shared" ref="BK126:BK136" si="9">ROUND(I126*H126,2)</f>
        <v>0</v>
      </c>
      <c r="BL126" s="14" t="s">
        <v>117</v>
      </c>
      <c r="BM126" s="156" t="s">
        <v>119</v>
      </c>
    </row>
    <row r="127" spans="1:65" s="2" customFormat="1" ht="16.5" customHeight="1" x14ac:dyDescent="0.2">
      <c r="A127" s="26"/>
      <c r="B127" s="144"/>
      <c r="C127" s="145" t="s">
        <v>118</v>
      </c>
      <c r="D127" s="145" t="s">
        <v>113</v>
      </c>
      <c r="E127" s="146" t="s">
        <v>120</v>
      </c>
      <c r="F127" s="147" t="s">
        <v>121</v>
      </c>
      <c r="G127" s="148" t="s">
        <v>116</v>
      </c>
      <c r="H127" s="149">
        <v>11.577999999999999</v>
      </c>
      <c r="I127" s="150">
        <v>0</v>
      </c>
      <c r="J127" s="150">
        <f t="shared" si="0"/>
        <v>0</v>
      </c>
      <c r="K127" s="151"/>
      <c r="L127" s="27"/>
      <c r="M127" s="152" t="s">
        <v>1</v>
      </c>
      <c r="N127" s="153" t="s">
        <v>34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117</v>
      </c>
      <c r="AT127" s="156" t="s">
        <v>113</v>
      </c>
      <c r="AU127" s="156" t="s">
        <v>118</v>
      </c>
      <c r="AY127" s="14" t="s">
        <v>111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118</v>
      </c>
      <c r="BK127" s="157">
        <f t="shared" si="9"/>
        <v>0</v>
      </c>
      <c r="BL127" s="14" t="s">
        <v>117</v>
      </c>
      <c r="BM127" s="156" t="s">
        <v>122</v>
      </c>
    </row>
    <row r="128" spans="1:65" s="2" customFormat="1" ht="24.2" customHeight="1" x14ac:dyDescent="0.2">
      <c r="A128" s="26"/>
      <c r="B128" s="144"/>
      <c r="C128" s="145" t="s">
        <v>123</v>
      </c>
      <c r="D128" s="145" t="s">
        <v>113</v>
      </c>
      <c r="E128" s="146" t="s">
        <v>124</v>
      </c>
      <c r="F128" s="147" t="s">
        <v>125</v>
      </c>
      <c r="G128" s="148" t="s">
        <v>116</v>
      </c>
      <c r="H128" s="149">
        <v>38.591999999999999</v>
      </c>
      <c r="I128" s="150">
        <v>0</v>
      </c>
      <c r="J128" s="150">
        <f t="shared" si="0"/>
        <v>0</v>
      </c>
      <c r="K128" s="151"/>
      <c r="L128" s="27"/>
      <c r="M128" s="152" t="s">
        <v>1</v>
      </c>
      <c r="N128" s="153" t="s">
        <v>34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117</v>
      </c>
      <c r="AT128" s="156" t="s">
        <v>113</v>
      </c>
      <c r="AU128" s="156" t="s">
        <v>118</v>
      </c>
      <c r="AY128" s="14" t="s">
        <v>111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118</v>
      </c>
      <c r="BK128" s="157">
        <f t="shared" si="9"/>
        <v>0</v>
      </c>
      <c r="BL128" s="14" t="s">
        <v>117</v>
      </c>
      <c r="BM128" s="156" t="s">
        <v>126</v>
      </c>
    </row>
    <row r="129" spans="1:65" s="2" customFormat="1" ht="21.75" customHeight="1" x14ac:dyDescent="0.2">
      <c r="A129" s="26"/>
      <c r="B129" s="144"/>
      <c r="C129" s="145" t="s">
        <v>117</v>
      </c>
      <c r="D129" s="145" t="s">
        <v>113</v>
      </c>
      <c r="E129" s="146" t="s">
        <v>127</v>
      </c>
      <c r="F129" s="147" t="s">
        <v>128</v>
      </c>
      <c r="G129" s="148" t="s">
        <v>116</v>
      </c>
      <c r="H129" s="149">
        <v>38.591999999999999</v>
      </c>
      <c r="I129" s="150">
        <v>0</v>
      </c>
      <c r="J129" s="150">
        <f t="shared" si="0"/>
        <v>0</v>
      </c>
      <c r="K129" s="151"/>
      <c r="L129" s="27"/>
      <c r="M129" s="152" t="s">
        <v>1</v>
      </c>
      <c r="N129" s="153" t="s">
        <v>34</v>
      </c>
      <c r="O129" s="154">
        <v>0.27900000000000003</v>
      </c>
      <c r="P129" s="154">
        <f t="shared" si="1"/>
        <v>10.767168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117</v>
      </c>
      <c r="AT129" s="156" t="s">
        <v>113</v>
      </c>
      <c r="AU129" s="156" t="s">
        <v>118</v>
      </c>
      <c r="AY129" s="14" t="s">
        <v>111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118</v>
      </c>
      <c r="BK129" s="157">
        <f t="shared" si="9"/>
        <v>0</v>
      </c>
      <c r="BL129" s="14" t="s">
        <v>117</v>
      </c>
      <c r="BM129" s="156" t="s">
        <v>129</v>
      </c>
    </row>
    <row r="130" spans="1:65" s="2" customFormat="1" ht="24.2" customHeight="1" x14ac:dyDescent="0.2">
      <c r="A130" s="26"/>
      <c r="B130" s="144"/>
      <c r="C130" s="145" t="s">
        <v>130</v>
      </c>
      <c r="D130" s="145" t="s">
        <v>113</v>
      </c>
      <c r="E130" s="146" t="s">
        <v>131</v>
      </c>
      <c r="F130" s="147" t="s">
        <v>132</v>
      </c>
      <c r="G130" s="148" t="s">
        <v>116</v>
      </c>
      <c r="H130" s="149">
        <v>16.079999999999998</v>
      </c>
      <c r="I130" s="150">
        <v>0</v>
      </c>
      <c r="J130" s="150">
        <f t="shared" si="0"/>
        <v>0</v>
      </c>
      <c r="K130" s="151"/>
      <c r="L130" s="27"/>
      <c r="M130" s="152" t="s">
        <v>1</v>
      </c>
      <c r="N130" s="153" t="s">
        <v>34</v>
      </c>
      <c r="O130" s="154">
        <v>0.61699999999999999</v>
      </c>
      <c r="P130" s="154">
        <f t="shared" si="1"/>
        <v>9.9213599999999982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117</v>
      </c>
      <c r="AT130" s="156" t="s">
        <v>113</v>
      </c>
      <c r="AU130" s="156" t="s">
        <v>118</v>
      </c>
      <c r="AY130" s="14" t="s">
        <v>111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118</v>
      </c>
      <c r="BK130" s="157">
        <f t="shared" si="9"/>
        <v>0</v>
      </c>
      <c r="BL130" s="14" t="s">
        <v>117</v>
      </c>
      <c r="BM130" s="156" t="s">
        <v>133</v>
      </c>
    </row>
    <row r="131" spans="1:65" s="2" customFormat="1" ht="33" customHeight="1" x14ac:dyDescent="0.2">
      <c r="A131" s="26"/>
      <c r="B131" s="144"/>
      <c r="C131" s="145" t="s">
        <v>134</v>
      </c>
      <c r="D131" s="145" t="s">
        <v>113</v>
      </c>
      <c r="E131" s="146" t="s">
        <v>135</v>
      </c>
      <c r="F131" s="147" t="s">
        <v>136</v>
      </c>
      <c r="G131" s="148" t="s">
        <v>137</v>
      </c>
      <c r="H131" s="149">
        <v>24.12</v>
      </c>
      <c r="I131" s="150">
        <v>0</v>
      </c>
      <c r="J131" s="150">
        <f t="shared" si="0"/>
        <v>0</v>
      </c>
      <c r="K131" s="151"/>
      <c r="L131" s="27"/>
      <c r="M131" s="152" t="s">
        <v>1</v>
      </c>
      <c r="N131" s="153" t="s">
        <v>34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117</v>
      </c>
      <c r="AT131" s="156" t="s">
        <v>113</v>
      </c>
      <c r="AU131" s="156" t="s">
        <v>118</v>
      </c>
      <c r="AY131" s="14" t="s">
        <v>111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118</v>
      </c>
      <c r="BK131" s="157">
        <f t="shared" si="9"/>
        <v>0</v>
      </c>
      <c r="BL131" s="14" t="s">
        <v>117</v>
      </c>
      <c r="BM131" s="156" t="s">
        <v>138</v>
      </c>
    </row>
    <row r="132" spans="1:65" s="2" customFormat="1" ht="24.2" customHeight="1" x14ac:dyDescent="0.2">
      <c r="A132" s="26"/>
      <c r="B132" s="144"/>
      <c r="C132" s="145" t="s">
        <v>139</v>
      </c>
      <c r="D132" s="145" t="s">
        <v>113</v>
      </c>
      <c r="E132" s="146" t="s">
        <v>140</v>
      </c>
      <c r="F132" s="147" t="s">
        <v>141</v>
      </c>
      <c r="G132" s="148" t="s">
        <v>137</v>
      </c>
      <c r="H132" s="149">
        <v>24.12</v>
      </c>
      <c r="I132" s="150">
        <v>0</v>
      </c>
      <c r="J132" s="150">
        <f t="shared" si="0"/>
        <v>0</v>
      </c>
      <c r="K132" s="151"/>
      <c r="L132" s="27"/>
      <c r="M132" s="152" t="s">
        <v>1</v>
      </c>
      <c r="N132" s="153" t="s">
        <v>34</v>
      </c>
      <c r="O132" s="154">
        <v>1.7000000000000001E-2</v>
      </c>
      <c r="P132" s="154">
        <f t="shared" si="1"/>
        <v>0.41004000000000007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117</v>
      </c>
      <c r="AT132" s="156" t="s">
        <v>113</v>
      </c>
      <c r="AU132" s="156" t="s">
        <v>118</v>
      </c>
      <c r="AY132" s="14" t="s">
        <v>111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118</v>
      </c>
      <c r="BK132" s="157">
        <f t="shared" si="9"/>
        <v>0</v>
      </c>
      <c r="BL132" s="14" t="s">
        <v>117</v>
      </c>
      <c r="BM132" s="156" t="s">
        <v>142</v>
      </c>
    </row>
    <row r="133" spans="1:65" s="2" customFormat="1" ht="24.2" customHeight="1" x14ac:dyDescent="0.2">
      <c r="A133" s="26"/>
      <c r="B133" s="144"/>
      <c r="C133" s="145" t="s">
        <v>143</v>
      </c>
      <c r="D133" s="145" t="s">
        <v>113</v>
      </c>
      <c r="E133" s="146" t="s">
        <v>144</v>
      </c>
      <c r="F133" s="147" t="s">
        <v>145</v>
      </c>
      <c r="G133" s="148" t="s">
        <v>116</v>
      </c>
      <c r="H133" s="149">
        <v>16.079999999999998</v>
      </c>
      <c r="I133" s="150">
        <v>0</v>
      </c>
      <c r="J133" s="150">
        <f t="shared" si="0"/>
        <v>0</v>
      </c>
      <c r="K133" s="151"/>
      <c r="L133" s="27"/>
      <c r="M133" s="152" t="s">
        <v>1</v>
      </c>
      <c r="N133" s="153" t="s">
        <v>34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117</v>
      </c>
      <c r="AT133" s="156" t="s">
        <v>113</v>
      </c>
      <c r="AU133" s="156" t="s">
        <v>118</v>
      </c>
      <c r="AY133" s="14" t="s">
        <v>111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118</v>
      </c>
      <c r="BK133" s="157">
        <f t="shared" si="9"/>
        <v>0</v>
      </c>
      <c r="BL133" s="14" t="s">
        <v>117</v>
      </c>
      <c r="BM133" s="156" t="s">
        <v>146</v>
      </c>
    </row>
    <row r="134" spans="1:65" s="2" customFormat="1" ht="24.2" customHeight="1" x14ac:dyDescent="0.2">
      <c r="A134" s="26"/>
      <c r="B134" s="144"/>
      <c r="C134" s="145" t="s">
        <v>147</v>
      </c>
      <c r="D134" s="145" t="s">
        <v>113</v>
      </c>
      <c r="E134" s="146" t="s">
        <v>148</v>
      </c>
      <c r="F134" s="147" t="s">
        <v>149</v>
      </c>
      <c r="G134" s="148" t="s">
        <v>116</v>
      </c>
      <c r="H134" s="149">
        <v>22.512</v>
      </c>
      <c r="I134" s="150">
        <v>0</v>
      </c>
      <c r="J134" s="150">
        <f t="shared" si="0"/>
        <v>0</v>
      </c>
      <c r="K134" s="151"/>
      <c r="L134" s="27"/>
      <c r="M134" s="152" t="s">
        <v>1</v>
      </c>
      <c r="N134" s="153" t="s">
        <v>34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117</v>
      </c>
      <c r="AT134" s="156" t="s">
        <v>113</v>
      </c>
      <c r="AU134" s="156" t="s">
        <v>118</v>
      </c>
      <c r="AY134" s="14" t="s">
        <v>111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118</v>
      </c>
      <c r="BK134" s="157">
        <f t="shared" si="9"/>
        <v>0</v>
      </c>
      <c r="BL134" s="14" t="s">
        <v>117</v>
      </c>
      <c r="BM134" s="156" t="s">
        <v>150</v>
      </c>
    </row>
    <row r="135" spans="1:65" s="2" customFormat="1" ht="24.2" customHeight="1" x14ac:dyDescent="0.2">
      <c r="A135" s="26"/>
      <c r="B135" s="144"/>
      <c r="C135" s="145" t="s">
        <v>151</v>
      </c>
      <c r="D135" s="145" t="s">
        <v>113</v>
      </c>
      <c r="E135" s="146" t="s">
        <v>152</v>
      </c>
      <c r="F135" s="147" t="s">
        <v>153</v>
      </c>
      <c r="G135" s="148" t="s">
        <v>116</v>
      </c>
      <c r="H135" s="149">
        <v>11.256</v>
      </c>
      <c r="I135" s="150">
        <v>0</v>
      </c>
      <c r="J135" s="150">
        <f t="shared" si="0"/>
        <v>0</v>
      </c>
      <c r="K135" s="151"/>
      <c r="L135" s="27"/>
      <c r="M135" s="152" t="s">
        <v>1</v>
      </c>
      <c r="N135" s="153" t="s">
        <v>34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117</v>
      </c>
      <c r="AT135" s="156" t="s">
        <v>113</v>
      </c>
      <c r="AU135" s="156" t="s">
        <v>118</v>
      </c>
      <c r="AY135" s="14" t="s">
        <v>111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118</v>
      </c>
      <c r="BK135" s="157">
        <f t="shared" si="9"/>
        <v>0</v>
      </c>
      <c r="BL135" s="14" t="s">
        <v>117</v>
      </c>
      <c r="BM135" s="156" t="s">
        <v>154</v>
      </c>
    </row>
    <row r="136" spans="1:65" s="2" customFormat="1" ht="24.2" customHeight="1" x14ac:dyDescent="0.2">
      <c r="A136" s="26"/>
      <c r="B136" s="144"/>
      <c r="C136" s="158" t="s">
        <v>155</v>
      </c>
      <c r="D136" s="158" t="s">
        <v>156</v>
      </c>
      <c r="E136" s="159" t="s">
        <v>157</v>
      </c>
      <c r="F136" s="160" t="s">
        <v>158</v>
      </c>
      <c r="G136" s="161" t="s">
        <v>137</v>
      </c>
      <c r="H136" s="162">
        <v>20.260999999999999</v>
      </c>
      <c r="I136" s="150">
        <v>0</v>
      </c>
      <c r="J136" s="163">
        <f t="shared" si="0"/>
        <v>0</v>
      </c>
      <c r="K136" s="164"/>
      <c r="L136" s="165"/>
      <c r="M136" s="166" t="s">
        <v>1</v>
      </c>
      <c r="N136" s="167" t="s">
        <v>34</v>
      </c>
      <c r="O136" s="154">
        <v>0</v>
      </c>
      <c r="P136" s="154">
        <f t="shared" si="1"/>
        <v>0</v>
      </c>
      <c r="Q136" s="154">
        <v>1</v>
      </c>
      <c r="R136" s="154">
        <f t="shared" si="2"/>
        <v>20.260999999999999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143</v>
      </c>
      <c r="AT136" s="156" t="s">
        <v>156</v>
      </c>
      <c r="AU136" s="156" t="s">
        <v>118</v>
      </c>
      <c r="AY136" s="14" t="s">
        <v>111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118</v>
      </c>
      <c r="BK136" s="157">
        <f t="shared" si="9"/>
        <v>0</v>
      </c>
      <c r="BL136" s="14" t="s">
        <v>117</v>
      </c>
      <c r="BM136" s="156" t="s">
        <v>159</v>
      </c>
    </row>
    <row r="137" spans="1:65" s="12" customFormat="1" ht="22.9" customHeight="1" x14ac:dyDescent="0.2">
      <c r="B137" s="132"/>
      <c r="D137" s="133" t="s">
        <v>67</v>
      </c>
      <c r="E137" s="142" t="s">
        <v>117</v>
      </c>
      <c r="F137" s="142" t="s">
        <v>160</v>
      </c>
      <c r="J137" s="143">
        <f>BK137</f>
        <v>0</v>
      </c>
      <c r="L137" s="132"/>
      <c r="M137" s="136"/>
      <c r="N137" s="137"/>
      <c r="O137" s="137"/>
      <c r="P137" s="138">
        <f>SUM(P138:P139)</f>
        <v>0</v>
      </c>
      <c r="Q137" s="137"/>
      <c r="R137" s="138">
        <f>SUM(R138:R139)</f>
        <v>8.6829999999999998</v>
      </c>
      <c r="S137" s="137"/>
      <c r="T137" s="139">
        <f>SUM(T138:T139)</f>
        <v>0</v>
      </c>
      <c r="AR137" s="133" t="s">
        <v>76</v>
      </c>
      <c r="AT137" s="140" t="s">
        <v>67</v>
      </c>
      <c r="AU137" s="140" t="s">
        <v>76</v>
      </c>
      <c r="AY137" s="133" t="s">
        <v>111</v>
      </c>
      <c r="BK137" s="141">
        <f>SUM(BK138:BK139)</f>
        <v>0</v>
      </c>
    </row>
    <row r="138" spans="1:65" s="2" customFormat="1" ht="33" customHeight="1" x14ac:dyDescent="0.2">
      <c r="A138" s="26"/>
      <c r="B138" s="144"/>
      <c r="C138" s="145" t="s">
        <v>161</v>
      </c>
      <c r="D138" s="145" t="s">
        <v>113</v>
      </c>
      <c r="E138" s="146" t="s">
        <v>162</v>
      </c>
      <c r="F138" s="147" t="s">
        <v>163</v>
      </c>
      <c r="G138" s="148" t="s">
        <v>116</v>
      </c>
      <c r="H138" s="149">
        <v>4.8239999999999998</v>
      </c>
      <c r="I138" s="150">
        <v>0</v>
      </c>
      <c r="J138" s="150">
        <f>ROUND(I138*H138,2)</f>
        <v>0</v>
      </c>
      <c r="K138" s="151"/>
      <c r="L138" s="27"/>
      <c r="M138" s="152" t="s">
        <v>1</v>
      </c>
      <c r="N138" s="153" t="s">
        <v>34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117</v>
      </c>
      <c r="AT138" s="156" t="s">
        <v>113</v>
      </c>
      <c r="AU138" s="156" t="s">
        <v>118</v>
      </c>
      <c r="AY138" s="14" t="s">
        <v>111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4" t="s">
        <v>118</v>
      </c>
      <c r="BK138" s="157">
        <f>ROUND(I138*H138,2)</f>
        <v>0</v>
      </c>
      <c r="BL138" s="14" t="s">
        <v>117</v>
      </c>
      <c r="BM138" s="156" t="s">
        <v>164</v>
      </c>
    </row>
    <row r="139" spans="1:65" s="2" customFormat="1" ht="16.5" customHeight="1" x14ac:dyDescent="0.2">
      <c r="A139" s="26"/>
      <c r="B139" s="144"/>
      <c r="C139" s="158" t="s">
        <v>165</v>
      </c>
      <c r="D139" s="158" t="s">
        <v>156</v>
      </c>
      <c r="E139" s="159" t="s">
        <v>166</v>
      </c>
      <c r="F139" s="160" t="s">
        <v>167</v>
      </c>
      <c r="G139" s="161" t="s">
        <v>137</v>
      </c>
      <c r="H139" s="162">
        <v>8.6829999999999998</v>
      </c>
      <c r="I139" s="150">
        <v>0</v>
      </c>
      <c r="J139" s="163">
        <f>ROUND(I139*H139,2)</f>
        <v>0</v>
      </c>
      <c r="K139" s="164"/>
      <c r="L139" s="165"/>
      <c r="M139" s="166" t="s">
        <v>1</v>
      </c>
      <c r="N139" s="167" t="s">
        <v>34</v>
      </c>
      <c r="O139" s="154">
        <v>0</v>
      </c>
      <c r="P139" s="154">
        <f>O139*H139</f>
        <v>0</v>
      </c>
      <c r="Q139" s="154">
        <v>1</v>
      </c>
      <c r="R139" s="154">
        <f>Q139*H139</f>
        <v>8.6829999999999998</v>
      </c>
      <c r="S139" s="154">
        <v>0</v>
      </c>
      <c r="T139" s="155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143</v>
      </c>
      <c r="AT139" s="156" t="s">
        <v>156</v>
      </c>
      <c r="AU139" s="156" t="s">
        <v>118</v>
      </c>
      <c r="AY139" s="14" t="s">
        <v>111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4" t="s">
        <v>118</v>
      </c>
      <c r="BK139" s="157">
        <f>ROUND(I139*H139,2)</f>
        <v>0</v>
      </c>
      <c r="BL139" s="14" t="s">
        <v>117</v>
      </c>
      <c r="BM139" s="156" t="s">
        <v>168</v>
      </c>
    </row>
    <row r="140" spans="1:65" s="12" customFormat="1" ht="25.9" customHeight="1" x14ac:dyDescent="0.2">
      <c r="B140" s="132"/>
      <c r="D140" s="133" t="s">
        <v>67</v>
      </c>
      <c r="E140" s="134" t="s">
        <v>169</v>
      </c>
      <c r="F140" s="134" t="s">
        <v>1</v>
      </c>
      <c r="J140" s="135">
        <f>BK140</f>
        <v>0</v>
      </c>
      <c r="L140" s="132"/>
      <c r="M140" s="136"/>
      <c r="N140" s="137"/>
      <c r="O140" s="137"/>
      <c r="P140" s="138">
        <f>P141+P154+P155</f>
        <v>45.533051</v>
      </c>
      <c r="Q140" s="137"/>
      <c r="R140" s="138">
        <f>R141+R154+R155</f>
        <v>0.19225879999999995</v>
      </c>
      <c r="S140" s="137"/>
      <c r="T140" s="139">
        <f>T141+T154+T155</f>
        <v>0</v>
      </c>
      <c r="AR140" s="133" t="s">
        <v>76</v>
      </c>
      <c r="AT140" s="140" t="s">
        <v>67</v>
      </c>
      <c r="AU140" s="140" t="s">
        <v>68</v>
      </c>
      <c r="AY140" s="133" t="s">
        <v>111</v>
      </c>
      <c r="BK140" s="141">
        <f>BK141+BK154+BK155</f>
        <v>0</v>
      </c>
    </row>
    <row r="141" spans="1:65" s="12" customFormat="1" ht="22.9" customHeight="1" x14ac:dyDescent="0.2">
      <c r="B141" s="132"/>
      <c r="D141" s="133" t="s">
        <v>67</v>
      </c>
      <c r="E141" s="142" t="s">
        <v>143</v>
      </c>
      <c r="F141" s="142" t="s">
        <v>170</v>
      </c>
      <c r="J141" s="143">
        <f>BK141</f>
        <v>0</v>
      </c>
      <c r="L141" s="132"/>
      <c r="M141" s="136"/>
      <c r="N141" s="137"/>
      <c r="O141" s="137"/>
      <c r="P141" s="138">
        <f>SUM(P142:P153)</f>
        <v>7.9986600000000001</v>
      </c>
      <c r="Q141" s="137"/>
      <c r="R141" s="138">
        <f>SUM(R142:R153)</f>
        <v>0.19225879999999995</v>
      </c>
      <c r="S141" s="137"/>
      <c r="T141" s="139">
        <f>SUM(T142:T153)</f>
        <v>0</v>
      </c>
      <c r="AR141" s="133" t="s">
        <v>76</v>
      </c>
      <c r="AT141" s="140" t="s">
        <v>67</v>
      </c>
      <c r="AU141" s="140" t="s">
        <v>76</v>
      </c>
      <c r="AY141" s="133" t="s">
        <v>111</v>
      </c>
      <c r="BK141" s="141">
        <f>SUM(BK142:BK153)</f>
        <v>0</v>
      </c>
    </row>
    <row r="142" spans="1:65" s="2" customFormat="1" ht="24.2" customHeight="1" x14ac:dyDescent="0.2">
      <c r="A142" s="26"/>
      <c r="B142" s="144"/>
      <c r="C142" s="145" t="s">
        <v>171</v>
      </c>
      <c r="D142" s="145" t="s">
        <v>113</v>
      </c>
      <c r="E142" s="146" t="s">
        <v>172</v>
      </c>
      <c r="F142" s="147" t="s">
        <v>173</v>
      </c>
      <c r="G142" s="148" t="s">
        <v>174</v>
      </c>
      <c r="H142" s="149">
        <v>53.6</v>
      </c>
      <c r="I142" s="150">
        <v>0</v>
      </c>
      <c r="J142" s="150">
        <f t="shared" ref="J142:J153" si="10">ROUND(I142*H142,2)</f>
        <v>0</v>
      </c>
      <c r="K142" s="151"/>
      <c r="L142" s="27"/>
      <c r="M142" s="152" t="s">
        <v>1</v>
      </c>
      <c r="N142" s="153" t="s">
        <v>34</v>
      </c>
      <c r="O142" s="154">
        <v>0.04</v>
      </c>
      <c r="P142" s="154">
        <f t="shared" ref="P142:P153" si="11">O142*H142</f>
        <v>2.1440000000000001</v>
      </c>
      <c r="Q142" s="154">
        <v>1.0000000000000001E-5</v>
      </c>
      <c r="R142" s="154">
        <f t="shared" ref="R142:R153" si="12">Q142*H142</f>
        <v>5.3600000000000002E-4</v>
      </c>
      <c r="S142" s="154">
        <v>0</v>
      </c>
      <c r="T142" s="155">
        <f t="shared" ref="T142:T153" si="1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117</v>
      </c>
      <c r="AT142" s="156" t="s">
        <v>113</v>
      </c>
      <c r="AU142" s="156" t="s">
        <v>118</v>
      </c>
      <c r="AY142" s="14" t="s">
        <v>111</v>
      </c>
      <c r="BE142" s="157">
        <f t="shared" ref="BE142:BE153" si="14">IF(N142="základná",J142,0)</f>
        <v>0</v>
      </c>
      <c r="BF142" s="157">
        <f t="shared" ref="BF142:BF153" si="15">IF(N142="znížená",J142,0)</f>
        <v>0</v>
      </c>
      <c r="BG142" s="157">
        <f t="shared" ref="BG142:BG153" si="16">IF(N142="zákl. prenesená",J142,0)</f>
        <v>0</v>
      </c>
      <c r="BH142" s="157">
        <f t="shared" ref="BH142:BH153" si="17">IF(N142="zníž. prenesená",J142,0)</f>
        <v>0</v>
      </c>
      <c r="BI142" s="157">
        <f t="shared" ref="BI142:BI153" si="18">IF(N142="nulová",J142,0)</f>
        <v>0</v>
      </c>
      <c r="BJ142" s="14" t="s">
        <v>118</v>
      </c>
      <c r="BK142" s="157">
        <f t="shared" ref="BK142:BK153" si="19">ROUND(I142*H142,2)</f>
        <v>0</v>
      </c>
      <c r="BL142" s="14" t="s">
        <v>117</v>
      </c>
      <c r="BM142" s="156" t="s">
        <v>175</v>
      </c>
    </row>
    <row r="143" spans="1:65" s="2" customFormat="1" ht="24.2" customHeight="1" x14ac:dyDescent="0.2">
      <c r="A143" s="26"/>
      <c r="B143" s="144"/>
      <c r="C143" s="158" t="s">
        <v>176</v>
      </c>
      <c r="D143" s="158" t="s">
        <v>156</v>
      </c>
      <c r="E143" s="159" t="s">
        <v>177</v>
      </c>
      <c r="F143" s="160" t="s">
        <v>178</v>
      </c>
      <c r="G143" s="161" t="s">
        <v>179</v>
      </c>
      <c r="H143" s="162">
        <v>12.327999999999999</v>
      </c>
      <c r="I143" s="150">
        <v>0</v>
      </c>
      <c r="J143" s="163">
        <f t="shared" si="10"/>
        <v>0</v>
      </c>
      <c r="K143" s="164"/>
      <c r="L143" s="165"/>
      <c r="M143" s="166" t="s">
        <v>1</v>
      </c>
      <c r="N143" s="167" t="s">
        <v>34</v>
      </c>
      <c r="O143" s="154">
        <v>0</v>
      </c>
      <c r="P143" s="154">
        <f t="shared" si="11"/>
        <v>0</v>
      </c>
      <c r="Q143" s="154">
        <v>1.01E-2</v>
      </c>
      <c r="R143" s="154">
        <f t="shared" si="12"/>
        <v>0.12451279999999999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143</v>
      </c>
      <c r="AT143" s="156" t="s">
        <v>156</v>
      </c>
      <c r="AU143" s="156" t="s">
        <v>118</v>
      </c>
      <c r="AY143" s="14" t="s">
        <v>111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118</v>
      </c>
      <c r="BK143" s="157">
        <f t="shared" si="19"/>
        <v>0</v>
      </c>
      <c r="BL143" s="14" t="s">
        <v>117</v>
      </c>
      <c r="BM143" s="156" t="s">
        <v>180</v>
      </c>
    </row>
    <row r="144" spans="1:65" s="2" customFormat="1" ht="16.5" customHeight="1" x14ac:dyDescent="0.2">
      <c r="A144" s="26"/>
      <c r="B144" s="144"/>
      <c r="C144" s="145" t="s">
        <v>181</v>
      </c>
      <c r="D144" s="145" t="s">
        <v>113</v>
      </c>
      <c r="E144" s="146" t="s">
        <v>190</v>
      </c>
      <c r="F144" s="147" t="s">
        <v>191</v>
      </c>
      <c r="G144" s="148" t="s">
        <v>174</v>
      </c>
      <c r="H144" s="149">
        <v>53.6</v>
      </c>
      <c r="I144" s="150">
        <v>0</v>
      </c>
      <c r="J144" s="150">
        <f t="shared" si="10"/>
        <v>0</v>
      </c>
      <c r="K144" s="151"/>
      <c r="L144" s="27"/>
      <c r="M144" s="152" t="s">
        <v>1</v>
      </c>
      <c r="N144" s="153" t="s">
        <v>34</v>
      </c>
      <c r="O144" s="154">
        <v>5.7000000000000002E-2</v>
      </c>
      <c r="P144" s="154">
        <f t="shared" si="11"/>
        <v>3.0552000000000001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117</v>
      </c>
      <c r="AT144" s="156" t="s">
        <v>113</v>
      </c>
      <c r="AU144" s="156" t="s">
        <v>118</v>
      </c>
      <c r="AY144" s="14" t="s">
        <v>111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118</v>
      </c>
      <c r="BK144" s="157">
        <f t="shared" si="19"/>
        <v>0</v>
      </c>
      <c r="BL144" s="14" t="s">
        <v>117</v>
      </c>
      <c r="BM144" s="156" t="s">
        <v>192</v>
      </c>
    </row>
    <row r="145" spans="1:65" s="2" customFormat="1" ht="24.2" customHeight="1" x14ac:dyDescent="0.2">
      <c r="A145" s="26"/>
      <c r="B145" s="144"/>
      <c r="C145" s="145" t="s">
        <v>185</v>
      </c>
      <c r="D145" s="145" t="s">
        <v>113</v>
      </c>
      <c r="E145" s="146" t="s">
        <v>194</v>
      </c>
      <c r="F145" s="147" t="s">
        <v>195</v>
      </c>
      <c r="G145" s="148" t="s">
        <v>179</v>
      </c>
      <c r="H145" s="149">
        <v>3</v>
      </c>
      <c r="I145" s="150">
        <v>0</v>
      </c>
      <c r="J145" s="150">
        <f t="shared" si="10"/>
        <v>0</v>
      </c>
      <c r="K145" s="151"/>
      <c r="L145" s="27"/>
      <c r="M145" s="152" t="s">
        <v>1</v>
      </c>
      <c r="N145" s="153" t="s">
        <v>34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117</v>
      </c>
      <c r="AT145" s="156" t="s">
        <v>113</v>
      </c>
      <c r="AU145" s="156" t="s">
        <v>118</v>
      </c>
      <c r="AY145" s="14" t="s">
        <v>111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118</v>
      </c>
      <c r="BK145" s="157">
        <f t="shared" si="19"/>
        <v>0</v>
      </c>
      <c r="BL145" s="14" t="s">
        <v>117</v>
      </c>
      <c r="BM145" s="156" t="s">
        <v>196</v>
      </c>
    </row>
    <row r="146" spans="1:65" s="2" customFormat="1" ht="37.9" customHeight="1" x14ac:dyDescent="0.2">
      <c r="A146" s="26"/>
      <c r="B146" s="144"/>
      <c r="C146" s="145" t="s">
        <v>189</v>
      </c>
      <c r="D146" s="145" t="s">
        <v>113</v>
      </c>
      <c r="E146" s="146" t="s">
        <v>197</v>
      </c>
      <c r="F146" s="147" t="s">
        <v>198</v>
      </c>
      <c r="G146" s="148" t="s">
        <v>179</v>
      </c>
      <c r="H146" s="149">
        <v>2</v>
      </c>
      <c r="I146" s="150">
        <v>0</v>
      </c>
      <c r="J146" s="150">
        <f t="shared" si="10"/>
        <v>0</v>
      </c>
      <c r="K146" s="151"/>
      <c r="L146" s="27"/>
      <c r="M146" s="152" t="s">
        <v>1</v>
      </c>
      <c r="N146" s="153" t="s">
        <v>34</v>
      </c>
      <c r="O146" s="154">
        <v>0.62473000000000001</v>
      </c>
      <c r="P146" s="154">
        <f t="shared" si="11"/>
        <v>1.24946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181</v>
      </c>
      <c r="AT146" s="156" t="s">
        <v>113</v>
      </c>
      <c r="AU146" s="156" t="s">
        <v>118</v>
      </c>
      <c r="AY146" s="14" t="s">
        <v>111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118</v>
      </c>
      <c r="BK146" s="157">
        <f t="shared" si="19"/>
        <v>0</v>
      </c>
      <c r="BL146" s="14" t="s">
        <v>181</v>
      </c>
      <c r="BM146" s="156" t="s">
        <v>199</v>
      </c>
    </row>
    <row r="147" spans="1:65" s="2" customFormat="1" ht="49.15" customHeight="1" x14ac:dyDescent="0.2">
      <c r="A147" s="26"/>
      <c r="B147" s="144"/>
      <c r="C147" s="158" t="s">
        <v>193</v>
      </c>
      <c r="D147" s="158" t="s">
        <v>156</v>
      </c>
      <c r="E147" s="159" t="s">
        <v>201</v>
      </c>
      <c r="F147" s="160" t="s">
        <v>202</v>
      </c>
      <c r="G147" s="161" t="s">
        <v>179</v>
      </c>
      <c r="H147" s="162">
        <v>2</v>
      </c>
      <c r="I147" s="150">
        <v>0</v>
      </c>
      <c r="J147" s="163">
        <f t="shared" si="10"/>
        <v>0</v>
      </c>
      <c r="K147" s="164"/>
      <c r="L147" s="165"/>
      <c r="M147" s="166" t="s">
        <v>1</v>
      </c>
      <c r="N147" s="167" t="s">
        <v>34</v>
      </c>
      <c r="O147" s="154">
        <v>0</v>
      </c>
      <c r="P147" s="154">
        <f t="shared" si="11"/>
        <v>0</v>
      </c>
      <c r="Q147" s="154">
        <v>8.8000000000000005E-3</v>
      </c>
      <c r="R147" s="154">
        <f t="shared" si="12"/>
        <v>1.7600000000000001E-2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203</v>
      </c>
      <c r="AT147" s="156" t="s">
        <v>156</v>
      </c>
      <c r="AU147" s="156" t="s">
        <v>118</v>
      </c>
      <c r="AY147" s="14" t="s">
        <v>111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118</v>
      </c>
      <c r="BK147" s="157">
        <f t="shared" si="19"/>
        <v>0</v>
      </c>
      <c r="BL147" s="14" t="s">
        <v>181</v>
      </c>
      <c r="BM147" s="156" t="s">
        <v>204</v>
      </c>
    </row>
    <row r="148" spans="1:65" s="2" customFormat="1" ht="33" customHeight="1" x14ac:dyDescent="0.2">
      <c r="A148" s="26"/>
      <c r="B148" s="144"/>
      <c r="C148" s="145" t="s">
        <v>7</v>
      </c>
      <c r="D148" s="145" t="s">
        <v>113</v>
      </c>
      <c r="E148" s="146" t="s">
        <v>206</v>
      </c>
      <c r="F148" s="147" t="s">
        <v>207</v>
      </c>
      <c r="G148" s="148" t="s">
        <v>179</v>
      </c>
      <c r="H148" s="149">
        <v>1</v>
      </c>
      <c r="I148" s="150">
        <v>0</v>
      </c>
      <c r="J148" s="150">
        <f t="shared" si="10"/>
        <v>0</v>
      </c>
      <c r="K148" s="151"/>
      <c r="L148" s="27"/>
      <c r="M148" s="152" t="s">
        <v>1</v>
      </c>
      <c r="N148" s="153" t="s">
        <v>34</v>
      </c>
      <c r="O148" s="154">
        <v>1.55</v>
      </c>
      <c r="P148" s="154">
        <f t="shared" si="11"/>
        <v>1.55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117</v>
      </c>
      <c r="AT148" s="156" t="s">
        <v>113</v>
      </c>
      <c r="AU148" s="156" t="s">
        <v>118</v>
      </c>
      <c r="AY148" s="14" t="s">
        <v>111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118</v>
      </c>
      <c r="BK148" s="157">
        <f t="shared" si="19"/>
        <v>0</v>
      </c>
      <c r="BL148" s="14" t="s">
        <v>117</v>
      </c>
      <c r="BM148" s="156" t="s">
        <v>208</v>
      </c>
    </row>
    <row r="149" spans="1:65" s="2" customFormat="1" ht="24.2" customHeight="1" x14ac:dyDescent="0.2">
      <c r="A149" s="26"/>
      <c r="B149" s="144"/>
      <c r="C149" s="158" t="s">
        <v>200</v>
      </c>
      <c r="D149" s="158" t="s">
        <v>156</v>
      </c>
      <c r="E149" s="159" t="s">
        <v>210</v>
      </c>
      <c r="F149" s="160" t="s">
        <v>211</v>
      </c>
      <c r="G149" s="161" t="s">
        <v>179</v>
      </c>
      <c r="H149" s="162">
        <v>1</v>
      </c>
      <c r="I149" s="150">
        <v>0</v>
      </c>
      <c r="J149" s="163">
        <f t="shared" si="10"/>
        <v>0</v>
      </c>
      <c r="K149" s="164"/>
      <c r="L149" s="165"/>
      <c r="M149" s="166" t="s">
        <v>1</v>
      </c>
      <c r="N149" s="167" t="s">
        <v>34</v>
      </c>
      <c r="O149" s="154">
        <v>0</v>
      </c>
      <c r="P149" s="154">
        <f t="shared" si="11"/>
        <v>0</v>
      </c>
      <c r="Q149" s="154">
        <v>1.2919999999999999E-2</v>
      </c>
      <c r="R149" s="154">
        <f t="shared" si="12"/>
        <v>1.2919999999999999E-2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143</v>
      </c>
      <c r="AT149" s="156" t="s">
        <v>156</v>
      </c>
      <c r="AU149" s="156" t="s">
        <v>118</v>
      </c>
      <c r="AY149" s="14" t="s">
        <v>111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118</v>
      </c>
      <c r="BK149" s="157">
        <f t="shared" si="19"/>
        <v>0</v>
      </c>
      <c r="BL149" s="14" t="s">
        <v>117</v>
      </c>
      <c r="BM149" s="156" t="s">
        <v>212</v>
      </c>
    </row>
    <row r="150" spans="1:65" s="2" customFormat="1" ht="24.2" customHeight="1" x14ac:dyDescent="0.2">
      <c r="A150" s="26"/>
      <c r="B150" s="144"/>
      <c r="C150" s="158" t="s">
        <v>205</v>
      </c>
      <c r="D150" s="158" t="s">
        <v>156</v>
      </c>
      <c r="E150" s="159" t="s">
        <v>214</v>
      </c>
      <c r="F150" s="160" t="s">
        <v>215</v>
      </c>
      <c r="G150" s="161" t="s">
        <v>179</v>
      </c>
      <c r="H150" s="162">
        <v>1</v>
      </c>
      <c r="I150" s="150">
        <v>0</v>
      </c>
      <c r="J150" s="163">
        <f t="shared" si="10"/>
        <v>0</v>
      </c>
      <c r="K150" s="164"/>
      <c r="L150" s="165"/>
      <c r="M150" s="166" t="s">
        <v>1</v>
      </c>
      <c r="N150" s="167" t="s">
        <v>34</v>
      </c>
      <c r="O150" s="154">
        <v>0</v>
      </c>
      <c r="P150" s="154">
        <f t="shared" si="11"/>
        <v>0</v>
      </c>
      <c r="Q150" s="154">
        <v>1.4489999999999999E-2</v>
      </c>
      <c r="R150" s="154">
        <f t="shared" si="12"/>
        <v>1.4489999999999999E-2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143</v>
      </c>
      <c r="AT150" s="156" t="s">
        <v>156</v>
      </c>
      <c r="AU150" s="156" t="s">
        <v>118</v>
      </c>
      <c r="AY150" s="14" t="s">
        <v>111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118</v>
      </c>
      <c r="BK150" s="157">
        <f t="shared" si="19"/>
        <v>0</v>
      </c>
      <c r="BL150" s="14" t="s">
        <v>117</v>
      </c>
      <c r="BM150" s="156" t="s">
        <v>216</v>
      </c>
    </row>
    <row r="151" spans="1:65" s="2" customFormat="1" ht="24.2" customHeight="1" x14ac:dyDescent="0.2">
      <c r="A151" s="26"/>
      <c r="B151" s="144"/>
      <c r="C151" s="158" t="s">
        <v>209</v>
      </c>
      <c r="D151" s="158" t="s">
        <v>156</v>
      </c>
      <c r="E151" s="159" t="s">
        <v>218</v>
      </c>
      <c r="F151" s="160" t="s">
        <v>219</v>
      </c>
      <c r="G151" s="161" t="s">
        <v>179</v>
      </c>
      <c r="H151" s="162">
        <v>1</v>
      </c>
      <c r="I151" s="150">
        <v>0</v>
      </c>
      <c r="J151" s="163">
        <f t="shared" si="10"/>
        <v>0</v>
      </c>
      <c r="K151" s="164"/>
      <c r="L151" s="165"/>
      <c r="M151" s="166" t="s">
        <v>1</v>
      </c>
      <c r="N151" s="167" t="s">
        <v>34</v>
      </c>
      <c r="O151" s="154">
        <v>0</v>
      </c>
      <c r="P151" s="154">
        <f t="shared" si="11"/>
        <v>0</v>
      </c>
      <c r="Q151" s="154">
        <v>5.8799999999999998E-3</v>
      </c>
      <c r="R151" s="154">
        <f t="shared" si="12"/>
        <v>5.8799999999999998E-3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143</v>
      </c>
      <c r="AT151" s="156" t="s">
        <v>156</v>
      </c>
      <c r="AU151" s="156" t="s">
        <v>118</v>
      </c>
      <c r="AY151" s="14" t="s">
        <v>111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118</v>
      </c>
      <c r="BK151" s="157">
        <f t="shared" si="19"/>
        <v>0</v>
      </c>
      <c r="BL151" s="14" t="s">
        <v>117</v>
      </c>
      <c r="BM151" s="156" t="s">
        <v>220</v>
      </c>
    </row>
    <row r="152" spans="1:65" s="2" customFormat="1" ht="24.2" customHeight="1" x14ac:dyDescent="0.2">
      <c r="A152" s="26"/>
      <c r="B152" s="144"/>
      <c r="C152" s="158" t="s">
        <v>213</v>
      </c>
      <c r="D152" s="158" t="s">
        <v>156</v>
      </c>
      <c r="E152" s="159" t="s">
        <v>222</v>
      </c>
      <c r="F152" s="160" t="s">
        <v>223</v>
      </c>
      <c r="G152" s="161" t="s">
        <v>179</v>
      </c>
      <c r="H152" s="162">
        <v>1</v>
      </c>
      <c r="I152" s="150">
        <v>0</v>
      </c>
      <c r="J152" s="163">
        <f t="shared" si="10"/>
        <v>0</v>
      </c>
      <c r="K152" s="164"/>
      <c r="L152" s="165"/>
      <c r="M152" s="166" t="s">
        <v>1</v>
      </c>
      <c r="N152" s="167" t="s">
        <v>34</v>
      </c>
      <c r="O152" s="154">
        <v>0</v>
      </c>
      <c r="P152" s="154">
        <f t="shared" si="11"/>
        <v>0</v>
      </c>
      <c r="Q152" s="154">
        <v>1.4999999999999999E-2</v>
      </c>
      <c r="R152" s="154">
        <f t="shared" si="12"/>
        <v>1.4999999999999999E-2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143</v>
      </c>
      <c r="AT152" s="156" t="s">
        <v>156</v>
      </c>
      <c r="AU152" s="156" t="s">
        <v>118</v>
      </c>
      <c r="AY152" s="14" t="s">
        <v>111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118</v>
      </c>
      <c r="BK152" s="157">
        <f t="shared" si="19"/>
        <v>0</v>
      </c>
      <c r="BL152" s="14" t="s">
        <v>117</v>
      </c>
      <c r="BM152" s="156" t="s">
        <v>224</v>
      </c>
    </row>
    <row r="153" spans="1:65" s="2" customFormat="1" ht="24.2" customHeight="1" x14ac:dyDescent="0.2">
      <c r="A153" s="26"/>
      <c r="B153" s="144"/>
      <c r="C153" s="158" t="s">
        <v>217</v>
      </c>
      <c r="D153" s="158" t="s">
        <v>156</v>
      </c>
      <c r="E153" s="159" t="s">
        <v>226</v>
      </c>
      <c r="F153" s="160" t="s">
        <v>227</v>
      </c>
      <c r="G153" s="161" t="s">
        <v>179</v>
      </c>
      <c r="H153" s="162">
        <v>2</v>
      </c>
      <c r="I153" s="150">
        <v>0</v>
      </c>
      <c r="J153" s="163">
        <f t="shared" si="10"/>
        <v>0</v>
      </c>
      <c r="K153" s="164"/>
      <c r="L153" s="165"/>
      <c r="M153" s="166" t="s">
        <v>1</v>
      </c>
      <c r="N153" s="167" t="s">
        <v>34</v>
      </c>
      <c r="O153" s="154">
        <v>0</v>
      </c>
      <c r="P153" s="154">
        <f t="shared" si="11"/>
        <v>0</v>
      </c>
      <c r="Q153" s="154">
        <v>6.6E-4</v>
      </c>
      <c r="R153" s="154">
        <f t="shared" si="12"/>
        <v>1.32E-3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143</v>
      </c>
      <c r="AT153" s="156" t="s">
        <v>156</v>
      </c>
      <c r="AU153" s="156" t="s">
        <v>118</v>
      </c>
      <c r="AY153" s="14" t="s">
        <v>111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118</v>
      </c>
      <c r="BK153" s="157">
        <f t="shared" si="19"/>
        <v>0</v>
      </c>
      <c r="BL153" s="14" t="s">
        <v>117</v>
      </c>
      <c r="BM153" s="156" t="s">
        <v>228</v>
      </c>
    </row>
    <row r="154" spans="1:65" s="12" customFormat="1" ht="22.9" customHeight="1" x14ac:dyDescent="0.2">
      <c r="B154" s="132"/>
      <c r="D154" s="133" t="s">
        <v>67</v>
      </c>
      <c r="E154" s="142" t="s">
        <v>169</v>
      </c>
      <c r="F154" s="142" t="s">
        <v>1</v>
      </c>
      <c r="J154" s="143">
        <f>BK154</f>
        <v>0</v>
      </c>
      <c r="L154" s="132"/>
      <c r="M154" s="136"/>
      <c r="N154" s="137"/>
      <c r="O154" s="137"/>
      <c r="P154" s="138">
        <v>0</v>
      </c>
      <c r="Q154" s="137"/>
      <c r="R154" s="138">
        <v>0</v>
      </c>
      <c r="S154" s="137"/>
      <c r="T154" s="139">
        <v>0</v>
      </c>
      <c r="AR154" s="133" t="s">
        <v>76</v>
      </c>
      <c r="AT154" s="140" t="s">
        <v>67</v>
      </c>
      <c r="AU154" s="140" t="s">
        <v>76</v>
      </c>
      <c r="AY154" s="133" t="s">
        <v>111</v>
      </c>
      <c r="BK154" s="141">
        <v>0</v>
      </c>
    </row>
    <row r="155" spans="1:65" s="12" customFormat="1" ht="22.9" customHeight="1" x14ac:dyDescent="0.2">
      <c r="B155" s="132"/>
      <c r="D155" s="133" t="s">
        <v>67</v>
      </c>
      <c r="E155" s="142" t="s">
        <v>229</v>
      </c>
      <c r="F155" s="142" t="s">
        <v>230</v>
      </c>
      <c r="J155" s="143">
        <f>BK155</f>
        <v>0</v>
      </c>
      <c r="L155" s="132"/>
      <c r="M155" s="136"/>
      <c r="N155" s="137"/>
      <c r="O155" s="137"/>
      <c r="P155" s="138">
        <f>P156</f>
        <v>37.534390999999999</v>
      </c>
      <c r="Q155" s="137"/>
      <c r="R155" s="138">
        <f>R156</f>
        <v>0</v>
      </c>
      <c r="S155" s="137"/>
      <c r="T155" s="139">
        <f>T156</f>
        <v>0</v>
      </c>
      <c r="AR155" s="133" t="s">
        <v>76</v>
      </c>
      <c r="AT155" s="140" t="s">
        <v>67</v>
      </c>
      <c r="AU155" s="140" t="s">
        <v>76</v>
      </c>
      <c r="AY155" s="133" t="s">
        <v>111</v>
      </c>
      <c r="BK155" s="141">
        <f>BK156</f>
        <v>0</v>
      </c>
    </row>
    <row r="156" spans="1:65" s="2" customFormat="1" ht="33" customHeight="1" x14ac:dyDescent="0.2">
      <c r="A156" s="26"/>
      <c r="B156" s="144"/>
      <c r="C156" s="145" t="s">
        <v>221</v>
      </c>
      <c r="D156" s="145" t="s">
        <v>113</v>
      </c>
      <c r="E156" s="146" t="s">
        <v>232</v>
      </c>
      <c r="F156" s="147" t="s">
        <v>233</v>
      </c>
      <c r="G156" s="148" t="s">
        <v>137</v>
      </c>
      <c r="H156" s="149">
        <v>29.119</v>
      </c>
      <c r="I156" s="150">
        <v>0</v>
      </c>
      <c r="J156" s="150">
        <f>ROUND(I156*H156,2)</f>
        <v>0</v>
      </c>
      <c r="K156" s="151"/>
      <c r="L156" s="27"/>
      <c r="M156" s="168" t="s">
        <v>1</v>
      </c>
      <c r="N156" s="169" t="s">
        <v>34</v>
      </c>
      <c r="O156" s="170">
        <v>1.2889999999999999</v>
      </c>
      <c r="P156" s="170">
        <f>O156*H156</f>
        <v>37.534390999999999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117</v>
      </c>
      <c r="AT156" s="156" t="s">
        <v>113</v>
      </c>
      <c r="AU156" s="156" t="s">
        <v>118</v>
      </c>
      <c r="AY156" s="14" t="s">
        <v>111</v>
      </c>
      <c r="BE156" s="157">
        <f>IF(N156="základná",J156,0)</f>
        <v>0</v>
      </c>
      <c r="BF156" s="157">
        <f>IF(N156="znížená",J156,0)</f>
        <v>0</v>
      </c>
      <c r="BG156" s="157">
        <f>IF(N156="zákl. prenesená",J156,0)</f>
        <v>0</v>
      </c>
      <c r="BH156" s="157">
        <f>IF(N156="zníž. prenesená",J156,0)</f>
        <v>0</v>
      </c>
      <c r="BI156" s="157">
        <f>IF(N156="nulová",J156,0)</f>
        <v>0</v>
      </c>
      <c r="BJ156" s="14" t="s">
        <v>118</v>
      </c>
      <c r="BK156" s="157">
        <f>ROUND(I156*H156,2)</f>
        <v>0</v>
      </c>
      <c r="BL156" s="14" t="s">
        <v>117</v>
      </c>
      <c r="BM156" s="156" t="s">
        <v>234</v>
      </c>
    </row>
    <row r="157" spans="1:65" s="2" customFormat="1" ht="6.95" customHeight="1" x14ac:dyDescent="0.2">
      <c r="A157" s="26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27"/>
      <c r="M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</row>
  </sheetData>
  <autoFilter ref="C122:K156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57"/>
  <sheetViews>
    <sheetView showGridLines="0" tabSelected="1" topLeftCell="A152" workbookViewId="0">
      <selection activeCell="I169" sqref="I169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0"/>
    </row>
    <row r="2" spans="1:46" s="1" customFormat="1" ht="36.950000000000003" customHeight="1" x14ac:dyDescent="0.2">
      <c r="L2" s="208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81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 x14ac:dyDescent="0.2">
      <c r="B4" s="17"/>
      <c r="D4" s="18" t="s">
        <v>82</v>
      </c>
      <c r="L4" s="17"/>
      <c r="M4" s="91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16.5" customHeight="1" x14ac:dyDescent="0.2">
      <c r="B7" s="17"/>
      <c r="E7" s="209" t="str">
        <f>'Rekapitulácia stavby'!K6</f>
        <v>Pod bánošom</v>
      </c>
      <c r="F7" s="210"/>
      <c r="G7" s="210"/>
      <c r="H7" s="210"/>
      <c r="L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9" t="s">
        <v>236</v>
      </c>
      <c r="F9" s="211"/>
      <c r="G9" s="211"/>
      <c r="H9" s="211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>
        <f>'Rekapitulácia stavby'!AN8</f>
        <v>44652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2" t="str">
        <f>'Rekapitulácia stavby'!E14</f>
        <v xml:space="preserve"> </v>
      </c>
      <c r="F18" s="172"/>
      <c r="G18" s="172"/>
      <c r="H18" s="172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2"/>
      <c r="B27" s="93"/>
      <c r="C27" s="92"/>
      <c r="D27" s="92"/>
      <c r="E27" s="175" t="s">
        <v>1</v>
      </c>
      <c r="F27" s="175"/>
      <c r="G27" s="175"/>
      <c r="H27" s="17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6" t="s">
        <v>32</v>
      </c>
      <c r="E33" s="32" t="s">
        <v>33</v>
      </c>
      <c r="F33" s="97">
        <f>ROUND((SUM(BE123:BE156)),  2)</f>
        <v>0</v>
      </c>
      <c r="G33" s="98"/>
      <c r="H33" s="98"/>
      <c r="I33" s="99">
        <v>0.2</v>
      </c>
      <c r="J33" s="97">
        <f>ROUND(((SUM(BE123:BE156))*I33),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32" t="s">
        <v>34</v>
      </c>
      <c r="F34" s="100">
        <f>ROUND((SUM(BF123:BF156)),  2)</f>
        <v>0</v>
      </c>
      <c r="G34" s="26"/>
      <c r="H34" s="26"/>
      <c r="I34" s="101">
        <v>0.2</v>
      </c>
      <c r="J34" s="100">
        <f>ROUND(((SUM(BF123:BF156))*I34),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35</v>
      </c>
      <c r="F35" s="100">
        <f>ROUND((SUM(BG123:BG156)),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36</v>
      </c>
      <c r="F36" s="100">
        <f>ROUND((SUM(BH123:BH156)),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32" t="s">
        <v>37</v>
      </c>
      <c r="F37" s="97">
        <f>ROUND((SUM(BI123:BI156)),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09" t="str">
        <f>E7</f>
        <v>Pod bánošom</v>
      </c>
      <c r="F85" s="210"/>
      <c r="G85" s="210"/>
      <c r="H85" s="21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9" t="str">
        <f>E9</f>
        <v>SO 03 - Dažďová kanalizácia</v>
      </c>
      <c r="F87" s="211"/>
      <c r="G87" s="211"/>
      <c r="H87" s="211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2">
        <f>IF(J12="","",J12)</f>
        <v>44652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10" t="s">
        <v>86</v>
      </c>
      <c r="D94" s="102"/>
      <c r="E94" s="102"/>
      <c r="F94" s="102"/>
      <c r="G94" s="102"/>
      <c r="H94" s="102"/>
      <c r="I94" s="102"/>
      <c r="J94" s="111" t="s">
        <v>87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12" t="s">
        <v>88</v>
      </c>
      <c r="D96" s="26"/>
      <c r="E96" s="26"/>
      <c r="F96" s="26"/>
      <c r="G96" s="26"/>
      <c r="H96" s="26"/>
      <c r="I96" s="26"/>
      <c r="J96" s="68">
        <f>J123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89</v>
      </c>
    </row>
    <row r="97" spans="1:31" s="9" customFormat="1" ht="24.95" customHeight="1" x14ac:dyDescent="0.2">
      <c r="B97" s="113"/>
      <c r="D97" s="114" t="s">
        <v>90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 x14ac:dyDescent="0.2">
      <c r="B98" s="117"/>
      <c r="D98" s="118" t="s">
        <v>91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 x14ac:dyDescent="0.2">
      <c r="B99" s="117"/>
      <c r="D99" s="118" t="s">
        <v>92</v>
      </c>
      <c r="E99" s="119"/>
      <c r="F99" s="119"/>
      <c r="G99" s="119"/>
      <c r="H99" s="119"/>
      <c r="I99" s="119"/>
      <c r="J99" s="120">
        <f>J137</f>
        <v>0</v>
      </c>
      <c r="L99" s="117"/>
    </row>
    <row r="100" spans="1:31" s="9" customFormat="1" ht="24.95" customHeight="1" x14ac:dyDescent="0.2">
      <c r="B100" s="113"/>
      <c r="D100" s="114" t="s">
        <v>93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31" s="10" customFormat="1" ht="19.899999999999999" customHeight="1" x14ac:dyDescent="0.2">
      <c r="B101" s="117"/>
      <c r="D101" s="118" t="s">
        <v>94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 x14ac:dyDescent="0.2">
      <c r="B102" s="117"/>
      <c r="D102" s="118" t="s">
        <v>95</v>
      </c>
      <c r="E102" s="119"/>
      <c r="F102" s="119"/>
      <c r="G102" s="119"/>
      <c r="H102" s="119"/>
      <c r="I102" s="119"/>
      <c r="J102" s="120">
        <f>J154</f>
        <v>0</v>
      </c>
      <c r="L102" s="117"/>
    </row>
    <row r="103" spans="1:31" s="10" customFormat="1" ht="19.899999999999999" customHeight="1" x14ac:dyDescent="0.2">
      <c r="B103" s="117"/>
      <c r="D103" s="118" t="s">
        <v>96</v>
      </c>
      <c r="E103" s="119"/>
      <c r="F103" s="119"/>
      <c r="G103" s="119"/>
      <c r="H103" s="119"/>
      <c r="I103" s="119"/>
      <c r="J103" s="120">
        <f>J155</f>
        <v>0</v>
      </c>
      <c r="L103" s="117"/>
    </row>
    <row r="104" spans="1:31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 x14ac:dyDescent="0.2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 x14ac:dyDescent="0.2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 x14ac:dyDescent="0.2">
      <c r="A110" s="26"/>
      <c r="B110" s="27"/>
      <c r="C110" s="18" t="s">
        <v>97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09" t="str">
        <f>E7</f>
        <v>Pod bánošom</v>
      </c>
      <c r="F113" s="210"/>
      <c r="G113" s="210"/>
      <c r="H113" s="210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83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9" t="str">
        <f>E9</f>
        <v>SO 03 - Dažďová kanalizácia</v>
      </c>
      <c r="F115" s="211"/>
      <c r="G115" s="211"/>
      <c r="H115" s="211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52">
        <f>IF(J12="","",J12)</f>
        <v>44652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20</v>
      </c>
      <c r="D119" s="26"/>
      <c r="E119" s="26"/>
      <c r="F119" s="21" t="str">
        <f>E15</f>
        <v xml:space="preserve"> 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1"/>
      <c r="B122" s="122"/>
      <c r="C122" s="123" t="s">
        <v>98</v>
      </c>
      <c r="D122" s="124" t="s">
        <v>53</v>
      </c>
      <c r="E122" s="124" t="s">
        <v>49</v>
      </c>
      <c r="F122" s="124" t="s">
        <v>50</v>
      </c>
      <c r="G122" s="124" t="s">
        <v>99</v>
      </c>
      <c r="H122" s="124" t="s">
        <v>100</v>
      </c>
      <c r="I122" s="124" t="s">
        <v>101</v>
      </c>
      <c r="J122" s="125" t="s">
        <v>87</v>
      </c>
      <c r="K122" s="126" t="s">
        <v>102</v>
      </c>
      <c r="L122" s="127"/>
      <c r="M122" s="59" t="s">
        <v>1</v>
      </c>
      <c r="N122" s="60" t="s">
        <v>32</v>
      </c>
      <c r="O122" s="60" t="s">
        <v>103</v>
      </c>
      <c r="P122" s="60" t="s">
        <v>104</v>
      </c>
      <c r="Q122" s="60" t="s">
        <v>105</v>
      </c>
      <c r="R122" s="60" t="s">
        <v>106</v>
      </c>
      <c r="S122" s="60" t="s">
        <v>107</v>
      </c>
      <c r="T122" s="61" t="s">
        <v>108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 x14ac:dyDescent="0.25">
      <c r="A123" s="26"/>
      <c r="B123" s="27"/>
      <c r="C123" s="66" t="s">
        <v>88</v>
      </c>
      <c r="D123" s="26"/>
      <c r="E123" s="26"/>
      <c r="F123" s="26"/>
      <c r="G123" s="26"/>
      <c r="H123" s="26"/>
      <c r="I123" s="26"/>
      <c r="J123" s="128">
        <f>BK123</f>
        <v>0</v>
      </c>
      <c r="K123" s="26"/>
      <c r="L123" s="27"/>
      <c r="M123" s="62"/>
      <c r="N123" s="53"/>
      <c r="O123" s="63"/>
      <c r="P123" s="129">
        <f>P124+P140</f>
        <v>49.883613000000004</v>
      </c>
      <c r="Q123" s="63"/>
      <c r="R123" s="129">
        <f>R124+R140</f>
        <v>21.0709974</v>
      </c>
      <c r="S123" s="63"/>
      <c r="T123" s="130">
        <f>T124+T140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89</v>
      </c>
      <c r="BK123" s="131">
        <f>BK124+BK140</f>
        <v>0</v>
      </c>
    </row>
    <row r="124" spans="1:65" s="12" customFormat="1" ht="25.9" customHeight="1" x14ac:dyDescent="0.2">
      <c r="B124" s="132"/>
      <c r="D124" s="133" t="s">
        <v>67</v>
      </c>
      <c r="E124" s="134" t="s">
        <v>109</v>
      </c>
      <c r="F124" s="134" t="s">
        <v>110</v>
      </c>
      <c r="J124" s="135">
        <f>BK124</f>
        <v>0</v>
      </c>
      <c r="L124" s="132"/>
      <c r="M124" s="136"/>
      <c r="N124" s="137"/>
      <c r="O124" s="137"/>
      <c r="P124" s="138">
        <f>P125+P137</f>
        <v>15.052689000000003</v>
      </c>
      <c r="Q124" s="137"/>
      <c r="R124" s="138">
        <f>R125+R137</f>
        <v>20.898</v>
      </c>
      <c r="S124" s="137"/>
      <c r="T124" s="139">
        <f>T125+T137</f>
        <v>0</v>
      </c>
      <c r="AR124" s="133" t="s">
        <v>76</v>
      </c>
      <c r="AT124" s="140" t="s">
        <v>67</v>
      </c>
      <c r="AU124" s="140" t="s">
        <v>68</v>
      </c>
      <c r="AY124" s="133" t="s">
        <v>111</v>
      </c>
      <c r="BK124" s="141">
        <f>BK125+BK137</f>
        <v>0</v>
      </c>
    </row>
    <row r="125" spans="1:65" s="12" customFormat="1" ht="22.9" customHeight="1" x14ac:dyDescent="0.2">
      <c r="B125" s="132"/>
      <c r="D125" s="133" t="s">
        <v>67</v>
      </c>
      <c r="E125" s="142" t="s">
        <v>76</v>
      </c>
      <c r="F125" s="142" t="s">
        <v>112</v>
      </c>
      <c r="J125" s="143">
        <f>BK125</f>
        <v>0</v>
      </c>
      <c r="L125" s="132"/>
      <c r="M125" s="136"/>
      <c r="N125" s="137"/>
      <c r="O125" s="137"/>
      <c r="P125" s="138">
        <f>SUM(P126:P136)</f>
        <v>15.052689000000003</v>
      </c>
      <c r="Q125" s="137"/>
      <c r="R125" s="138">
        <f>SUM(R126:R136)</f>
        <v>14.629</v>
      </c>
      <c r="S125" s="137"/>
      <c r="T125" s="139">
        <f>SUM(T126:T136)</f>
        <v>0</v>
      </c>
      <c r="AR125" s="133" t="s">
        <v>76</v>
      </c>
      <c r="AT125" s="140" t="s">
        <v>67</v>
      </c>
      <c r="AU125" s="140" t="s">
        <v>76</v>
      </c>
      <c r="AY125" s="133" t="s">
        <v>111</v>
      </c>
      <c r="BK125" s="141">
        <f>SUM(BK126:BK136)</f>
        <v>0</v>
      </c>
    </row>
    <row r="126" spans="1:65" s="2" customFormat="1" ht="24.2" customHeight="1" x14ac:dyDescent="0.2">
      <c r="A126" s="26"/>
      <c r="B126" s="144"/>
      <c r="C126" s="145" t="s">
        <v>76</v>
      </c>
      <c r="D126" s="145" t="s">
        <v>113</v>
      </c>
      <c r="E126" s="146" t="s">
        <v>114</v>
      </c>
      <c r="F126" s="147" t="s">
        <v>115</v>
      </c>
      <c r="G126" s="148" t="s">
        <v>116</v>
      </c>
      <c r="H126" s="149">
        <v>27.216000000000001</v>
      </c>
      <c r="I126" s="150">
        <v>0</v>
      </c>
      <c r="J126" s="150">
        <f t="shared" ref="J126:J136" si="0">ROUND(I126*H126,2)</f>
        <v>0</v>
      </c>
      <c r="K126" s="151"/>
      <c r="L126" s="27"/>
      <c r="M126" s="152" t="s">
        <v>1</v>
      </c>
      <c r="N126" s="153" t="s">
        <v>34</v>
      </c>
      <c r="O126" s="154">
        <v>0</v>
      </c>
      <c r="P126" s="154">
        <f t="shared" ref="P126:P136" si="1">O126*H126</f>
        <v>0</v>
      </c>
      <c r="Q126" s="154">
        <v>0</v>
      </c>
      <c r="R126" s="154">
        <f t="shared" ref="R126:R136" si="2">Q126*H126</f>
        <v>0</v>
      </c>
      <c r="S126" s="154">
        <v>0</v>
      </c>
      <c r="T126" s="155">
        <f t="shared" ref="T126:T136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117</v>
      </c>
      <c r="AT126" s="156" t="s">
        <v>113</v>
      </c>
      <c r="AU126" s="156" t="s">
        <v>118</v>
      </c>
      <c r="AY126" s="14" t="s">
        <v>111</v>
      </c>
      <c r="BE126" s="157">
        <f t="shared" ref="BE126:BE136" si="4">IF(N126="základná",J126,0)</f>
        <v>0</v>
      </c>
      <c r="BF126" s="157">
        <f t="shared" ref="BF126:BF136" si="5">IF(N126="znížená",J126,0)</f>
        <v>0</v>
      </c>
      <c r="BG126" s="157">
        <f t="shared" ref="BG126:BG136" si="6">IF(N126="zákl. prenesená",J126,0)</f>
        <v>0</v>
      </c>
      <c r="BH126" s="157">
        <f t="shared" ref="BH126:BH136" si="7">IF(N126="zníž. prenesená",J126,0)</f>
        <v>0</v>
      </c>
      <c r="BI126" s="157">
        <f t="shared" ref="BI126:BI136" si="8">IF(N126="nulová",J126,0)</f>
        <v>0</v>
      </c>
      <c r="BJ126" s="14" t="s">
        <v>118</v>
      </c>
      <c r="BK126" s="157">
        <f t="shared" ref="BK126:BK136" si="9">ROUND(I126*H126,2)</f>
        <v>0</v>
      </c>
      <c r="BL126" s="14" t="s">
        <v>117</v>
      </c>
      <c r="BM126" s="156" t="s">
        <v>119</v>
      </c>
    </row>
    <row r="127" spans="1:65" s="2" customFormat="1" ht="16.5" customHeight="1" x14ac:dyDescent="0.2">
      <c r="A127" s="26"/>
      <c r="B127" s="144"/>
      <c r="C127" s="145" t="s">
        <v>118</v>
      </c>
      <c r="D127" s="145" t="s">
        <v>113</v>
      </c>
      <c r="E127" s="146" t="s">
        <v>120</v>
      </c>
      <c r="F127" s="147" t="s">
        <v>121</v>
      </c>
      <c r="G127" s="148" t="s">
        <v>116</v>
      </c>
      <c r="H127" s="149">
        <v>8.1649999999999991</v>
      </c>
      <c r="I127" s="150">
        <v>0</v>
      </c>
      <c r="J127" s="150">
        <f t="shared" si="0"/>
        <v>0</v>
      </c>
      <c r="K127" s="151"/>
      <c r="L127" s="27"/>
      <c r="M127" s="152" t="s">
        <v>1</v>
      </c>
      <c r="N127" s="153" t="s">
        <v>34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117</v>
      </c>
      <c r="AT127" s="156" t="s">
        <v>113</v>
      </c>
      <c r="AU127" s="156" t="s">
        <v>118</v>
      </c>
      <c r="AY127" s="14" t="s">
        <v>111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118</v>
      </c>
      <c r="BK127" s="157">
        <f t="shared" si="9"/>
        <v>0</v>
      </c>
      <c r="BL127" s="14" t="s">
        <v>117</v>
      </c>
      <c r="BM127" s="156" t="s">
        <v>122</v>
      </c>
    </row>
    <row r="128" spans="1:65" s="2" customFormat="1" ht="24.2" customHeight="1" x14ac:dyDescent="0.2">
      <c r="A128" s="26"/>
      <c r="B128" s="144"/>
      <c r="C128" s="145" t="s">
        <v>123</v>
      </c>
      <c r="D128" s="145" t="s">
        <v>113</v>
      </c>
      <c r="E128" s="146" t="s">
        <v>124</v>
      </c>
      <c r="F128" s="147" t="s">
        <v>125</v>
      </c>
      <c r="G128" s="148" t="s">
        <v>116</v>
      </c>
      <c r="H128" s="149">
        <v>27.216000000000001</v>
      </c>
      <c r="I128" s="150">
        <v>0</v>
      </c>
      <c r="J128" s="150">
        <f t="shared" si="0"/>
        <v>0</v>
      </c>
      <c r="K128" s="151"/>
      <c r="L128" s="27"/>
      <c r="M128" s="152" t="s">
        <v>1</v>
      </c>
      <c r="N128" s="153" t="s">
        <v>34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117</v>
      </c>
      <c r="AT128" s="156" t="s">
        <v>113</v>
      </c>
      <c r="AU128" s="156" t="s">
        <v>118</v>
      </c>
      <c r="AY128" s="14" t="s">
        <v>111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118</v>
      </c>
      <c r="BK128" s="157">
        <f t="shared" si="9"/>
        <v>0</v>
      </c>
      <c r="BL128" s="14" t="s">
        <v>117</v>
      </c>
      <c r="BM128" s="156" t="s">
        <v>126</v>
      </c>
    </row>
    <row r="129" spans="1:65" s="2" customFormat="1" ht="21.75" customHeight="1" x14ac:dyDescent="0.2">
      <c r="A129" s="26"/>
      <c r="B129" s="144"/>
      <c r="C129" s="145" t="s">
        <v>117</v>
      </c>
      <c r="D129" s="145" t="s">
        <v>113</v>
      </c>
      <c r="E129" s="146" t="s">
        <v>127</v>
      </c>
      <c r="F129" s="147" t="s">
        <v>128</v>
      </c>
      <c r="G129" s="148" t="s">
        <v>116</v>
      </c>
      <c r="H129" s="149">
        <v>27.216000000000001</v>
      </c>
      <c r="I129" s="150">
        <v>0</v>
      </c>
      <c r="J129" s="150">
        <f t="shared" si="0"/>
        <v>0</v>
      </c>
      <c r="K129" s="151"/>
      <c r="L129" s="27"/>
      <c r="M129" s="152" t="s">
        <v>1</v>
      </c>
      <c r="N129" s="153" t="s">
        <v>34</v>
      </c>
      <c r="O129" s="154">
        <v>0.27900000000000003</v>
      </c>
      <c r="P129" s="154">
        <f t="shared" si="1"/>
        <v>7.5932640000000013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117</v>
      </c>
      <c r="AT129" s="156" t="s">
        <v>113</v>
      </c>
      <c r="AU129" s="156" t="s">
        <v>118</v>
      </c>
      <c r="AY129" s="14" t="s">
        <v>111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118</v>
      </c>
      <c r="BK129" s="157">
        <f t="shared" si="9"/>
        <v>0</v>
      </c>
      <c r="BL129" s="14" t="s">
        <v>117</v>
      </c>
      <c r="BM129" s="156" t="s">
        <v>129</v>
      </c>
    </row>
    <row r="130" spans="1:65" s="2" customFormat="1" ht="24.2" customHeight="1" x14ac:dyDescent="0.2">
      <c r="A130" s="26"/>
      <c r="B130" s="144"/>
      <c r="C130" s="145" t="s">
        <v>130</v>
      </c>
      <c r="D130" s="145" t="s">
        <v>113</v>
      </c>
      <c r="E130" s="146" t="s">
        <v>131</v>
      </c>
      <c r="F130" s="147" t="s">
        <v>132</v>
      </c>
      <c r="G130" s="148" t="s">
        <v>116</v>
      </c>
      <c r="H130" s="149">
        <v>11.61</v>
      </c>
      <c r="I130" s="150">
        <v>0</v>
      </c>
      <c r="J130" s="150">
        <f t="shared" si="0"/>
        <v>0</v>
      </c>
      <c r="K130" s="151"/>
      <c r="L130" s="27"/>
      <c r="M130" s="152" t="s">
        <v>1</v>
      </c>
      <c r="N130" s="153" t="s">
        <v>34</v>
      </c>
      <c r="O130" s="154">
        <v>0.61699999999999999</v>
      </c>
      <c r="P130" s="154">
        <f t="shared" si="1"/>
        <v>7.1633699999999996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117</v>
      </c>
      <c r="AT130" s="156" t="s">
        <v>113</v>
      </c>
      <c r="AU130" s="156" t="s">
        <v>118</v>
      </c>
      <c r="AY130" s="14" t="s">
        <v>111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118</v>
      </c>
      <c r="BK130" s="157">
        <f t="shared" si="9"/>
        <v>0</v>
      </c>
      <c r="BL130" s="14" t="s">
        <v>117</v>
      </c>
      <c r="BM130" s="156" t="s">
        <v>133</v>
      </c>
    </row>
    <row r="131" spans="1:65" s="2" customFormat="1" ht="33" customHeight="1" x14ac:dyDescent="0.2">
      <c r="A131" s="26"/>
      <c r="B131" s="144"/>
      <c r="C131" s="145" t="s">
        <v>134</v>
      </c>
      <c r="D131" s="145" t="s">
        <v>113</v>
      </c>
      <c r="E131" s="146" t="s">
        <v>135</v>
      </c>
      <c r="F131" s="147" t="s">
        <v>136</v>
      </c>
      <c r="G131" s="148" t="s">
        <v>137</v>
      </c>
      <c r="H131" s="149">
        <v>17.414999999999999</v>
      </c>
      <c r="I131" s="150">
        <v>0</v>
      </c>
      <c r="J131" s="150">
        <f t="shared" si="0"/>
        <v>0</v>
      </c>
      <c r="K131" s="151"/>
      <c r="L131" s="27"/>
      <c r="M131" s="152" t="s">
        <v>1</v>
      </c>
      <c r="N131" s="153" t="s">
        <v>34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117</v>
      </c>
      <c r="AT131" s="156" t="s">
        <v>113</v>
      </c>
      <c r="AU131" s="156" t="s">
        <v>118</v>
      </c>
      <c r="AY131" s="14" t="s">
        <v>111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118</v>
      </c>
      <c r="BK131" s="157">
        <f t="shared" si="9"/>
        <v>0</v>
      </c>
      <c r="BL131" s="14" t="s">
        <v>117</v>
      </c>
      <c r="BM131" s="156" t="s">
        <v>138</v>
      </c>
    </row>
    <row r="132" spans="1:65" s="2" customFormat="1" ht="24.2" customHeight="1" x14ac:dyDescent="0.2">
      <c r="A132" s="26"/>
      <c r="B132" s="144"/>
      <c r="C132" s="145" t="s">
        <v>139</v>
      </c>
      <c r="D132" s="145" t="s">
        <v>113</v>
      </c>
      <c r="E132" s="146" t="s">
        <v>140</v>
      </c>
      <c r="F132" s="147" t="s">
        <v>141</v>
      </c>
      <c r="G132" s="148" t="s">
        <v>137</v>
      </c>
      <c r="H132" s="149">
        <v>17.414999999999999</v>
      </c>
      <c r="I132" s="150">
        <v>0</v>
      </c>
      <c r="J132" s="150">
        <f t="shared" si="0"/>
        <v>0</v>
      </c>
      <c r="K132" s="151"/>
      <c r="L132" s="27"/>
      <c r="M132" s="152" t="s">
        <v>1</v>
      </c>
      <c r="N132" s="153" t="s">
        <v>34</v>
      </c>
      <c r="O132" s="154">
        <v>1.7000000000000001E-2</v>
      </c>
      <c r="P132" s="154">
        <f t="shared" si="1"/>
        <v>0.29605500000000001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117</v>
      </c>
      <c r="AT132" s="156" t="s">
        <v>113</v>
      </c>
      <c r="AU132" s="156" t="s">
        <v>118</v>
      </c>
      <c r="AY132" s="14" t="s">
        <v>111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118</v>
      </c>
      <c r="BK132" s="157">
        <f t="shared" si="9"/>
        <v>0</v>
      </c>
      <c r="BL132" s="14" t="s">
        <v>117</v>
      </c>
      <c r="BM132" s="156" t="s">
        <v>142</v>
      </c>
    </row>
    <row r="133" spans="1:65" s="2" customFormat="1" ht="24.2" customHeight="1" x14ac:dyDescent="0.2">
      <c r="A133" s="26"/>
      <c r="B133" s="144"/>
      <c r="C133" s="145" t="s">
        <v>143</v>
      </c>
      <c r="D133" s="145" t="s">
        <v>113</v>
      </c>
      <c r="E133" s="146" t="s">
        <v>144</v>
      </c>
      <c r="F133" s="147" t="s">
        <v>145</v>
      </c>
      <c r="G133" s="148" t="s">
        <v>116</v>
      </c>
      <c r="H133" s="149">
        <v>11.61</v>
      </c>
      <c r="I133" s="150">
        <v>0</v>
      </c>
      <c r="J133" s="150">
        <f t="shared" si="0"/>
        <v>0</v>
      </c>
      <c r="K133" s="151"/>
      <c r="L133" s="27"/>
      <c r="M133" s="152" t="s">
        <v>1</v>
      </c>
      <c r="N133" s="153" t="s">
        <v>34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117</v>
      </c>
      <c r="AT133" s="156" t="s">
        <v>113</v>
      </c>
      <c r="AU133" s="156" t="s">
        <v>118</v>
      </c>
      <c r="AY133" s="14" t="s">
        <v>111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118</v>
      </c>
      <c r="BK133" s="157">
        <f t="shared" si="9"/>
        <v>0</v>
      </c>
      <c r="BL133" s="14" t="s">
        <v>117</v>
      </c>
      <c r="BM133" s="156" t="s">
        <v>146</v>
      </c>
    </row>
    <row r="134" spans="1:65" s="2" customFormat="1" ht="24.2" customHeight="1" x14ac:dyDescent="0.2">
      <c r="A134" s="26"/>
      <c r="B134" s="144"/>
      <c r="C134" s="145" t="s">
        <v>147</v>
      </c>
      <c r="D134" s="145" t="s">
        <v>113</v>
      </c>
      <c r="E134" s="146" t="s">
        <v>148</v>
      </c>
      <c r="F134" s="147" t="s">
        <v>149</v>
      </c>
      <c r="G134" s="148" t="s">
        <v>116</v>
      </c>
      <c r="H134" s="149">
        <v>15.606</v>
      </c>
      <c r="I134" s="150">
        <v>0</v>
      </c>
      <c r="J134" s="150">
        <f t="shared" si="0"/>
        <v>0</v>
      </c>
      <c r="K134" s="151"/>
      <c r="L134" s="27"/>
      <c r="M134" s="152" t="s">
        <v>1</v>
      </c>
      <c r="N134" s="153" t="s">
        <v>34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117</v>
      </c>
      <c r="AT134" s="156" t="s">
        <v>113</v>
      </c>
      <c r="AU134" s="156" t="s">
        <v>118</v>
      </c>
      <c r="AY134" s="14" t="s">
        <v>111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118</v>
      </c>
      <c r="BK134" s="157">
        <f t="shared" si="9"/>
        <v>0</v>
      </c>
      <c r="BL134" s="14" t="s">
        <v>117</v>
      </c>
      <c r="BM134" s="156" t="s">
        <v>150</v>
      </c>
    </row>
    <row r="135" spans="1:65" s="2" customFormat="1" ht="24.2" customHeight="1" x14ac:dyDescent="0.2">
      <c r="A135" s="26"/>
      <c r="B135" s="144"/>
      <c r="C135" s="145" t="s">
        <v>151</v>
      </c>
      <c r="D135" s="145" t="s">
        <v>113</v>
      </c>
      <c r="E135" s="146" t="s">
        <v>152</v>
      </c>
      <c r="F135" s="147" t="s">
        <v>153</v>
      </c>
      <c r="G135" s="148" t="s">
        <v>116</v>
      </c>
      <c r="H135" s="149">
        <v>8.1270000000000007</v>
      </c>
      <c r="I135" s="150">
        <v>0</v>
      </c>
      <c r="J135" s="150">
        <f t="shared" si="0"/>
        <v>0</v>
      </c>
      <c r="K135" s="151"/>
      <c r="L135" s="27"/>
      <c r="M135" s="152" t="s">
        <v>1</v>
      </c>
      <c r="N135" s="153" t="s">
        <v>34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117</v>
      </c>
      <c r="AT135" s="156" t="s">
        <v>113</v>
      </c>
      <c r="AU135" s="156" t="s">
        <v>118</v>
      </c>
      <c r="AY135" s="14" t="s">
        <v>111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118</v>
      </c>
      <c r="BK135" s="157">
        <f t="shared" si="9"/>
        <v>0</v>
      </c>
      <c r="BL135" s="14" t="s">
        <v>117</v>
      </c>
      <c r="BM135" s="156" t="s">
        <v>154</v>
      </c>
    </row>
    <row r="136" spans="1:65" s="2" customFormat="1" ht="24.2" customHeight="1" x14ac:dyDescent="0.2">
      <c r="A136" s="26"/>
      <c r="B136" s="144"/>
      <c r="C136" s="158" t="s">
        <v>155</v>
      </c>
      <c r="D136" s="158" t="s">
        <v>156</v>
      </c>
      <c r="E136" s="159" t="s">
        <v>157</v>
      </c>
      <c r="F136" s="160" t="s">
        <v>158</v>
      </c>
      <c r="G136" s="161" t="s">
        <v>137</v>
      </c>
      <c r="H136" s="162">
        <v>14.629</v>
      </c>
      <c r="I136" s="150">
        <v>0</v>
      </c>
      <c r="J136" s="163">
        <f t="shared" si="0"/>
        <v>0</v>
      </c>
      <c r="K136" s="164"/>
      <c r="L136" s="165"/>
      <c r="M136" s="166" t="s">
        <v>1</v>
      </c>
      <c r="N136" s="167" t="s">
        <v>34</v>
      </c>
      <c r="O136" s="154">
        <v>0</v>
      </c>
      <c r="P136" s="154">
        <f t="shared" si="1"/>
        <v>0</v>
      </c>
      <c r="Q136" s="154">
        <v>1</v>
      </c>
      <c r="R136" s="154">
        <f t="shared" si="2"/>
        <v>14.629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143</v>
      </c>
      <c r="AT136" s="156" t="s">
        <v>156</v>
      </c>
      <c r="AU136" s="156" t="s">
        <v>118</v>
      </c>
      <c r="AY136" s="14" t="s">
        <v>111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118</v>
      </c>
      <c r="BK136" s="157">
        <f t="shared" si="9"/>
        <v>0</v>
      </c>
      <c r="BL136" s="14" t="s">
        <v>117</v>
      </c>
      <c r="BM136" s="156" t="s">
        <v>159</v>
      </c>
    </row>
    <row r="137" spans="1:65" s="12" customFormat="1" ht="22.9" customHeight="1" x14ac:dyDescent="0.2">
      <c r="B137" s="132"/>
      <c r="D137" s="133" t="s">
        <v>67</v>
      </c>
      <c r="E137" s="142" t="s">
        <v>117</v>
      </c>
      <c r="F137" s="142" t="s">
        <v>160</v>
      </c>
      <c r="J137" s="143">
        <f>BK137</f>
        <v>0</v>
      </c>
      <c r="L137" s="132"/>
      <c r="M137" s="136"/>
      <c r="N137" s="137"/>
      <c r="O137" s="137"/>
      <c r="P137" s="138">
        <f>SUM(P138:P139)</f>
        <v>0</v>
      </c>
      <c r="Q137" s="137"/>
      <c r="R137" s="138">
        <f>SUM(R138:R139)</f>
        <v>6.2690000000000001</v>
      </c>
      <c r="S137" s="137"/>
      <c r="T137" s="139">
        <f>SUM(T138:T139)</f>
        <v>0</v>
      </c>
      <c r="AR137" s="133" t="s">
        <v>76</v>
      </c>
      <c r="AT137" s="140" t="s">
        <v>67</v>
      </c>
      <c r="AU137" s="140" t="s">
        <v>76</v>
      </c>
      <c r="AY137" s="133" t="s">
        <v>111</v>
      </c>
      <c r="BK137" s="141">
        <f>SUM(BK138:BK139)</f>
        <v>0</v>
      </c>
    </row>
    <row r="138" spans="1:65" s="2" customFormat="1" ht="33" customHeight="1" x14ac:dyDescent="0.2">
      <c r="A138" s="26"/>
      <c r="B138" s="144"/>
      <c r="C138" s="145" t="s">
        <v>161</v>
      </c>
      <c r="D138" s="145" t="s">
        <v>113</v>
      </c>
      <c r="E138" s="146" t="s">
        <v>162</v>
      </c>
      <c r="F138" s="147" t="s">
        <v>163</v>
      </c>
      <c r="G138" s="148" t="s">
        <v>116</v>
      </c>
      <c r="H138" s="149">
        <v>3.4830000000000001</v>
      </c>
      <c r="I138" s="150">
        <v>0</v>
      </c>
      <c r="J138" s="150">
        <f>ROUND(I138*H138,2)</f>
        <v>0</v>
      </c>
      <c r="K138" s="151"/>
      <c r="L138" s="27"/>
      <c r="M138" s="152" t="s">
        <v>1</v>
      </c>
      <c r="N138" s="153" t="s">
        <v>34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117</v>
      </c>
      <c r="AT138" s="156" t="s">
        <v>113</v>
      </c>
      <c r="AU138" s="156" t="s">
        <v>118</v>
      </c>
      <c r="AY138" s="14" t="s">
        <v>111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4" t="s">
        <v>118</v>
      </c>
      <c r="BK138" s="157">
        <f>ROUND(I138*H138,2)</f>
        <v>0</v>
      </c>
      <c r="BL138" s="14" t="s">
        <v>117</v>
      </c>
      <c r="BM138" s="156" t="s">
        <v>164</v>
      </c>
    </row>
    <row r="139" spans="1:65" s="2" customFormat="1" ht="16.5" customHeight="1" x14ac:dyDescent="0.2">
      <c r="A139" s="26"/>
      <c r="B139" s="144"/>
      <c r="C139" s="158" t="s">
        <v>165</v>
      </c>
      <c r="D139" s="158" t="s">
        <v>156</v>
      </c>
      <c r="E139" s="159" t="s">
        <v>166</v>
      </c>
      <c r="F139" s="160" t="s">
        <v>167</v>
      </c>
      <c r="G139" s="161" t="s">
        <v>137</v>
      </c>
      <c r="H139" s="162">
        <v>6.2690000000000001</v>
      </c>
      <c r="I139" s="150">
        <v>0</v>
      </c>
      <c r="J139" s="163">
        <f>ROUND(I139*H139,2)</f>
        <v>0</v>
      </c>
      <c r="K139" s="164"/>
      <c r="L139" s="165"/>
      <c r="M139" s="166" t="s">
        <v>1</v>
      </c>
      <c r="N139" s="167" t="s">
        <v>34</v>
      </c>
      <c r="O139" s="154">
        <v>0</v>
      </c>
      <c r="P139" s="154">
        <f>O139*H139</f>
        <v>0</v>
      </c>
      <c r="Q139" s="154">
        <v>1</v>
      </c>
      <c r="R139" s="154">
        <f>Q139*H139</f>
        <v>6.2690000000000001</v>
      </c>
      <c r="S139" s="154">
        <v>0</v>
      </c>
      <c r="T139" s="155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143</v>
      </c>
      <c r="AT139" s="156" t="s">
        <v>156</v>
      </c>
      <c r="AU139" s="156" t="s">
        <v>118</v>
      </c>
      <c r="AY139" s="14" t="s">
        <v>111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4" t="s">
        <v>118</v>
      </c>
      <c r="BK139" s="157">
        <f>ROUND(I139*H139,2)</f>
        <v>0</v>
      </c>
      <c r="BL139" s="14" t="s">
        <v>117</v>
      </c>
      <c r="BM139" s="156" t="s">
        <v>168</v>
      </c>
    </row>
    <row r="140" spans="1:65" s="12" customFormat="1" ht="25.9" customHeight="1" x14ac:dyDescent="0.2">
      <c r="B140" s="132"/>
      <c r="D140" s="133" t="s">
        <v>67</v>
      </c>
      <c r="E140" s="134" t="s">
        <v>169</v>
      </c>
      <c r="F140" s="134" t="s">
        <v>1</v>
      </c>
      <c r="J140" s="135">
        <f>BK140</f>
        <v>0</v>
      </c>
      <c r="L140" s="132"/>
      <c r="M140" s="136"/>
      <c r="N140" s="137"/>
      <c r="O140" s="137"/>
      <c r="P140" s="138">
        <f>P141+P154+P155</f>
        <v>34.830924000000003</v>
      </c>
      <c r="Q140" s="137"/>
      <c r="R140" s="138">
        <f>R141+R154+R155</f>
        <v>0.17299739999999997</v>
      </c>
      <c r="S140" s="137"/>
      <c r="T140" s="139">
        <f>T141+T154+T155</f>
        <v>0</v>
      </c>
      <c r="AR140" s="133" t="s">
        <v>76</v>
      </c>
      <c r="AT140" s="140" t="s">
        <v>67</v>
      </c>
      <c r="AU140" s="140" t="s">
        <v>68</v>
      </c>
      <c r="AY140" s="133" t="s">
        <v>111</v>
      </c>
      <c r="BK140" s="141">
        <f>BK141+BK154+BK155</f>
        <v>0</v>
      </c>
    </row>
    <row r="141" spans="1:65" s="12" customFormat="1" ht="22.9" customHeight="1" x14ac:dyDescent="0.2">
      <c r="B141" s="132"/>
      <c r="D141" s="133" t="s">
        <v>67</v>
      </c>
      <c r="E141" s="142" t="s">
        <v>143</v>
      </c>
      <c r="F141" s="142" t="s">
        <v>170</v>
      </c>
      <c r="J141" s="143">
        <f>BK141</f>
        <v>0</v>
      </c>
      <c r="L141" s="132"/>
      <c r="M141" s="136"/>
      <c r="N141" s="137"/>
      <c r="O141" s="137"/>
      <c r="P141" s="138">
        <f>SUM(P142:P153)</f>
        <v>7.7155199999999997</v>
      </c>
      <c r="Q141" s="137"/>
      <c r="R141" s="138">
        <f>SUM(R142:R153)</f>
        <v>0.17299739999999997</v>
      </c>
      <c r="S141" s="137"/>
      <c r="T141" s="139">
        <f>SUM(T142:T153)</f>
        <v>0</v>
      </c>
      <c r="AR141" s="133" t="s">
        <v>76</v>
      </c>
      <c r="AT141" s="140" t="s">
        <v>67</v>
      </c>
      <c r="AU141" s="140" t="s">
        <v>76</v>
      </c>
      <c r="AY141" s="133" t="s">
        <v>111</v>
      </c>
      <c r="BK141" s="141">
        <f>SUM(BK142:BK153)</f>
        <v>0</v>
      </c>
    </row>
    <row r="142" spans="1:65" s="2" customFormat="1" ht="24.2" customHeight="1" x14ac:dyDescent="0.2">
      <c r="A142" s="26"/>
      <c r="B142" s="144"/>
      <c r="C142" s="145" t="s">
        <v>171</v>
      </c>
      <c r="D142" s="145" t="s">
        <v>113</v>
      </c>
      <c r="E142" s="146" t="s">
        <v>172</v>
      </c>
      <c r="F142" s="147" t="s">
        <v>173</v>
      </c>
      <c r="G142" s="148" t="s">
        <v>174</v>
      </c>
      <c r="H142" s="149">
        <v>37.799999999999997</v>
      </c>
      <c r="I142" s="150">
        <v>0</v>
      </c>
      <c r="J142" s="150">
        <f t="shared" ref="J142:J153" si="10">ROUND(I142*H142,2)</f>
        <v>0</v>
      </c>
      <c r="K142" s="151"/>
      <c r="L142" s="27"/>
      <c r="M142" s="152" t="s">
        <v>1</v>
      </c>
      <c r="N142" s="153" t="s">
        <v>34</v>
      </c>
      <c r="O142" s="154">
        <v>0.04</v>
      </c>
      <c r="P142" s="154">
        <f t="shared" ref="P142:P153" si="11">O142*H142</f>
        <v>1.512</v>
      </c>
      <c r="Q142" s="154">
        <v>1.0000000000000001E-5</v>
      </c>
      <c r="R142" s="154">
        <f t="shared" ref="R142:R153" si="12">Q142*H142</f>
        <v>3.7800000000000003E-4</v>
      </c>
      <c r="S142" s="154">
        <v>0</v>
      </c>
      <c r="T142" s="155">
        <f t="shared" ref="T142:T153" si="1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117</v>
      </c>
      <c r="AT142" s="156" t="s">
        <v>113</v>
      </c>
      <c r="AU142" s="156" t="s">
        <v>118</v>
      </c>
      <c r="AY142" s="14" t="s">
        <v>111</v>
      </c>
      <c r="BE142" s="157">
        <f t="shared" ref="BE142:BE153" si="14">IF(N142="základná",J142,0)</f>
        <v>0</v>
      </c>
      <c r="BF142" s="157">
        <f t="shared" ref="BF142:BF153" si="15">IF(N142="znížená",J142,0)</f>
        <v>0</v>
      </c>
      <c r="BG142" s="157">
        <f t="shared" ref="BG142:BG153" si="16">IF(N142="zákl. prenesená",J142,0)</f>
        <v>0</v>
      </c>
      <c r="BH142" s="157">
        <f t="shared" ref="BH142:BH153" si="17">IF(N142="zníž. prenesená",J142,0)</f>
        <v>0</v>
      </c>
      <c r="BI142" s="157">
        <f t="shared" ref="BI142:BI153" si="18">IF(N142="nulová",J142,0)</f>
        <v>0</v>
      </c>
      <c r="BJ142" s="14" t="s">
        <v>118</v>
      </c>
      <c r="BK142" s="157">
        <f t="shared" ref="BK142:BK153" si="19">ROUND(I142*H142,2)</f>
        <v>0</v>
      </c>
      <c r="BL142" s="14" t="s">
        <v>117</v>
      </c>
      <c r="BM142" s="156" t="s">
        <v>175</v>
      </c>
    </row>
    <row r="143" spans="1:65" s="2" customFormat="1" ht="24.2" customHeight="1" x14ac:dyDescent="0.2">
      <c r="A143" s="26"/>
      <c r="B143" s="144"/>
      <c r="C143" s="158" t="s">
        <v>176</v>
      </c>
      <c r="D143" s="158" t="s">
        <v>156</v>
      </c>
      <c r="E143" s="159" t="s">
        <v>177</v>
      </c>
      <c r="F143" s="160" t="s">
        <v>178</v>
      </c>
      <c r="G143" s="161" t="s">
        <v>179</v>
      </c>
      <c r="H143" s="162">
        <v>8.6940000000000008</v>
      </c>
      <c r="I143" s="150">
        <v>0</v>
      </c>
      <c r="J143" s="163">
        <f t="shared" si="10"/>
        <v>0</v>
      </c>
      <c r="K143" s="164"/>
      <c r="L143" s="165"/>
      <c r="M143" s="166" t="s">
        <v>1</v>
      </c>
      <c r="N143" s="167" t="s">
        <v>34</v>
      </c>
      <c r="O143" s="154">
        <v>0</v>
      </c>
      <c r="P143" s="154">
        <f t="shared" si="11"/>
        <v>0</v>
      </c>
      <c r="Q143" s="154">
        <v>1.01E-2</v>
      </c>
      <c r="R143" s="154">
        <f t="shared" si="12"/>
        <v>8.780940000000001E-2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143</v>
      </c>
      <c r="AT143" s="156" t="s">
        <v>156</v>
      </c>
      <c r="AU143" s="156" t="s">
        <v>118</v>
      </c>
      <c r="AY143" s="14" t="s">
        <v>111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118</v>
      </c>
      <c r="BK143" s="157">
        <f t="shared" si="19"/>
        <v>0</v>
      </c>
      <c r="BL143" s="14" t="s">
        <v>117</v>
      </c>
      <c r="BM143" s="156" t="s">
        <v>180</v>
      </c>
    </row>
    <row r="144" spans="1:65" s="2" customFormat="1" ht="16.5" customHeight="1" x14ac:dyDescent="0.2">
      <c r="A144" s="26"/>
      <c r="B144" s="144"/>
      <c r="C144" s="145" t="s">
        <v>181</v>
      </c>
      <c r="D144" s="145" t="s">
        <v>113</v>
      </c>
      <c r="E144" s="146" t="s">
        <v>190</v>
      </c>
      <c r="F144" s="147" t="s">
        <v>191</v>
      </c>
      <c r="G144" s="148" t="s">
        <v>174</v>
      </c>
      <c r="H144" s="149">
        <v>37.799999999999997</v>
      </c>
      <c r="I144" s="150">
        <v>0</v>
      </c>
      <c r="J144" s="150">
        <f t="shared" si="10"/>
        <v>0</v>
      </c>
      <c r="K144" s="151"/>
      <c r="L144" s="27"/>
      <c r="M144" s="152" t="s">
        <v>1</v>
      </c>
      <c r="N144" s="153" t="s">
        <v>34</v>
      </c>
      <c r="O144" s="154">
        <v>5.7000000000000002E-2</v>
      </c>
      <c r="P144" s="154">
        <f t="shared" si="11"/>
        <v>2.1545999999999998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117</v>
      </c>
      <c r="AT144" s="156" t="s">
        <v>113</v>
      </c>
      <c r="AU144" s="156" t="s">
        <v>118</v>
      </c>
      <c r="AY144" s="14" t="s">
        <v>111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118</v>
      </c>
      <c r="BK144" s="157">
        <f t="shared" si="19"/>
        <v>0</v>
      </c>
      <c r="BL144" s="14" t="s">
        <v>117</v>
      </c>
      <c r="BM144" s="156" t="s">
        <v>192</v>
      </c>
    </row>
    <row r="145" spans="1:65" s="2" customFormat="1" ht="24.2" customHeight="1" x14ac:dyDescent="0.2">
      <c r="A145" s="26"/>
      <c r="B145" s="144"/>
      <c r="C145" s="145" t="s">
        <v>185</v>
      </c>
      <c r="D145" s="145" t="s">
        <v>113</v>
      </c>
      <c r="E145" s="146" t="s">
        <v>194</v>
      </c>
      <c r="F145" s="147" t="s">
        <v>195</v>
      </c>
      <c r="G145" s="148" t="s">
        <v>179</v>
      </c>
      <c r="H145" s="149">
        <v>5</v>
      </c>
      <c r="I145" s="150">
        <v>0</v>
      </c>
      <c r="J145" s="150">
        <f t="shared" si="10"/>
        <v>0</v>
      </c>
      <c r="K145" s="151"/>
      <c r="L145" s="27"/>
      <c r="M145" s="152" t="s">
        <v>1</v>
      </c>
      <c r="N145" s="153" t="s">
        <v>34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117</v>
      </c>
      <c r="AT145" s="156" t="s">
        <v>113</v>
      </c>
      <c r="AU145" s="156" t="s">
        <v>118</v>
      </c>
      <c r="AY145" s="14" t="s">
        <v>111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118</v>
      </c>
      <c r="BK145" s="157">
        <f t="shared" si="19"/>
        <v>0</v>
      </c>
      <c r="BL145" s="14" t="s">
        <v>117</v>
      </c>
      <c r="BM145" s="156" t="s">
        <v>196</v>
      </c>
    </row>
    <row r="146" spans="1:65" s="2" customFormat="1" ht="37.9" customHeight="1" x14ac:dyDescent="0.2">
      <c r="A146" s="26"/>
      <c r="B146" s="144"/>
      <c r="C146" s="145" t="s">
        <v>189</v>
      </c>
      <c r="D146" s="145" t="s">
        <v>113</v>
      </c>
      <c r="E146" s="146" t="s">
        <v>197</v>
      </c>
      <c r="F146" s="147" t="s">
        <v>198</v>
      </c>
      <c r="G146" s="148" t="s">
        <v>179</v>
      </c>
      <c r="H146" s="149">
        <v>4</v>
      </c>
      <c r="I146" s="150">
        <v>0</v>
      </c>
      <c r="J146" s="150">
        <f t="shared" si="10"/>
        <v>0</v>
      </c>
      <c r="K146" s="151"/>
      <c r="L146" s="27"/>
      <c r="M146" s="152" t="s">
        <v>1</v>
      </c>
      <c r="N146" s="153" t="s">
        <v>34</v>
      </c>
      <c r="O146" s="154">
        <v>0.62473000000000001</v>
      </c>
      <c r="P146" s="154">
        <f t="shared" si="11"/>
        <v>2.49892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181</v>
      </c>
      <c r="AT146" s="156" t="s">
        <v>113</v>
      </c>
      <c r="AU146" s="156" t="s">
        <v>118</v>
      </c>
      <c r="AY146" s="14" t="s">
        <v>111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118</v>
      </c>
      <c r="BK146" s="157">
        <f t="shared" si="19"/>
        <v>0</v>
      </c>
      <c r="BL146" s="14" t="s">
        <v>181</v>
      </c>
      <c r="BM146" s="156" t="s">
        <v>199</v>
      </c>
    </row>
    <row r="147" spans="1:65" s="2" customFormat="1" ht="49.15" customHeight="1" x14ac:dyDescent="0.2">
      <c r="A147" s="26"/>
      <c r="B147" s="144"/>
      <c r="C147" s="158" t="s">
        <v>193</v>
      </c>
      <c r="D147" s="158" t="s">
        <v>156</v>
      </c>
      <c r="E147" s="159" t="s">
        <v>201</v>
      </c>
      <c r="F147" s="160" t="s">
        <v>202</v>
      </c>
      <c r="G147" s="161" t="s">
        <v>179</v>
      </c>
      <c r="H147" s="162">
        <v>4</v>
      </c>
      <c r="I147" s="150">
        <v>0</v>
      </c>
      <c r="J147" s="163">
        <f t="shared" si="10"/>
        <v>0</v>
      </c>
      <c r="K147" s="164"/>
      <c r="L147" s="165"/>
      <c r="M147" s="166" t="s">
        <v>1</v>
      </c>
      <c r="N147" s="167" t="s">
        <v>34</v>
      </c>
      <c r="O147" s="154">
        <v>0</v>
      </c>
      <c r="P147" s="154">
        <f t="shared" si="11"/>
        <v>0</v>
      </c>
      <c r="Q147" s="154">
        <v>8.8000000000000005E-3</v>
      </c>
      <c r="R147" s="154">
        <f t="shared" si="12"/>
        <v>3.5200000000000002E-2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203</v>
      </c>
      <c r="AT147" s="156" t="s">
        <v>156</v>
      </c>
      <c r="AU147" s="156" t="s">
        <v>118</v>
      </c>
      <c r="AY147" s="14" t="s">
        <v>111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118</v>
      </c>
      <c r="BK147" s="157">
        <f t="shared" si="19"/>
        <v>0</v>
      </c>
      <c r="BL147" s="14" t="s">
        <v>181</v>
      </c>
      <c r="BM147" s="156" t="s">
        <v>204</v>
      </c>
    </row>
    <row r="148" spans="1:65" s="2" customFormat="1" ht="33" customHeight="1" x14ac:dyDescent="0.2">
      <c r="A148" s="26"/>
      <c r="B148" s="144"/>
      <c r="C148" s="145" t="s">
        <v>7</v>
      </c>
      <c r="D148" s="145" t="s">
        <v>113</v>
      </c>
      <c r="E148" s="146" t="s">
        <v>206</v>
      </c>
      <c r="F148" s="147" t="s">
        <v>207</v>
      </c>
      <c r="G148" s="148" t="s">
        <v>179</v>
      </c>
      <c r="H148" s="149">
        <v>1</v>
      </c>
      <c r="I148" s="150">
        <v>0</v>
      </c>
      <c r="J148" s="150">
        <f t="shared" si="10"/>
        <v>0</v>
      </c>
      <c r="K148" s="151"/>
      <c r="L148" s="27"/>
      <c r="M148" s="152" t="s">
        <v>1</v>
      </c>
      <c r="N148" s="153" t="s">
        <v>34</v>
      </c>
      <c r="O148" s="154">
        <v>1.55</v>
      </c>
      <c r="P148" s="154">
        <f t="shared" si="11"/>
        <v>1.55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117</v>
      </c>
      <c r="AT148" s="156" t="s">
        <v>113</v>
      </c>
      <c r="AU148" s="156" t="s">
        <v>118</v>
      </c>
      <c r="AY148" s="14" t="s">
        <v>111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118</v>
      </c>
      <c r="BK148" s="157">
        <f t="shared" si="19"/>
        <v>0</v>
      </c>
      <c r="BL148" s="14" t="s">
        <v>117</v>
      </c>
      <c r="BM148" s="156" t="s">
        <v>208</v>
      </c>
    </row>
    <row r="149" spans="1:65" s="2" customFormat="1" ht="24.2" customHeight="1" x14ac:dyDescent="0.2">
      <c r="A149" s="26"/>
      <c r="B149" s="144"/>
      <c r="C149" s="158" t="s">
        <v>200</v>
      </c>
      <c r="D149" s="158" t="s">
        <v>156</v>
      </c>
      <c r="E149" s="159" t="s">
        <v>210</v>
      </c>
      <c r="F149" s="160" t="s">
        <v>211</v>
      </c>
      <c r="G149" s="161" t="s">
        <v>179</v>
      </c>
      <c r="H149" s="162">
        <v>1</v>
      </c>
      <c r="I149" s="150">
        <v>0</v>
      </c>
      <c r="J149" s="163">
        <f t="shared" si="10"/>
        <v>0</v>
      </c>
      <c r="K149" s="164"/>
      <c r="L149" s="165"/>
      <c r="M149" s="166" t="s">
        <v>1</v>
      </c>
      <c r="N149" s="167" t="s">
        <v>34</v>
      </c>
      <c r="O149" s="154">
        <v>0</v>
      </c>
      <c r="P149" s="154">
        <f t="shared" si="11"/>
        <v>0</v>
      </c>
      <c r="Q149" s="154">
        <v>1.2919999999999999E-2</v>
      </c>
      <c r="R149" s="154">
        <f t="shared" si="12"/>
        <v>1.2919999999999999E-2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143</v>
      </c>
      <c r="AT149" s="156" t="s">
        <v>156</v>
      </c>
      <c r="AU149" s="156" t="s">
        <v>118</v>
      </c>
      <c r="AY149" s="14" t="s">
        <v>111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118</v>
      </c>
      <c r="BK149" s="157">
        <f t="shared" si="19"/>
        <v>0</v>
      </c>
      <c r="BL149" s="14" t="s">
        <v>117</v>
      </c>
      <c r="BM149" s="156" t="s">
        <v>212</v>
      </c>
    </row>
    <row r="150" spans="1:65" s="2" customFormat="1" ht="24.2" customHeight="1" x14ac:dyDescent="0.2">
      <c r="A150" s="26"/>
      <c r="B150" s="144"/>
      <c r="C150" s="158" t="s">
        <v>205</v>
      </c>
      <c r="D150" s="158" t="s">
        <v>156</v>
      </c>
      <c r="E150" s="159" t="s">
        <v>214</v>
      </c>
      <c r="F150" s="160" t="s">
        <v>215</v>
      </c>
      <c r="G150" s="161" t="s">
        <v>179</v>
      </c>
      <c r="H150" s="162">
        <v>1</v>
      </c>
      <c r="I150" s="150">
        <v>0</v>
      </c>
      <c r="J150" s="163">
        <f t="shared" si="10"/>
        <v>0</v>
      </c>
      <c r="K150" s="164"/>
      <c r="L150" s="165"/>
      <c r="M150" s="166" t="s">
        <v>1</v>
      </c>
      <c r="N150" s="167" t="s">
        <v>34</v>
      </c>
      <c r="O150" s="154">
        <v>0</v>
      </c>
      <c r="P150" s="154">
        <f t="shared" si="11"/>
        <v>0</v>
      </c>
      <c r="Q150" s="154">
        <v>1.4489999999999999E-2</v>
      </c>
      <c r="R150" s="154">
        <f t="shared" si="12"/>
        <v>1.4489999999999999E-2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143</v>
      </c>
      <c r="AT150" s="156" t="s">
        <v>156</v>
      </c>
      <c r="AU150" s="156" t="s">
        <v>118</v>
      </c>
      <c r="AY150" s="14" t="s">
        <v>111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118</v>
      </c>
      <c r="BK150" s="157">
        <f t="shared" si="19"/>
        <v>0</v>
      </c>
      <c r="BL150" s="14" t="s">
        <v>117</v>
      </c>
      <c r="BM150" s="156" t="s">
        <v>216</v>
      </c>
    </row>
    <row r="151" spans="1:65" s="2" customFormat="1" ht="24.2" customHeight="1" x14ac:dyDescent="0.2">
      <c r="A151" s="26"/>
      <c r="B151" s="144"/>
      <c r="C151" s="158" t="s">
        <v>209</v>
      </c>
      <c r="D151" s="158" t="s">
        <v>156</v>
      </c>
      <c r="E151" s="159" t="s">
        <v>218</v>
      </c>
      <c r="F151" s="160" t="s">
        <v>219</v>
      </c>
      <c r="G151" s="161" t="s">
        <v>179</v>
      </c>
      <c r="H151" s="162">
        <v>1</v>
      </c>
      <c r="I151" s="150">
        <v>0</v>
      </c>
      <c r="J151" s="163">
        <f t="shared" si="10"/>
        <v>0</v>
      </c>
      <c r="K151" s="164"/>
      <c r="L151" s="165"/>
      <c r="M151" s="166" t="s">
        <v>1</v>
      </c>
      <c r="N151" s="167" t="s">
        <v>34</v>
      </c>
      <c r="O151" s="154">
        <v>0</v>
      </c>
      <c r="P151" s="154">
        <f t="shared" si="11"/>
        <v>0</v>
      </c>
      <c r="Q151" s="154">
        <v>5.8799999999999998E-3</v>
      </c>
      <c r="R151" s="154">
        <f t="shared" si="12"/>
        <v>5.8799999999999998E-3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143</v>
      </c>
      <c r="AT151" s="156" t="s">
        <v>156</v>
      </c>
      <c r="AU151" s="156" t="s">
        <v>118</v>
      </c>
      <c r="AY151" s="14" t="s">
        <v>111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118</v>
      </c>
      <c r="BK151" s="157">
        <f t="shared" si="19"/>
        <v>0</v>
      </c>
      <c r="BL151" s="14" t="s">
        <v>117</v>
      </c>
      <c r="BM151" s="156" t="s">
        <v>220</v>
      </c>
    </row>
    <row r="152" spans="1:65" s="2" customFormat="1" ht="24.2" customHeight="1" x14ac:dyDescent="0.2">
      <c r="A152" s="26"/>
      <c r="B152" s="144"/>
      <c r="C152" s="158" t="s">
        <v>213</v>
      </c>
      <c r="D152" s="158" t="s">
        <v>156</v>
      </c>
      <c r="E152" s="159" t="s">
        <v>222</v>
      </c>
      <c r="F152" s="160" t="s">
        <v>223</v>
      </c>
      <c r="G152" s="161" t="s">
        <v>179</v>
      </c>
      <c r="H152" s="162">
        <v>1</v>
      </c>
      <c r="I152" s="150">
        <v>0</v>
      </c>
      <c r="J152" s="163">
        <f t="shared" si="10"/>
        <v>0</v>
      </c>
      <c r="K152" s="164"/>
      <c r="L152" s="165"/>
      <c r="M152" s="166" t="s">
        <v>1</v>
      </c>
      <c r="N152" s="167" t="s">
        <v>34</v>
      </c>
      <c r="O152" s="154">
        <v>0</v>
      </c>
      <c r="P152" s="154">
        <f t="shared" si="11"/>
        <v>0</v>
      </c>
      <c r="Q152" s="154">
        <v>1.4999999999999999E-2</v>
      </c>
      <c r="R152" s="154">
        <f t="shared" si="12"/>
        <v>1.4999999999999999E-2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143</v>
      </c>
      <c r="AT152" s="156" t="s">
        <v>156</v>
      </c>
      <c r="AU152" s="156" t="s">
        <v>118</v>
      </c>
      <c r="AY152" s="14" t="s">
        <v>111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118</v>
      </c>
      <c r="BK152" s="157">
        <f t="shared" si="19"/>
        <v>0</v>
      </c>
      <c r="BL152" s="14" t="s">
        <v>117</v>
      </c>
      <c r="BM152" s="156" t="s">
        <v>224</v>
      </c>
    </row>
    <row r="153" spans="1:65" s="2" customFormat="1" ht="24.2" customHeight="1" x14ac:dyDescent="0.2">
      <c r="A153" s="26"/>
      <c r="B153" s="144"/>
      <c r="C153" s="158" t="s">
        <v>217</v>
      </c>
      <c r="D153" s="158" t="s">
        <v>156</v>
      </c>
      <c r="E153" s="159" t="s">
        <v>226</v>
      </c>
      <c r="F153" s="160" t="s">
        <v>227</v>
      </c>
      <c r="G153" s="161" t="s">
        <v>179</v>
      </c>
      <c r="H153" s="162">
        <v>2</v>
      </c>
      <c r="I153" s="150">
        <v>0</v>
      </c>
      <c r="J153" s="163">
        <f t="shared" si="10"/>
        <v>0</v>
      </c>
      <c r="K153" s="164"/>
      <c r="L153" s="165"/>
      <c r="M153" s="166" t="s">
        <v>1</v>
      </c>
      <c r="N153" s="167" t="s">
        <v>34</v>
      </c>
      <c r="O153" s="154">
        <v>0</v>
      </c>
      <c r="P153" s="154">
        <f t="shared" si="11"/>
        <v>0</v>
      </c>
      <c r="Q153" s="154">
        <v>6.6E-4</v>
      </c>
      <c r="R153" s="154">
        <f t="shared" si="12"/>
        <v>1.32E-3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143</v>
      </c>
      <c r="AT153" s="156" t="s">
        <v>156</v>
      </c>
      <c r="AU153" s="156" t="s">
        <v>118</v>
      </c>
      <c r="AY153" s="14" t="s">
        <v>111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118</v>
      </c>
      <c r="BK153" s="157">
        <f t="shared" si="19"/>
        <v>0</v>
      </c>
      <c r="BL153" s="14" t="s">
        <v>117</v>
      </c>
      <c r="BM153" s="156" t="s">
        <v>228</v>
      </c>
    </row>
    <row r="154" spans="1:65" s="12" customFormat="1" ht="22.9" customHeight="1" x14ac:dyDescent="0.2">
      <c r="B154" s="132"/>
      <c r="D154" s="133" t="s">
        <v>67</v>
      </c>
      <c r="E154" s="142" t="s">
        <v>169</v>
      </c>
      <c r="F154" s="142" t="s">
        <v>1</v>
      </c>
      <c r="J154" s="143">
        <f>BK154</f>
        <v>0</v>
      </c>
      <c r="L154" s="132"/>
      <c r="M154" s="136"/>
      <c r="N154" s="137"/>
      <c r="O154" s="137"/>
      <c r="P154" s="138">
        <v>0</v>
      </c>
      <c r="Q154" s="137"/>
      <c r="R154" s="138">
        <v>0</v>
      </c>
      <c r="S154" s="137"/>
      <c r="T154" s="139">
        <v>0</v>
      </c>
      <c r="AR154" s="133" t="s">
        <v>76</v>
      </c>
      <c r="AT154" s="140" t="s">
        <v>67</v>
      </c>
      <c r="AU154" s="140" t="s">
        <v>76</v>
      </c>
      <c r="AY154" s="133" t="s">
        <v>111</v>
      </c>
      <c r="BK154" s="141">
        <v>0</v>
      </c>
    </row>
    <row r="155" spans="1:65" s="12" customFormat="1" ht="22.9" customHeight="1" x14ac:dyDescent="0.2">
      <c r="B155" s="132"/>
      <c r="D155" s="133" t="s">
        <v>67</v>
      </c>
      <c r="E155" s="142" t="s">
        <v>229</v>
      </c>
      <c r="F155" s="142" t="s">
        <v>230</v>
      </c>
      <c r="J155" s="143">
        <f>BK155</f>
        <v>0</v>
      </c>
      <c r="L155" s="132"/>
      <c r="M155" s="136"/>
      <c r="N155" s="137"/>
      <c r="O155" s="137"/>
      <c r="P155" s="138">
        <f>P156</f>
        <v>27.115404000000002</v>
      </c>
      <c r="Q155" s="137"/>
      <c r="R155" s="138">
        <f>R156</f>
        <v>0</v>
      </c>
      <c r="S155" s="137"/>
      <c r="T155" s="139">
        <f>T156</f>
        <v>0</v>
      </c>
      <c r="AR155" s="133" t="s">
        <v>76</v>
      </c>
      <c r="AT155" s="140" t="s">
        <v>67</v>
      </c>
      <c r="AU155" s="140" t="s">
        <v>76</v>
      </c>
      <c r="AY155" s="133" t="s">
        <v>111</v>
      </c>
      <c r="BK155" s="141">
        <f>BK156</f>
        <v>0</v>
      </c>
    </row>
    <row r="156" spans="1:65" s="2" customFormat="1" ht="33" customHeight="1" x14ac:dyDescent="0.2">
      <c r="A156" s="26"/>
      <c r="B156" s="144"/>
      <c r="C156" s="145" t="s">
        <v>221</v>
      </c>
      <c r="D156" s="145" t="s">
        <v>113</v>
      </c>
      <c r="E156" s="146" t="s">
        <v>232</v>
      </c>
      <c r="F156" s="147" t="s">
        <v>233</v>
      </c>
      <c r="G156" s="148" t="s">
        <v>137</v>
      </c>
      <c r="H156" s="149">
        <v>21.036000000000001</v>
      </c>
      <c r="I156" s="150">
        <v>0</v>
      </c>
      <c r="J156" s="150">
        <f>ROUND(I156*H156,2)</f>
        <v>0</v>
      </c>
      <c r="K156" s="151"/>
      <c r="L156" s="27"/>
      <c r="M156" s="168" t="s">
        <v>1</v>
      </c>
      <c r="N156" s="169" t="s">
        <v>34</v>
      </c>
      <c r="O156" s="170">
        <v>1.2889999999999999</v>
      </c>
      <c r="P156" s="170">
        <f>O156*H156</f>
        <v>27.115404000000002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117</v>
      </c>
      <c r="AT156" s="156" t="s">
        <v>113</v>
      </c>
      <c r="AU156" s="156" t="s">
        <v>118</v>
      </c>
      <c r="AY156" s="14" t="s">
        <v>111</v>
      </c>
      <c r="BE156" s="157">
        <f>IF(N156="základná",J156,0)</f>
        <v>0</v>
      </c>
      <c r="BF156" s="157">
        <f>IF(N156="znížená",J156,0)</f>
        <v>0</v>
      </c>
      <c r="BG156" s="157">
        <f>IF(N156="zákl. prenesená",J156,0)</f>
        <v>0</v>
      </c>
      <c r="BH156" s="157">
        <f>IF(N156="zníž. prenesená",J156,0)</f>
        <v>0</v>
      </c>
      <c r="BI156" s="157">
        <f>IF(N156="nulová",J156,0)</f>
        <v>0</v>
      </c>
      <c r="BJ156" s="14" t="s">
        <v>118</v>
      </c>
      <c r="BK156" s="157">
        <f>ROUND(I156*H156,2)</f>
        <v>0</v>
      </c>
      <c r="BL156" s="14" t="s">
        <v>117</v>
      </c>
      <c r="BM156" s="156" t="s">
        <v>234</v>
      </c>
    </row>
    <row r="157" spans="1:65" s="2" customFormat="1" ht="6.95" customHeight="1" x14ac:dyDescent="0.2">
      <c r="A157" s="26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27"/>
      <c r="M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</row>
  </sheetData>
  <autoFilter ref="C122:K15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SO 01 - Dažďová kanalizácia</vt:lpstr>
      <vt:lpstr>SO 02 - Dažďová kanalizácia</vt:lpstr>
      <vt:lpstr>SO 03 - Dažďová kanalizácia</vt:lpstr>
      <vt:lpstr>'Rekapitulácia stavby'!Názvy_tlače</vt:lpstr>
      <vt:lpstr>'SO 01 - Dažďová kanalizácia'!Názvy_tlače</vt:lpstr>
      <vt:lpstr>'SO 02 - Dažďová kanalizácia'!Názvy_tlače</vt:lpstr>
      <vt:lpstr>'SO 03 - Dažďová kanalizácia'!Názvy_tlače</vt:lpstr>
      <vt:lpstr>'Rekapitulácia stavby'!Oblasť_tlače</vt:lpstr>
      <vt:lpstr>'SO 01 - Dažďová kanalizácia'!Oblasť_tlače</vt:lpstr>
      <vt:lpstr>'SO 02 - Dažďová kanalizácia'!Oblasť_tlače</vt:lpstr>
      <vt:lpstr>'SO 03 - Dažďová kanalizácia'!Oblasť_tlače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Herda</dc:creator>
  <cp:lastModifiedBy>Atelier</cp:lastModifiedBy>
  <cp:lastPrinted>2022-05-13T13:01:13Z</cp:lastPrinted>
  <dcterms:created xsi:type="dcterms:W3CDTF">2021-12-16T08:24:01Z</dcterms:created>
  <dcterms:modified xsi:type="dcterms:W3CDTF">2022-05-13T13:05:43Z</dcterms:modified>
</cp:coreProperties>
</file>