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edliakova\Documents\a SOŠ Pod Bánošom_PD_komplet\Rozpočty\SO02 rozpočty a VV\"/>
    </mc:Choice>
  </mc:AlternateContent>
  <xr:revisionPtr revIDLastSave="0" documentId="13_ncr:1_{9BFDB0B0-3F90-4D55-B51C-773AEC34EF2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Prehlad!$A:$AH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5" i="6" l="1"/>
  <c r="M25" i="6" s="1"/>
  <c r="I285" i="3"/>
  <c r="E13" i="6" s="1"/>
  <c r="W283" i="3"/>
  <c r="G37" i="5" s="1"/>
  <c r="I283" i="3"/>
  <c r="C37" i="5" s="1"/>
  <c r="N282" i="3"/>
  <c r="L282" i="3"/>
  <c r="J282" i="3"/>
  <c r="H282" i="3"/>
  <c r="N281" i="3"/>
  <c r="L281" i="3"/>
  <c r="J281" i="3"/>
  <c r="H281" i="3"/>
  <c r="N279" i="3"/>
  <c r="L279" i="3"/>
  <c r="J279" i="3"/>
  <c r="H279" i="3"/>
  <c r="N277" i="3"/>
  <c r="L277" i="3"/>
  <c r="J277" i="3"/>
  <c r="J283" i="3" s="1"/>
  <c r="D37" i="5" s="1"/>
  <c r="H277" i="3"/>
  <c r="N276" i="3"/>
  <c r="N283" i="3" s="1"/>
  <c r="F37" i="5" s="1"/>
  <c r="L276" i="3"/>
  <c r="L283" i="3" s="1"/>
  <c r="E37" i="5" s="1"/>
  <c r="J276" i="3"/>
  <c r="H276" i="3"/>
  <c r="H283" i="3" s="1"/>
  <c r="B37" i="5" s="1"/>
  <c r="E36" i="5"/>
  <c r="W273" i="3"/>
  <c r="G36" i="5" s="1"/>
  <c r="L273" i="3"/>
  <c r="I273" i="3"/>
  <c r="C36" i="5" s="1"/>
  <c r="N272" i="3"/>
  <c r="L272" i="3"/>
  <c r="J272" i="3"/>
  <c r="H272" i="3"/>
  <c r="N271" i="3"/>
  <c r="N273" i="3" s="1"/>
  <c r="L271" i="3"/>
  <c r="J271" i="3"/>
  <c r="H271" i="3"/>
  <c r="H273" i="3" s="1"/>
  <c r="G33" i="5"/>
  <c r="W265" i="3"/>
  <c r="I265" i="3"/>
  <c r="C33" i="5" s="1"/>
  <c r="N263" i="3"/>
  <c r="L263" i="3"/>
  <c r="J263" i="3"/>
  <c r="H263" i="3"/>
  <c r="N261" i="3"/>
  <c r="N265" i="3" s="1"/>
  <c r="F33" i="5" s="1"/>
  <c r="L261" i="3"/>
  <c r="J261" i="3"/>
  <c r="H261" i="3"/>
  <c r="N260" i="3"/>
  <c r="L260" i="3"/>
  <c r="L265" i="3" s="1"/>
  <c r="E33" i="5" s="1"/>
  <c r="J260" i="3"/>
  <c r="J265" i="3" s="1"/>
  <c r="E265" i="3" s="1"/>
  <c r="H260" i="3"/>
  <c r="G32" i="5"/>
  <c r="C32" i="5"/>
  <c r="W257" i="3"/>
  <c r="I257" i="3"/>
  <c r="N255" i="3"/>
  <c r="N257" i="3" s="1"/>
  <c r="F32" i="5" s="1"/>
  <c r="L255" i="3"/>
  <c r="J255" i="3"/>
  <c r="H255" i="3"/>
  <c r="N254" i="3"/>
  <c r="L254" i="3"/>
  <c r="L257" i="3" s="1"/>
  <c r="E32" i="5" s="1"/>
  <c r="J254" i="3"/>
  <c r="J257" i="3" s="1"/>
  <c r="H254" i="3"/>
  <c r="W251" i="3"/>
  <c r="G31" i="5" s="1"/>
  <c r="I251" i="3"/>
  <c r="C31" i="5" s="1"/>
  <c r="N250" i="3"/>
  <c r="L250" i="3"/>
  <c r="J250" i="3"/>
  <c r="H250" i="3"/>
  <c r="N249" i="3"/>
  <c r="L249" i="3"/>
  <c r="J249" i="3"/>
  <c r="H249" i="3"/>
  <c r="N247" i="3"/>
  <c r="L247" i="3"/>
  <c r="J247" i="3"/>
  <c r="I247" i="3"/>
  <c r="N245" i="3"/>
  <c r="L245" i="3"/>
  <c r="L251" i="3" s="1"/>
  <c r="E31" i="5" s="1"/>
  <c r="J245" i="3"/>
  <c r="H245" i="3"/>
  <c r="H251" i="3" s="1"/>
  <c r="B31" i="5" s="1"/>
  <c r="W242" i="3"/>
  <c r="G30" i="5" s="1"/>
  <c r="I242" i="3"/>
  <c r="C30" i="5" s="1"/>
  <c r="N241" i="3"/>
  <c r="L241" i="3"/>
  <c r="J241" i="3"/>
  <c r="H241" i="3"/>
  <c r="N240" i="3"/>
  <c r="L240" i="3"/>
  <c r="J240" i="3"/>
  <c r="H240" i="3"/>
  <c r="N238" i="3"/>
  <c r="L238" i="3"/>
  <c r="J238" i="3"/>
  <c r="I238" i="3"/>
  <c r="N236" i="3"/>
  <c r="L236" i="3"/>
  <c r="J236" i="3"/>
  <c r="H236" i="3"/>
  <c r="H242" i="3" s="1"/>
  <c r="B30" i="5" s="1"/>
  <c r="N235" i="3"/>
  <c r="L235" i="3"/>
  <c r="L242" i="3" s="1"/>
  <c r="E30" i="5" s="1"/>
  <c r="J235" i="3"/>
  <c r="J242" i="3" s="1"/>
  <c r="D30" i="5" s="1"/>
  <c r="H235" i="3"/>
  <c r="W232" i="3"/>
  <c r="G29" i="5" s="1"/>
  <c r="I232" i="3"/>
  <c r="C29" i="5" s="1"/>
  <c r="N231" i="3"/>
  <c r="L231" i="3"/>
  <c r="J231" i="3"/>
  <c r="H231" i="3"/>
  <c r="N230" i="3"/>
  <c r="L230" i="3"/>
  <c r="J230" i="3"/>
  <c r="H230" i="3"/>
  <c r="N229" i="3"/>
  <c r="L229" i="3"/>
  <c r="J229" i="3"/>
  <c r="H229" i="3"/>
  <c r="N228" i="3"/>
  <c r="L228" i="3"/>
  <c r="L232" i="3" s="1"/>
  <c r="E29" i="5" s="1"/>
  <c r="J228" i="3"/>
  <c r="H228" i="3"/>
  <c r="H232" i="3" s="1"/>
  <c r="B29" i="5" s="1"/>
  <c r="C28" i="5"/>
  <c r="W225" i="3"/>
  <c r="G28" i="5" s="1"/>
  <c r="I225" i="3"/>
  <c r="N224" i="3"/>
  <c r="L224" i="3"/>
  <c r="J224" i="3"/>
  <c r="H224" i="3"/>
  <c r="N223" i="3"/>
  <c r="L223" i="3"/>
  <c r="J223" i="3"/>
  <c r="H223" i="3"/>
  <c r="N222" i="3"/>
  <c r="L222" i="3"/>
  <c r="J222" i="3"/>
  <c r="H222" i="3"/>
  <c r="C27" i="5"/>
  <c r="W219" i="3"/>
  <c r="G27" i="5" s="1"/>
  <c r="I219" i="3"/>
  <c r="N218" i="3"/>
  <c r="L218" i="3"/>
  <c r="L219" i="3" s="1"/>
  <c r="E27" i="5" s="1"/>
  <c r="J218" i="3"/>
  <c r="H218" i="3"/>
  <c r="N217" i="3"/>
  <c r="L217" i="3"/>
  <c r="J217" i="3"/>
  <c r="H217" i="3"/>
  <c r="N216" i="3"/>
  <c r="L216" i="3"/>
  <c r="J216" i="3"/>
  <c r="H216" i="3"/>
  <c r="N214" i="3"/>
  <c r="L214" i="3"/>
  <c r="J214" i="3"/>
  <c r="H214" i="3"/>
  <c r="N212" i="3"/>
  <c r="L212" i="3"/>
  <c r="J212" i="3"/>
  <c r="H212" i="3"/>
  <c r="H219" i="3" s="1"/>
  <c r="B27" i="5" s="1"/>
  <c r="W209" i="3"/>
  <c r="G26" i="5" s="1"/>
  <c r="N209" i="3"/>
  <c r="F26" i="5" s="1"/>
  <c r="N208" i="3"/>
  <c r="L208" i="3"/>
  <c r="J208" i="3"/>
  <c r="H208" i="3"/>
  <c r="N206" i="3"/>
  <c r="L206" i="3"/>
  <c r="J206" i="3"/>
  <c r="I206" i="3"/>
  <c r="N204" i="3"/>
  <c r="L204" i="3"/>
  <c r="J204" i="3"/>
  <c r="H204" i="3"/>
  <c r="N202" i="3"/>
  <c r="L202" i="3"/>
  <c r="J202" i="3"/>
  <c r="H202" i="3"/>
  <c r="N200" i="3"/>
  <c r="L200" i="3"/>
  <c r="J200" i="3"/>
  <c r="H200" i="3"/>
  <c r="N198" i="3"/>
  <c r="L198" i="3"/>
  <c r="J198" i="3"/>
  <c r="I198" i="3"/>
  <c r="N196" i="3"/>
  <c r="L196" i="3"/>
  <c r="J196" i="3"/>
  <c r="H196" i="3"/>
  <c r="N194" i="3"/>
  <c r="L194" i="3"/>
  <c r="J194" i="3"/>
  <c r="H194" i="3"/>
  <c r="N192" i="3"/>
  <c r="L192" i="3"/>
  <c r="J192" i="3"/>
  <c r="I192" i="3"/>
  <c r="N190" i="3"/>
  <c r="L190" i="3"/>
  <c r="J190" i="3"/>
  <c r="H190" i="3"/>
  <c r="N188" i="3"/>
  <c r="L188" i="3"/>
  <c r="J188" i="3"/>
  <c r="H188" i="3"/>
  <c r="N187" i="3"/>
  <c r="L187" i="3"/>
  <c r="J187" i="3"/>
  <c r="H187" i="3"/>
  <c r="C25" i="5"/>
  <c r="W184" i="3"/>
  <c r="G25" i="5" s="1"/>
  <c r="I184" i="3"/>
  <c r="N183" i="3"/>
  <c r="L183" i="3"/>
  <c r="J183" i="3"/>
  <c r="H183" i="3"/>
  <c r="N182" i="3"/>
  <c r="N184" i="3" s="1"/>
  <c r="F25" i="5" s="1"/>
  <c r="L182" i="3"/>
  <c r="L184" i="3" s="1"/>
  <c r="E25" i="5" s="1"/>
  <c r="J182" i="3"/>
  <c r="J184" i="3" s="1"/>
  <c r="E184" i="3" s="1"/>
  <c r="H182" i="3"/>
  <c r="F24" i="5"/>
  <c r="C24" i="5"/>
  <c r="W179" i="3"/>
  <c r="G24" i="5" s="1"/>
  <c r="N179" i="3"/>
  <c r="I179" i="3"/>
  <c r="N178" i="3"/>
  <c r="L178" i="3"/>
  <c r="L179" i="3" s="1"/>
  <c r="E24" i="5" s="1"/>
  <c r="J178" i="3"/>
  <c r="J179" i="3" s="1"/>
  <c r="H178" i="3"/>
  <c r="H179" i="3" s="1"/>
  <c r="B24" i="5" s="1"/>
  <c r="W175" i="3"/>
  <c r="G23" i="5" s="1"/>
  <c r="N175" i="3"/>
  <c r="F23" i="5" s="1"/>
  <c r="I175" i="3"/>
  <c r="C23" i="5" s="1"/>
  <c r="N174" i="3"/>
  <c r="L174" i="3"/>
  <c r="L175" i="3" s="1"/>
  <c r="E23" i="5" s="1"/>
  <c r="J174" i="3"/>
  <c r="J175" i="3" s="1"/>
  <c r="H174" i="3"/>
  <c r="H175" i="3" s="1"/>
  <c r="B23" i="5" s="1"/>
  <c r="G22" i="5"/>
  <c r="W171" i="3"/>
  <c r="N170" i="3"/>
  <c r="L170" i="3"/>
  <c r="J170" i="3"/>
  <c r="H170" i="3"/>
  <c r="N168" i="3"/>
  <c r="L168" i="3"/>
  <c r="J168" i="3"/>
  <c r="H168" i="3"/>
  <c r="N166" i="3"/>
  <c r="L166" i="3"/>
  <c r="J166" i="3"/>
  <c r="I166" i="3"/>
  <c r="N165" i="3"/>
  <c r="L165" i="3"/>
  <c r="J165" i="3"/>
  <c r="H165" i="3"/>
  <c r="N163" i="3"/>
  <c r="L163" i="3"/>
  <c r="L171" i="3" s="1"/>
  <c r="E22" i="5" s="1"/>
  <c r="J163" i="3"/>
  <c r="I163" i="3"/>
  <c r="I171" i="3" s="1"/>
  <c r="C22" i="5" s="1"/>
  <c r="N162" i="3"/>
  <c r="N171" i="3" s="1"/>
  <c r="F22" i="5" s="1"/>
  <c r="L162" i="3"/>
  <c r="J162" i="3"/>
  <c r="H162" i="3"/>
  <c r="W159" i="3"/>
  <c r="W267" i="3" s="1"/>
  <c r="G34" i="5" s="1"/>
  <c r="L159" i="3"/>
  <c r="E21" i="5" s="1"/>
  <c r="N158" i="3"/>
  <c r="L158" i="3"/>
  <c r="J158" i="3"/>
  <c r="H158" i="3"/>
  <c r="N157" i="3"/>
  <c r="L157" i="3"/>
  <c r="J157" i="3"/>
  <c r="H157" i="3"/>
  <c r="N156" i="3"/>
  <c r="L156" i="3"/>
  <c r="J156" i="3"/>
  <c r="H156" i="3"/>
  <c r="N154" i="3"/>
  <c r="L154" i="3"/>
  <c r="J154" i="3"/>
  <c r="I154" i="3"/>
  <c r="N153" i="3"/>
  <c r="L153" i="3"/>
  <c r="J153" i="3"/>
  <c r="H153" i="3"/>
  <c r="N152" i="3"/>
  <c r="L152" i="3"/>
  <c r="J152" i="3"/>
  <c r="H152" i="3"/>
  <c r="N150" i="3"/>
  <c r="L150" i="3"/>
  <c r="J150" i="3"/>
  <c r="I150" i="3"/>
  <c r="I159" i="3" s="1"/>
  <c r="N148" i="3"/>
  <c r="L148" i="3"/>
  <c r="J148" i="3"/>
  <c r="H148" i="3"/>
  <c r="N146" i="3"/>
  <c r="L146" i="3"/>
  <c r="J146" i="3"/>
  <c r="H146" i="3"/>
  <c r="N144" i="3"/>
  <c r="L144" i="3"/>
  <c r="J144" i="3"/>
  <c r="H144" i="3"/>
  <c r="N143" i="3"/>
  <c r="L143" i="3"/>
  <c r="J143" i="3"/>
  <c r="H143" i="3"/>
  <c r="W137" i="3"/>
  <c r="G18" i="5" s="1"/>
  <c r="I137" i="3"/>
  <c r="C18" i="5" s="1"/>
  <c r="N136" i="3"/>
  <c r="L136" i="3"/>
  <c r="J136" i="3"/>
  <c r="H136" i="3"/>
  <c r="N135" i="3"/>
  <c r="L135" i="3"/>
  <c r="J135" i="3"/>
  <c r="H135" i="3"/>
  <c r="N134" i="3"/>
  <c r="L134" i="3"/>
  <c r="J134" i="3"/>
  <c r="H134" i="3"/>
  <c r="N133" i="3"/>
  <c r="L133" i="3"/>
  <c r="J133" i="3"/>
  <c r="H133" i="3"/>
  <c r="N132" i="3"/>
  <c r="L132" i="3"/>
  <c r="J132" i="3"/>
  <c r="H132" i="3"/>
  <c r="N130" i="3"/>
  <c r="L130" i="3"/>
  <c r="J130" i="3"/>
  <c r="H130" i="3"/>
  <c r="N128" i="3"/>
  <c r="L128" i="3"/>
  <c r="J128" i="3"/>
  <c r="H128" i="3"/>
  <c r="N126" i="3"/>
  <c r="N137" i="3" s="1"/>
  <c r="F18" i="5" s="1"/>
  <c r="L126" i="3"/>
  <c r="J126" i="3"/>
  <c r="H126" i="3"/>
  <c r="H137" i="3" s="1"/>
  <c r="B18" i="5" s="1"/>
  <c r="N123" i="3"/>
  <c r="L123" i="3"/>
  <c r="L137" i="3" s="1"/>
  <c r="E18" i="5" s="1"/>
  <c r="J123" i="3"/>
  <c r="H123" i="3"/>
  <c r="G17" i="5"/>
  <c r="C17" i="5"/>
  <c r="W120" i="3"/>
  <c r="I120" i="3"/>
  <c r="N118" i="3"/>
  <c r="L118" i="3"/>
  <c r="J118" i="3"/>
  <c r="H118" i="3"/>
  <c r="N116" i="3"/>
  <c r="L116" i="3"/>
  <c r="J116" i="3"/>
  <c r="H116" i="3"/>
  <c r="N115" i="3"/>
  <c r="L115" i="3"/>
  <c r="J115" i="3"/>
  <c r="H115" i="3"/>
  <c r="N111" i="3"/>
  <c r="L111" i="3"/>
  <c r="J111" i="3"/>
  <c r="H111" i="3"/>
  <c r="N110" i="3"/>
  <c r="L110" i="3"/>
  <c r="J110" i="3"/>
  <c r="H110" i="3"/>
  <c r="N108" i="3"/>
  <c r="L108" i="3"/>
  <c r="J108" i="3"/>
  <c r="H108" i="3"/>
  <c r="N107" i="3"/>
  <c r="L107" i="3"/>
  <c r="J107" i="3"/>
  <c r="H107" i="3"/>
  <c r="N104" i="3"/>
  <c r="L104" i="3"/>
  <c r="J104" i="3"/>
  <c r="H104" i="3"/>
  <c r="N102" i="3"/>
  <c r="N120" i="3" s="1"/>
  <c r="F17" i="5" s="1"/>
  <c r="L102" i="3"/>
  <c r="J102" i="3"/>
  <c r="H102" i="3"/>
  <c r="N99" i="3"/>
  <c r="L99" i="3"/>
  <c r="L120" i="3" s="1"/>
  <c r="E17" i="5" s="1"/>
  <c r="J99" i="3"/>
  <c r="H99" i="3"/>
  <c r="G16" i="5"/>
  <c r="F16" i="5"/>
  <c r="W96" i="3"/>
  <c r="N96" i="3"/>
  <c r="N94" i="3"/>
  <c r="L94" i="3"/>
  <c r="J94" i="3"/>
  <c r="I94" i="3"/>
  <c r="I96" i="3" s="1"/>
  <c r="C16" i="5" s="1"/>
  <c r="N93" i="3"/>
  <c r="L93" i="3"/>
  <c r="J93" i="3"/>
  <c r="H93" i="3"/>
  <c r="N92" i="3"/>
  <c r="L92" i="3"/>
  <c r="J92" i="3"/>
  <c r="H92" i="3"/>
  <c r="N91" i="3"/>
  <c r="L91" i="3"/>
  <c r="J91" i="3"/>
  <c r="H91" i="3"/>
  <c r="N90" i="3"/>
  <c r="L90" i="3"/>
  <c r="J90" i="3"/>
  <c r="H90" i="3"/>
  <c r="N89" i="3"/>
  <c r="L89" i="3"/>
  <c r="J89" i="3"/>
  <c r="J96" i="3" s="1"/>
  <c r="H89" i="3"/>
  <c r="N88" i="3"/>
  <c r="L88" i="3"/>
  <c r="L96" i="3" s="1"/>
  <c r="E16" i="5" s="1"/>
  <c r="J88" i="3"/>
  <c r="H88" i="3"/>
  <c r="H96" i="3" s="1"/>
  <c r="B16" i="5" s="1"/>
  <c r="W85" i="3"/>
  <c r="G15" i="5" s="1"/>
  <c r="I85" i="3"/>
  <c r="C15" i="5" s="1"/>
  <c r="N83" i="3"/>
  <c r="L83" i="3"/>
  <c r="J83" i="3"/>
  <c r="H83" i="3"/>
  <c r="N82" i="3"/>
  <c r="L82" i="3"/>
  <c r="J82" i="3"/>
  <c r="H82" i="3"/>
  <c r="N80" i="3"/>
  <c r="L80" i="3"/>
  <c r="J80" i="3"/>
  <c r="H80" i="3"/>
  <c r="N79" i="3"/>
  <c r="L79" i="3"/>
  <c r="J79" i="3"/>
  <c r="H79" i="3"/>
  <c r="N77" i="3"/>
  <c r="L77" i="3"/>
  <c r="J77" i="3"/>
  <c r="H77" i="3"/>
  <c r="N75" i="3"/>
  <c r="N85" i="3" s="1"/>
  <c r="F15" i="5" s="1"/>
  <c r="L75" i="3"/>
  <c r="L85" i="3" s="1"/>
  <c r="E15" i="5" s="1"/>
  <c r="J75" i="3"/>
  <c r="J85" i="3" s="1"/>
  <c r="D15" i="5" s="1"/>
  <c r="H75" i="3"/>
  <c r="H85" i="3" s="1"/>
  <c r="B15" i="5" s="1"/>
  <c r="W72" i="3"/>
  <c r="G14" i="5" s="1"/>
  <c r="I72" i="3"/>
  <c r="C14" i="5" s="1"/>
  <c r="N70" i="3"/>
  <c r="L70" i="3"/>
  <c r="J70" i="3"/>
  <c r="H70" i="3"/>
  <c r="N69" i="3"/>
  <c r="L69" i="3"/>
  <c r="J69" i="3"/>
  <c r="H69" i="3"/>
  <c r="N67" i="3"/>
  <c r="L67" i="3"/>
  <c r="J67" i="3"/>
  <c r="H67" i="3"/>
  <c r="N65" i="3"/>
  <c r="L65" i="3"/>
  <c r="J65" i="3"/>
  <c r="H65" i="3"/>
  <c r="N64" i="3"/>
  <c r="L64" i="3"/>
  <c r="J64" i="3"/>
  <c r="H64" i="3"/>
  <c r="N62" i="3"/>
  <c r="L62" i="3"/>
  <c r="L72" i="3" s="1"/>
  <c r="E14" i="5" s="1"/>
  <c r="J62" i="3"/>
  <c r="H62" i="3"/>
  <c r="N60" i="3"/>
  <c r="N72" i="3" s="1"/>
  <c r="F14" i="5" s="1"/>
  <c r="L60" i="3"/>
  <c r="J60" i="3"/>
  <c r="J72" i="3" s="1"/>
  <c r="E72" i="3" s="1"/>
  <c r="H60" i="3"/>
  <c r="H72" i="3" s="1"/>
  <c r="B14" i="5" s="1"/>
  <c r="W57" i="3"/>
  <c r="G13" i="5" s="1"/>
  <c r="I57" i="3"/>
  <c r="C13" i="5" s="1"/>
  <c r="N55" i="3"/>
  <c r="L55" i="3"/>
  <c r="J55" i="3"/>
  <c r="H55" i="3"/>
  <c r="N53" i="3"/>
  <c r="L53" i="3"/>
  <c r="J53" i="3"/>
  <c r="H53" i="3"/>
  <c r="N51" i="3"/>
  <c r="L51" i="3"/>
  <c r="J51" i="3"/>
  <c r="H51" i="3"/>
  <c r="N50" i="3"/>
  <c r="L50" i="3"/>
  <c r="J50" i="3"/>
  <c r="H50" i="3"/>
  <c r="N48" i="3"/>
  <c r="L48" i="3"/>
  <c r="J48" i="3"/>
  <c r="H48" i="3"/>
  <c r="N46" i="3"/>
  <c r="L46" i="3"/>
  <c r="J46" i="3"/>
  <c r="H46" i="3"/>
  <c r="N45" i="3"/>
  <c r="L45" i="3"/>
  <c r="J45" i="3"/>
  <c r="H45" i="3"/>
  <c r="N43" i="3"/>
  <c r="L43" i="3"/>
  <c r="J43" i="3"/>
  <c r="H43" i="3"/>
  <c r="N41" i="3"/>
  <c r="L41" i="3"/>
  <c r="J41" i="3"/>
  <c r="H41" i="3"/>
  <c r="N39" i="3"/>
  <c r="N57" i="3" s="1"/>
  <c r="F13" i="5" s="1"/>
  <c r="L39" i="3"/>
  <c r="L57" i="3" s="1"/>
  <c r="E13" i="5" s="1"/>
  <c r="J39" i="3"/>
  <c r="H39" i="3"/>
  <c r="H57" i="3" s="1"/>
  <c r="B13" i="5" s="1"/>
  <c r="W36" i="3"/>
  <c r="W139" i="3" s="1"/>
  <c r="I36" i="3"/>
  <c r="C12" i="5" s="1"/>
  <c r="N35" i="3"/>
  <c r="L35" i="3"/>
  <c r="J35" i="3"/>
  <c r="H35" i="3"/>
  <c r="N33" i="3"/>
  <c r="L33" i="3"/>
  <c r="J33" i="3"/>
  <c r="H33" i="3"/>
  <c r="N32" i="3"/>
  <c r="L32" i="3"/>
  <c r="J32" i="3"/>
  <c r="H32" i="3"/>
  <c r="N30" i="3"/>
  <c r="L30" i="3"/>
  <c r="J30" i="3"/>
  <c r="H30" i="3"/>
  <c r="N28" i="3"/>
  <c r="L28" i="3"/>
  <c r="J28" i="3"/>
  <c r="H28" i="3"/>
  <c r="N26" i="3"/>
  <c r="L26" i="3"/>
  <c r="J26" i="3"/>
  <c r="H26" i="3"/>
  <c r="N24" i="3"/>
  <c r="L24" i="3"/>
  <c r="J24" i="3"/>
  <c r="H24" i="3"/>
  <c r="N22" i="3"/>
  <c r="L22" i="3"/>
  <c r="J22" i="3"/>
  <c r="H22" i="3"/>
  <c r="N20" i="3"/>
  <c r="L20" i="3"/>
  <c r="J20" i="3"/>
  <c r="H20" i="3"/>
  <c r="N18" i="3"/>
  <c r="L18" i="3"/>
  <c r="J18" i="3"/>
  <c r="H18" i="3"/>
  <c r="N16" i="3"/>
  <c r="L16" i="3"/>
  <c r="J16" i="3"/>
  <c r="H16" i="3"/>
  <c r="N15" i="3"/>
  <c r="L15" i="3"/>
  <c r="J15" i="3"/>
  <c r="H15" i="3"/>
  <c r="H36" i="3" s="1"/>
  <c r="N14" i="3"/>
  <c r="N36" i="3" s="1"/>
  <c r="L14" i="3"/>
  <c r="L36" i="3" s="1"/>
  <c r="J14" i="3"/>
  <c r="J36" i="3" s="1"/>
  <c r="H14" i="3"/>
  <c r="M21" i="6"/>
  <c r="I15" i="6"/>
  <c r="F14" i="6"/>
  <c r="M9" i="6"/>
  <c r="I9" i="6"/>
  <c r="F9" i="6"/>
  <c r="M8" i="6"/>
  <c r="I8" i="6"/>
  <c r="F8" i="6"/>
  <c r="H1" i="6"/>
  <c r="B8" i="5"/>
  <c r="D8" i="3"/>
  <c r="L139" i="3" l="1"/>
  <c r="E19" i="5" s="1"/>
  <c r="E12" i="5"/>
  <c r="L285" i="3"/>
  <c r="E38" i="5" s="1"/>
  <c r="N139" i="3"/>
  <c r="F19" i="5" s="1"/>
  <c r="F12" i="5"/>
  <c r="G19" i="5"/>
  <c r="N285" i="3"/>
  <c r="F38" i="5" s="1"/>
  <c r="F36" i="5"/>
  <c r="J159" i="3"/>
  <c r="H257" i="3"/>
  <c r="B32" i="5" s="1"/>
  <c r="H265" i="3"/>
  <c r="B33" i="5" s="1"/>
  <c r="J273" i="3"/>
  <c r="C38" i="5"/>
  <c r="J251" i="3"/>
  <c r="W285" i="3"/>
  <c r="G38" i="5" s="1"/>
  <c r="N232" i="3"/>
  <c r="F29" i="5" s="1"/>
  <c r="N251" i="3"/>
  <c r="N159" i="3"/>
  <c r="F21" i="5" s="1"/>
  <c r="J209" i="3"/>
  <c r="D26" i="5" s="1"/>
  <c r="L225" i="3"/>
  <c r="E28" i="5" s="1"/>
  <c r="G12" i="5"/>
  <c r="H159" i="3"/>
  <c r="I209" i="3"/>
  <c r="C26" i="5" s="1"/>
  <c r="N242" i="3"/>
  <c r="F30" i="5" s="1"/>
  <c r="J57" i="3"/>
  <c r="H120" i="3"/>
  <c r="B17" i="5" s="1"/>
  <c r="G21" i="5"/>
  <c r="L209" i="3"/>
  <c r="E26" i="5" s="1"/>
  <c r="N219" i="3"/>
  <c r="F27" i="5" s="1"/>
  <c r="N225" i="3"/>
  <c r="F28" i="5" s="1"/>
  <c r="J120" i="3"/>
  <c r="D17" i="5" s="1"/>
  <c r="J137" i="3"/>
  <c r="H184" i="3"/>
  <c r="B25" i="5" s="1"/>
  <c r="H225" i="3"/>
  <c r="B28" i="5" s="1"/>
  <c r="J171" i="3"/>
  <c r="H171" i="3"/>
  <c r="B22" i="5" s="1"/>
  <c r="H209" i="3"/>
  <c r="B26" i="5" s="1"/>
  <c r="J219" i="3"/>
  <c r="E219" i="3" s="1"/>
  <c r="J225" i="3"/>
  <c r="E225" i="3" s="1"/>
  <c r="J232" i="3"/>
  <c r="F31" i="5"/>
  <c r="D18" i="5"/>
  <c r="E137" i="3"/>
  <c r="D24" i="5"/>
  <c r="E179" i="3"/>
  <c r="E96" i="3"/>
  <c r="D16" i="5"/>
  <c r="C21" i="5"/>
  <c r="E257" i="3"/>
  <c r="D32" i="5"/>
  <c r="D21" i="5"/>
  <c r="E159" i="3"/>
  <c r="D23" i="5"/>
  <c r="E175" i="3"/>
  <c r="B36" i="5"/>
  <c r="H285" i="3"/>
  <c r="E57" i="3"/>
  <c r="D13" i="5"/>
  <c r="D12" i="5"/>
  <c r="E36" i="3"/>
  <c r="E171" i="3"/>
  <c r="D22" i="5"/>
  <c r="D29" i="5"/>
  <c r="E232" i="3"/>
  <c r="D36" i="5"/>
  <c r="J285" i="3"/>
  <c r="E273" i="3"/>
  <c r="B21" i="5"/>
  <c r="D31" i="5"/>
  <c r="E251" i="3"/>
  <c r="H139" i="3"/>
  <c r="B12" i="5"/>
  <c r="D14" i="5"/>
  <c r="D25" i="5"/>
  <c r="D33" i="5"/>
  <c r="E85" i="3"/>
  <c r="I139" i="3"/>
  <c r="E209" i="3"/>
  <c r="E242" i="3"/>
  <c r="E283" i="3"/>
  <c r="J139" i="3" l="1"/>
  <c r="W287" i="3"/>
  <c r="G41" i="5" s="1"/>
  <c r="I267" i="3"/>
  <c r="N267" i="3"/>
  <c r="E120" i="3"/>
  <c r="L267" i="3"/>
  <c r="L287" i="3" s="1"/>
  <c r="E41" i="5" s="1"/>
  <c r="H267" i="3"/>
  <c r="B34" i="5" s="1"/>
  <c r="D27" i="5"/>
  <c r="J267" i="3"/>
  <c r="E267" i="3" s="1"/>
  <c r="D28" i="5"/>
  <c r="N287" i="3"/>
  <c r="F41" i="5" s="1"/>
  <c r="F34" i="5"/>
  <c r="D11" i="6"/>
  <c r="H287" i="3"/>
  <c r="B41" i="5" s="1"/>
  <c r="B19" i="5"/>
  <c r="E139" i="3"/>
  <c r="D19" i="5"/>
  <c r="I287" i="3"/>
  <c r="C41" i="5" s="1"/>
  <c r="C19" i="5"/>
  <c r="E11" i="6"/>
  <c r="E15" i="6" s="1"/>
  <c r="B38" i="5"/>
  <c r="D13" i="6"/>
  <c r="F13" i="6" s="1"/>
  <c r="D38" i="5"/>
  <c r="E285" i="3"/>
  <c r="C34" i="5"/>
  <c r="E12" i="6"/>
  <c r="D12" i="6" l="1"/>
  <c r="E34" i="5"/>
  <c r="J287" i="3"/>
  <c r="E287" i="3" s="1"/>
  <c r="D34" i="5"/>
  <c r="D15" i="6"/>
  <c r="M14" i="6"/>
  <c r="M13" i="6"/>
  <c r="M12" i="6"/>
  <c r="M11" i="6"/>
  <c r="F11" i="6"/>
  <c r="D41" i="5"/>
  <c r="F12" i="6"/>
  <c r="F15" i="6" l="1"/>
  <c r="M15" i="6"/>
  <c r="M23" i="6" l="1"/>
  <c r="L24" i="6" s="1"/>
  <c r="M24" i="6" s="1"/>
  <c r="M26" i="6" l="1"/>
</calcChain>
</file>

<file path=xl/sharedStrings.xml><?xml version="1.0" encoding="utf-8"?>
<sst xmlns="http://schemas.openxmlformats.org/spreadsheetml/2006/main" count="1866" uniqueCount="706">
  <si>
    <t>a</t>
  </si>
  <si>
    <t>b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</si>
  <si>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</si>
  <si>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</si>
  <si>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</si>
  <si>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</si>
  <si>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</si>
  <si>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</si>
  <si>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</si>
  <si>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</si>
  <si>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</si>
  <si>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</si>
  <si>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</si>
  <si>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</si>
  <si>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</si>
  <si>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</si>
  <si>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</si>
  <si>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</si>
  <si>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</si>
  <si>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</si>
  <si>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</si>
  <si>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</si>
  <si>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</si>
  <si>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</si>
  <si>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</si>
  <si>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</si>
  <si>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</si>
  <si>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</si>
  <si>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</si>
  <si>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</si>
  <si>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</si>
  <si>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</si>
  <si>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</si>
  <si>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</si>
  <si>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</si>
  <si>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</si>
  <si>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</si>
  <si>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</si>
  <si>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</si>
  <si>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</si>
  <si>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</si>
  <si>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</si>
  <si>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</si>
  <si>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</si>
  <si>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</si>
  <si>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</si>
  <si>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</si>
  <si>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</si>
  <si>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</si>
  <si>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</si>
  <si>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</si>
  <si>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</si>
  <si>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</si>
  <si>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</si>
  <si>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</si>
  <si>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</si>
  <si>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</si>
  <si>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</si>
  <si>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</si>
  <si>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</si>
  <si>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</si>
  <si>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</si>
  <si>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</si>
  <si>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</si>
  <si>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</si>
  <si>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</si>
  <si>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</si>
  <si>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</si>
  <si>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</si>
  <si>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</si>
  <si>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</si>
  <si>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</si>
  <si>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</si>
  <si>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</si>
  <si>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</si>
  <si>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</si>
  <si>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</si>
  <si>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</si>
  <si>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</si>
  <si>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</si>
  <si>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</si>
  <si>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</si>
  <si>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</si>
  <si>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</si>
  <si>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</si>
  <si>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</si>
  <si>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</si>
  <si>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</si>
  <si>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</si>
  <si>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</si>
  <si>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</si>
  <si>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</si>
  <si>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</si>
  <si>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</si>
  <si>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</si>
  <si>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</si>
  <si>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</si>
  <si>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</si>
  <si>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</si>
  <si>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</si>
  <si>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</si>
  <si>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</si>
  <si>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</si>
  <si>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</si>
  <si>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</si>
  <si>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</si>
  <si>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</si>
  <si>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</si>
  <si>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</si>
  <si>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</si>
  <si>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</si>
  <si>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Banskobystrický samosprávny kraj </t>
  </si>
  <si>
    <t xml:space="preserve">Spracoval: Ing.Dana Urbanová                       </t>
  </si>
  <si>
    <t xml:space="preserve">Projektant: Architectural &amp; Building Management s.r.o. </t>
  </si>
  <si>
    <t xml:space="preserve">JKSO : </t>
  </si>
  <si>
    <t>Stavba : Stredná odborná škola Pod Bánošom - Modernizácia vzdelávania</t>
  </si>
  <si>
    <t>Objekt : SO 02 - Jazdiareň</t>
  </si>
  <si>
    <t>Danken s. r. o.</t>
  </si>
  <si>
    <t xml:space="preserve"> Danken s. r. o.</t>
  </si>
  <si>
    <t xml:space="preserve"> Stavba : Stredná odborná škola Pod Bánošom - Modernizácia vzdelávania</t>
  </si>
  <si>
    <t>Banská Bystrica</t>
  </si>
  <si>
    <t xml:space="preserve"> Objekt : SO 02 - Jazdiareň</t>
  </si>
  <si>
    <t>JKSO :</t>
  </si>
  <si>
    <t>Ing.Dana Urbanová</t>
  </si>
  <si>
    <t xml:space="preserve">Banskobystrický samosprávny kraj </t>
  </si>
  <si>
    <t/>
  </si>
  <si>
    <t xml:space="preserve">Architectural &amp; Building Management s.r.o. </t>
  </si>
  <si>
    <t>Modra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</si>
  <si>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</si>
  <si>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</si>
  <si>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</si>
  <si>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</si>
  <si>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</si>
  <si>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</si>
  <si>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</si>
  <si>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</si>
  <si>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</si>
  <si>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</si>
  <si>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</si>
  <si>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</si>
  <si>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</si>
  <si>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</si>
  <si>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</si>
  <si>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</si>
  <si>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</si>
  <si>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</si>
  <si>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113106241</t>
  </si>
  <si>
    <t>Rozobratie dlažby vozov. z cestných panelov</t>
  </si>
  <si>
    <t>m2</t>
  </si>
  <si>
    <t xml:space="preserve">                    </t>
  </si>
  <si>
    <t>11310-6241</t>
  </si>
  <si>
    <t>45.11.11</t>
  </si>
  <si>
    <t>EK</t>
  </si>
  <si>
    <t>S</t>
  </si>
  <si>
    <t>221</t>
  </si>
  <si>
    <t>113107122</t>
  </si>
  <si>
    <t>Odstránenie podkladov alebo krytov z kameniva drv. hr. 100-200 mm, do 200 m2</t>
  </si>
  <si>
    <t>11310-7122</t>
  </si>
  <si>
    <t>121101101</t>
  </si>
  <si>
    <t>Odstránenie ornice s premiestnením do 50 m</t>
  </si>
  <si>
    <t>m3</t>
  </si>
  <si>
    <t>12110-1101</t>
  </si>
  <si>
    <t>45.11.21</t>
  </si>
  <si>
    <t>290*0,2 =   58,000</t>
  </si>
  <si>
    <t>001</t>
  </si>
  <si>
    <t>122201101</t>
  </si>
  <si>
    <t>Odkopávky a prekopávky nezapaž. v horn. tr. 3 do 100 m3</t>
  </si>
  <si>
    <t>12220-1101</t>
  </si>
  <si>
    <t>160*1,2/2 =   96,000</t>
  </si>
  <si>
    <t>122201109</t>
  </si>
  <si>
    <t>Príplatok za lepivosť horniny tr.3</t>
  </si>
  <si>
    <t>12220-1109</t>
  </si>
  <si>
    <t>96,000/2 =   48,000</t>
  </si>
  <si>
    <t>131201101</t>
  </si>
  <si>
    <t>Hĺbenie jám nezapaž. v horn. tr. 3 do 100 m3</t>
  </si>
  <si>
    <t>13120-1101</t>
  </si>
  <si>
    <t>260,36*0,3 =   78,108</t>
  </si>
  <si>
    <t>131201109</t>
  </si>
  <si>
    <t>Príplatok za lepivosť v horn. tr. 3</t>
  </si>
  <si>
    <t>13120-1109</t>
  </si>
  <si>
    <t>78,108/2 =   39,054</t>
  </si>
  <si>
    <t>132201201</t>
  </si>
  <si>
    <t>Hĺbenie rýh šírka do 2 m v horn. tr. 3 do 100 m3</t>
  </si>
  <si>
    <t>13220-1201</t>
  </si>
  <si>
    <t>(4,65*9+4,46*2+6,59)*1*0,75+(2,4*2+6,59)*1,05*0,45 =   48,402</t>
  </si>
  <si>
    <t>132201209</t>
  </si>
  <si>
    <t>Príplatok za lepivosť horniny tr.3 v rýhach š. do 200 cm</t>
  </si>
  <si>
    <t>13220-1209</t>
  </si>
  <si>
    <t>48,402/2 =   24,201</t>
  </si>
  <si>
    <t>162701105</t>
  </si>
  <si>
    <t>Vodorovné premiestnenie výkopu do 10000 m horn. tr. 1-4</t>
  </si>
  <si>
    <t>16270-1105</t>
  </si>
  <si>
    <t>45.11.24</t>
  </si>
  <si>
    <t>96,000+78,108+48,402 =   222,510</t>
  </si>
  <si>
    <t>171201201</t>
  </si>
  <si>
    <t>Uloženie sypaniny na skládku + poplatok</t>
  </si>
  <si>
    <t>17120-1201</t>
  </si>
  <si>
    <t>232</t>
  </si>
  <si>
    <t>181006115</t>
  </si>
  <si>
    <t>Rozprestr. zeminy schop. zúrod. v rovine a v sklone do 1: 5, hr. 0,30-0,40 m</t>
  </si>
  <si>
    <t>18100-6115</t>
  </si>
  <si>
    <t>45.11.23</t>
  </si>
  <si>
    <t>58,000/0,3 =   193,333</t>
  </si>
  <si>
    <t>182101101</t>
  </si>
  <si>
    <t>Svahovanie v zárezoch v horn. tr. 1-4</t>
  </si>
  <si>
    <t>18210-1101</t>
  </si>
  <si>
    <t xml:space="preserve">1 - ZEMNE PRÁCE  spolu: </t>
  </si>
  <si>
    <t>2 - ZÁKLADY</t>
  </si>
  <si>
    <t>002</t>
  </si>
  <si>
    <t>271571112</t>
  </si>
  <si>
    <t>Vankúš pod základy zo štrkopiesku netriedeného</t>
  </si>
  <si>
    <t>27157-1112</t>
  </si>
  <si>
    <t>45.25.21</t>
  </si>
  <si>
    <t>5,69*2,4*0,1 =   1,366</t>
  </si>
  <si>
    <t>011</t>
  </si>
  <si>
    <t>273321411</t>
  </si>
  <si>
    <t>Základové dosky zo železobetónu tr. C25/30 XC4, XA1</t>
  </si>
  <si>
    <t>27332-1411</t>
  </si>
  <si>
    <t>45.25.32</t>
  </si>
  <si>
    <t>"ZD1" 6,59*3,15*0,15 =   3,114</t>
  </si>
  <si>
    <t>273351215</t>
  </si>
  <si>
    <t>Debnenie základových dosiek zhotovenie</t>
  </si>
  <si>
    <t>27335-1215</t>
  </si>
  <si>
    <t>"ZD1" (6,59+3,15)*2*0,15 =   2,922</t>
  </si>
  <si>
    <t>273351216</t>
  </si>
  <si>
    <t>Debnenie základových dosiek odstránenie</t>
  </si>
  <si>
    <t>27335-1216</t>
  </si>
  <si>
    <t>274321411</t>
  </si>
  <si>
    <t>Základové pásy zo železobetónu tr. C25/30 XC2, XA1</t>
  </si>
  <si>
    <t>27432-1411</t>
  </si>
  <si>
    <t>(4,65*9+4,46*2+6,59)*1*1+(2,4*2+6,59)*1,05*0,45 =   62,742</t>
  </si>
  <si>
    <t>274351215</t>
  </si>
  <si>
    <t>Debnenie základových pásov zhotovenie</t>
  </si>
  <si>
    <t>27435-1215</t>
  </si>
  <si>
    <t>(4,65*9+4,46*2+6,59)*1*2+(2,4*2+6,59)*1,05*2 =   138,639</t>
  </si>
  <si>
    <t>274351216</t>
  </si>
  <si>
    <t>Debnenie základových pásov odstránenie</t>
  </si>
  <si>
    <t>27435-1216</t>
  </si>
  <si>
    <t>274361821</t>
  </si>
  <si>
    <t>Výstuž základových dosiek a pásov BSt 500 (10505)</t>
  </si>
  <si>
    <t>t</t>
  </si>
  <si>
    <t>27436-1821</t>
  </si>
  <si>
    <t>3573,2/1000 =   3,573</t>
  </si>
  <si>
    <t>274362021</t>
  </si>
  <si>
    <t>Výstuž základových pásov zo zvarovaných sietí KARI</t>
  </si>
  <si>
    <t>27436-2021</t>
  </si>
  <si>
    <t>151,78/1000 =   0,152</t>
  </si>
  <si>
    <t>289970110</t>
  </si>
  <si>
    <t>Vrstva z geotextílie Tatratex PP 200g/m2 prisypaním</t>
  </si>
  <si>
    <t>28997-0110</t>
  </si>
  <si>
    <t>292+227 =   519,000</t>
  </si>
  <si>
    <t xml:space="preserve">2 - ZÁKLADY  spolu: </t>
  </si>
  <si>
    <t>3 - ZVISLÉ A KOMPLETNÉ KONŠTRUKCIE</t>
  </si>
  <si>
    <t>311233230</t>
  </si>
  <si>
    <t>Murivo nosné z tehál Porotherm 30 T Profi Dryfix P12 brúsených</t>
  </si>
  <si>
    <t>31123-3230</t>
  </si>
  <si>
    <t>45.25.50</t>
  </si>
  <si>
    <t>(4,86*2+3,942*2+0,66*2+2,6*2-0,4*4)*2,25+6,59*2,45-0,8*2,25 =   65,025</t>
  </si>
  <si>
    <t>311233725</t>
  </si>
  <si>
    <t>Murivo nosné z tehál Porotherm 25 Profi Dryfix P12 brúsených</t>
  </si>
  <si>
    <t>31123-3725</t>
  </si>
  <si>
    <t>6,59*2,25 =   14,828</t>
  </si>
  <si>
    <t>317161111</t>
  </si>
  <si>
    <t>Preklady keramické POROTHERM 120/65/1000 mm</t>
  </si>
  <si>
    <t>kus</t>
  </si>
  <si>
    <t>31716-1111</t>
  </si>
  <si>
    <t>330321610</t>
  </si>
  <si>
    <t>Stĺpy a piliere zo železobetónu tr. C30/37 XC1</t>
  </si>
  <si>
    <t>33032-1610</t>
  </si>
  <si>
    <t>0,5*0,3*2,25*4 =   1,350</t>
  </si>
  <si>
    <t>253</t>
  </si>
  <si>
    <t>330351121</t>
  </si>
  <si>
    <t>Debnenie stĺpov. pilierov hranatých 0,40 m2</t>
  </si>
  <si>
    <t>33035-1121</t>
  </si>
  <si>
    <t>45.21.22</t>
  </si>
  <si>
    <t>(0,5+0,3)*2*2,25*4 =   14,400</t>
  </si>
  <si>
    <t>330351129</t>
  </si>
  <si>
    <t>Oddebnenie stĺpových pilierov</t>
  </si>
  <si>
    <t>33035-1129</t>
  </si>
  <si>
    <t>342243111</t>
  </si>
  <si>
    <t>Priečky POROTHERM P10 hr. 115mm 11,5X50X23,8 P+D</t>
  </si>
  <si>
    <t>34224-3111</t>
  </si>
  <si>
    <t>(2,6+1,5)*2,625-0,8*2*2,25 =   7,163</t>
  </si>
  <si>
    <t xml:space="preserve">3 - ZVISLÉ A KOMPLETNÉ KONŠTRUKCIE  spolu: </t>
  </si>
  <si>
    <t>4 - VODOROVNÉ KONŠTRUKCIE</t>
  </si>
  <si>
    <t>413321414</t>
  </si>
  <si>
    <t>Nosníky a vence zo železobetónu tr. C25/30 XC1</t>
  </si>
  <si>
    <t>41332-1414</t>
  </si>
  <si>
    <t>(4,86*2+3,942*2+0,66*2)*0,4*0,3+(6,59+2,6*2)*0,405*0,3+6,59*0,405*0,25 =   4,371</t>
  </si>
  <si>
    <t>413351107</t>
  </si>
  <si>
    <t>Debnenie nosníkov a vencov bez podpernej konštrukcie zhotovenie</t>
  </si>
  <si>
    <t>41335-1107</t>
  </si>
  <si>
    <t>(4,86*2+3,942*2+0,66*2)*2*0,3+(6,59+2,6*2)*0,405*2+6,59*0,405*2+0,8*0,3 =   26,482</t>
  </si>
  <si>
    <t>413351108</t>
  </si>
  <si>
    <t>Debnenie nosníkov a vencov bez podpernej konštrukcie odstránenie</t>
  </si>
  <si>
    <t>41335-1108</t>
  </si>
  <si>
    <t>413351213</t>
  </si>
  <si>
    <t>Podperná konštr. nosníkov pre zaťaženie do 10 kPa zhotovenie</t>
  </si>
  <si>
    <t>41335-1213</t>
  </si>
  <si>
    <t>0,8*0,3 =   0,240</t>
  </si>
  <si>
    <t>413351214</t>
  </si>
  <si>
    <t>Podperná konštr. nosníkov pre zaťaženie do 10 kPa odstránenie</t>
  </si>
  <si>
    <t>41335-1214</t>
  </si>
  <si>
    <t>413361821</t>
  </si>
  <si>
    <t>Výstuž nosníkov, vencov a stĺpov BSt 500 (10505)</t>
  </si>
  <si>
    <t>41336-1821</t>
  </si>
  <si>
    <t>511,1/1000 =   0,511</t>
  </si>
  <si>
    <t xml:space="preserve">4 - VODOROVNÉ KONŠTRUKCIE  spolu: </t>
  </si>
  <si>
    <t>5 - KOMUNIKÁCIE</t>
  </si>
  <si>
    <t>564201811</t>
  </si>
  <si>
    <t>Podlaha z bieleho kremičitého piesku hr. 300 mm</t>
  </si>
  <si>
    <t>56428-1811</t>
  </si>
  <si>
    <t>45.23.11</t>
  </si>
  <si>
    <t>564211111</t>
  </si>
  <si>
    <t>Podklad zo štrkopiesku 8-16 mm hr. 50 mm</t>
  </si>
  <si>
    <t>56421-1111</t>
  </si>
  <si>
    <t>564751111</t>
  </si>
  <si>
    <t>Podklad z kameniva hrub. drveného 32-63 mm hr. 150 mm</t>
  </si>
  <si>
    <t>56475-1111</t>
  </si>
  <si>
    <t>564831111</t>
  </si>
  <si>
    <t>Podklad zo štrkodrte hr. 100 mm</t>
  </si>
  <si>
    <t>56483-1111</t>
  </si>
  <si>
    <t>564871111</t>
  </si>
  <si>
    <t>Podklad zo štrkodrte hr. 250 mm</t>
  </si>
  <si>
    <t>56487-1111</t>
  </si>
  <si>
    <t>584921121</t>
  </si>
  <si>
    <t>Zhotovenie spevn. plochy z cestných panelov do lôžka z kameniva hr. 5 cm</t>
  </si>
  <si>
    <t>58492-1121</t>
  </si>
  <si>
    <t>45.23.12</t>
  </si>
  <si>
    <t>MAT</t>
  </si>
  <si>
    <t>593810860</t>
  </si>
  <si>
    <t>Panel cestný SP 300/120/22 299x119x21,5</t>
  </si>
  <si>
    <t>26.61.12</t>
  </si>
  <si>
    <t>EZ</t>
  </si>
  <si>
    <t>292,000/3,6*1,02 =   82,733</t>
  </si>
  <si>
    <t xml:space="preserve">5 - KOMUNIKÁCIE  spolu: </t>
  </si>
  <si>
    <t>6 - ÚPRAVY POVRCHOV, PODLAHY, VÝPLNE</t>
  </si>
  <si>
    <t>610991111</t>
  </si>
  <si>
    <t>Zakrývanie vnút. okenných otvorov, podláh, predmetov a konštrukcií</t>
  </si>
  <si>
    <t>61099-1111</t>
  </si>
  <si>
    <t>45.41.10</t>
  </si>
  <si>
    <t>0,8*2,2+0,7*2*2,2 =   4,840</t>
  </si>
  <si>
    <t>11,4+2,41+1,35 =   15,160</t>
  </si>
  <si>
    <t>612474111</t>
  </si>
  <si>
    <t>Omietka vnút. stien zo such.zm. pod obklad hladká+cem. prednástrek Baumit</t>
  </si>
  <si>
    <t>61247-4111</t>
  </si>
  <si>
    <t>(1,5*4+1,6*2+0,9*2)*2,25-0,7*3*2,2 =   20,130</t>
  </si>
  <si>
    <t>612474112</t>
  </si>
  <si>
    <t>Omietka vnút. stien zo such.zm. štuková+cem. prednástrek Baumit</t>
  </si>
  <si>
    <t>61247-4112</t>
  </si>
  <si>
    <t>(1,5*4+1,6*2+0,9*2+4,385*2+2,6*2)*2,625-0,7*5*2,2-20,130 =   37,716</t>
  </si>
  <si>
    <t>vrátane podomietkových rohových líšt</t>
  </si>
  <si>
    <t>612481119</t>
  </si>
  <si>
    <t>Potiahnutie vnút.stien a ostatných plôch sklotextilnou mriežkou + kleber pod obklad</t>
  </si>
  <si>
    <t>61248-1119</t>
  </si>
  <si>
    <t>620991121</t>
  </si>
  <si>
    <t>Zakrývanie výplní vonk. otvorov z lešenia</t>
  </si>
  <si>
    <t>62099-1121</t>
  </si>
  <si>
    <t>0,8*2,2 =   1,760</t>
  </si>
  <si>
    <t>622401122</t>
  </si>
  <si>
    <t>Prípr. podkladu pre vonk. omietky, penetračný náter</t>
  </si>
  <si>
    <t>62240-8122</t>
  </si>
  <si>
    <t xml:space="preserve">  .  .  </t>
  </si>
  <si>
    <t>622401352</t>
  </si>
  <si>
    <t>Omietka vonk. stien tenkovrstvová Nanopor+cem. prednástrek</t>
  </si>
  <si>
    <t>62240-1332</t>
  </si>
  <si>
    <t>(6,59+3,15*2+5,99)*2,85-0,7*2,2+(0,7+2,2*2)*0,2 =   53,288</t>
  </si>
  <si>
    <t>(0,49*2+3,95*2+4,83*2+0,3*2+4,76*2+4,04*2+0,66*2)*2,65 =   100,859</t>
  </si>
  <si>
    <t>(0,49*2+3,95*2+4,83*2+4,76*2+4,04*2+0,66*2)*0,3 =   11,238</t>
  </si>
  <si>
    <t>622481119</t>
  </si>
  <si>
    <t>Potiahnutie vonk. stien sklovláknitým pletivom vtlačeným do tmelu s prichytením</t>
  </si>
  <si>
    <t>62248-1119</t>
  </si>
  <si>
    <t>631312511</t>
  </si>
  <si>
    <t>Mazanina z betónu prostého tr. C12/15 hr. 5-8 cm - podkladný betón</t>
  </si>
  <si>
    <t>63131-2511</t>
  </si>
  <si>
    <t>(4,65*9+4,46*2+6,59)*1*0,05+(2,4*2+6,59)*0,05*0,45+5,69*2,4*0,05 =   3,807</t>
  </si>
  <si>
    <t>632450134</t>
  </si>
  <si>
    <t>Vyrovnávací cementový poter zhotovenie v ploche zo suchých zmesí hr. 50 mm</t>
  </si>
  <si>
    <t>63245-0134</t>
  </si>
  <si>
    <t xml:space="preserve">6 - ÚPRAVY POVRCHOV, PODLAHY, VÝPLNE  spolu: </t>
  </si>
  <si>
    <t>9 - OSTATNÉ KONŠTRUKCIE A PRÁCE</t>
  </si>
  <si>
    <t>003</t>
  </si>
  <si>
    <t>941955002</t>
  </si>
  <si>
    <t>Lešenie ľahké prac. pomocné výš. podlahy do 1,9 m</t>
  </si>
  <si>
    <t>94195-5002</t>
  </si>
  <si>
    <t>45.25.10</t>
  </si>
  <si>
    <t>165,385 =   165,385</t>
  </si>
  <si>
    <t>941955003</t>
  </si>
  <si>
    <t>Lešenie ľahké prac. pomocné výš. podlahy do 2,5 m</t>
  </si>
  <si>
    <t>94195-5003</t>
  </si>
  <si>
    <t>19,243+88,952 =   108,195</t>
  </si>
  <si>
    <t>952901111</t>
  </si>
  <si>
    <t>Vyčistenie budov byt. alebo občian. výstavby pri výške podlažia do 4 m</t>
  </si>
  <si>
    <t>95290-1111</t>
  </si>
  <si>
    <t>45.45.13</t>
  </si>
  <si>
    <t>227+11,4+2,41+1,35 =   242,160</t>
  </si>
  <si>
    <t>013</t>
  </si>
  <si>
    <t>961043112</t>
  </si>
  <si>
    <t>Búranie exterier konštrukcii z betónu</t>
  </si>
  <si>
    <t>96104-3111</t>
  </si>
  <si>
    <t>5*0,2*0,4 =   0,400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</si>
  <si>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</si>
  <si>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</si>
  <si>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</si>
  <si>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</si>
  <si>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</si>
  <si>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</si>
  <si>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</si>
  <si>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</si>
  <si>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</si>
  <si>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979131409</t>
  </si>
  <si>
    <t>Poplatok za ulož.a znešk.staveb.sute na vymedzených skládkach "O"-ostatný odpad</t>
  </si>
  <si>
    <t>97913-1409</t>
  </si>
  <si>
    <t>998011001</t>
  </si>
  <si>
    <t>Presun hmôt pre budovy murované výšky do 6 m</t>
  </si>
  <si>
    <t>99801-1001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</si>
  <si>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</si>
  <si>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</si>
  <si>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</si>
  <si>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</si>
  <si>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</si>
  <si>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</si>
  <si>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711193121</t>
  </si>
  <si>
    <t>Izolácia proti vlhkosti muriva vodor. pod dlažbu</t>
  </si>
  <si>
    <t>I</t>
  </si>
  <si>
    <t>71119-3121</t>
  </si>
  <si>
    <t>45.22.20</t>
  </si>
  <si>
    <t>IK</t>
  </si>
  <si>
    <t>711193131</t>
  </si>
  <si>
    <t>Izolácia proti vlhkosti muriva zvislá pod obklad</t>
  </si>
  <si>
    <t>71119-3131</t>
  </si>
  <si>
    <t>(1,5*4+1,6*2+0,9*2-0,7*3)*0,3 =   2,670</t>
  </si>
  <si>
    <t>711461103</t>
  </si>
  <si>
    <t>Zhotovenie izolácie tlakovej prilepením fólie na celej ploche vodor.</t>
  </si>
  <si>
    <t>71146-1103</t>
  </si>
  <si>
    <t>6,59*3,15 =   20,759</t>
  </si>
  <si>
    <t>711462103</t>
  </si>
  <si>
    <t>Zhotovenie izolácie tlakovej prilepením fólie na celej ploche zvislá</t>
  </si>
  <si>
    <t>71146-2103</t>
  </si>
  <si>
    <t>(6,59+3,15)*2*0,2 =   3,896</t>
  </si>
  <si>
    <t>283220390</t>
  </si>
  <si>
    <t>Fólia HYDROIZOL Ekoplast 806</t>
  </si>
  <si>
    <t>283220290</t>
  </si>
  <si>
    <t>25.21.30</t>
  </si>
  <si>
    <t>IZ</t>
  </si>
  <si>
    <t>(20,759+3,896)*1,2 =   29,586</t>
  </si>
  <si>
    <t>711491171</t>
  </si>
  <si>
    <t>Zhotovenie izolácie tlakovej položením podkladnej textílie vodor.</t>
  </si>
  <si>
    <t>71149-1171</t>
  </si>
  <si>
    <t>711491172</t>
  </si>
  <si>
    <t>Zhotovenie izolácie tlakovej položením ochrannej textílie vodor.</t>
  </si>
  <si>
    <t>71149-1172</t>
  </si>
  <si>
    <t>693665120</t>
  </si>
  <si>
    <t>Geotextília polypropylénová TATRATEX PP 300g/m2</t>
  </si>
  <si>
    <t>17.20.10</t>
  </si>
  <si>
    <t>(20,759+3,896)*2*1,05 =   51,776</t>
  </si>
  <si>
    <t>711491271</t>
  </si>
  <si>
    <t>Zhotovenie izolácie tlakovej položením podkladnej textílie zvislej</t>
  </si>
  <si>
    <t>71149-1271</t>
  </si>
  <si>
    <t>711491272</t>
  </si>
  <si>
    <t>Zhotovenie izolácie tlakovej položením ochrannej textílie zvislej</t>
  </si>
  <si>
    <t>71149-1272</t>
  </si>
  <si>
    <t>998711201</t>
  </si>
  <si>
    <t>Presun hmôt pre izolácie proti vode v objektoch výšky do 6 m</t>
  </si>
  <si>
    <t>99871-1201</t>
  </si>
  <si>
    <t xml:space="preserve">711 - Izolácie proti vode a vlhkosti  spolu: </t>
  </si>
  <si>
    <t>712 - Povlakové krytiny</t>
  </si>
  <si>
    <t>712</t>
  </si>
  <si>
    <t>712311101</t>
  </si>
  <si>
    <t>Zhotovenie povl. krytiny striech do 10° za studena náterom asfalt. penetračným</t>
  </si>
  <si>
    <t>71231-1101</t>
  </si>
  <si>
    <t>45.22.12</t>
  </si>
  <si>
    <t>111631500</t>
  </si>
  <si>
    <t>Lak asfaltový ALP-PENETRAL sudy</t>
  </si>
  <si>
    <t>26.82.13</t>
  </si>
  <si>
    <t>25,125*0,00035 =   0,009</t>
  </si>
  <si>
    <t>712341559</t>
  </si>
  <si>
    <t>Zhotovenie povl. krytiny striech do 10° pritavením NAIP v plnej ploche</t>
  </si>
  <si>
    <t>71234-1559</t>
  </si>
  <si>
    <t>628329120</t>
  </si>
  <si>
    <t>Pás ťažký asfaltový ELASTOBIT</t>
  </si>
  <si>
    <t>21.12.56</t>
  </si>
  <si>
    <t>25,125*1,2 =   30,150</t>
  </si>
  <si>
    <t>712361111</t>
  </si>
  <si>
    <t>Zhotovenie povlakovej krytiny striech do 10° fóliou separačnou</t>
  </si>
  <si>
    <t>71236-1111</t>
  </si>
  <si>
    <t>25,125*1,1 =   27,638</t>
  </si>
  <si>
    <t>998712201</t>
  </si>
  <si>
    <t>Presun hmôt pre izolácie povlakové v objektoch výšky do 6 m</t>
  </si>
  <si>
    <t>99871-2201</t>
  </si>
  <si>
    <t xml:space="preserve">712 - Povlakové krytiny  spolu: </t>
  </si>
  <si>
    <t>72 - ZDRAVOTNO - TECHNICKÉ INŠTALÁCIE</t>
  </si>
  <si>
    <t>721</t>
  </si>
  <si>
    <t>720</t>
  </si>
  <si>
    <t>Zdravotechnika vrátane zariaďovacích predmetov (samostatný výkaz)</t>
  </si>
  <si>
    <t xml:space="preserve">72 - ZDRAVOTNO - TECHNICKÉ INŠTALÁCIE  spolu: </t>
  </si>
  <si>
    <t>721 - Vnútorná kanalizácia</t>
  </si>
  <si>
    <t>Dažďová kanalizácia bez vsakovania (samostatný výkaz)</t>
  </si>
  <si>
    <t xml:space="preserve">721 - Vnútorná kanalizácia  spolu: </t>
  </si>
  <si>
    <t>722 - Vnútorný vodovod</t>
  </si>
  <si>
    <t>722252104</t>
  </si>
  <si>
    <t>Požiarne príslušenstvo, hasiaci prístroj snehový 5 kg</t>
  </si>
  <si>
    <t>72225-2104</t>
  </si>
  <si>
    <t>45.33.20</t>
  </si>
  <si>
    <t>722252106</t>
  </si>
  <si>
    <t>Požiarne príslušenstvo, hasiaci prístroj práškový 6 kg</t>
  </si>
  <si>
    <t xml:space="preserve">722 - Vnútorný vodovod  spolu: </t>
  </si>
  <si>
    <t>762 - Konštrukcie tesárske</t>
  </si>
  <si>
    <t>762</t>
  </si>
  <si>
    <t>762313100</t>
  </si>
  <si>
    <t>Montáž a dodávka svorníkov , závit.tyčí a kotevných želiez pre drevené konštrukcie</t>
  </si>
  <si>
    <t>kpl</t>
  </si>
  <si>
    <t>76231-3111</t>
  </si>
  <si>
    <t>45.42.13</t>
  </si>
  <si>
    <t>762332120</t>
  </si>
  <si>
    <t>Montáž krovov viazaných prierez. plocha nad 120 do 224 cm2</t>
  </si>
  <si>
    <t>m</t>
  </si>
  <si>
    <t>76233-2120</t>
  </si>
  <si>
    <t>45.22.11</t>
  </si>
  <si>
    <t>"12/15" 6*2,85+8*4,3 =   51,500</t>
  </si>
  <si>
    <t>762332130</t>
  </si>
  <si>
    <t>Montáž krovov viazaných prierez. plocha nad 224 do 288 cm2</t>
  </si>
  <si>
    <t>76233-2130</t>
  </si>
  <si>
    <t>"15/15" 2*6,59+2*2,85+3,15+2*1,01+2*1,45 =   26,950</t>
  </si>
  <si>
    <t>605151500</t>
  </si>
  <si>
    <t>Hranol SM 1</t>
  </si>
  <si>
    <t>20.10.10</t>
  </si>
  <si>
    <t>(51,500*0,12*0,15+26,950*0,15*0,15)*1,05 =   1,610</t>
  </si>
  <si>
    <t>762341028</t>
  </si>
  <si>
    <t>Debnenia striech z dosiek OSB 3 skrutk. na krokvy na pero a drážku 30mm</t>
  </si>
  <si>
    <t>76234-1027</t>
  </si>
  <si>
    <t>4,02*2*3,125 =   25,125</t>
  </si>
  <si>
    <t>762341610</t>
  </si>
  <si>
    <t>Montáž debnenia štít. odkvapových ríms z dosiek hrubých hr. do 32 mm</t>
  </si>
  <si>
    <t>76234-1610</t>
  </si>
  <si>
    <t>3,15*0,2*2 =   1,260</t>
  </si>
  <si>
    <t>605101000</t>
  </si>
  <si>
    <t>Doska SM neopracovaná 1</t>
  </si>
  <si>
    <t>1,260*0,025*1,05 =   0,033</t>
  </si>
  <si>
    <t>762395000</t>
  </si>
  <si>
    <t>Spojovacie a ochranné prostriedky k montáži krovov</t>
  </si>
  <si>
    <t>76239-5000</t>
  </si>
  <si>
    <t>1,610+0,033 =   1,643</t>
  </si>
  <si>
    <t>762810028</t>
  </si>
  <si>
    <t>Záklop stropov z dosiek OSB skrutk. na trámy na pero a drážku hr. dosky 30 mm</t>
  </si>
  <si>
    <t>76281-0027</t>
  </si>
  <si>
    <t>762841230</t>
  </si>
  <si>
    <t>Montáž podbíjania stropov a striech rovných z prkien hoblov. na pero a drážku</t>
  </si>
  <si>
    <t>76284-1230</t>
  </si>
  <si>
    <t>4,02*2*0,3 =   2,412</t>
  </si>
  <si>
    <t>611912200</t>
  </si>
  <si>
    <t>Obloženie tatranský profil I.tr. SM hr.16 š-65/80mm</t>
  </si>
  <si>
    <t>20.30.13</t>
  </si>
  <si>
    <t>2,412*1,05 =   2,533</t>
  </si>
  <si>
    <t>998762202</t>
  </si>
  <si>
    <t>Presun hmôt pre tesárske konštr. v objektoch výšky do 12 m</t>
  </si>
  <si>
    <t>99876-2202</t>
  </si>
  <si>
    <t xml:space="preserve">762 - Konštrukcie tesárske  spolu: </t>
  </si>
  <si>
    <t>764 - Konštrukcie klampiarske</t>
  </si>
  <si>
    <t>764</t>
  </si>
  <si>
    <t>764352203</t>
  </si>
  <si>
    <t>KL02 Klamp. PZ pl. žľaby pododkvap. polkruh. rš 330</t>
  </si>
  <si>
    <t>76435-2203</t>
  </si>
  <si>
    <t>45.22.13</t>
  </si>
  <si>
    <t>4,86*11+3,3*2 =   60,060</t>
  </si>
  <si>
    <t>764454202</t>
  </si>
  <si>
    <t>KL01,03 Klamp. PZ pl. rúry odpadové kruhové d-100 objímky</t>
  </si>
  <si>
    <t>76445-4202</t>
  </si>
  <si>
    <t>4,3*2 =   8,600</t>
  </si>
  <si>
    <t>764721116</t>
  </si>
  <si>
    <t>KL06 Klamp. PZ pl. oplechovanie rš 400</t>
  </si>
  <si>
    <t>76472-1116</t>
  </si>
  <si>
    <t>764751122</t>
  </si>
  <si>
    <t>KL04 Klamp. PZ pl. koleno rúry odkvapovej d 100 mm</t>
  </si>
  <si>
    <t>76475-1122</t>
  </si>
  <si>
    <t>998764201</t>
  </si>
  <si>
    <t>Presun hmôt pre klampiarske konštr. v objektoch výšky do 6 m</t>
  </si>
  <si>
    <t>99876-4201</t>
  </si>
  <si>
    <t xml:space="preserve">764 - Konštrukcie klampiarske  spolu: </t>
  </si>
  <si>
    <t>766 - Konštrukcie stolárske</t>
  </si>
  <si>
    <t>766</t>
  </si>
  <si>
    <t>766661111</t>
  </si>
  <si>
    <t>D1 Montáž a dodávka drev.dvier exterier 800x2250 mm komplet vrátane oceľ.zárubne, kovania, povrch.úpravy</t>
  </si>
  <si>
    <t>76666-1112</t>
  </si>
  <si>
    <t>45.42.11</t>
  </si>
  <si>
    <t>766661112</t>
  </si>
  <si>
    <t>D2 Montáž a dodávka drev.dvier 800x2250 mm komplet vrátane oceľ.zárubne, kovania, povrch.úpravy</t>
  </si>
  <si>
    <t>998766201</t>
  </si>
  <si>
    <t>Presun hmôt pre konštr. stolárske v objektoch výšky do 6 m</t>
  </si>
  <si>
    <t>99876-6201</t>
  </si>
  <si>
    <t xml:space="preserve">766 - Konštrukcie stolárske  spolu: </t>
  </si>
  <si>
    <t>767 - Konštrukcie doplnk. kovové stavebné</t>
  </si>
  <si>
    <t>767</t>
  </si>
  <si>
    <t>767910900</t>
  </si>
  <si>
    <t>Montáž a dodávka oceľová ohrada jazdiarne Texas v.1,6 m</t>
  </si>
  <si>
    <t>76791-1120</t>
  </si>
  <si>
    <t>45.34.10</t>
  </si>
  <si>
    <t>767911200</t>
  </si>
  <si>
    <t>Montáž a dodávka oplotenia, pletivom, výšky do 2,2 m</t>
  </si>
  <si>
    <t>76791-1140</t>
  </si>
  <si>
    <t>767914800</t>
  </si>
  <si>
    <t>Demontáž oplotenia pletivového výšky do 2,2 m</t>
  </si>
  <si>
    <t>76791-4810</t>
  </si>
  <si>
    <t>998767201</t>
  </si>
  <si>
    <t>Presun hmôt pre kovové stav. doplnk. konštr. v objektoch výšky do 6 m</t>
  </si>
  <si>
    <t>99876-7201</t>
  </si>
  <si>
    <t>45.42.12</t>
  </si>
  <si>
    <t xml:space="preserve">767 - Konštrukcie doplnk. kovové stavebné  spolu: </t>
  </si>
  <si>
    <t>771 - Podlahy z dlaždíc  keramických</t>
  </si>
  <si>
    <t>771</t>
  </si>
  <si>
    <t>771572329</t>
  </si>
  <si>
    <t>Príprava podkladu podláh z dlaždíc keram. penetračný náter</t>
  </si>
  <si>
    <t>77157-2329</t>
  </si>
  <si>
    <t>7715724303</t>
  </si>
  <si>
    <t>Montáž podláh z dlaždíc keram. do flexib. tmelu - WC, upratovačka</t>
  </si>
  <si>
    <t>77157-2429</t>
  </si>
  <si>
    <t>2,41+1,35 =   3,760</t>
  </si>
  <si>
    <t>597651003</t>
  </si>
  <si>
    <t>Dlažba keramická štandard pre WC , upratovačka</t>
  </si>
  <si>
    <t>597651010</t>
  </si>
  <si>
    <t>26.30.10</t>
  </si>
  <si>
    <t>3,760*1,08 =   4,061</t>
  </si>
  <si>
    <t>771589795</t>
  </si>
  <si>
    <t>Prípl. za škárovanie pri mont. podláh keramických</t>
  </si>
  <si>
    <t>77158-9795</t>
  </si>
  <si>
    <t>45.43.12</t>
  </si>
  <si>
    <t>998771201</t>
  </si>
  <si>
    <t>Presun hmôt pre podlahy z dlaždíc v objektoch výšky do 6 m</t>
  </si>
  <si>
    <t>99877-1201</t>
  </si>
  <si>
    <t xml:space="preserve">771 - Podlahy z dlaždíc  keramických  spolu: </t>
  </si>
  <si>
    <t>781 - Obklady z obkladačiek a dosiek</t>
  </si>
  <si>
    <t>781415011</t>
  </si>
  <si>
    <t>Montáž obkladov vnút.keramických do tmelu s olištovaním a silikónovaním rohov - WC, upratovačka</t>
  </si>
  <si>
    <t>78141-5011</t>
  </si>
  <si>
    <t>597636000</t>
  </si>
  <si>
    <t>Obklad keramický gres štandard pre WC , upratovačka</t>
  </si>
  <si>
    <t>597636800</t>
  </si>
  <si>
    <t>20,130*1,08 =   21,740</t>
  </si>
  <si>
    <t>781419704</t>
  </si>
  <si>
    <t>Prípl. za škárovanie pri mont. obkl. keramických</t>
  </si>
  <si>
    <t>78141-9704</t>
  </si>
  <si>
    <t>998781201</t>
  </si>
  <si>
    <t>Presun hmôt pre obklady keramické v objektoch výšky do 6 m</t>
  </si>
  <si>
    <t>99878-1201</t>
  </si>
  <si>
    <t xml:space="preserve">781 - Obklady z obkladačiek a dosiek  spolu: </t>
  </si>
  <si>
    <t>783 - Nátery</t>
  </si>
  <si>
    <t>783</t>
  </si>
  <si>
    <t>783726500</t>
  </si>
  <si>
    <t>Nátery tesárskych konštr. syntetické exterierové 2x</t>
  </si>
  <si>
    <t>78372-6300</t>
  </si>
  <si>
    <t>45.44.22</t>
  </si>
  <si>
    <t>783782203</t>
  </si>
  <si>
    <t>Nátery tesárskych konštr. Lastanoxom Q (Bochemit QB-inovovaná náhrada)</t>
  </si>
  <si>
    <t>78378-2203</t>
  </si>
  <si>
    <t>51,5*0,54+26,95*0,6+1,26*2 =   46,500</t>
  </si>
  <si>
    <t xml:space="preserve">783 - Nátery  spolu: </t>
  </si>
  <si>
    <t>784 - Maľby</t>
  </si>
  <si>
    <t>784</t>
  </si>
  <si>
    <t>784413301</t>
  </si>
  <si>
    <t>Príprava podkladu, penetračný náter</t>
  </si>
  <si>
    <t>78441-3301</t>
  </si>
  <si>
    <t>45.44.21</t>
  </si>
  <si>
    <t>784423271</t>
  </si>
  <si>
    <t>Maľba váp. 1 far. s bielym stropom v miestnostiach do 3,8m a na schodisku</t>
  </si>
  <si>
    <t>78442-3271</t>
  </si>
  <si>
    <t>37,716-26,540 =   11,176</t>
  </si>
  <si>
    <t>784441010</t>
  </si>
  <si>
    <t>Náter umýveteľný na steny v miest. do 3,8m</t>
  </si>
  <si>
    <t>78444-1010</t>
  </si>
  <si>
    <t>(4,385*2+2,6*2-0,7)*2 =   26,540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</si>
  <si>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</si>
  <si>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</si>
  <si>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</si>
  <si>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</si>
  <si>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</si>
  <si>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>210-1</t>
  </si>
  <si>
    <t>Elektromontáže silnoprúd a um.osvetlenie vrátane svietidiel (samostatný výkaz)</t>
  </si>
  <si>
    <t>M</t>
  </si>
  <si>
    <t>21</t>
  </si>
  <si>
    <t>MK</t>
  </si>
  <si>
    <t>210-2</t>
  </si>
  <si>
    <t>Elektromontáže bleskozvod (samostatný výkaz)</t>
  </si>
  <si>
    <t>21001</t>
  </si>
  <si>
    <t xml:space="preserve">M21 - 155 Elektromontáže  spolu: </t>
  </si>
  <si>
    <t>M43 - 172 Montáž oceľových konštrukcií</t>
  </si>
  <si>
    <t>943</t>
  </si>
  <si>
    <t>430470000</t>
  </si>
  <si>
    <t>Oceľová priehradová konšrukcia zo žiarovo pozinkovanej ocele, skrutkovane spoje 10 800 kg komplet kotvená do žb pásov</t>
  </si>
  <si>
    <t>43047</t>
  </si>
  <si>
    <t>430824001</t>
  </si>
  <si>
    <t>Opláštenie stien z hliníkových lamiel, L profily, spojovací material, povrchová úprava</t>
  </si>
  <si>
    <t>76872-4101</t>
  </si>
  <si>
    <t>45.25.42</t>
  </si>
  <si>
    <t>(6,59*0,78+6,59*1,36/2)*2 =   19,243</t>
  </si>
  <si>
    <t>430824101</t>
  </si>
  <si>
    <t>Opláštenie stien z hliníkových kaziet v dekore dreva , Z profily, spojovací material, lemovacie prvky</t>
  </si>
  <si>
    <t>(4,85*7-4)*(2,45+0,52) =   88,952</t>
  </si>
  <si>
    <t>430826001</t>
  </si>
  <si>
    <t>Krytina z trapéz.plechov S250GD s polyesterovym lakom, výška profilu 45mm, spojovací material, povrchová úprava</t>
  </si>
  <si>
    <t>76872-6101</t>
  </si>
  <si>
    <t>430826101</t>
  </si>
  <si>
    <t>Krytina z trapéz.plechov S250GD s polyesterovym lakom, výška profilu 45mm, Z profily, spojovací material, lemovacie prvk</t>
  </si>
  <si>
    <t xml:space="preserve">M43 - 172 Montáž oceľových konštrukcií  spolu: </t>
  </si>
  <si>
    <t xml:space="preserve">PRÁCE A DODÁVKY M  spolu: </t>
  </si>
  <si>
    <t>Za rozpočet celkom</t>
  </si>
  <si>
    <t>Dátum: 1.4.2022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</si>
</sst>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.0000"/>
    <numFmt numFmtId="170" formatCode="#,##0\ "/>
    <numFmt numFmtId="171" formatCode="#,##0.00000"/>
    <numFmt numFmtId="172" formatCode="#,##0.000"/>
    <numFmt numFmtId="173" formatCode="#,##0.0"/>
  </numFmts>
  <fonts count="18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008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52"/>
    <xf numFmtId="0" fontId="9" fillId="3" borderId="0" applyBorder="0" applyProtection="0"/>
    <xf numFmtId="0" fontId="9" fillId="5" borderId="0" applyBorder="0" applyProtection="0"/>
    <xf numFmtId="0" fontId="14" fillId="0" borderId="52"/>
    <xf numFmtId="0" fontId="7" fillId="0" borderId="52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3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</cellStyleXfs>
  <cellXfs count="157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Border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70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71" fontId="1" fillId="0" borderId="0" xfId="0" applyNumberFormat="1" applyFont="1" applyProtection="1"/>
    <xf numFmtId="172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46" xfId="0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72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7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9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8" xfId="0" applyFont="1" applyBorder="1" applyAlignment="1" applyProtection="1">
      <alignment horizontal="center" vertical="center"/>
    </xf>
    <xf numFmtId="0" fontId="1" fillId="0" borderId="49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left" vertical="top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172" fontId="1" fillId="0" borderId="48" xfId="0" applyNumberFormat="1" applyFont="1" applyBorder="1" applyProtection="1"/>
    <xf numFmtId="0" fontId="1" fillId="0" borderId="48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73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72" fontId="4" fillId="0" borderId="0" xfId="0" applyNumberFormat="1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9" fontId="1" fillId="0" borderId="46" xfId="0" applyNumberFormat="1" applyFont="1" applyBorder="1" applyAlignment="1" applyProtection="1">
      <alignment horizontal="left"/>
    </xf>
    <xf numFmtId="0" fontId="1" fillId="0" borderId="46" xfId="0" applyFont="1" applyBorder="1" applyAlignment="1" applyProtection="1">
      <alignment horizontal="right"/>
    </xf>
    <xf numFmtId="49" fontId="1" fillId="0" borderId="48" xfId="0" applyNumberFormat="1" applyFont="1" applyBorder="1" applyAlignment="1" applyProtection="1">
      <alignment horizontal="left"/>
    </xf>
    <xf numFmtId="0" fontId="1" fillId="0" borderId="48" xfId="0" applyFont="1" applyBorder="1" applyProtection="1"/>
    <xf numFmtId="0" fontId="1" fillId="0" borderId="48" xfId="0" applyFont="1" applyBorder="1" applyAlignment="1" applyProtection="1">
      <alignment horizontal="right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72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71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71" fontId="15" fillId="0" borderId="0" xfId="0" applyNumberFormat="1" applyFont="1" applyAlignment="1" applyProtection="1">
      <alignment vertical="top"/>
    </xf>
    <xf numFmtId="172" fontId="15" fillId="0" borderId="0" xfId="0" applyNumberFormat="1" applyFont="1" applyAlignment="1" applyProtection="1">
      <alignment vertical="top"/>
    </xf>
    <xf numFmtId="49" fontId="17" fillId="0" borderId="0" xfId="0" applyNumberFormat="1" applyFont="1" applyAlignment="1" applyProtection="1">
      <alignment horizontal="left" vertical="top" wrapText="1"/>
    </xf>
    <xf numFmtId="172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vertical="top"/>
    </xf>
    <xf numFmtId="4" fontId="17" fillId="0" borderId="0" xfId="0" applyNumberFormat="1" applyFont="1" applyAlignment="1" applyProtection="1">
      <alignment vertical="top"/>
    </xf>
    <xf numFmtId="171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horizontal="center" vertical="top"/>
    </xf>
    <xf numFmtId="0" fontId="17" fillId="0" borderId="0" xfId="0" applyFont="1" applyAlignment="1" applyProtection="1">
      <alignment horizontal="left" vertical="top"/>
    </xf>
    <xf numFmtId="49" fontId="15" fillId="0" borderId="0" xfId="0" applyNumberFormat="1" applyFont="1" applyAlignment="1" applyProtection="1">
      <alignment horizontal="left" vertical="top" wrapText="1"/>
    </xf>
    <xf numFmtId="49" fontId="1" fillId="11" borderId="0" xfId="0" applyNumberFormat="1" applyFont="1" applyFill="1" applyAlignment="1" applyProtection="1">
      <alignment horizontal="left" vertical="top" wrapText="1"/>
    </xf>
    <xf numFmtId="172" fontId="1" fillId="11" borderId="0" xfId="0" applyNumberFormat="1" applyFont="1" applyFill="1" applyAlignment="1" applyProtection="1">
      <alignment vertical="top"/>
    </xf>
    <xf numFmtId="0" fontId="1" fillId="0" borderId="47" xfId="0" applyFont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14" fontId="1" fillId="0" borderId="8" xfId="1" applyNumberFormat="1" applyFont="1" applyBorder="1" applyAlignment="1">
      <alignment horizontal="left" vertical="center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7" xr:uid="{00000000-0005-0000-0000-00004B000000}"/>
    <cellStyle name="Normálna" xfId="0" builtinId="0"/>
    <cellStyle name="normálne_fakturuj99" xfId="28" xr:uid="{00000000-0005-0000-0000-00004C000000}"/>
    <cellStyle name="normálne_KLs" xfId="1" xr:uid="{00000000-0005-0000-0000-000001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287"/>
  <sheetViews>
    <sheetView showGridLines="0" tabSelected="1" workbookViewId="0">
      <pane xSplit="4" ySplit="10" topLeftCell="E128" activePane="bottomRight" state="frozen"/>
      <selection pane="topRight"/>
      <selection pane="bottomLeft"/>
      <selection pane="bottomRight" activeCell="D129" sqref="D129"/>
    </sheetView>
  </sheetViews>
  <sheetFormatPr defaultColWidth="9" defaultRowHeight="13.5"/>
  <cols>
    <col min="1" max="1" width="6.7109375" style="80" customWidth="1"/>
    <col min="2" max="2" width="3.7109375" style="81" customWidth="1"/>
    <col min="3" max="3" width="13" style="82" customWidth="1"/>
    <col min="4" max="4" width="45.7109375" style="83" customWidth="1"/>
    <col min="5" max="5" width="11.28515625" style="84" customWidth="1"/>
    <col min="6" max="6" width="5.85546875" style="85" customWidth="1"/>
    <col min="7" max="7" width="8.7109375" style="86" customWidth="1"/>
    <col min="8" max="10" width="9.7109375" style="86" customWidth="1"/>
    <col min="11" max="11" width="7.42578125" style="87" customWidth="1"/>
    <col min="12" max="12" width="8.28515625" style="87" customWidth="1"/>
    <col min="13" max="13" width="7.140625" style="84" customWidth="1"/>
    <col min="14" max="14" width="7" style="84" customWidth="1"/>
    <col min="15" max="15" width="3.5703125" style="85" customWidth="1"/>
    <col min="16" max="16" width="12.7109375" style="85" hidden="1" customWidth="1"/>
    <col min="17" max="19" width="11.28515625" style="84" hidden="1" customWidth="1"/>
    <col min="20" max="20" width="10.5703125" style="88" hidden="1" customWidth="1"/>
    <col min="21" max="21" width="10.28515625" style="88" hidden="1" customWidth="1"/>
    <col min="22" max="22" width="5.7109375" style="88" hidden="1" customWidth="1"/>
    <col min="23" max="23" width="9.140625" style="84" hidden="1" customWidth="1"/>
    <col min="24" max="25" width="11.85546875" style="89" hidden="1" customWidth="1"/>
    <col min="26" max="26" width="7.5703125" style="82" hidden="1" customWidth="1"/>
    <col min="27" max="27" width="12.7109375" style="82" hidden="1" customWidth="1"/>
    <col min="28" max="28" width="4.28515625" style="85" hidden="1" customWidth="1"/>
    <col min="29" max="30" width="2.7109375" style="85" hidden="1" customWidth="1"/>
    <col min="31" max="34" width="9.140625" style="90" hidden="1" customWidth="1"/>
    <col min="35" max="35" width="9.140625" style="71" customWidth="1"/>
    <col min="36" max="37" width="9.140625" style="71" hidden="1" customWidth="1"/>
    <col min="38" max="1024" width="9" style="91"/>
  </cols>
  <sheetData>
    <row r="1" spans="1:37" s="71" customFormat="1" ht="12.75" customHeight="1">
      <c r="A1" s="75" t="s">
        <v>111</v>
      </c>
      <c r="G1" s="72"/>
      <c r="I1" s="75" t="s">
        <v>112</v>
      </c>
      <c r="J1" s="72"/>
      <c r="K1" s="73"/>
      <c r="Q1" s="74"/>
      <c r="R1" s="74"/>
      <c r="S1" s="74"/>
      <c r="X1" s="89"/>
      <c r="Y1" s="89"/>
      <c r="Z1" s="107" t="s">
        <v>4</v>
      </c>
      <c r="AA1" s="107" t="s">
        <v>5</v>
      </c>
      <c r="AB1" s="68" t="s">
        <v>6</v>
      </c>
      <c r="AC1" s="68" t="s">
        <v>7</v>
      </c>
      <c r="AD1" s="68" t="s">
        <v>8</v>
      </c>
      <c r="AE1" s="108" t="s">
        <v>9</v>
      </c>
      <c r="AF1" s="109" t="s">
        <v>10</v>
      </c>
    </row>
    <row r="2" spans="1:37" s="71" customFormat="1" ht="12.75">
      <c r="A2" s="75" t="s">
        <v>113</v>
      </c>
      <c r="G2" s="72"/>
      <c r="H2" s="92"/>
      <c r="I2" s="75" t="s">
        <v>114</v>
      </c>
      <c r="J2" s="72"/>
      <c r="K2" s="73"/>
      <c r="Q2" s="74"/>
      <c r="R2" s="74"/>
      <c r="S2" s="74"/>
      <c r="X2" s="89"/>
      <c r="Y2" s="89"/>
      <c r="Z2" s="107" t="s">
        <v>11</v>
      </c>
      <c r="AA2" s="70" t="s">
        <v>12</v>
      </c>
      <c r="AB2" s="69" t="s">
        <v>13</v>
      </c>
      <c r="AC2" s="69"/>
      <c r="AD2" s="70"/>
      <c r="AE2" s="108">
        <v>1</v>
      </c>
      <c r="AF2" s="110">
        <v>123.5</v>
      </c>
    </row>
    <row r="3" spans="1:37" s="71" customFormat="1" ht="12.75">
      <c r="A3" s="75" t="s">
        <v>14</v>
      </c>
      <c r="G3" s="72"/>
      <c r="I3" s="75" t="s">
        <v>705</v>
      </c>
      <c r="J3" s="72"/>
      <c r="K3" s="73"/>
      <c r="Q3" s="74"/>
      <c r="R3" s="74"/>
      <c r="S3" s="74"/>
      <c r="X3" s="89"/>
      <c r="Y3" s="89"/>
      <c r="Z3" s="107" t="s">
        <v>15</v>
      </c>
      <c r="AA3" s="70" t="s">
        <v>16</v>
      </c>
      <c r="AB3" s="69" t="s">
        <v>13</v>
      </c>
      <c r="AC3" s="69" t="s">
        <v>17</v>
      </c>
      <c r="AD3" s="70" t="s">
        <v>18</v>
      </c>
      <c r="AE3" s="108">
        <v>2</v>
      </c>
      <c r="AF3" s="111">
        <v>123.46</v>
      </c>
    </row>
    <row r="4" spans="1:37" s="71" customFormat="1" ht="12.75">
      <c r="Q4" s="74"/>
      <c r="R4" s="74"/>
      <c r="S4" s="74"/>
      <c r="X4" s="89"/>
      <c r="Y4" s="89"/>
      <c r="Z4" s="107" t="s">
        <v>19</v>
      </c>
      <c r="AA4" s="70" t="s">
        <v>20</v>
      </c>
      <c r="AB4" s="69" t="s">
        <v>13</v>
      </c>
      <c r="AC4" s="69"/>
      <c r="AD4" s="70"/>
      <c r="AE4" s="108">
        <v>3</v>
      </c>
      <c r="AF4" s="112">
        <v>123.45699999999999</v>
      </c>
    </row>
    <row r="5" spans="1:37" s="71" customFormat="1" ht="12.75">
      <c r="A5" s="75" t="s">
        <v>115</v>
      </c>
      <c r="Q5" s="74"/>
      <c r="R5" s="74"/>
      <c r="S5" s="74"/>
      <c r="X5" s="89"/>
      <c r="Y5" s="89"/>
      <c r="Z5" s="107" t="s">
        <v>21</v>
      </c>
      <c r="AA5" s="70" t="s">
        <v>16</v>
      </c>
      <c r="AB5" s="69" t="s">
        <v>13</v>
      </c>
      <c r="AC5" s="69" t="s">
        <v>17</v>
      </c>
      <c r="AD5" s="70" t="s">
        <v>18</v>
      </c>
      <c r="AE5" s="108">
        <v>4</v>
      </c>
      <c r="AF5" s="113">
        <v>123.4567</v>
      </c>
    </row>
    <row r="6" spans="1:37" s="71" customFormat="1" ht="12.75">
      <c r="A6" s="75" t="s">
        <v>116</v>
      </c>
      <c r="Q6" s="74"/>
      <c r="R6" s="74"/>
      <c r="S6" s="74"/>
      <c r="X6" s="89"/>
      <c r="Y6" s="89"/>
      <c r="Z6" s="92"/>
      <c r="AA6" s="92"/>
      <c r="AE6" s="108" t="s">
        <v>22</v>
      </c>
      <c r="AF6" s="111">
        <v>123.46</v>
      </c>
    </row>
    <row r="7" spans="1:37" s="71" customFormat="1" ht="12.75">
      <c r="A7" s="75"/>
      <c r="Q7" s="74"/>
      <c r="R7" s="74"/>
      <c r="S7" s="74"/>
      <c r="X7" s="89"/>
      <c r="Y7" s="89"/>
      <c r="Z7" s="92"/>
      <c r="AA7" s="92"/>
    </row>
    <row r="8" spans="1:37" s="71" customFormat="1">
      <c r="A8" s="71" t="s">
        <v>117</v>
      </c>
      <c r="B8" s="93"/>
      <c r="C8" s="94"/>
      <c r="D8" s="76" t="str">
        <f>CONCATENATE(AA2," ",AB2," ",AC2," ",AD2)</f>
        <v xml:space="preserve">Prehľad rozpočtových nákladov v EUR  </v>
      </c>
      <c r="E8" s="74"/>
      <c r="G8" s="72"/>
      <c r="H8" s="72"/>
      <c r="I8" s="72"/>
      <c r="J8" s="72"/>
      <c r="K8" s="73"/>
      <c r="L8" s="73"/>
      <c r="M8" s="74"/>
      <c r="N8" s="74"/>
      <c r="Q8" s="74"/>
      <c r="R8" s="74"/>
      <c r="S8" s="74"/>
      <c r="X8" s="89"/>
      <c r="Y8" s="89"/>
      <c r="Z8" s="92"/>
      <c r="AA8" s="92"/>
      <c r="AE8" s="85"/>
      <c r="AF8" s="85"/>
      <c r="AG8" s="85"/>
      <c r="AH8" s="85"/>
    </row>
    <row r="9" spans="1:37">
      <c r="A9" s="77" t="s">
        <v>23</v>
      </c>
      <c r="B9" s="77" t="s">
        <v>24</v>
      </c>
      <c r="C9" s="77" t="s">
        <v>25</v>
      </c>
      <c r="D9" s="77" t="s">
        <v>26</v>
      </c>
      <c r="E9" s="77" t="s">
        <v>27</v>
      </c>
      <c r="F9" s="77" t="s">
        <v>28</v>
      </c>
      <c r="G9" s="77" t="s">
        <v>29</v>
      </c>
      <c r="H9" s="77" t="s">
        <v>30</v>
      </c>
      <c r="I9" s="77" t="s">
        <v>31</v>
      </c>
      <c r="J9" s="77" t="s">
        <v>32</v>
      </c>
      <c r="K9" s="151" t="s">
        <v>33</v>
      </c>
      <c r="L9" s="151"/>
      <c r="M9" s="152" t="s">
        <v>34</v>
      </c>
      <c r="N9" s="152"/>
      <c r="O9" s="77" t="s">
        <v>3</v>
      </c>
      <c r="P9" s="96" t="s">
        <v>35</v>
      </c>
      <c r="Q9" s="77" t="s">
        <v>27</v>
      </c>
      <c r="R9" s="77" t="s">
        <v>27</v>
      </c>
      <c r="S9" s="96" t="s">
        <v>27</v>
      </c>
      <c r="T9" s="98" t="s">
        <v>36</v>
      </c>
      <c r="U9" s="99" t="s">
        <v>37</v>
      </c>
      <c r="V9" s="100" t="s">
        <v>38</v>
      </c>
      <c r="W9" s="77" t="s">
        <v>39</v>
      </c>
      <c r="X9" s="101" t="s">
        <v>25</v>
      </c>
      <c r="Y9" s="101" t="s">
        <v>25</v>
      </c>
      <c r="Z9" s="114" t="s">
        <v>40</v>
      </c>
      <c r="AA9" s="114" t="s">
        <v>41</v>
      </c>
      <c r="AB9" s="77" t="s">
        <v>38</v>
      </c>
      <c r="AC9" s="77" t="s">
        <v>42</v>
      </c>
      <c r="AD9" s="77" t="s">
        <v>43</v>
      </c>
      <c r="AE9" s="115" t="s">
        <v>44</v>
      </c>
      <c r="AF9" s="115" t="s">
        <v>45</v>
      </c>
      <c r="AG9" s="115" t="s">
        <v>27</v>
      </c>
      <c r="AH9" s="115" t="s">
        <v>46</v>
      </c>
      <c r="AJ9" s="71" t="s">
        <v>139</v>
      </c>
      <c r="AK9" s="71" t="s">
        <v>141</v>
      </c>
    </row>
    <row r="10" spans="1:37">
      <c r="A10" s="79" t="s">
        <v>47</v>
      </c>
      <c r="B10" s="79" t="s">
        <v>48</v>
      </c>
      <c r="C10" s="95"/>
      <c r="D10" s="79" t="s">
        <v>49</v>
      </c>
      <c r="E10" s="79" t="s">
        <v>50</v>
      </c>
      <c r="F10" s="79" t="s">
        <v>51</v>
      </c>
      <c r="G10" s="79" t="s">
        <v>52</v>
      </c>
      <c r="H10" s="79"/>
      <c r="I10" s="79" t="s">
        <v>53</v>
      </c>
      <c r="J10" s="79"/>
      <c r="K10" s="79" t="s">
        <v>29</v>
      </c>
      <c r="L10" s="79" t="s">
        <v>32</v>
      </c>
      <c r="M10" s="97" t="s">
        <v>29</v>
      </c>
      <c r="N10" s="79" t="s">
        <v>32</v>
      </c>
      <c r="O10" s="79" t="s">
        <v>54</v>
      </c>
      <c r="P10" s="97"/>
      <c r="Q10" s="79" t="s">
        <v>55</v>
      </c>
      <c r="R10" s="79" t="s">
        <v>56</v>
      </c>
      <c r="S10" s="97" t="s">
        <v>57</v>
      </c>
      <c r="T10" s="102" t="s">
        <v>58</v>
      </c>
      <c r="U10" s="103" t="s">
        <v>59</v>
      </c>
      <c r="V10" s="104" t="s">
        <v>60</v>
      </c>
      <c r="W10" s="105"/>
      <c r="X10" s="106" t="s">
        <v>61</v>
      </c>
      <c r="Y10" s="106"/>
      <c r="Z10" s="116" t="s">
        <v>62</v>
      </c>
      <c r="AA10" s="116" t="s">
        <v>47</v>
      </c>
      <c r="AB10" s="79" t="s">
        <v>63</v>
      </c>
      <c r="AC10" s="117"/>
      <c r="AD10" s="117"/>
      <c r="AE10" s="118"/>
      <c r="AF10" s="118"/>
      <c r="AG10" s="118"/>
      <c r="AH10" s="118"/>
      <c r="AJ10" s="71" t="s">
        <v>140</v>
      </c>
      <c r="AK10" s="71" t="s">
        <v>142</v>
      </c>
    </row>
    <row r="12" spans="1:37">
      <c r="B12" s="128" t="s">
        <v>143</v>
      </c>
    </row>
    <row r="13" spans="1:37">
      <c r="B13" s="82" t="s">
        <v>144</v>
      </c>
    </row>
    <row r="14" spans="1:37">
      <c r="A14" s="80">
        <v>1</v>
      </c>
      <c r="B14" s="81" t="s">
        <v>145</v>
      </c>
      <c r="C14" s="82" t="s">
        <v>146</v>
      </c>
      <c r="D14" s="83" t="s">
        <v>147</v>
      </c>
      <c r="E14" s="84">
        <v>275</v>
      </c>
      <c r="F14" s="85" t="s">
        <v>148</v>
      </c>
      <c r="H14" s="86">
        <f>ROUND(E14*G14,2)</f>
        <v>0</v>
      </c>
      <c r="J14" s="86">
        <f>ROUND(E14*G14,2)</f>
        <v>0</v>
      </c>
      <c r="L14" s="87">
        <f>E14*K14</f>
        <v>0</v>
      </c>
      <c r="M14" s="84">
        <v>0.40799999999999997</v>
      </c>
      <c r="N14" s="84">
        <f>E14*M14</f>
        <v>112.19999999999999</v>
      </c>
      <c r="O14" s="85">
        <v>20</v>
      </c>
      <c r="P14" s="85" t="s">
        <v>149</v>
      </c>
      <c r="V14" s="88" t="s">
        <v>106</v>
      </c>
      <c r="W14" s="84">
        <v>15.675000000000001</v>
      </c>
      <c r="X14" s="129" t="s">
        <v>150</v>
      </c>
      <c r="Y14" s="129" t="s">
        <v>146</v>
      </c>
      <c r="Z14" s="82" t="s">
        <v>151</v>
      </c>
      <c r="AB14" s="85">
        <v>7</v>
      </c>
      <c r="AJ14" s="71" t="s">
        <v>152</v>
      </c>
      <c r="AK14" s="71" t="s">
        <v>153</v>
      </c>
    </row>
    <row r="15" spans="1:37" ht="25.5">
      <c r="A15" s="80">
        <v>2</v>
      </c>
      <c r="B15" s="81" t="s">
        <v>154</v>
      </c>
      <c r="C15" s="82" t="s">
        <v>155</v>
      </c>
      <c r="D15" s="83" t="s">
        <v>156</v>
      </c>
      <c r="E15" s="84">
        <v>275</v>
      </c>
      <c r="F15" s="85" t="s">
        <v>148</v>
      </c>
      <c r="H15" s="86">
        <f>ROUND(E15*G15,2)</f>
        <v>0</v>
      </c>
      <c r="J15" s="86">
        <f>ROUND(E15*G15,2)</f>
        <v>0</v>
      </c>
      <c r="L15" s="87">
        <f>E15*K15</f>
        <v>0</v>
      </c>
      <c r="M15" s="84">
        <v>0.23499999999999999</v>
      </c>
      <c r="N15" s="84">
        <f>E15*M15</f>
        <v>64.625</v>
      </c>
      <c r="O15" s="85">
        <v>20</v>
      </c>
      <c r="P15" s="85" t="s">
        <v>149</v>
      </c>
      <c r="V15" s="88" t="s">
        <v>106</v>
      </c>
      <c r="W15" s="84">
        <v>173.8</v>
      </c>
      <c r="X15" s="129" t="s">
        <v>157</v>
      </c>
      <c r="Y15" s="129" t="s">
        <v>155</v>
      </c>
      <c r="Z15" s="82" t="s">
        <v>151</v>
      </c>
      <c r="AB15" s="85">
        <v>7</v>
      </c>
      <c r="AJ15" s="71" t="s">
        <v>152</v>
      </c>
      <c r="AK15" s="71" t="s">
        <v>153</v>
      </c>
    </row>
    <row r="16" spans="1:37">
      <c r="A16" s="80">
        <v>3</v>
      </c>
      <c r="B16" s="81" t="s">
        <v>145</v>
      </c>
      <c r="C16" s="82" t="s">
        <v>158</v>
      </c>
      <c r="D16" s="83" t="s">
        <v>159</v>
      </c>
      <c r="E16" s="84">
        <v>58</v>
      </c>
      <c r="F16" s="85" t="s">
        <v>160</v>
      </c>
      <c r="H16" s="86">
        <f>ROUND(E16*G16,2)</f>
        <v>0</v>
      </c>
      <c r="J16" s="86">
        <f>ROUND(E16*G16,2)</f>
        <v>0</v>
      </c>
      <c r="L16" s="87">
        <f>E16*K16</f>
        <v>0</v>
      </c>
      <c r="N16" s="84">
        <f>E16*M16</f>
        <v>0</v>
      </c>
      <c r="O16" s="85">
        <v>20</v>
      </c>
      <c r="P16" s="85" t="s">
        <v>149</v>
      </c>
      <c r="V16" s="88" t="s">
        <v>106</v>
      </c>
      <c r="W16" s="84">
        <v>2.0299999999999998</v>
      </c>
      <c r="X16" s="129" t="s">
        <v>161</v>
      </c>
      <c r="Y16" s="129" t="s">
        <v>158</v>
      </c>
      <c r="Z16" s="82" t="s">
        <v>162</v>
      </c>
      <c r="AB16" s="85">
        <v>7</v>
      </c>
      <c r="AJ16" s="71" t="s">
        <v>152</v>
      </c>
      <c r="AK16" s="71" t="s">
        <v>153</v>
      </c>
    </row>
    <row r="17" spans="1:37">
      <c r="D17" s="130" t="s">
        <v>163</v>
      </c>
      <c r="E17" s="131"/>
      <c r="F17" s="132"/>
      <c r="G17" s="133"/>
      <c r="H17" s="133"/>
      <c r="I17" s="133"/>
      <c r="J17" s="133"/>
      <c r="K17" s="134"/>
      <c r="L17" s="134"/>
      <c r="M17" s="131"/>
      <c r="N17" s="131"/>
      <c r="O17" s="132"/>
      <c r="P17" s="132"/>
      <c r="Q17" s="131"/>
      <c r="R17" s="131"/>
      <c r="S17" s="131"/>
      <c r="T17" s="135"/>
      <c r="U17" s="135"/>
      <c r="V17" s="135" t="s">
        <v>0</v>
      </c>
      <c r="W17" s="131"/>
      <c r="X17" s="136"/>
    </row>
    <row r="18" spans="1:37">
      <c r="A18" s="80">
        <v>4</v>
      </c>
      <c r="B18" s="81" t="s">
        <v>164</v>
      </c>
      <c r="C18" s="82" t="s">
        <v>165</v>
      </c>
      <c r="D18" s="83" t="s">
        <v>166</v>
      </c>
      <c r="E18" s="84">
        <v>96</v>
      </c>
      <c r="F18" s="85" t="s">
        <v>160</v>
      </c>
      <c r="H18" s="86">
        <f>ROUND(E18*G18,2)</f>
        <v>0</v>
      </c>
      <c r="J18" s="86">
        <f>ROUND(E18*G18,2)</f>
        <v>0</v>
      </c>
      <c r="L18" s="87">
        <f>E18*K18</f>
        <v>0</v>
      </c>
      <c r="N18" s="84">
        <f>E18*M18</f>
        <v>0</v>
      </c>
      <c r="O18" s="85">
        <v>20</v>
      </c>
      <c r="P18" s="85" t="s">
        <v>149</v>
      </c>
      <c r="V18" s="88" t="s">
        <v>106</v>
      </c>
      <c r="W18" s="84">
        <v>15.936</v>
      </c>
      <c r="X18" s="129" t="s">
        <v>167</v>
      </c>
      <c r="Y18" s="129" t="s">
        <v>165</v>
      </c>
      <c r="Z18" s="82" t="s">
        <v>162</v>
      </c>
      <c r="AB18" s="85">
        <v>7</v>
      </c>
      <c r="AJ18" s="71" t="s">
        <v>152</v>
      </c>
      <c r="AK18" s="71" t="s">
        <v>153</v>
      </c>
    </row>
    <row r="19" spans="1:37">
      <c r="D19" s="130" t="s">
        <v>168</v>
      </c>
      <c r="E19" s="131"/>
      <c r="F19" s="132"/>
      <c r="G19" s="133"/>
      <c r="H19" s="133"/>
      <c r="I19" s="133"/>
      <c r="J19" s="133"/>
      <c r="K19" s="134"/>
      <c r="L19" s="134"/>
      <c r="M19" s="131"/>
      <c r="N19" s="131"/>
      <c r="O19" s="132"/>
      <c r="P19" s="132"/>
      <c r="Q19" s="131"/>
      <c r="R19" s="131"/>
      <c r="S19" s="131"/>
      <c r="T19" s="135"/>
      <c r="U19" s="135"/>
      <c r="V19" s="135" t="s">
        <v>0</v>
      </c>
      <c r="W19" s="131"/>
      <c r="X19" s="136"/>
    </row>
    <row r="20" spans="1:37">
      <c r="A20" s="80">
        <v>5</v>
      </c>
      <c r="B20" s="81" t="s">
        <v>164</v>
      </c>
      <c r="C20" s="82" t="s">
        <v>169</v>
      </c>
      <c r="D20" s="83" t="s">
        <v>170</v>
      </c>
      <c r="E20" s="84">
        <v>48</v>
      </c>
      <c r="F20" s="85" t="s">
        <v>160</v>
      </c>
      <c r="H20" s="86">
        <f>ROUND(E20*G20,2)</f>
        <v>0</v>
      </c>
      <c r="J20" s="86">
        <f>ROUND(E20*G20,2)</f>
        <v>0</v>
      </c>
      <c r="L20" s="87">
        <f>E20*K20</f>
        <v>0</v>
      </c>
      <c r="N20" s="84">
        <f>E20*M20</f>
        <v>0</v>
      </c>
      <c r="O20" s="85">
        <v>20</v>
      </c>
      <c r="P20" s="85" t="s">
        <v>149</v>
      </c>
      <c r="V20" s="88" t="s">
        <v>106</v>
      </c>
      <c r="W20" s="84">
        <v>1.68</v>
      </c>
      <c r="X20" s="129" t="s">
        <v>171</v>
      </c>
      <c r="Y20" s="129" t="s">
        <v>169</v>
      </c>
      <c r="Z20" s="82" t="s">
        <v>162</v>
      </c>
      <c r="AB20" s="85">
        <v>7</v>
      </c>
      <c r="AJ20" s="71" t="s">
        <v>152</v>
      </c>
      <c r="AK20" s="71" t="s">
        <v>153</v>
      </c>
    </row>
    <row r="21" spans="1:37">
      <c r="D21" s="130" t="s">
        <v>172</v>
      </c>
      <c r="E21" s="131"/>
      <c r="F21" s="132"/>
      <c r="G21" s="133"/>
      <c r="H21" s="133"/>
      <c r="I21" s="133"/>
      <c r="J21" s="133"/>
      <c r="K21" s="134"/>
      <c r="L21" s="134"/>
      <c r="M21" s="131"/>
      <c r="N21" s="131"/>
      <c r="O21" s="132"/>
      <c r="P21" s="132"/>
      <c r="Q21" s="131"/>
      <c r="R21" s="131"/>
      <c r="S21" s="131"/>
      <c r="T21" s="135"/>
      <c r="U21" s="135"/>
      <c r="V21" s="135" t="s">
        <v>0</v>
      </c>
      <c r="W21" s="131"/>
      <c r="X21" s="136"/>
    </row>
    <row r="22" spans="1:37">
      <c r="A22" s="80">
        <v>6</v>
      </c>
      <c r="B22" s="81" t="s">
        <v>145</v>
      </c>
      <c r="C22" s="82" t="s">
        <v>173</v>
      </c>
      <c r="D22" s="83" t="s">
        <v>174</v>
      </c>
      <c r="E22" s="84">
        <v>78.108000000000004</v>
      </c>
      <c r="F22" s="85" t="s">
        <v>160</v>
      </c>
      <c r="H22" s="86">
        <f>ROUND(E22*G22,2)</f>
        <v>0</v>
      </c>
      <c r="J22" s="86">
        <f>ROUND(E22*G22,2)</f>
        <v>0</v>
      </c>
      <c r="L22" s="87">
        <f>E22*K22</f>
        <v>0</v>
      </c>
      <c r="N22" s="84">
        <f>E22*M22</f>
        <v>0</v>
      </c>
      <c r="O22" s="85">
        <v>20</v>
      </c>
      <c r="P22" s="85" t="s">
        <v>149</v>
      </c>
      <c r="V22" s="88" t="s">
        <v>106</v>
      </c>
      <c r="W22" s="84">
        <v>44.911999999999999</v>
      </c>
      <c r="X22" s="129" t="s">
        <v>175</v>
      </c>
      <c r="Y22" s="129" t="s">
        <v>173</v>
      </c>
      <c r="Z22" s="82" t="s">
        <v>162</v>
      </c>
      <c r="AB22" s="85">
        <v>7</v>
      </c>
      <c r="AJ22" s="71" t="s">
        <v>152</v>
      </c>
      <c r="AK22" s="71" t="s">
        <v>153</v>
      </c>
    </row>
    <row r="23" spans="1:37">
      <c r="D23" s="130" t="s">
        <v>176</v>
      </c>
      <c r="E23" s="131"/>
      <c r="F23" s="132"/>
      <c r="G23" s="133"/>
      <c r="H23" s="133"/>
      <c r="I23" s="133"/>
      <c r="J23" s="133"/>
      <c r="K23" s="134"/>
      <c r="L23" s="134"/>
      <c r="M23" s="131"/>
      <c r="N23" s="131"/>
      <c r="O23" s="132"/>
      <c r="P23" s="132"/>
      <c r="Q23" s="131"/>
      <c r="R23" s="131"/>
      <c r="S23" s="131"/>
      <c r="T23" s="135"/>
      <c r="U23" s="135"/>
      <c r="V23" s="135" t="s">
        <v>0</v>
      </c>
      <c r="W23" s="131"/>
      <c r="X23" s="136"/>
    </row>
    <row r="24" spans="1:37">
      <c r="A24" s="80">
        <v>7</v>
      </c>
      <c r="B24" s="81" t="s">
        <v>145</v>
      </c>
      <c r="C24" s="82" t="s">
        <v>177</v>
      </c>
      <c r="D24" s="83" t="s">
        <v>178</v>
      </c>
      <c r="E24" s="84">
        <v>39.054000000000002</v>
      </c>
      <c r="F24" s="85" t="s">
        <v>160</v>
      </c>
      <c r="H24" s="86">
        <f>ROUND(E24*G24,2)</f>
        <v>0</v>
      </c>
      <c r="J24" s="86">
        <f>ROUND(E24*G24,2)</f>
        <v>0</v>
      </c>
      <c r="L24" s="87">
        <f>E24*K24</f>
        <v>0</v>
      </c>
      <c r="N24" s="84">
        <f>E24*M24</f>
        <v>0</v>
      </c>
      <c r="O24" s="85">
        <v>20</v>
      </c>
      <c r="P24" s="85" t="s">
        <v>149</v>
      </c>
      <c r="V24" s="88" t="s">
        <v>106</v>
      </c>
      <c r="W24" s="84">
        <v>1.5620000000000001</v>
      </c>
      <c r="X24" s="129" t="s">
        <v>179</v>
      </c>
      <c r="Y24" s="129" t="s">
        <v>177</v>
      </c>
      <c r="Z24" s="82" t="s">
        <v>162</v>
      </c>
      <c r="AB24" s="85">
        <v>7</v>
      </c>
      <c r="AJ24" s="71" t="s">
        <v>152</v>
      </c>
      <c r="AK24" s="71" t="s">
        <v>153</v>
      </c>
    </row>
    <row r="25" spans="1:37">
      <c r="D25" s="130" t="s">
        <v>180</v>
      </c>
      <c r="E25" s="131"/>
      <c r="F25" s="132"/>
      <c r="G25" s="133"/>
      <c r="H25" s="133"/>
      <c r="I25" s="133"/>
      <c r="J25" s="133"/>
      <c r="K25" s="134"/>
      <c r="L25" s="134"/>
      <c r="M25" s="131"/>
      <c r="N25" s="131"/>
      <c r="O25" s="132"/>
      <c r="P25" s="132"/>
      <c r="Q25" s="131"/>
      <c r="R25" s="131"/>
      <c r="S25" s="131"/>
      <c r="T25" s="135"/>
      <c r="U25" s="135"/>
      <c r="V25" s="135" t="s">
        <v>0</v>
      </c>
      <c r="W25" s="131"/>
      <c r="X25" s="136"/>
    </row>
    <row r="26" spans="1:37">
      <c r="A26" s="80">
        <v>8</v>
      </c>
      <c r="B26" s="81" t="s">
        <v>145</v>
      </c>
      <c r="C26" s="82" t="s">
        <v>181</v>
      </c>
      <c r="D26" s="83" t="s">
        <v>182</v>
      </c>
      <c r="E26" s="84">
        <v>48.402000000000001</v>
      </c>
      <c r="F26" s="85" t="s">
        <v>160</v>
      </c>
      <c r="H26" s="86">
        <f>ROUND(E26*G26,2)</f>
        <v>0</v>
      </c>
      <c r="J26" s="86">
        <f>ROUND(E26*G26,2)</f>
        <v>0</v>
      </c>
      <c r="L26" s="87">
        <f>E26*K26</f>
        <v>0</v>
      </c>
      <c r="N26" s="84">
        <f>E26*M26</f>
        <v>0</v>
      </c>
      <c r="O26" s="85">
        <v>20</v>
      </c>
      <c r="P26" s="85" t="s">
        <v>149</v>
      </c>
      <c r="V26" s="88" t="s">
        <v>106</v>
      </c>
      <c r="W26" s="84">
        <v>56.243000000000002</v>
      </c>
      <c r="X26" s="129" t="s">
        <v>183</v>
      </c>
      <c r="Y26" s="129" t="s">
        <v>181</v>
      </c>
      <c r="Z26" s="82" t="s">
        <v>162</v>
      </c>
      <c r="AB26" s="85">
        <v>7</v>
      </c>
      <c r="AJ26" s="71" t="s">
        <v>152</v>
      </c>
      <c r="AK26" s="71" t="s">
        <v>153</v>
      </c>
    </row>
    <row r="27" spans="1:37">
      <c r="D27" s="130" t="s">
        <v>184</v>
      </c>
      <c r="E27" s="131"/>
      <c r="F27" s="132"/>
      <c r="G27" s="133"/>
      <c r="H27" s="133"/>
      <c r="I27" s="133"/>
      <c r="J27" s="133"/>
      <c r="K27" s="134"/>
      <c r="L27" s="134"/>
      <c r="M27" s="131"/>
      <c r="N27" s="131"/>
      <c r="O27" s="132"/>
      <c r="P27" s="132"/>
      <c r="Q27" s="131"/>
      <c r="R27" s="131"/>
      <c r="S27" s="131"/>
      <c r="T27" s="135"/>
      <c r="U27" s="135"/>
      <c r="V27" s="135" t="s">
        <v>0</v>
      </c>
      <c r="W27" s="131"/>
      <c r="X27" s="136"/>
    </row>
    <row r="28" spans="1:37">
      <c r="A28" s="80">
        <v>9</v>
      </c>
      <c r="B28" s="81" t="s">
        <v>145</v>
      </c>
      <c r="C28" s="82" t="s">
        <v>185</v>
      </c>
      <c r="D28" s="83" t="s">
        <v>186</v>
      </c>
      <c r="E28" s="84">
        <v>24.201000000000001</v>
      </c>
      <c r="F28" s="85" t="s">
        <v>160</v>
      </c>
      <c r="H28" s="86">
        <f>ROUND(E28*G28,2)</f>
        <v>0</v>
      </c>
      <c r="J28" s="86">
        <f>ROUND(E28*G28,2)</f>
        <v>0</v>
      </c>
      <c r="L28" s="87">
        <f>E28*K28</f>
        <v>0</v>
      </c>
      <c r="N28" s="84">
        <f>E28*M28</f>
        <v>0</v>
      </c>
      <c r="O28" s="85">
        <v>20</v>
      </c>
      <c r="P28" s="85" t="s">
        <v>149</v>
      </c>
      <c r="V28" s="88" t="s">
        <v>106</v>
      </c>
      <c r="W28" s="84">
        <v>2.0329999999999999</v>
      </c>
      <c r="X28" s="129" t="s">
        <v>187</v>
      </c>
      <c r="Y28" s="129" t="s">
        <v>185</v>
      </c>
      <c r="Z28" s="82" t="s">
        <v>162</v>
      </c>
      <c r="AB28" s="85">
        <v>7</v>
      </c>
      <c r="AJ28" s="71" t="s">
        <v>152</v>
      </c>
      <c r="AK28" s="71" t="s">
        <v>153</v>
      </c>
    </row>
    <row r="29" spans="1:37">
      <c r="D29" s="130" t="s">
        <v>188</v>
      </c>
      <c r="E29" s="131"/>
      <c r="F29" s="132"/>
      <c r="G29" s="133"/>
      <c r="H29" s="133"/>
      <c r="I29" s="133"/>
      <c r="J29" s="133"/>
      <c r="K29" s="134"/>
      <c r="L29" s="134"/>
      <c r="M29" s="131"/>
      <c r="N29" s="131"/>
      <c r="O29" s="132"/>
      <c r="P29" s="132"/>
      <c r="Q29" s="131"/>
      <c r="R29" s="131"/>
      <c r="S29" s="131"/>
      <c r="T29" s="135"/>
      <c r="U29" s="135"/>
      <c r="V29" s="135" t="s">
        <v>0</v>
      </c>
      <c r="W29" s="131"/>
      <c r="X29" s="136"/>
    </row>
    <row r="30" spans="1:37">
      <c r="A30" s="80">
        <v>10</v>
      </c>
      <c r="B30" s="81" t="s">
        <v>145</v>
      </c>
      <c r="C30" s="82" t="s">
        <v>189</v>
      </c>
      <c r="D30" s="83" t="s">
        <v>190</v>
      </c>
      <c r="E30" s="84">
        <v>222.51</v>
      </c>
      <c r="F30" s="85" t="s">
        <v>160</v>
      </c>
      <c r="H30" s="86">
        <f>ROUND(E30*G30,2)</f>
        <v>0</v>
      </c>
      <c r="J30" s="86">
        <f>ROUND(E30*G30,2)</f>
        <v>0</v>
      </c>
      <c r="L30" s="87">
        <f>E30*K30</f>
        <v>0</v>
      </c>
      <c r="N30" s="84">
        <f>E30*M30</f>
        <v>0</v>
      </c>
      <c r="O30" s="85">
        <v>20</v>
      </c>
      <c r="P30" s="85" t="s">
        <v>149</v>
      </c>
      <c r="V30" s="88" t="s">
        <v>106</v>
      </c>
      <c r="W30" s="84">
        <v>2.448</v>
      </c>
      <c r="X30" s="129" t="s">
        <v>191</v>
      </c>
      <c r="Y30" s="129" t="s">
        <v>189</v>
      </c>
      <c r="Z30" s="82" t="s">
        <v>192</v>
      </c>
      <c r="AB30" s="85">
        <v>7</v>
      </c>
      <c r="AJ30" s="71" t="s">
        <v>152</v>
      </c>
      <c r="AK30" s="71" t="s">
        <v>153</v>
      </c>
    </row>
    <row r="31" spans="1:37">
      <c r="D31" s="130" t="s">
        <v>193</v>
      </c>
      <c r="E31" s="131"/>
      <c r="F31" s="132"/>
      <c r="G31" s="133"/>
      <c r="H31" s="133"/>
      <c r="I31" s="133"/>
      <c r="J31" s="133"/>
      <c r="K31" s="134"/>
      <c r="L31" s="134"/>
      <c r="M31" s="131"/>
      <c r="N31" s="131"/>
      <c r="O31" s="132"/>
      <c r="P31" s="132"/>
      <c r="Q31" s="131"/>
      <c r="R31" s="131"/>
      <c r="S31" s="131"/>
      <c r="T31" s="135"/>
      <c r="U31" s="135"/>
      <c r="V31" s="135" t="s">
        <v>0</v>
      </c>
      <c r="W31" s="131"/>
      <c r="X31" s="136"/>
    </row>
    <row r="32" spans="1:37">
      <c r="A32" s="80">
        <v>11</v>
      </c>
      <c r="B32" s="81" t="s">
        <v>145</v>
      </c>
      <c r="C32" s="82" t="s">
        <v>194</v>
      </c>
      <c r="D32" s="83" t="s">
        <v>195</v>
      </c>
      <c r="E32" s="84">
        <v>222.51</v>
      </c>
      <c r="F32" s="85" t="s">
        <v>160</v>
      </c>
      <c r="H32" s="86">
        <f>ROUND(E32*G32,2)</f>
        <v>0</v>
      </c>
      <c r="J32" s="86">
        <f>ROUND(E32*G32,2)</f>
        <v>0</v>
      </c>
      <c r="L32" s="87">
        <f>E32*K32</f>
        <v>0</v>
      </c>
      <c r="N32" s="84">
        <f>E32*M32</f>
        <v>0</v>
      </c>
      <c r="O32" s="85">
        <v>20</v>
      </c>
      <c r="P32" s="85" t="s">
        <v>149</v>
      </c>
      <c r="V32" s="88" t="s">
        <v>106</v>
      </c>
      <c r="W32" s="84">
        <v>2.0030000000000001</v>
      </c>
      <c r="X32" s="129" t="s">
        <v>196</v>
      </c>
      <c r="Y32" s="129" t="s">
        <v>194</v>
      </c>
      <c r="Z32" s="82" t="s">
        <v>192</v>
      </c>
      <c r="AB32" s="85">
        <v>7</v>
      </c>
      <c r="AJ32" s="71" t="s">
        <v>152</v>
      </c>
      <c r="AK32" s="71" t="s">
        <v>153</v>
      </c>
    </row>
    <row r="33" spans="1:37" ht="25.5">
      <c r="A33" s="80">
        <v>12</v>
      </c>
      <c r="B33" s="81" t="s">
        <v>197</v>
      </c>
      <c r="C33" s="82" t="s">
        <v>198</v>
      </c>
      <c r="D33" s="83" t="s">
        <v>199</v>
      </c>
      <c r="E33" s="84">
        <v>193.333</v>
      </c>
      <c r="F33" s="85" t="s">
        <v>148</v>
      </c>
      <c r="H33" s="86">
        <f>ROUND(E33*G33,2)</f>
        <v>0</v>
      </c>
      <c r="J33" s="86">
        <f>ROUND(E33*G33,2)</f>
        <v>0</v>
      </c>
      <c r="L33" s="87">
        <f>E33*K33</f>
        <v>0</v>
      </c>
      <c r="N33" s="84">
        <f>E33*M33</f>
        <v>0</v>
      </c>
      <c r="O33" s="85">
        <v>20</v>
      </c>
      <c r="P33" s="85" t="s">
        <v>149</v>
      </c>
      <c r="V33" s="88" t="s">
        <v>106</v>
      </c>
      <c r="W33" s="84">
        <v>2.1269999999999998</v>
      </c>
      <c r="X33" s="129" t="s">
        <v>200</v>
      </c>
      <c r="Y33" s="129" t="s">
        <v>198</v>
      </c>
      <c r="Z33" s="82" t="s">
        <v>201</v>
      </c>
      <c r="AB33" s="85">
        <v>7</v>
      </c>
      <c r="AJ33" s="71" t="s">
        <v>152</v>
      </c>
      <c r="AK33" s="71" t="s">
        <v>153</v>
      </c>
    </row>
    <row r="34" spans="1:37">
      <c r="D34" s="130" t="s">
        <v>202</v>
      </c>
      <c r="E34" s="131"/>
      <c r="F34" s="132"/>
      <c r="G34" s="133"/>
      <c r="H34" s="133"/>
      <c r="I34" s="133"/>
      <c r="J34" s="133"/>
      <c r="K34" s="134"/>
      <c r="L34" s="134"/>
      <c r="M34" s="131"/>
      <c r="N34" s="131"/>
      <c r="O34" s="132"/>
      <c r="P34" s="132"/>
      <c r="Q34" s="131"/>
      <c r="R34" s="131"/>
      <c r="S34" s="131"/>
      <c r="T34" s="135"/>
      <c r="U34" s="135"/>
      <c r="V34" s="135" t="s">
        <v>0</v>
      </c>
      <c r="W34" s="131"/>
      <c r="X34" s="136"/>
    </row>
    <row r="35" spans="1:37">
      <c r="A35" s="80">
        <v>13</v>
      </c>
      <c r="B35" s="81" t="s">
        <v>164</v>
      </c>
      <c r="C35" s="82" t="s">
        <v>203</v>
      </c>
      <c r="D35" s="83" t="s">
        <v>204</v>
      </c>
      <c r="E35" s="84">
        <v>100</v>
      </c>
      <c r="F35" s="85" t="s">
        <v>148</v>
      </c>
      <c r="H35" s="86">
        <f>ROUND(E35*G35,2)</f>
        <v>0</v>
      </c>
      <c r="J35" s="86">
        <f>ROUND(E35*G35,2)</f>
        <v>0</v>
      </c>
      <c r="L35" s="87">
        <f>E35*K35</f>
        <v>0</v>
      </c>
      <c r="N35" s="84">
        <f>E35*M35</f>
        <v>0</v>
      </c>
      <c r="O35" s="85">
        <v>20</v>
      </c>
      <c r="P35" s="85" t="s">
        <v>149</v>
      </c>
      <c r="V35" s="88" t="s">
        <v>106</v>
      </c>
      <c r="W35" s="84">
        <v>12.3</v>
      </c>
      <c r="X35" s="129" t="s">
        <v>205</v>
      </c>
      <c r="Y35" s="129" t="s">
        <v>203</v>
      </c>
      <c r="Z35" s="82" t="s">
        <v>162</v>
      </c>
      <c r="AB35" s="85">
        <v>7</v>
      </c>
      <c r="AJ35" s="71" t="s">
        <v>152</v>
      </c>
      <c r="AK35" s="71" t="s">
        <v>153</v>
      </c>
    </row>
    <row r="36" spans="1:37">
      <c r="D36" s="137" t="s">
        <v>206</v>
      </c>
      <c r="E36" s="138">
        <f>J36</f>
        <v>0</v>
      </c>
      <c r="H36" s="138">
        <f>SUM(H12:H35)</f>
        <v>0</v>
      </c>
      <c r="I36" s="138">
        <f>SUM(I12:I35)</f>
        <v>0</v>
      </c>
      <c r="J36" s="138">
        <f>SUM(J12:J35)</f>
        <v>0</v>
      </c>
      <c r="L36" s="139">
        <f>SUM(L12:L35)</f>
        <v>0</v>
      </c>
      <c r="N36" s="140">
        <f>SUM(N12:N35)</f>
        <v>176.82499999999999</v>
      </c>
      <c r="W36" s="84">
        <f>SUM(W12:W35)</f>
        <v>332.74900000000008</v>
      </c>
    </row>
    <row r="38" spans="1:37">
      <c r="B38" s="82" t="s">
        <v>207</v>
      </c>
    </row>
    <row r="39" spans="1:37">
      <c r="A39" s="80">
        <v>14</v>
      </c>
      <c r="B39" s="81" t="s">
        <v>208</v>
      </c>
      <c r="C39" s="82" t="s">
        <v>209</v>
      </c>
      <c r="D39" s="83" t="s">
        <v>210</v>
      </c>
      <c r="E39" s="84">
        <v>1.3660000000000001</v>
      </c>
      <c r="F39" s="85" t="s">
        <v>160</v>
      </c>
      <c r="H39" s="86">
        <f>ROUND(E39*G39,2)</f>
        <v>0</v>
      </c>
      <c r="J39" s="86">
        <f>ROUND(E39*G39,2)</f>
        <v>0</v>
      </c>
      <c r="K39" s="87">
        <v>1.93971</v>
      </c>
      <c r="L39" s="87">
        <f>E39*K39</f>
        <v>2.6496438600000003</v>
      </c>
      <c r="N39" s="84">
        <f>E39*M39</f>
        <v>0</v>
      </c>
      <c r="O39" s="85">
        <v>20</v>
      </c>
      <c r="P39" s="85" t="s">
        <v>149</v>
      </c>
      <c r="V39" s="88" t="s">
        <v>106</v>
      </c>
      <c r="W39" s="84">
        <v>1.272</v>
      </c>
      <c r="X39" s="129" t="s">
        <v>211</v>
      </c>
      <c r="Y39" s="129" t="s">
        <v>209</v>
      </c>
      <c r="Z39" s="82" t="s">
        <v>212</v>
      </c>
      <c r="AB39" s="85">
        <v>7</v>
      </c>
      <c r="AJ39" s="71" t="s">
        <v>152</v>
      </c>
      <c r="AK39" s="71" t="s">
        <v>153</v>
      </c>
    </row>
    <row r="40" spans="1:37">
      <c r="D40" s="130" t="s">
        <v>213</v>
      </c>
      <c r="E40" s="131"/>
      <c r="F40" s="132"/>
      <c r="G40" s="133"/>
      <c r="H40" s="133"/>
      <c r="I40" s="133"/>
      <c r="J40" s="133"/>
      <c r="K40" s="134"/>
      <c r="L40" s="134"/>
      <c r="M40" s="131"/>
      <c r="N40" s="131"/>
      <c r="O40" s="132"/>
      <c r="P40" s="132"/>
      <c r="Q40" s="131"/>
      <c r="R40" s="131"/>
      <c r="S40" s="131"/>
      <c r="T40" s="135"/>
      <c r="U40" s="135"/>
      <c r="V40" s="135" t="s">
        <v>0</v>
      </c>
      <c r="W40" s="131"/>
      <c r="X40" s="136"/>
    </row>
    <row r="41" spans="1:37">
      <c r="A41" s="80">
        <v>15</v>
      </c>
      <c r="B41" s="81" t="s">
        <v>214</v>
      </c>
      <c r="C41" s="82" t="s">
        <v>215</v>
      </c>
      <c r="D41" s="83" t="s">
        <v>216</v>
      </c>
      <c r="E41" s="84">
        <v>3.1139999999999999</v>
      </c>
      <c r="F41" s="85" t="s">
        <v>160</v>
      </c>
      <c r="H41" s="86">
        <f>ROUND(E41*G41,2)</f>
        <v>0</v>
      </c>
      <c r="J41" s="86">
        <f>ROUND(E41*G41,2)</f>
        <v>0</v>
      </c>
      <c r="K41" s="87">
        <v>2.23706</v>
      </c>
      <c r="L41" s="87">
        <f>E41*K41</f>
        <v>6.9662048399999996</v>
      </c>
      <c r="N41" s="84">
        <f>E41*M41</f>
        <v>0</v>
      </c>
      <c r="O41" s="85">
        <v>20</v>
      </c>
      <c r="P41" s="85" t="s">
        <v>149</v>
      </c>
      <c r="V41" s="88" t="s">
        <v>106</v>
      </c>
      <c r="W41" s="84">
        <v>1.6379999999999999</v>
      </c>
      <c r="X41" s="129" t="s">
        <v>217</v>
      </c>
      <c r="Y41" s="129" t="s">
        <v>215</v>
      </c>
      <c r="Z41" s="82" t="s">
        <v>218</v>
      </c>
      <c r="AB41" s="85">
        <v>7</v>
      </c>
      <c r="AJ41" s="71" t="s">
        <v>152</v>
      </c>
      <c r="AK41" s="71" t="s">
        <v>153</v>
      </c>
    </row>
    <row r="42" spans="1:37">
      <c r="D42" s="130" t="s">
        <v>219</v>
      </c>
      <c r="E42" s="131"/>
      <c r="F42" s="132"/>
      <c r="G42" s="133"/>
      <c r="H42" s="133"/>
      <c r="I42" s="133"/>
      <c r="J42" s="133"/>
      <c r="K42" s="134"/>
      <c r="L42" s="134"/>
      <c r="M42" s="131"/>
      <c r="N42" s="131"/>
      <c r="O42" s="132"/>
      <c r="P42" s="132"/>
      <c r="Q42" s="131"/>
      <c r="R42" s="131"/>
      <c r="S42" s="131"/>
      <c r="T42" s="135"/>
      <c r="U42" s="135"/>
      <c r="V42" s="135" t="s">
        <v>0</v>
      </c>
      <c r="W42" s="131"/>
      <c r="X42" s="136"/>
    </row>
    <row r="43" spans="1:37">
      <c r="A43" s="80">
        <v>16</v>
      </c>
      <c r="B43" s="81" t="s">
        <v>214</v>
      </c>
      <c r="C43" s="82" t="s">
        <v>220</v>
      </c>
      <c r="D43" s="83" t="s">
        <v>221</v>
      </c>
      <c r="E43" s="84">
        <v>2.9220000000000002</v>
      </c>
      <c r="F43" s="85" t="s">
        <v>148</v>
      </c>
      <c r="H43" s="86">
        <f>ROUND(E43*G43,2)</f>
        <v>0</v>
      </c>
      <c r="J43" s="86">
        <f>ROUND(E43*G43,2)</f>
        <v>0</v>
      </c>
      <c r="K43" s="87">
        <v>2.2300000000000002E-3</v>
      </c>
      <c r="L43" s="87">
        <f>E43*K43</f>
        <v>6.5160600000000006E-3</v>
      </c>
      <c r="N43" s="84">
        <f>E43*M43</f>
        <v>0</v>
      </c>
      <c r="O43" s="85">
        <v>20</v>
      </c>
      <c r="P43" s="85" t="s">
        <v>149</v>
      </c>
      <c r="V43" s="88" t="s">
        <v>106</v>
      </c>
      <c r="W43" s="84">
        <v>1.0669999999999999</v>
      </c>
      <c r="X43" s="129" t="s">
        <v>222</v>
      </c>
      <c r="Y43" s="129" t="s">
        <v>220</v>
      </c>
      <c r="Z43" s="82" t="s">
        <v>218</v>
      </c>
      <c r="AB43" s="85">
        <v>7</v>
      </c>
      <c r="AJ43" s="71" t="s">
        <v>152</v>
      </c>
      <c r="AK43" s="71" t="s">
        <v>153</v>
      </c>
    </row>
    <row r="44" spans="1:37">
      <c r="D44" s="130" t="s">
        <v>223</v>
      </c>
      <c r="E44" s="131"/>
      <c r="F44" s="132"/>
      <c r="G44" s="133"/>
      <c r="H44" s="133"/>
      <c r="I44" s="133"/>
      <c r="J44" s="133"/>
      <c r="K44" s="134"/>
      <c r="L44" s="134"/>
      <c r="M44" s="131"/>
      <c r="N44" s="131"/>
      <c r="O44" s="132"/>
      <c r="P44" s="132"/>
      <c r="Q44" s="131"/>
      <c r="R44" s="131"/>
      <c r="S44" s="131"/>
      <c r="T44" s="135"/>
      <c r="U44" s="135"/>
      <c r="V44" s="135" t="s">
        <v>0</v>
      </c>
      <c r="W44" s="131"/>
      <c r="X44" s="136"/>
    </row>
    <row r="45" spans="1:37">
      <c r="A45" s="80">
        <v>17</v>
      </c>
      <c r="B45" s="81" t="s">
        <v>214</v>
      </c>
      <c r="C45" s="82" t="s">
        <v>224</v>
      </c>
      <c r="D45" s="83" t="s">
        <v>225</v>
      </c>
      <c r="E45" s="84">
        <v>2.9220000000000002</v>
      </c>
      <c r="F45" s="85" t="s">
        <v>148</v>
      </c>
      <c r="H45" s="86">
        <f>ROUND(E45*G45,2)</f>
        <v>0</v>
      </c>
      <c r="J45" s="86">
        <f>ROUND(E45*G45,2)</f>
        <v>0</v>
      </c>
      <c r="L45" s="87">
        <f>E45*K45</f>
        <v>0</v>
      </c>
      <c r="N45" s="84">
        <f>E45*M45</f>
        <v>0</v>
      </c>
      <c r="O45" s="85">
        <v>20</v>
      </c>
      <c r="P45" s="85" t="s">
        <v>149</v>
      </c>
      <c r="V45" s="88" t="s">
        <v>106</v>
      </c>
      <c r="W45" s="84">
        <v>0.57299999999999995</v>
      </c>
      <c r="X45" s="129" t="s">
        <v>226</v>
      </c>
      <c r="Y45" s="129" t="s">
        <v>224</v>
      </c>
      <c r="Z45" s="82" t="s">
        <v>218</v>
      </c>
      <c r="AB45" s="85">
        <v>7</v>
      </c>
      <c r="AJ45" s="71" t="s">
        <v>152</v>
      </c>
      <c r="AK45" s="71" t="s">
        <v>153</v>
      </c>
    </row>
    <row r="46" spans="1:37">
      <c r="A46" s="80">
        <v>18</v>
      </c>
      <c r="B46" s="81" t="s">
        <v>214</v>
      </c>
      <c r="C46" s="82" t="s">
        <v>227</v>
      </c>
      <c r="D46" s="83" t="s">
        <v>228</v>
      </c>
      <c r="E46" s="84">
        <v>62.741999999999997</v>
      </c>
      <c r="F46" s="85" t="s">
        <v>160</v>
      </c>
      <c r="H46" s="86">
        <f>ROUND(E46*G46,2)</f>
        <v>0</v>
      </c>
      <c r="J46" s="86">
        <f>ROUND(E46*G46,2)</f>
        <v>0</v>
      </c>
      <c r="K46" s="87">
        <v>2.23706</v>
      </c>
      <c r="L46" s="87">
        <f>E46*K46</f>
        <v>140.35761851999999</v>
      </c>
      <c r="N46" s="84">
        <f>E46*M46</f>
        <v>0</v>
      </c>
      <c r="O46" s="85">
        <v>20</v>
      </c>
      <c r="P46" s="85" t="s">
        <v>149</v>
      </c>
      <c r="V46" s="88" t="s">
        <v>106</v>
      </c>
      <c r="W46" s="84">
        <v>33.002000000000002</v>
      </c>
      <c r="X46" s="129" t="s">
        <v>229</v>
      </c>
      <c r="Y46" s="129" t="s">
        <v>227</v>
      </c>
      <c r="Z46" s="82" t="s">
        <v>218</v>
      </c>
      <c r="AB46" s="85">
        <v>7</v>
      </c>
      <c r="AJ46" s="71" t="s">
        <v>152</v>
      </c>
      <c r="AK46" s="71" t="s">
        <v>153</v>
      </c>
    </row>
    <row r="47" spans="1:37">
      <c r="D47" s="130" t="s">
        <v>230</v>
      </c>
      <c r="E47" s="131"/>
      <c r="F47" s="132"/>
      <c r="G47" s="133"/>
      <c r="H47" s="133"/>
      <c r="I47" s="133"/>
      <c r="J47" s="133"/>
      <c r="K47" s="134"/>
      <c r="L47" s="134"/>
      <c r="M47" s="131"/>
      <c r="N47" s="131"/>
      <c r="O47" s="132"/>
      <c r="P47" s="132"/>
      <c r="Q47" s="131"/>
      <c r="R47" s="131"/>
      <c r="S47" s="131"/>
      <c r="T47" s="135"/>
      <c r="U47" s="135"/>
      <c r="V47" s="135" t="s">
        <v>0</v>
      </c>
      <c r="W47" s="131"/>
      <c r="X47" s="136"/>
    </row>
    <row r="48" spans="1:37">
      <c r="A48" s="80">
        <v>19</v>
      </c>
      <c r="B48" s="81" t="s">
        <v>214</v>
      </c>
      <c r="C48" s="82" t="s">
        <v>231</v>
      </c>
      <c r="D48" s="83" t="s">
        <v>232</v>
      </c>
      <c r="E48" s="84">
        <v>138.63900000000001</v>
      </c>
      <c r="F48" s="85" t="s">
        <v>148</v>
      </c>
      <c r="H48" s="86">
        <f>ROUND(E48*G48,2)</f>
        <v>0</v>
      </c>
      <c r="J48" s="86">
        <f>ROUND(E48*G48,2)</f>
        <v>0</v>
      </c>
      <c r="K48" s="87">
        <v>2.2300000000000002E-3</v>
      </c>
      <c r="L48" s="87">
        <f>E48*K48</f>
        <v>0.30916497000000004</v>
      </c>
      <c r="N48" s="84">
        <f>E48*M48</f>
        <v>0</v>
      </c>
      <c r="O48" s="85">
        <v>20</v>
      </c>
      <c r="P48" s="85" t="s">
        <v>149</v>
      </c>
      <c r="V48" s="88" t="s">
        <v>106</v>
      </c>
      <c r="W48" s="84">
        <v>50.603000000000002</v>
      </c>
      <c r="X48" s="129" t="s">
        <v>233</v>
      </c>
      <c r="Y48" s="129" t="s">
        <v>231</v>
      </c>
      <c r="Z48" s="82" t="s">
        <v>218</v>
      </c>
      <c r="AB48" s="85">
        <v>7</v>
      </c>
      <c r="AJ48" s="71" t="s">
        <v>152</v>
      </c>
      <c r="AK48" s="71" t="s">
        <v>153</v>
      </c>
    </row>
    <row r="49" spans="1:37">
      <c r="D49" s="130" t="s">
        <v>234</v>
      </c>
      <c r="E49" s="131"/>
      <c r="F49" s="132"/>
      <c r="G49" s="133"/>
      <c r="H49" s="133"/>
      <c r="I49" s="133"/>
      <c r="J49" s="133"/>
      <c r="K49" s="134"/>
      <c r="L49" s="134"/>
      <c r="M49" s="131"/>
      <c r="N49" s="131"/>
      <c r="O49" s="132"/>
      <c r="P49" s="132"/>
      <c r="Q49" s="131"/>
      <c r="R49" s="131"/>
      <c r="S49" s="131"/>
      <c r="T49" s="135"/>
      <c r="U49" s="135"/>
      <c r="V49" s="135" t="s">
        <v>0</v>
      </c>
      <c r="W49" s="131"/>
      <c r="X49" s="136"/>
    </row>
    <row r="50" spans="1:37">
      <c r="A50" s="80">
        <v>20</v>
      </c>
      <c r="B50" s="81" t="s">
        <v>214</v>
      </c>
      <c r="C50" s="82" t="s">
        <v>235</v>
      </c>
      <c r="D50" s="83" t="s">
        <v>236</v>
      </c>
      <c r="E50" s="84">
        <v>138.63900000000001</v>
      </c>
      <c r="F50" s="85" t="s">
        <v>148</v>
      </c>
      <c r="H50" s="86">
        <f>ROUND(E50*G50,2)</f>
        <v>0</v>
      </c>
      <c r="J50" s="86">
        <f>ROUND(E50*G50,2)</f>
        <v>0</v>
      </c>
      <c r="L50" s="87">
        <f>E50*K50</f>
        <v>0</v>
      </c>
      <c r="N50" s="84">
        <f>E50*M50</f>
        <v>0</v>
      </c>
      <c r="O50" s="85">
        <v>20</v>
      </c>
      <c r="P50" s="85" t="s">
        <v>149</v>
      </c>
      <c r="V50" s="88" t="s">
        <v>106</v>
      </c>
      <c r="W50" s="84">
        <v>27.172999999999998</v>
      </c>
      <c r="X50" s="129" t="s">
        <v>237</v>
      </c>
      <c r="Y50" s="129" t="s">
        <v>235</v>
      </c>
      <c r="Z50" s="82" t="s">
        <v>218</v>
      </c>
      <c r="AB50" s="85">
        <v>7</v>
      </c>
      <c r="AJ50" s="71" t="s">
        <v>152</v>
      </c>
      <c r="AK50" s="71" t="s">
        <v>153</v>
      </c>
    </row>
    <row r="51" spans="1:37">
      <c r="A51" s="80">
        <v>21</v>
      </c>
      <c r="B51" s="81" t="s">
        <v>214</v>
      </c>
      <c r="C51" s="82" t="s">
        <v>238</v>
      </c>
      <c r="D51" s="83" t="s">
        <v>239</v>
      </c>
      <c r="E51" s="84">
        <v>3.573</v>
      </c>
      <c r="F51" s="85" t="s">
        <v>240</v>
      </c>
      <c r="H51" s="86">
        <f>ROUND(E51*G51,2)</f>
        <v>0</v>
      </c>
      <c r="J51" s="86">
        <f>ROUND(E51*G51,2)</f>
        <v>0</v>
      </c>
      <c r="K51" s="87">
        <v>1.1499699999999999</v>
      </c>
      <c r="L51" s="87">
        <f>E51*K51</f>
        <v>4.1088428099999996</v>
      </c>
      <c r="N51" s="84">
        <f>E51*M51</f>
        <v>0</v>
      </c>
      <c r="O51" s="85">
        <v>20</v>
      </c>
      <c r="P51" s="85" t="s">
        <v>149</v>
      </c>
      <c r="V51" s="88" t="s">
        <v>106</v>
      </c>
      <c r="W51" s="84">
        <v>137.66800000000001</v>
      </c>
      <c r="X51" s="129" t="s">
        <v>241</v>
      </c>
      <c r="Y51" s="129" t="s">
        <v>238</v>
      </c>
      <c r="Z51" s="82" t="s">
        <v>218</v>
      </c>
      <c r="AB51" s="85">
        <v>7</v>
      </c>
      <c r="AJ51" s="71" t="s">
        <v>152</v>
      </c>
      <c r="AK51" s="71" t="s">
        <v>153</v>
      </c>
    </row>
    <row r="52" spans="1:37">
      <c r="D52" s="130" t="s">
        <v>242</v>
      </c>
      <c r="E52" s="131"/>
      <c r="F52" s="132"/>
      <c r="G52" s="133"/>
      <c r="H52" s="133"/>
      <c r="I52" s="133"/>
      <c r="J52" s="133"/>
      <c r="K52" s="134"/>
      <c r="L52" s="134"/>
      <c r="M52" s="131"/>
      <c r="N52" s="131"/>
      <c r="O52" s="132"/>
      <c r="P52" s="132"/>
      <c r="Q52" s="131"/>
      <c r="R52" s="131"/>
      <c r="S52" s="131"/>
      <c r="T52" s="135"/>
      <c r="U52" s="135"/>
      <c r="V52" s="135" t="s">
        <v>0</v>
      </c>
      <c r="W52" s="131"/>
      <c r="X52" s="136"/>
    </row>
    <row r="53" spans="1:37">
      <c r="A53" s="80">
        <v>22</v>
      </c>
      <c r="B53" s="81" t="s">
        <v>214</v>
      </c>
      <c r="C53" s="82" t="s">
        <v>243</v>
      </c>
      <c r="D53" s="83" t="s">
        <v>244</v>
      </c>
      <c r="E53" s="84">
        <v>0.152</v>
      </c>
      <c r="F53" s="85" t="s">
        <v>240</v>
      </c>
      <c r="H53" s="86">
        <f>ROUND(E53*G53,2)</f>
        <v>0</v>
      </c>
      <c r="J53" s="86">
        <f>ROUND(E53*G53,2)</f>
        <v>0</v>
      </c>
      <c r="K53" s="87">
        <v>0.98900999999999994</v>
      </c>
      <c r="L53" s="87">
        <f>E53*K53</f>
        <v>0.15032951999999999</v>
      </c>
      <c r="N53" s="84">
        <f>E53*M53</f>
        <v>0</v>
      </c>
      <c r="O53" s="85">
        <v>20</v>
      </c>
      <c r="P53" s="85" t="s">
        <v>149</v>
      </c>
      <c r="V53" s="88" t="s">
        <v>106</v>
      </c>
      <c r="W53" s="84">
        <v>2.3149999999999999</v>
      </c>
      <c r="X53" s="129" t="s">
        <v>245</v>
      </c>
      <c r="Y53" s="129" t="s">
        <v>243</v>
      </c>
      <c r="Z53" s="82" t="s">
        <v>218</v>
      </c>
      <c r="AB53" s="85">
        <v>7</v>
      </c>
      <c r="AJ53" s="71" t="s">
        <v>152</v>
      </c>
      <c r="AK53" s="71" t="s">
        <v>153</v>
      </c>
    </row>
    <row r="54" spans="1:37">
      <c r="D54" s="130" t="s">
        <v>246</v>
      </c>
      <c r="E54" s="131"/>
      <c r="F54" s="132"/>
      <c r="G54" s="133"/>
      <c r="H54" s="133"/>
      <c r="I54" s="133"/>
      <c r="J54" s="133"/>
      <c r="K54" s="134"/>
      <c r="L54" s="134"/>
      <c r="M54" s="131"/>
      <c r="N54" s="131"/>
      <c r="O54" s="132"/>
      <c r="P54" s="132"/>
      <c r="Q54" s="131"/>
      <c r="R54" s="131"/>
      <c r="S54" s="131"/>
      <c r="T54" s="135"/>
      <c r="U54" s="135"/>
      <c r="V54" s="135" t="s">
        <v>0</v>
      </c>
      <c r="W54" s="131"/>
      <c r="X54" s="136"/>
    </row>
    <row r="55" spans="1:37">
      <c r="A55" s="80">
        <v>23</v>
      </c>
      <c r="B55" s="81" t="s">
        <v>208</v>
      </c>
      <c r="C55" s="82" t="s">
        <v>247</v>
      </c>
      <c r="D55" s="83" t="s">
        <v>248</v>
      </c>
      <c r="E55" s="84">
        <v>519</v>
      </c>
      <c r="F55" s="85" t="s">
        <v>148</v>
      </c>
      <c r="H55" s="86">
        <f>ROUND(E55*G55,2)</f>
        <v>0</v>
      </c>
      <c r="J55" s="86">
        <f>ROUND(E55*G55,2)</f>
        <v>0</v>
      </c>
      <c r="K55" s="87">
        <v>3.6999999999999999E-4</v>
      </c>
      <c r="L55" s="87">
        <f>E55*K55</f>
        <v>0.19203000000000001</v>
      </c>
      <c r="N55" s="84">
        <f>E55*M55</f>
        <v>0</v>
      </c>
      <c r="O55" s="85">
        <v>20</v>
      </c>
      <c r="P55" s="85" t="s">
        <v>149</v>
      </c>
      <c r="V55" s="88" t="s">
        <v>106</v>
      </c>
      <c r="W55" s="84">
        <v>48.786000000000001</v>
      </c>
      <c r="X55" s="129" t="s">
        <v>249</v>
      </c>
      <c r="Y55" s="129" t="s">
        <v>247</v>
      </c>
      <c r="Z55" s="82" t="s">
        <v>212</v>
      </c>
      <c r="AB55" s="85">
        <v>7</v>
      </c>
      <c r="AJ55" s="71" t="s">
        <v>152</v>
      </c>
      <c r="AK55" s="71" t="s">
        <v>153</v>
      </c>
    </row>
    <row r="56" spans="1:37">
      <c r="D56" s="130" t="s">
        <v>250</v>
      </c>
      <c r="E56" s="131"/>
      <c r="F56" s="132"/>
      <c r="G56" s="133"/>
      <c r="H56" s="133"/>
      <c r="I56" s="133"/>
      <c r="J56" s="133"/>
      <c r="K56" s="134"/>
      <c r="L56" s="134"/>
      <c r="M56" s="131"/>
      <c r="N56" s="131"/>
      <c r="O56" s="132"/>
      <c r="P56" s="132"/>
      <c r="Q56" s="131"/>
      <c r="R56" s="131"/>
      <c r="S56" s="131"/>
      <c r="T56" s="135"/>
      <c r="U56" s="135"/>
      <c r="V56" s="135" t="s">
        <v>0</v>
      </c>
      <c r="W56" s="131"/>
      <c r="X56" s="136"/>
    </row>
    <row r="57" spans="1:37">
      <c r="D57" s="137" t="s">
        <v>251</v>
      </c>
      <c r="E57" s="138">
        <f>J57</f>
        <v>0</v>
      </c>
      <c r="H57" s="138">
        <f>SUM(H38:H56)</f>
        <v>0</v>
      </c>
      <c r="I57" s="138">
        <f>SUM(I38:I56)</f>
        <v>0</v>
      </c>
      <c r="J57" s="138">
        <f>SUM(J38:J56)</f>
        <v>0</v>
      </c>
      <c r="L57" s="139">
        <f>SUM(L38:L56)</f>
        <v>154.74035058000001</v>
      </c>
      <c r="N57" s="140">
        <f>SUM(N38:N56)</f>
        <v>0</v>
      </c>
      <c r="W57" s="84">
        <f>SUM(W38:W56)</f>
        <v>304.09699999999998</v>
      </c>
    </row>
    <row r="59" spans="1:37">
      <c r="B59" s="82" t="s">
        <v>252</v>
      </c>
    </row>
    <row r="60" spans="1:37">
      <c r="A60" s="80">
        <v>24</v>
      </c>
      <c r="B60" s="81" t="s">
        <v>214</v>
      </c>
      <c r="C60" s="82" t="s">
        <v>253</v>
      </c>
      <c r="D60" s="83" t="s">
        <v>254</v>
      </c>
      <c r="E60" s="84">
        <v>65.025000000000006</v>
      </c>
      <c r="F60" s="85" t="s">
        <v>148</v>
      </c>
      <c r="H60" s="86">
        <f>ROUND(E60*G60,2)</f>
        <v>0</v>
      </c>
      <c r="J60" s="86">
        <f>ROUND(E60*G60,2)</f>
        <v>0</v>
      </c>
      <c r="K60" s="87">
        <v>0.25314999999999999</v>
      </c>
      <c r="L60" s="87">
        <f>E60*K60</f>
        <v>16.461078750000002</v>
      </c>
      <c r="N60" s="84">
        <f>E60*M60</f>
        <v>0</v>
      </c>
      <c r="O60" s="85">
        <v>20</v>
      </c>
      <c r="P60" s="85" t="s">
        <v>149</v>
      </c>
      <c r="V60" s="88" t="s">
        <v>106</v>
      </c>
      <c r="W60" s="84">
        <v>36.283999999999999</v>
      </c>
      <c r="X60" s="129" t="s">
        <v>255</v>
      </c>
      <c r="Y60" s="129" t="s">
        <v>253</v>
      </c>
      <c r="Z60" s="82" t="s">
        <v>256</v>
      </c>
      <c r="AB60" s="85">
        <v>7</v>
      </c>
      <c r="AJ60" s="71" t="s">
        <v>152</v>
      </c>
      <c r="AK60" s="71" t="s">
        <v>153</v>
      </c>
    </row>
    <row r="61" spans="1:37">
      <c r="D61" s="130" t="s">
        <v>257</v>
      </c>
      <c r="E61" s="131"/>
      <c r="F61" s="132"/>
      <c r="G61" s="133"/>
      <c r="H61" s="133"/>
      <c r="I61" s="133"/>
      <c r="J61" s="133"/>
      <c r="K61" s="134"/>
      <c r="L61" s="134"/>
      <c r="M61" s="131"/>
      <c r="N61" s="131"/>
      <c r="O61" s="132"/>
      <c r="P61" s="132"/>
      <c r="Q61" s="131"/>
      <c r="R61" s="131"/>
      <c r="S61" s="131"/>
      <c r="T61" s="135"/>
      <c r="U61" s="135"/>
      <c r="V61" s="135" t="s">
        <v>0</v>
      </c>
      <c r="W61" s="131"/>
      <c r="X61" s="136"/>
    </row>
    <row r="62" spans="1:37">
      <c r="A62" s="80">
        <v>25</v>
      </c>
      <c r="B62" s="81" t="s">
        <v>214</v>
      </c>
      <c r="C62" s="82" t="s">
        <v>258</v>
      </c>
      <c r="D62" s="83" t="s">
        <v>259</v>
      </c>
      <c r="E62" s="84">
        <v>14.827999999999999</v>
      </c>
      <c r="F62" s="85" t="s">
        <v>148</v>
      </c>
      <c r="H62" s="86">
        <f>ROUND(E62*G62,2)</f>
        <v>0</v>
      </c>
      <c r="J62" s="86">
        <f>ROUND(E62*G62,2)</f>
        <v>0</v>
      </c>
      <c r="K62" s="87">
        <v>0.21282000000000001</v>
      </c>
      <c r="L62" s="87">
        <f>E62*K62</f>
        <v>3.1556949599999999</v>
      </c>
      <c r="N62" s="84">
        <f>E62*M62</f>
        <v>0</v>
      </c>
      <c r="O62" s="85">
        <v>20</v>
      </c>
      <c r="P62" s="85" t="s">
        <v>149</v>
      </c>
      <c r="V62" s="88" t="s">
        <v>106</v>
      </c>
      <c r="W62" s="84">
        <v>6.9690000000000003</v>
      </c>
      <c r="X62" s="129" t="s">
        <v>260</v>
      </c>
      <c r="Y62" s="129" t="s">
        <v>258</v>
      </c>
      <c r="Z62" s="82" t="s">
        <v>256</v>
      </c>
      <c r="AB62" s="85">
        <v>7</v>
      </c>
      <c r="AJ62" s="71" t="s">
        <v>152</v>
      </c>
      <c r="AK62" s="71" t="s">
        <v>153</v>
      </c>
    </row>
    <row r="63" spans="1:37">
      <c r="D63" s="130" t="s">
        <v>261</v>
      </c>
      <c r="E63" s="131"/>
      <c r="F63" s="132"/>
      <c r="G63" s="133"/>
      <c r="H63" s="133"/>
      <c r="I63" s="133"/>
      <c r="J63" s="133"/>
      <c r="K63" s="134"/>
      <c r="L63" s="134"/>
      <c r="M63" s="131"/>
      <c r="N63" s="131"/>
      <c r="O63" s="132"/>
      <c r="P63" s="132"/>
      <c r="Q63" s="131"/>
      <c r="R63" s="131"/>
      <c r="S63" s="131"/>
      <c r="T63" s="135"/>
      <c r="U63" s="135"/>
      <c r="V63" s="135" t="s">
        <v>0</v>
      </c>
      <c r="W63" s="131"/>
      <c r="X63" s="136"/>
    </row>
    <row r="64" spans="1:37">
      <c r="A64" s="80">
        <v>26</v>
      </c>
      <c r="B64" s="81" t="s">
        <v>214</v>
      </c>
      <c r="C64" s="82" t="s">
        <v>262</v>
      </c>
      <c r="D64" s="83" t="s">
        <v>263</v>
      </c>
      <c r="E64" s="84">
        <v>2</v>
      </c>
      <c r="F64" s="85" t="s">
        <v>264</v>
      </c>
      <c r="H64" s="86">
        <f>ROUND(E64*G64,2)</f>
        <v>0</v>
      </c>
      <c r="J64" s="86">
        <f>ROUND(E64*G64,2)</f>
        <v>0</v>
      </c>
      <c r="K64" s="87">
        <v>1.7260000000000001E-2</v>
      </c>
      <c r="L64" s="87">
        <f>E64*K64</f>
        <v>3.4520000000000002E-2</v>
      </c>
      <c r="N64" s="84">
        <f>E64*M64</f>
        <v>0</v>
      </c>
      <c r="O64" s="85">
        <v>20</v>
      </c>
      <c r="P64" s="85" t="s">
        <v>149</v>
      </c>
      <c r="V64" s="88" t="s">
        <v>106</v>
      </c>
      <c r="W64" s="84">
        <v>1.1000000000000001</v>
      </c>
      <c r="X64" s="129" t="s">
        <v>265</v>
      </c>
      <c r="Y64" s="129" t="s">
        <v>262</v>
      </c>
      <c r="Z64" s="82" t="s">
        <v>256</v>
      </c>
      <c r="AB64" s="85">
        <v>7</v>
      </c>
      <c r="AJ64" s="71" t="s">
        <v>152</v>
      </c>
      <c r="AK64" s="71" t="s">
        <v>153</v>
      </c>
    </row>
    <row r="65" spans="1:37">
      <c r="A65" s="80">
        <v>27</v>
      </c>
      <c r="B65" s="81" t="s">
        <v>214</v>
      </c>
      <c r="C65" s="82" t="s">
        <v>266</v>
      </c>
      <c r="D65" s="83" t="s">
        <v>267</v>
      </c>
      <c r="E65" s="84">
        <v>1.35</v>
      </c>
      <c r="F65" s="85" t="s">
        <v>160</v>
      </c>
      <c r="H65" s="86">
        <f>ROUND(E65*G65,2)</f>
        <v>0</v>
      </c>
      <c r="J65" s="86">
        <f>ROUND(E65*G65,2)</f>
        <v>0</v>
      </c>
      <c r="K65" s="87">
        <v>2.53633</v>
      </c>
      <c r="L65" s="87">
        <f>E65*K65</f>
        <v>3.4240455000000001</v>
      </c>
      <c r="N65" s="84">
        <f>E65*M65</f>
        <v>0</v>
      </c>
      <c r="O65" s="85">
        <v>20</v>
      </c>
      <c r="P65" s="85" t="s">
        <v>149</v>
      </c>
      <c r="V65" s="88" t="s">
        <v>106</v>
      </c>
      <c r="W65" s="84">
        <v>3.0859999999999999</v>
      </c>
      <c r="X65" s="129" t="s">
        <v>268</v>
      </c>
      <c r="Y65" s="129" t="s">
        <v>266</v>
      </c>
      <c r="Z65" s="82" t="s">
        <v>218</v>
      </c>
      <c r="AB65" s="85">
        <v>7</v>
      </c>
      <c r="AJ65" s="71" t="s">
        <v>152</v>
      </c>
      <c r="AK65" s="71" t="s">
        <v>153</v>
      </c>
    </row>
    <row r="66" spans="1:37">
      <c r="D66" s="130" t="s">
        <v>269</v>
      </c>
      <c r="E66" s="131"/>
      <c r="F66" s="132"/>
      <c r="G66" s="133"/>
      <c r="H66" s="133"/>
      <c r="I66" s="133"/>
      <c r="J66" s="133"/>
      <c r="K66" s="134"/>
      <c r="L66" s="134"/>
      <c r="M66" s="131"/>
      <c r="N66" s="131"/>
      <c r="O66" s="132"/>
      <c r="P66" s="132"/>
      <c r="Q66" s="131"/>
      <c r="R66" s="131"/>
      <c r="S66" s="131"/>
      <c r="T66" s="135"/>
      <c r="U66" s="135"/>
      <c r="V66" s="135" t="s">
        <v>0</v>
      </c>
      <c r="W66" s="131"/>
      <c r="X66" s="136"/>
    </row>
    <row r="67" spans="1:37">
      <c r="A67" s="80">
        <v>28</v>
      </c>
      <c r="B67" s="81" t="s">
        <v>270</v>
      </c>
      <c r="C67" s="82" t="s">
        <v>271</v>
      </c>
      <c r="D67" s="83" t="s">
        <v>272</v>
      </c>
      <c r="E67" s="84">
        <v>14.4</v>
      </c>
      <c r="F67" s="85" t="s">
        <v>148</v>
      </c>
      <c r="H67" s="86">
        <f>ROUND(E67*G67,2)</f>
        <v>0</v>
      </c>
      <c r="J67" s="86">
        <f>ROUND(E67*G67,2)</f>
        <v>0</v>
      </c>
      <c r="K67" s="87">
        <v>9.7099999999999999E-3</v>
      </c>
      <c r="L67" s="87">
        <f>E67*K67</f>
        <v>0.139824</v>
      </c>
      <c r="N67" s="84">
        <f>E67*M67</f>
        <v>0</v>
      </c>
      <c r="O67" s="85">
        <v>20</v>
      </c>
      <c r="P67" s="85" t="s">
        <v>149</v>
      </c>
      <c r="V67" s="88" t="s">
        <v>106</v>
      </c>
      <c r="W67" s="84">
        <v>17.712</v>
      </c>
      <c r="X67" s="129" t="s">
        <v>273</v>
      </c>
      <c r="Y67" s="129" t="s">
        <v>271</v>
      </c>
      <c r="Z67" s="82" t="s">
        <v>274</v>
      </c>
      <c r="AB67" s="85">
        <v>7</v>
      </c>
      <c r="AJ67" s="71" t="s">
        <v>152</v>
      </c>
      <c r="AK67" s="71" t="s">
        <v>153</v>
      </c>
    </row>
    <row r="68" spans="1:37">
      <c r="D68" s="130" t="s">
        <v>275</v>
      </c>
      <c r="E68" s="131"/>
      <c r="F68" s="132"/>
      <c r="G68" s="133"/>
      <c r="H68" s="133"/>
      <c r="I68" s="133"/>
      <c r="J68" s="133"/>
      <c r="K68" s="134"/>
      <c r="L68" s="134"/>
      <c r="M68" s="131"/>
      <c r="N68" s="131"/>
      <c r="O68" s="132"/>
      <c r="P68" s="132"/>
      <c r="Q68" s="131"/>
      <c r="R68" s="131"/>
      <c r="S68" s="131"/>
      <c r="T68" s="135"/>
      <c r="U68" s="135"/>
      <c r="V68" s="135" t="s">
        <v>0</v>
      </c>
      <c r="W68" s="131"/>
      <c r="X68" s="136"/>
    </row>
    <row r="69" spans="1:37">
      <c r="A69" s="80">
        <v>29</v>
      </c>
      <c r="B69" s="81" t="s">
        <v>270</v>
      </c>
      <c r="C69" s="82" t="s">
        <v>276</v>
      </c>
      <c r="D69" s="83" t="s">
        <v>277</v>
      </c>
      <c r="E69" s="84">
        <v>14.4</v>
      </c>
      <c r="F69" s="85" t="s">
        <v>148</v>
      </c>
      <c r="H69" s="86">
        <f>ROUND(E69*G69,2)</f>
        <v>0</v>
      </c>
      <c r="J69" s="86">
        <f>ROUND(E69*G69,2)</f>
        <v>0</v>
      </c>
      <c r="L69" s="87">
        <f>E69*K69</f>
        <v>0</v>
      </c>
      <c r="N69" s="84">
        <f>E69*M69</f>
        <v>0</v>
      </c>
      <c r="O69" s="85">
        <v>20</v>
      </c>
      <c r="P69" s="85" t="s">
        <v>149</v>
      </c>
      <c r="V69" s="88" t="s">
        <v>106</v>
      </c>
      <c r="W69" s="84">
        <v>7.2430000000000003</v>
      </c>
      <c r="X69" s="129" t="s">
        <v>278</v>
      </c>
      <c r="Y69" s="129" t="s">
        <v>276</v>
      </c>
      <c r="Z69" s="82" t="s">
        <v>274</v>
      </c>
      <c r="AB69" s="85">
        <v>7</v>
      </c>
      <c r="AJ69" s="71" t="s">
        <v>152</v>
      </c>
      <c r="AK69" s="71" t="s">
        <v>153</v>
      </c>
    </row>
    <row r="70" spans="1:37">
      <c r="A70" s="80">
        <v>30</v>
      </c>
      <c r="B70" s="81" t="s">
        <v>214</v>
      </c>
      <c r="C70" s="82" t="s">
        <v>279</v>
      </c>
      <c r="D70" s="83" t="s">
        <v>280</v>
      </c>
      <c r="E70" s="84">
        <v>7.1630000000000003</v>
      </c>
      <c r="F70" s="85" t="s">
        <v>148</v>
      </c>
      <c r="H70" s="86">
        <f>ROUND(E70*G70,2)</f>
        <v>0</v>
      </c>
      <c r="J70" s="86">
        <f>ROUND(E70*G70,2)</f>
        <v>0</v>
      </c>
      <c r="K70" s="87">
        <v>0.12501000000000001</v>
      </c>
      <c r="L70" s="87">
        <f>E70*K70</f>
        <v>0.89544663000000013</v>
      </c>
      <c r="N70" s="84">
        <f>E70*M70</f>
        <v>0</v>
      </c>
      <c r="O70" s="85">
        <v>20</v>
      </c>
      <c r="P70" s="85" t="s">
        <v>149</v>
      </c>
      <c r="V70" s="88" t="s">
        <v>106</v>
      </c>
      <c r="W70" s="84">
        <v>3.746</v>
      </c>
      <c r="X70" s="129" t="s">
        <v>281</v>
      </c>
      <c r="Y70" s="129" t="s">
        <v>279</v>
      </c>
      <c r="Z70" s="82" t="s">
        <v>256</v>
      </c>
      <c r="AB70" s="85">
        <v>7</v>
      </c>
      <c r="AJ70" s="71" t="s">
        <v>152</v>
      </c>
      <c r="AK70" s="71" t="s">
        <v>153</v>
      </c>
    </row>
    <row r="71" spans="1:37">
      <c r="D71" s="130" t="s">
        <v>282</v>
      </c>
      <c r="E71" s="131"/>
      <c r="F71" s="132"/>
      <c r="G71" s="133"/>
      <c r="H71" s="133"/>
      <c r="I71" s="133"/>
      <c r="J71" s="133"/>
      <c r="K71" s="134"/>
      <c r="L71" s="134"/>
      <c r="M71" s="131"/>
      <c r="N71" s="131"/>
      <c r="O71" s="132"/>
      <c r="P71" s="132"/>
      <c r="Q71" s="131"/>
      <c r="R71" s="131"/>
      <c r="S71" s="131"/>
      <c r="T71" s="135"/>
      <c r="U71" s="135"/>
      <c r="V71" s="135" t="s">
        <v>0</v>
      </c>
      <c r="W71" s="131"/>
      <c r="X71" s="136"/>
    </row>
    <row r="72" spans="1:37">
      <c r="D72" s="137" t="s">
        <v>283</v>
      </c>
      <c r="E72" s="138">
        <f>J72</f>
        <v>0</v>
      </c>
      <c r="H72" s="138">
        <f>SUM(H59:H71)</f>
        <v>0</v>
      </c>
      <c r="I72" s="138">
        <f>SUM(I59:I71)</f>
        <v>0</v>
      </c>
      <c r="J72" s="138">
        <f>SUM(J59:J71)</f>
        <v>0</v>
      </c>
      <c r="L72" s="139">
        <f>SUM(L59:L71)</f>
        <v>24.110609840000002</v>
      </c>
      <c r="N72" s="140">
        <f>SUM(N59:N71)</f>
        <v>0</v>
      </c>
      <c r="W72" s="84">
        <f>SUM(W59:W71)</f>
        <v>76.139999999999986</v>
      </c>
    </row>
    <row r="74" spans="1:37">
      <c r="B74" s="82" t="s">
        <v>284</v>
      </c>
    </row>
    <row r="75" spans="1:37">
      <c r="A75" s="80">
        <v>31</v>
      </c>
      <c r="B75" s="81" t="s">
        <v>214</v>
      </c>
      <c r="C75" s="82" t="s">
        <v>285</v>
      </c>
      <c r="D75" s="83" t="s">
        <v>286</v>
      </c>
      <c r="E75" s="84">
        <v>4.3710000000000004</v>
      </c>
      <c r="F75" s="85" t="s">
        <v>160</v>
      </c>
      <c r="H75" s="86">
        <f>ROUND(E75*G75,2)</f>
        <v>0</v>
      </c>
      <c r="J75" s="86">
        <f>ROUND(E75*G75,2)</f>
        <v>0</v>
      </c>
      <c r="K75" s="87">
        <v>2.4468000000000001</v>
      </c>
      <c r="L75" s="87">
        <f>E75*K75</f>
        <v>10.694962800000001</v>
      </c>
      <c r="N75" s="84">
        <f>E75*M75</f>
        <v>0</v>
      </c>
      <c r="O75" s="85">
        <v>20</v>
      </c>
      <c r="P75" s="85" t="s">
        <v>149</v>
      </c>
      <c r="V75" s="88" t="s">
        <v>106</v>
      </c>
      <c r="W75" s="84">
        <v>3.6320000000000001</v>
      </c>
      <c r="X75" s="129" t="s">
        <v>287</v>
      </c>
      <c r="Y75" s="129" t="s">
        <v>285</v>
      </c>
      <c r="Z75" s="82" t="s">
        <v>218</v>
      </c>
      <c r="AB75" s="85">
        <v>7</v>
      </c>
      <c r="AJ75" s="71" t="s">
        <v>152</v>
      </c>
      <c r="AK75" s="71" t="s">
        <v>153</v>
      </c>
    </row>
    <row r="76" spans="1:37" ht="25.5">
      <c r="D76" s="130" t="s">
        <v>288</v>
      </c>
      <c r="E76" s="131"/>
      <c r="F76" s="132"/>
      <c r="G76" s="133"/>
      <c r="H76" s="133"/>
      <c r="I76" s="133"/>
      <c r="J76" s="133"/>
      <c r="K76" s="134"/>
      <c r="L76" s="134"/>
      <c r="M76" s="131"/>
      <c r="N76" s="131"/>
      <c r="O76" s="132"/>
      <c r="P76" s="132"/>
      <c r="Q76" s="131"/>
      <c r="R76" s="131"/>
      <c r="S76" s="131"/>
      <c r="T76" s="135"/>
      <c r="U76" s="135"/>
      <c r="V76" s="135" t="s">
        <v>0</v>
      </c>
      <c r="W76" s="131"/>
      <c r="X76" s="136"/>
    </row>
    <row r="77" spans="1:37">
      <c r="A77" s="80">
        <v>32</v>
      </c>
      <c r="B77" s="81" t="s">
        <v>214</v>
      </c>
      <c r="C77" s="82" t="s">
        <v>289</v>
      </c>
      <c r="D77" s="83" t="s">
        <v>290</v>
      </c>
      <c r="E77" s="84">
        <v>26.481999999999999</v>
      </c>
      <c r="F77" s="85" t="s">
        <v>148</v>
      </c>
      <c r="H77" s="86">
        <f>ROUND(E77*G77,2)</f>
        <v>0</v>
      </c>
      <c r="J77" s="86">
        <f>ROUND(E77*G77,2)</f>
        <v>0</v>
      </c>
      <c r="K77" s="87">
        <v>3.9199999999999999E-3</v>
      </c>
      <c r="L77" s="87">
        <f>E77*K77</f>
        <v>0.10380943999999999</v>
      </c>
      <c r="N77" s="84">
        <f>E77*M77</f>
        <v>0</v>
      </c>
      <c r="O77" s="85">
        <v>20</v>
      </c>
      <c r="P77" s="85" t="s">
        <v>149</v>
      </c>
      <c r="V77" s="88" t="s">
        <v>106</v>
      </c>
      <c r="W77" s="84">
        <v>18.908000000000001</v>
      </c>
      <c r="X77" s="129" t="s">
        <v>291</v>
      </c>
      <c r="Y77" s="129" t="s">
        <v>289</v>
      </c>
      <c r="Z77" s="82" t="s">
        <v>218</v>
      </c>
      <c r="AB77" s="85">
        <v>7</v>
      </c>
      <c r="AJ77" s="71" t="s">
        <v>152</v>
      </c>
      <c r="AK77" s="71" t="s">
        <v>153</v>
      </c>
    </row>
    <row r="78" spans="1:37" ht="25.5">
      <c r="D78" s="130" t="s">
        <v>292</v>
      </c>
      <c r="E78" s="131"/>
      <c r="F78" s="132"/>
      <c r="G78" s="133"/>
      <c r="H78" s="133"/>
      <c r="I78" s="133"/>
      <c r="J78" s="133"/>
      <c r="K78" s="134"/>
      <c r="L78" s="134"/>
      <c r="M78" s="131"/>
      <c r="N78" s="131"/>
      <c r="O78" s="132"/>
      <c r="P78" s="132"/>
      <c r="Q78" s="131"/>
      <c r="R78" s="131"/>
      <c r="S78" s="131"/>
      <c r="T78" s="135"/>
      <c r="U78" s="135"/>
      <c r="V78" s="135" t="s">
        <v>0</v>
      </c>
      <c r="W78" s="131"/>
      <c r="X78" s="136"/>
    </row>
    <row r="79" spans="1:37">
      <c r="A79" s="80">
        <v>33</v>
      </c>
      <c r="B79" s="81" t="s">
        <v>214</v>
      </c>
      <c r="C79" s="82" t="s">
        <v>293</v>
      </c>
      <c r="D79" s="83" t="s">
        <v>294</v>
      </c>
      <c r="E79" s="84">
        <v>26.481999999999999</v>
      </c>
      <c r="F79" s="85" t="s">
        <v>148</v>
      </c>
      <c r="H79" s="86">
        <f>ROUND(E79*G79,2)</f>
        <v>0</v>
      </c>
      <c r="J79" s="86">
        <f>ROUND(E79*G79,2)</f>
        <v>0</v>
      </c>
      <c r="L79" s="87">
        <f>E79*K79</f>
        <v>0</v>
      </c>
      <c r="N79" s="84">
        <f>E79*M79</f>
        <v>0</v>
      </c>
      <c r="O79" s="85">
        <v>20</v>
      </c>
      <c r="P79" s="85" t="s">
        <v>149</v>
      </c>
      <c r="V79" s="88" t="s">
        <v>106</v>
      </c>
      <c r="W79" s="84">
        <v>8.58</v>
      </c>
      <c r="X79" s="129" t="s">
        <v>295</v>
      </c>
      <c r="Y79" s="129" t="s">
        <v>293</v>
      </c>
      <c r="Z79" s="82" t="s">
        <v>218</v>
      </c>
      <c r="AB79" s="85">
        <v>7</v>
      </c>
      <c r="AJ79" s="71" t="s">
        <v>152</v>
      </c>
      <c r="AK79" s="71" t="s">
        <v>153</v>
      </c>
    </row>
    <row r="80" spans="1:37">
      <c r="A80" s="80">
        <v>34</v>
      </c>
      <c r="B80" s="81" t="s">
        <v>214</v>
      </c>
      <c r="C80" s="82" t="s">
        <v>296</v>
      </c>
      <c r="D80" s="83" t="s">
        <v>297</v>
      </c>
      <c r="E80" s="84">
        <v>0.24</v>
      </c>
      <c r="F80" s="85" t="s">
        <v>148</v>
      </c>
      <c r="H80" s="86">
        <f>ROUND(E80*G80,2)</f>
        <v>0</v>
      </c>
      <c r="J80" s="86">
        <f>ROUND(E80*G80,2)</f>
        <v>0</v>
      </c>
      <c r="K80" s="87">
        <v>5.3499999999999997E-3</v>
      </c>
      <c r="L80" s="87">
        <f>E80*K80</f>
        <v>1.284E-3</v>
      </c>
      <c r="N80" s="84">
        <f>E80*M80</f>
        <v>0</v>
      </c>
      <c r="O80" s="85">
        <v>20</v>
      </c>
      <c r="P80" s="85" t="s">
        <v>149</v>
      </c>
      <c r="V80" s="88" t="s">
        <v>106</v>
      </c>
      <c r="W80" s="84">
        <v>0.27</v>
      </c>
      <c r="X80" s="129" t="s">
        <v>298</v>
      </c>
      <c r="Y80" s="129" t="s">
        <v>296</v>
      </c>
      <c r="Z80" s="82" t="s">
        <v>218</v>
      </c>
      <c r="AB80" s="85">
        <v>7</v>
      </c>
      <c r="AJ80" s="71" t="s">
        <v>152</v>
      </c>
      <c r="AK80" s="71" t="s">
        <v>153</v>
      </c>
    </row>
    <row r="81" spans="1:37">
      <c r="D81" s="130" t="s">
        <v>299</v>
      </c>
      <c r="E81" s="131"/>
      <c r="F81" s="132"/>
      <c r="G81" s="133"/>
      <c r="H81" s="133"/>
      <c r="I81" s="133"/>
      <c r="J81" s="133"/>
      <c r="K81" s="134"/>
      <c r="L81" s="134"/>
      <c r="M81" s="131"/>
      <c r="N81" s="131"/>
      <c r="O81" s="132"/>
      <c r="P81" s="132"/>
      <c r="Q81" s="131"/>
      <c r="R81" s="131"/>
      <c r="S81" s="131"/>
      <c r="T81" s="135"/>
      <c r="U81" s="135"/>
      <c r="V81" s="135" t="s">
        <v>0</v>
      </c>
      <c r="W81" s="131"/>
      <c r="X81" s="136"/>
    </row>
    <row r="82" spans="1:37">
      <c r="A82" s="80">
        <v>35</v>
      </c>
      <c r="B82" s="81" t="s">
        <v>214</v>
      </c>
      <c r="C82" s="82" t="s">
        <v>300</v>
      </c>
      <c r="D82" s="83" t="s">
        <v>301</v>
      </c>
      <c r="E82" s="84">
        <v>0.24</v>
      </c>
      <c r="F82" s="85" t="s">
        <v>148</v>
      </c>
      <c r="H82" s="86">
        <f>ROUND(E82*G82,2)</f>
        <v>0</v>
      </c>
      <c r="J82" s="86">
        <f>ROUND(E82*G82,2)</f>
        <v>0</v>
      </c>
      <c r="L82" s="87">
        <f>E82*K82</f>
        <v>0</v>
      </c>
      <c r="N82" s="84">
        <f>E82*M82</f>
        <v>0</v>
      </c>
      <c r="O82" s="85">
        <v>20</v>
      </c>
      <c r="P82" s="85" t="s">
        <v>149</v>
      </c>
      <c r="V82" s="88" t="s">
        <v>106</v>
      </c>
      <c r="W82" s="84">
        <v>0.10299999999999999</v>
      </c>
      <c r="X82" s="129" t="s">
        <v>302</v>
      </c>
      <c r="Y82" s="129" t="s">
        <v>300</v>
      </c>
      <c r="Z82" s="82" t="s">
        <v>218</v>
      </c>
      <c r="AB82" s="85">
        <v>7</v>
      </c>
      <c r="AJ82" s="71" t="s">
        <v>152</v>
      </c>
      <c r="AK82" s="71" t="s">
        <v>153</v>
      </c>
    </row>
    <row r="83" spans="1:37">
      <c r="A83" s="80">
        <v>36</v>
      </c>
      <c r="B83" s="81" t="s">
        <v>214</v>
      </c>
      <c r="C83" s="82" t="s">
        <v>303</v>
      </c>
      <c r="D83" s="83" t="s">
        <v>304</v>
      </c>
      <c r="E83" s="84">
        <v>0.51100000000000001</v>
      </c>
      <c r="F83" s="85" t="s">
        <v>240</v>
      </c>
      <c r="H83" s="86">
        <f>ROUND(E83*G83,2)</f>
        <v>0</v>
      </c>
      <c r="J83" s="86">
        <f>ROUND(E83*G83,2)</f>
        <v>0</v>
      </c>
      <c r="K83" s="87">
        <v>1.04674</v>
      </c>
      <c r="L83" s="87">
        <f>E83*K83</f>
        <v>0.53488414000000006</v>
      </c>
      <c r="N83" s="84">
        <f>E83*M83</f>
        <v>0</v>
      </c>
      <c r="O83" s="85">
        <v>20</v>
      </c>
      <c r="P83" s="85" t="s">
        <v>149</v>
      </c>
      <c r="V83" s="88" t="s">
        <v>106</v>
      </c>
      <c r="W83" s="84">
        <v>26.774000000000001</v>
      </c>
      <c r="X83" s="129" t="s">
        <v>305</v>
      </c>
      <c r="Y83" s="129" t="s">
        <v>303</v>
      </c>
      <c r="Z83" s="82" t="s">
        <v>218</v>
      </c>
      <c r="AB83" s="85">
        <v>7</v>
      </c>
      <c r="AJ83" s="71" t="s">
        <v>152</v>
      </c>
      <c r="AK83" s="71" t="s">
        <v>153</v>
      </c>
    </row>
    <row r="84" spans="1:37">
      <c r="D84" s="130" t="s">
        <v>306</v>
      </c>
      <c r="E84" s="131"/>
      <c r="F84" s="132"/>
      <c r="G84" s="133"/>
      <c r="H84" s="133"/>
      <c r="I84" s="133"/>
      <c r="J84" s="133"/>
      <c r="K84" s="134"/>
      <c r="L84" s="134"/>
      <c r="M84" s="131"/>
      <c r="N84" s="131"/>
      <c r="O84" s="132"/>
      <c r="P84" s="132"/>
      <c r="Q84" s="131"/>
      <c r="R84" s="131"/>
      <c r="S84" s="131"/>
      <c r="T84" s="135"/>
      <c r="U84" s="135"/>
      <c r="V84" s="135" t="s">
        <v>0</v>
      </c>
      <c r="W84" s="131"/>
      <c r="X84" s="136"/>
    </row>
    <row r="85" spans="1:37">
      <c r="D85" s="137" t="s">
        <v>307</v>
      </c>
      <c r="E85" s="138">
        <f>J85</f>
        <v>0</v>
      </c>
      <c r="H85" s="138">
        <f>SUM(H74:H84)</f>
        <v>0</v>
      </c>
      <c r="I85" s="138">
        <f>SUM(I74:I84)</f>
        <v>0</v>
      </c>
      <c r="J85" s="138">
        <f>SUM(J74:J84)</f>
        <v>0</v>
      </c>
      <c r="L85" s="139">
        <f>SUM(L74:L84)</f>
        <v>11.334940380000001</v>
      </c>
      <c r="N85" s="140">
        <f>SUM(N74:N84)</f>
        <v>0</v>
      </c>
      <c r="W85" s="84">
        <f>SUM(W74:W84)</f>
        <v>58.26700000000001</v>
      </c>
    </row>
    <row r="87" spans="1:37">
      <c r="B87" s="82" t="s">
        <v>308</v>
      </c>
    </row>
    <row r="88" spans="1:37">
      <c r="A88" s="80">
        <v>37</v>
      </c>
      <c r="B88" s="81" t="s">
        <v>154</v>
      </c>
      <c r="C88" s="82" t="s">
        <v>309</v>
      </c>
      <c r="D88" s="83" t="s">
        <v>310</v>
      </c>
      <c r="E88" s="84">
        <v>227</v>
      </c>
      <c r="F88" s="85" t="s">
        <v>148</v>
      </c>
      <c r="H88" s="86">
        <f t="shared" ref="H88:H93" si="0">ROUND(E88*G88,2)</f>
        <v>0</v>
      </c>
      <c r="J88" s="86">
        <f t="shared" ref="J88:J94" si="1">ROUND(E88*G88,2)</f>
        <v>0</v>
      </c>
      <c r="K88" s="87">
        <v>0.60721000000000003</v>
      </c>
      <c r="L88" s="87">
        <f t="shared" ref="L88:L94" si="2">E88*K88</f>
        <v>137.83667</v>
      </c>
      <c r="N88" s="84">
        <f t="shared" ref="N88:N94" si="3">E88*M88</f>
        <v>0</v>
      </c>
      <c r="O88" s="85">
        <v>20</v>
      </c>
      <c r="P88" s="85" t="s">
        <v>149</v>
      </c>
      <c r="V88" s="88" t="s">
        <v>106</v>
      </c>
      <c r="W88" s="84">
        <v>5.9020000000000001</v>
      </c>
      <c r="X88" s="129" t="s">
        <v>311</v>
      </c>
      <c r="Y88" s="129" t="s">
        <v>309</v>
      </c>
      <c r="Z88" s="82" t="s">
        <v>312</v>
      </c>
      <c r="AB88" s="85">
        <v>7</v>
      </c>
      <c r="AJ88" s="71" t="s">
        <v>152</v>
      </c>
      <c r="AK88" s="71" t="s">
        <v>153</v>
      </c>
    </row>
    <row r="89" spans="1:37">
      <c r="A89" s="80">
        <v>38</v>
      </c>
      <c r="B89" s="81" t="s">
        <v>154</v>
      </c>
      <c r="C89" s="82" t="s">
        <v>313</v>
      </c>
      <c r="D89" s="83" t="s">
        <v>314</v>
      </c>
      <c r="E89" s="84">
        <v>227</v>
      </c>
      <c r="F89" s="85" t="s">
        <v>148</v>
      </c>
      <c r="H89" s="86">
        <f t="shared" si="0"/>
        <v>0</v>
      </c>
      <c r="J89" s="86">
        <f t="shared" si="1"/>
        <v>0</v>
      </c>
      <c r="K89" s="87">
        <v>0.1012</v>
      </c>
      <c r="L89" s="87">
        <f t="shared" si="2"/>
        <v>22.9724</v>
      </c>
      <c r="N89" s="84">
        <f t="shared" si="3"/>
        <v>0</v>
      </c>
      <c r="O89" s="85">
        <v>20</v>
      </c>
      <c r="P89" s="85" t="s">
        <v>149</v>
      </c>
      <c r="V89" s="88" t="s">
        <v>106</v>
      </c>
      <c r="W89" s="84">
        <v>4.9939999999999998</v>
      </c>
      <c r="X89" s="129" t="s">
        <v>315</v>
      </c>
      <c r="Y89" s="129" t="s">
        <v>313</v>
      </c>
      <c r="Z89" s="82" t="s">
        <v>312</v>
      </c>
      <c r="AB89" s="85">
        <v>7</v>
      </c>
      <c r="AJ89" s="71" t="s">
        <v>152</v>
      </c>
      <c r="AK89" s="71" t="s">
        <v>153</v>
      </c>
    </row>
    <row r="90" spans="1:37">
      <c r="A90" s="80">
        <v>39</v>
      </c>
      <c r="B90" s="81" t="s">
        <v>154</v>
      </c>
      <c r="C90" s="82" t="s">
        <v>316</v>
      </c>
      <c r="D90" s="83" t="s">
        <v>317</v>
      </c>
      <c r="E90" s="84">
        <v>227</v>
      </c>
      <c r="F90" s="85" t="s">
        <v>148</v>
      </c>
      <c r="H90" s="86">
        <f t="shared" si="0"/>
        <v>0</v>
      </c>
      <c r="J90" s="86">
        <f t="shared" si="1"/>
        <v>0</v>
      </c>
      <c r="K90" s="87">
        <v>0.29160000000000003</v>
      </c>
      <c r="L90" s="87">
        <f t="shared" si="2"/>
        <v>66.193200000000004</v>
      </c>
      <c r="N90" s="84">
        <f t="shared" si="3"/>
        <v>0</v>
      </c>
      <c r="O90" s="85">
        <v>20</v>
      </c>
      <c r="P90" s="85" t="s">
        <v>149</v>
      </c>
      <c r="V90" s="88" t="s">
        <v>106</v>
      </c>
      <c r="W90" s="84">
        <v>5.6749999999999998</v>
      </c>
      <c r="X90" s="129" t="s">
        <v>318</v>
      </c>
      <c r="Y90" s="129" t="s">
        <v>316</v>
      </c>
      <c r="Z90" s="82" t="s">
        <v>312</v>
      </c>
      <c r="AB90" s="85">
        <v>7</v>
      </c>
      <c r="AJ90" s="71" t="s">
        <v>152</v>
      </c>
      <c r="AK90" s="71" t="s">
        <v>153</v>
      </c>
    </row>
    <row r="91" spans="1:37">
      <c r="A91" s="80">
        <v>40</v>
      </c>
      <c r="B91" s="81" t="s">
        <v>154</v>
      </c>
      <c r="C91" s="82" t="s">
        <v>319</v>
      </c>
      <c r="D91" s="83" t="s">
        <v>320</v>
      </c>
      <c r="E91" s="84">
        <v>292</v>
      </c>
      <c r="F91" s="85" t="s">
        <v>148</v>
      </c>
      <c r="H91" s="86">
        <f t="shared" si="0"/>
        <v>0</v>
      </c>
      <c r="J91" s="86">
        <f t="shared" si="1"/>
        <v>0</v>
      </c>
      <c r="K91" s="87">
        <v>0.18906999999999999</v>
      </c>
      <c r="L91" s="87">
        <f t="shared" si="2"/>
        <v>55.208439999999996</v>
      </c>
      <c r="N91" s="84">
        <f t="shared" si="3"/>
        <v>0</v>
      </c>
      <c r="O91" s="85">
        <v>20</v>
      </c>
      <c r="P91" s="85" t="s">
        <v>149</v>
      </c>
      <c r="V91" s="88" t="s">
        <v>106</v>
      </c>
      <c r="W91" s="84">
        <v>6.4240000000000004</v>
      </c>
      <c r="X91" s="129" t="s">
        <v>321</v>
      </c>
      <c r="Y91" s="129" t="s">
        <v>319</v>
      </c>
      <c r="Z91" s="82" t="s">
        <v>312</v>
      </c>
      <c r="AB91" s="85">
        <v>7</v>
      </c>
      <c r="AJ91" s="71" t="s">
        <v>152</v>
      </c>
      <c r="AK91" s="71" t="s">
        <v>153</v>
      </c>
    </row>
    <row r="92" spans="1:37">
      <c r="A92" s="80">
        <v>41</v>
      </c>
      <c r="B92" s="81" t="s">
        <v>154</v>
      </c>
      <c r="C92" s="82" t="s">
        <v>322</v>
      </c>
      <c r="D92" s="83" t="s">
        <v>323</v>
      </c>
      <c r="E92" s="84">
        <v>292</v>
      </c>
      <c r="F92" s="85" t="s">
        <v>148</v>
      </c>
      <c r="H92" s="86">
        <f t="shared" si="0"/>
        <v>0</v>
      </c>
      <c r="J92" s="86">
        <f t="shared" si="1"/>
        <v>0</v>
      </c>
      <c r="K92" s="87">
        <v>0.46166000000000001</v>
      </c>
      <c r="L92" s="87">
        <f t="shared" si="2"/>
        <v>134.80472</v>
      </c>
      <c r="N92" s="84">
        <f t="shared" si="3"/>
        <v>0</v>
      </c>
      <c r="O92" s="85">
        <v>20</v>
      </c>
      <c r="P92" s="85" t="s">
        <v>149</v>
      </c>
      <c r="V92" s="88" t="s">
        <v>106</v>
      </c>
      <c r="W92" s="84">
        <v>8.76</v>
      </c>
      <c r="X92" s="129" t="s">
        <v>324</v>
      </c>
      <c r="Y92" s="129" t="s">
        <v>322</v>
      </c>
      <c r="Z92" s="82" t="s">
        <v>312</v>
      </c>
      <c r="AB92" s="85">
        <v>7</v>
      </c>
      <c r="AJ92" s="71" t="s">
        <v>152</v>
      </c>
      <c r="AK92" s="71" t="s">
        <v>153</v>
      </c>
    </row>
    <row r="93" spans="1:37" ht="25.5">
      <c r="A93" s="80">
        <v>42</v>
      </c>
      <c r="B93" s="81" t="s">
        <v>208</v>
      </c>
      <c r="C93" s="82" t="s">
        <v>325</v>
      </c>
      <c r="D93" s="83" t="s">
        <v>326</v>
      </c>
      <c r="E93" s="84">
        <v>292</v>
      </c>
      <c r="F93" s="85" t="s">
        <v>148</v>
      </c>
      <c r="H93" s="86">
        <f t="shared" si="0"/>
        <v>0</v>
      </c>
      <c r="J93" s="86">
        <f t="shared" si="1"/>
        <v>0</v>
      </c>
      <c r="K93" s="87">
        <v>8.3500000000000005E-2</v>
      </c>
      <c r="L93" s="87">
        <f t="shared" si="2"/>
        <v>24.382000000000001</v>
      </c>
      <c r="N93" s="84">
        <f t="shared" si="3"/>
        <v>0</v>
      </c>
      <c r="O93" s="85">
        <v>20</v>
      </c>
      <c r="P93" s="85" t="s">
        <v>149</v>
      </c>
      <c r="V93" s="88" t="s">
        <v>106</v>
      </c>
      <c r="W93" s="84">
        <v>35.332000000000001</v>
      </c>
      <c r="X93" s="129" t="s">
        <v>327</v>
      </c>
      <c r="Y93" s="129" t="s">
        <v>325</v>
      </c>
      <c r="Z93" s="82" t="s">
        <v>328</v>
      </c>
      <c r="AB93" s="85">
        <v>7</v>
      </c>
      <c r="AJ93" s="71" t="s">
        <v>152</v>
      </c>
      <c r="AK93" s="71" t="s">
        <v>153</v>
      </c>
    </row>
    <row r="94" spans="1:37">
      <c r="A94" s="80">
        <v>43</v>
      </c>
      <c r="B94" s="81" t="s">
        <v>329</v>
      </c>
      <c r="C94" s="82" t="s">
        <v>330</v>
      </c>
      <c r="D94" s="83" t="s">
        <v>331</v>
      </c>
      <c r="E94" s="84">
        <v>82.733000000000004</v>
      </c>
      <c r="F94" s="85" t="s">
        <v>264</v>
      </c>
      <c r="I94" s="86">
        <f>ROUND(E94*G94,2)</f>
        <v>0</v>
      </c>
      <c r="J94" s="86">
        <f t="shared" si="1"/>
        <v>0</v>
      </c>
      <c r="K94" s="87">
        <v>1.9079999999999999</v>
      </c>
      <c r="L94" s="87">
        <f t="shared" si="2"/>
        <v>157.85456400000001</v>
      </c>
      <c r="N94" s="84">
        <f t="shared" si="3"/>
        <v>0</v>
      </c>
      <c r="O94" s="85">
        <v>20</v>
      </c>
      <c r="P94" s="85" t="s">
        <v>149</v>
      </c>
      <c r="V94" s="88" t="s">
        <v>98</v>
      </c>
      <c r="X94" s="129" t="s">
        <v>330</v>
      </c>
      <c r="Y94" s="129" t="s">
        <v>330</v>
      </c>
      <c r="Z94" s="82" t="s">
        <v>332</v>
      </c>
      <c r="AA94" s="82" t="s">
        <v>149</v>
      </c>
      <c r="AB94" s="85">
        <v>2</v>
      </c>
      <c r="AJ94" s="71" t="s">
        <v>333</v>
      </c>
      <c r="AK94" s="71" t="s">
        <v>153</v>
      </c>
    </row>
    <row r="95" spans="1:37">
      <c r="D95" s="130" t="s">
        <v>334</v>
      </c>
      <c r="E95" s="131"/>
      <c r="F95" s="132"/>
      <c r="G95" s="133"/>
      <c r="H95" s="133"/>
      <c r="I95" s="133"/>
      <c r="J95" s="133"/>
      <c r="K95" s="134"/>
      <c r="L95" s="134"/>
      <c r="M95" s="131"/>
      <c r="N95" s="131"/>
      <c r="O95" s="132"/>
      <c r="P95" s="132"/>
      <c r="Q95" s="131"/>
      <c r="R95" s="131"/>
      <c r="S95" s="131"/>
      <c r="T95" s="135"/>
      <c r="U95" s="135"/>
      <c r="V95" s="135" t="s">
        <v>0</v>
      </c>
      <c r="W95" s="131"/>
      <c r="X95" s="136"/>
    </row>
    <row r="96" spans="1:37">
      <c r="D96" s="137" t="s">
        <v>335</v>
      </c>
      <c r="E96" s="138">
        <f>J96</f>
        <v>0</v>
      </c>
      <c r="H96" s="138">
        <f>SUM(H87:H95)</f>
        <v>0</v>
      </c>
      <c r="I96" s="138">
        <f>SUM(I87:I95)</f>
        <v>0</v>
      </c>
      <c r="J96" s="138">
        <f>SUM(J87:J95)</f>
        <v>0</v>
      </c>
      <c r="L96" s="139">
        <f>SUM(L87:L95)</f>
        <v>599.25199400000008</v>
      </c>
      <c r="N96" s="140">
        <f>SUM(N87:N95)</f>
        <v>0</v>
      </c>
      <c r="W96" s="84">
        <f>SUM(W87:W95)</f>
        <v>67.087000000000003</v>
      </c>
    </row>
    <row r="98" spans="1:37">
      <c r="B98" s="82" t="s">
        <v>336</v>
      </c>
    </row>
    <row r="99" spans="1:37">
      <c r="A99" s="80">
        <v>44</v>
      </c>
      <c r="B99" s="81" t="s">
        <v>214</v>
      </c>
      <c r="C99" s="82" t="s">
        <v>337</v>
      </c>
      <c r="D99" s="83" t="s">
        <v>338</v>
      </c>
      <c r="E99" s="84">
        <v>20</v>
      </c>
      <c r="F99" s="85" t="s">
        <v>148</v>
      </c>
      <c r="H99" s="86">
        <f>ROUND(E99*G99,2)</f>
        <v>0</v>
      </c>
      <c r="J99" s="86">
        <f>ROUND(E99*G99,2)</f>
        <v>0</v>
      </c>
      <c r="K99" s="87">
        <v>1.0000000000000001E-5</v>
      </c>
      <c r="L99" s="87">
        <f>E99*K99</f>
        <v>2.0000000000000001E-4</v>
      </c>
      <c r="N99" s="84">
        <f>E99*M99</f>
        <v>0</v>
      </c>
      <c r="O99" s="85">
        <v>20</v>
      </c>
      <c r="P99" s="85" t="s">
        <v>149</v>
      </c>
      <c r="V99" s="88" t="s">
        <v>106</v>
      </c>
      <c r="W99" s="84">
        <v>1.56</v>
      </c>
      <c r="X99" s="129" t="s">
        <v>339</v>
      </c>
      <c r="Y99" s="129" t="s">
        <v>337</v>
      </c>
      <c r="Z99" s="82" t="s">
        <v>340</v>
      </c>
      <c r="AB99" s="85">
        <v>7</v>
      </c>
      <c r="AJ99" s="71" t="s">
        <v>152</v>
      </c>
      <c r="AK99" s="71" t="s">
        <v>153</v>
      </c>
    </row>
    <row r="100" spans="1:37">
      <c r="D100" s="130" t="s">
        <v>341</v>
      </c>
      <c r="E100" s="131"/>
      <c r="F100" s="132"/>
      <c r="G100" s="133"/>
      <c r="H100" s="133"/>
      <c r="I100" s="133"/>
      <c r="J100" s="133"/>
      <c r="K100" s="134"/>
      <c r="L100" s="134"/>
      <c r="M100" s="131"/>
      <c r="N100" s="131"/>
      <c r="O100" s="132"/>
      <c r="P100" s="132"/>
      <c r="Q100" s="131"/>
      <c r="R100" s="131"/>
      <c r="S100" s="131"/>
      <c r="T100" s="135"/>
      <c r="U100" s="135"/>
      <c r="V100" s="135" t="s">
        <v>0</v>
      </c>
      <c r="W100" s="131"/>
      <c r="X100" s="136"/>
    </row>
    <row r="101" spans="1:37">
      <c r="D101" s="130" t="s">
        <v>342</v>
      </c>
      <c r="E101" s="131"/>
      <c r="F101" s="132"/>
      <c r="G101" s="133"/>
      <c r="H101" s="133"/>
      <c r="I101" s="133"/>
      <c r="J101" s="133"/>
      <c r="K101" s="134"/>
      <c r="L101" s="134"/>
      <c r="M101" s="131"/>
      <c r="N101" s="131"/>
      <c r="O101" s="132"/>
      <c r="P101" s="132"/>
      <c r="Q101" s="131"/>
      <c r="R101" s="131"/>
      <c r="S101" s="131"/>
      <c r="T101" s="135"/>
      <c r="U101" s="135"/>
      <c r="V101" s="135" t="s">
        <v>0</v>
      </c>
      <c r="W101" s="131"/>
      <c r="X101" s="136"/>
    </row>
    <row r="102" spans="1:37" ht="25.5">
      <c r="A102" s="80">
        <v>45</v>
      </c>
      <c r="B102" s="81" t="s">
        <v>214</v>
      </c>
      <c r="C102" s="82" t="s">
        <v>343</v>
      </c>
      <c r="D102" s="83" t="s">
        <v>344</v>
      </c>
      <c r="E102" s="84">
        <v>20.13</v>
      </c>
      <c r="F102" s="85" t="s">
        <v>148</v>
      </c>
      <c r="H102" s="86">
        <f>ROUND(E102*G102,2)</f>
        <v>0</v>
      </c>
      <c r="J102" s="86">
        <f>ROUND(E102*G102,2)</f>
        <v>0</v>
      </c>
      <c r="K102" s="87">
        <v>3.0630000000000001E-2</v>
      </c>
      <c r="L102" s="87">
        <f>E102*K102</f>
        <v>0.61658190000000002</v>
      </c>
      <c r="N102" s="84">
        <f>E102*M102</f>
        <v>0</v>
      </c>
      <c r="O102" s="85">
        <v>20</v>
      </c>
      <c r="P102" s="85" t="s">
        <v>149</v>
      </c>
      <c r="V102" s="88" t="s">
        <v>106</v>
      </c>
      <c r="W102" s="84">
        <v>7.5289999999999999</v>
      </c>
      <c r="X102" s="129" t="s">
        <v>345</v>
      </c>
      <c r="Y102" s="129" t="s">
        <v>343</v>
      </c>
      <c r="Z102" s="82" t="s">
        <v>340</v>
      </c>
      <c r="AB102" s="85">
        <v>7</v>
      </c>
      <c r="AJ102" s="71" t="s">
        <v>152</v>
      </c>
      <c r="AK102" s="71" t="s">
        <v>153</v>
      </c>
    </row>
    <row r="103" spans="1:37">
      <c r="D103" s="130" t="s">
        <v>346</v>
      </c>
      <c r="E103" s="131"/>
      <c r="F103" s="132"/>
      <c r="G103" s="133"/>
      <c r="H103" s="133"/>
      <c r="I103" s="133"/>
      <c r="J103" s="133"/>
      <c r="K103" s="134"/>
      <c r="L103" s="134"/>
      <c r="M103" s="131"/>
      <c r="N103" s="131"/>
      <c r="O103" s="132"/>
      <c r="P103" s="132"/>
      <c r="Q103" s="131"/>
      <c r="R103" s="131"/>
      <c r="S103" s="131"/>
      <c r="T103" s="135"/>
      <c r="U103" s="135"/>
      <c r="V103" s="135" t="s">
        <v>0</v>
      </c>
      <c r="W103" s="131"/>
      <c r="X103" s="136"/>
    </row>
    <row r="104" spans="1:37">
      <c r="A104" s="80">
        <v>46</v>
      </c>
      <c r="B104" s="81" t="s">
        <v>214</v>
      </c>
      <c r="C104" s="82" t="s">
        <v>347</v>
      </c>
      <c r="D104" s="83" t="s">
        <v>348</v>
      </c>
      <c r="E104" s="84">
        <v>37.716000000000001</v>
      </c>
      <c r="F104" s="85" t="s">
        <v>148</v>
      </c>
      <c r="H104" s="86">
        <f>ROUND(E104*G104,2)</f>
        <v>0</v>
      </c>
      <c r="J104" s="86">
        <f>ROUND(E104*G104,2)</f>
        <v>0</v>
      </c>
      <c r="K104" s="87">
        <v>3.6749999999999998E-2</v>
      </c>
      <c r="L104" s="87">
        <f>E104*K104</f>
        <v>1.386063</v>
      </c>
      <c r="N104" s="84">
        <f>E104*M104</f>
        <v>0</v>
      </c>
      <c r="O104" s="85">
        <v>20</v>
      </c>
      <c r="P104" s="85" t="s">
        <v>149</v>
      </c>
      <c r="V104" s="88" t="s">
        <v>106</v>
      </c>
      <c r="W104" s="84">
        <v>17.914999999999999</v>
      </c>
      <c r="X104" s="129" t="s">
        <v>349</v>
      </c>
      <c r="Y104" s="129" t="s">
        <v>347</v>
      </c>
      <c r="Z104" s="82" t="s">
        <v>340</v>
      </c>
      <c r="AB104" s="85">
        <v>7</v>
      </c>
      <c r="AJ104" s="71" t="s">
        <v>152</v>
      </c>
      <c r="AK104" s="71" t="s">
        <v>153</v>
      </c>
    </row>
    <row r="105" spans="1:37">
      <c r="D105" s="130" t="s">
        <v>350</v>
      </c>
      <c r="E105" s="131"/>
      <c r="F105" s="132"/>
      <c r="G105" s="133"/>
      <c r="H105" s="133"/>
      <c r="I105" s="133"/>
      <c r="J105" s="133"/>
      <c r="K105" s="134"/>
      <c r="L105" s="134"/>
      <c r="M105" s="131"/>
      <c r="N105" s="131"/>
      <c r="O105" s="132"/>
      <c r="P105" s="132"/>
      <c r="Q105" s="131"/>
      <c r="R105" s="131"/>
      <c r="S105" s="131"/>
      <c r="T105" s="135"/>
      <c r="U105" s="135"/>
      <c r="V105" s="135" t="s">
        <v>0</v>
      </c>
      <c r="W105" s="131"/>
      <c r="X105" s="136"/>
    </row>
    <row r="106" spans="1:37">
      <c r="D106" s="141" t="s">
        <v>351</v>
      </c>
      <c r="E106" s="142"/>
      <c r="F106" s="143"/>
      <c r="G106" s="144"/>
      <c r="H106" s="144"/>
      <c r="I106" s="144"/>
      <c r="J106" s="144"/>
      <c r="K106" s="145"/>
      <c r="L106" s="145"/>
      <c r="M106" s="142"/>
      <c r="N106" s="142"/>
      <c r="O106" s="143"/>
      <c r="P106" s="143"/>
      <c r="Q106" s="142"/>
      <c r="R106" s="142"/>
      <c r="S106" s="142"/>
      <c r="T106" s="146"/>
      <c r="U106" s="146"/>
      <c r="V106" s="146" t="s">
        <v>1</v>
      </c>
      <c r="W106" s="142"/>
      <c r="X106" s="147"/>
    </row>
    <row r="107" spans="1:37" ht="25.5">
      <c r="A107" s="80">
        <v>47</v>
      </c>
      <c r="B107" s="81" t="s">
        <v>214</v>
      </c>
      <c r="C107" s="82" t="s">
        <v>352</v>
      </c>
      <c r="D107" s="83" t="s">
        <v>353</v>
      </c>
      <c r="E107" s="84">
        <v>20.13</v>
      </c>
      <c r="F107" s="85" t="s">
        <v>148</v>
      </c>
      <c r="H107" s="86">
        <f>ROUND(E107*G107,2)</f>
        <v>0</v>
      </c>
      <c r="J107" s="86">
        <f>ROUND(E107*G107,2)</f>
        <v>0</v>
      </c>
      <c r="K107" s="87">
        <v>3.3E-4</v>
      </c>
      <c r="L107" s="87">
        <f>E107*K107</f>
        <v>6.6428999999999993E-3</v>
      </c>
      <c r="N107" s="84">
        <f>E107*M107</f>
        <v>0</v>
      </c>
      <c r="O107" s="85">
        <v>20</v>
      </c>
      <c r="P107" s="85" t="s">
        <v>149</v>
      </c>
      <c r="V107" s="88" t="s">
        <v>106</v>
      </c>
      <c r="W107" s="84">
        <v>3.6230000000000002</v>
      </c>
      <c r="X107" s="129" t="s">
        <v>354</v>
      </c>
      <c r="Y107" s="129" t="s">
        <v>352</v>
      </c>
      <c r="Z107" s="82" t="s">
        <v>340</v>
      </c>
      <c r="AB107" s="85">
        <v>7</v>
      </c>
      <c r="AJ107" s="71" t="s">
        <v>152</v>
      </c>
      <c r="AK107" s="71" t="s">
        <v>153</v>
      </c>
    </row>
    <row r="108" spans="1:37">
      <c r="A108" s="80">
        <v>48</v>
      </c>
      <c r="B108" s="81" t="s">
        <v>214</v>
      </c>
      <c r="C108" s="82" t="s">
        <v>355</v>
      </c>
      <c r="D108" s="83" t="s">
        <v>356</v>
      </c>
      <c r="E108" s="84">
        <v>1.76</v>
      </c>
      <c r="F108" s="85" t="s">
        <v>148</v>
      </c>
      <c r="H108" s="86">
        <f>ROUND(E108*G108,2)</f>
        <v>0</v>
      </c>
      <c r="J108" s="86">
        <f>ROUND(E108*G108,2)</f>
        <v>0</v>
      </c>
      <c r="K108" s="87">
        <v>1.0000000000000001E-5</v>
      </c>
      <c r="L108" s="87">
        <f>E108*K108</f>
        <v>1.7600000000000001E-5</v>
      </c>
      <c r="N108" s="84">
        <f>E108*M108</f>
        <v>0</v>
      </c>
      <c r="O108" s="85">
        <v>20</v>
      </c>
      <c r="P108" s="85" t="s">
        <v>149</v>
      </c>
      <c r="V108" s="88" t="s">
        <v>106</v>
      </c>
      <c r="W108" s="84">
        <v>0.13700000000000001</v>
      </c>
      <c r="X108" s="129" t="s">
        <v>357</v>
      </c>
      <c r="Y108" s="129" t="s">
        <v>355</v>
      </c>
      <c r="Z108" s="82" t="s">
        <v>340</v>
      </c>
      <c r="AB108" s="85">
        <v>7</v>
      </c>
      <c r="AJ108" s="71" t="s">
        <v>152</v>
      </c>
      <c r="AK108" s="71" t="s">
        <v>153</v>
      </c>
    </row>
    <row r="109" spans="1:37">
      <c r="D109" s="130" t="s">
        <v>358</v>
      </c>
      <c r="E109" s="131"/>
      <c r="F109" s="132"/>
      <c r="G109" s="133"/>
      <c r="H109" s="133"/>
      <c r="I109" s="133"/>
      <c r="J109" s="133"/>
      <c r="K109" s="134"/>
      <c r="L109" s="134"/>
      <c r="M109" s="131"/>
      <c r="N109" s="131"/>
      <c r="O109" s="132"/>
      <c r="P109" s="132"/>
      <c r="Q109" s="131"/>
      <c r="R109" s="131"/>
      <c r="S109" s="131"/>
      <c r="T109" s="135"/>
      <c r="U109" s="135"/>
      <c r="V109" s="135" t="s">
        <v>0</v>
      </c>
      <c r="W109" s="131"/>
      <c r="X109" s="136"/>
    </row>
    <row r="110" spans="1:37">
      <c r="A110" s="80">
        <v>49</v>
      </c>
      <c r="B110" s="81" t="s">
        <v>214</v>
      </c>
      <c r="C110" s="82" t="s">
        <v>359</v>
      </c>
      <c r="D110" s="83" t="s">
        <v>360</v>
      </c>
      <c r="E110" s="84">
        <v>165.38499999999999</v>
      </c>
      <c r="F110" s="85" t="s">
        <v>148</v>
      </c>
      <c r="H110" s="86">
        <f>ROUND(E110*G110,2)</f>
        <v>0</v>
      </c>
      <c r="J110" s="86">
        <f>ROUND(E110*G110,2)</f>
        <v>0</v>
      </c>
      <c r="K110" s="87">
        <v>1E-4</v>
      </c>
      <c r="L110" s="87">
        <f>E110*K110</f>
        <v>1.6538500000000001E-2</v>
      </c>
      <c r="N110" s="84">
        <f>E110*M110</f>
        <v>0</v>
      </c>
      <c r="O110" s="85">
        <v>20</v>
      </c>
      <c r="P110" s="85">
        <v>29</v>
      </c>
      <c r="V110" s="88" t="s">
        <v>106</v>
      </c>
      <c r="W110" s="84">
        <v>7.7729999999999997</v>
      </c>
      <c r="X110" s="129" t="s">
        <v>361</v>
      </c>
      <c r="Y110" s="129" t="s">
        <v>359</v>
      </c>
      <c r="Z110" s="82" t="s">
        <v>362</v>
      </c>
      <c r="AB110" s="85">
        <v>7</v>
      </c>
      <c r="AJ110" s="71" t="s">
        <v>152</v>
      </c>
      <c r="AK110" s="71" t="s">
        <v>153</v>
      </c>
    </row>
    <row r="111" spans="1:37">
      <c r="A111" s="80">
        <v>50</v>
      </c>
      <c r="B111" s="81" t="s">
        <v>214</v>
      </c>
      <c r="C111" s="82" t="s">
        <v>363</v>
      </c>
      <c r="D111" s="83" t="s">
        <v>364</v>
      </c>
      <c r="E111" s="84">
        <v>165.38499999999999</v>
      </c>
      <c r="F111" s="85" t="s">
        <v>148</v>
      </c>
      <c r="H111" s="86">
        <f>ROUND(E111*G111,2)</f>
        <v>0</v>
      </c>
      <c r="J111" s="86">
        <f>ROUND(E111*G111,2)</f>
        <v>0</v>
      </c>
      <c r="K111" s="87">
        <v>2.6900000000000001E-3</v>
      </c>
      <c r="L111" s="87">
        <f>E111*K111</f>
        <v>0.44488565000000002</v>
      </c>
      <c r="N111" s="84">
        <f>E111*M111</f>
        <v>0</v>
      </c>
      <c r="O111" s="85">
        <v>20</v>
      </c>
      <c r="P111" s="85">
        <v>29</v>
      </c>
      <c r="V111" s="88" t="s">
        <v>106</v>
      </c>
      <c r="W111" s="84">
        <v>68.304000000000002</v>
      </c>
      <c r="X111" s="129" t="s">
        <v>365</v>
      </c>
      <c r="Y111" s="129" t="s">
        <v>363</v>
      </c>
      <c r="Z111" s="82" t="s">
        <v>362</v>
      </c>
      <c r="AB111" s="85">
        <v>7</v>
      </c>
      <c r="AJ111" s="71" t="s">
        <v>152</v>
      </c>
      <c r="AK111" s="71" t="s">
        <v>153</v>
      </c>
    </row>
    <row r="112" spans="1:37">
      <c r="D112" s="130" t="s">
        <v>366</v>
      </c>
      <c r="E112" s="131"/>
      <c r="F112" s="132"/>
      <c r="G112" s="133"/>
      <c r="H112" s="133"/>
      <c r="I112" s="133"/>
      <c r="J112" s="133"/>
      <c r="K112" s="134"/>
      <c r="L112" s="134"/>
      <c r="M112" s="131"/>
      <c r="N112" s="131"/>
      <c r="O112" s="132"/>
      <c r="P112" s="132"/>
      <c r="Q112" s="131"/>
      <c r="R112" s="131"/>
      <c r="S112" s="131"/>
      <c r="T112" s="135"/>
      <c r="U112" s="135"/>
      <c r="V112" s="135" t="s">
        <v>0</v>
      </c>
      <c r="W112" s="131"/>
      <c r="X112" s="136"/>
    </row>
    <row r="113" spans="1:37">
      <c r="D113" s="130" t="s">
        <v>367</v>
      </c>
      <c r="E113" s="131"/>
      <c r="F113" s="132"/>
      <c r="G113" s="133"/>
      <c r="H113" s="133"/>
      <c r="I113" s="133"/>
      <c r="J113" s="133"/>
      <c r="K113" s="134"/>
      <c r="L113" s="134"/>
      <c r="M113" s="131"/>
      <c r="N113" s="131"/>
      <c r="O113" s="132"/>
      <c r="P113" s="132"/>
      <c r="Q113" s="131"/>
      <c r="R113" s="131"/>
      <c r="S113" s="131"/>
      <c r="T113" s="135"/>
      <c r="U113" s="135"/>
      <c r="V113" s="135" t="s">
        <v>0</v>
      </c>
      <c r="W113" s="131"/>
      <c r="X113" s="136"/>
    </row>
    <row r="114" spans="1:37">
      <c r="D114" s="130" t="s">
        <v>368</v>
      </c>
      <c r="E114" s="131"/>
      <c r="F114" s="132"/>
      <c r="G114" s="133"/>
      <c r="H114" s="133"/>
      <c r="I114" s="133"/>
      <c r="J114" s="133"/>
      <c r="K114" s="134"/>
      <c r="L114" s="134"/>
      <c r="M114" s="131"/>
      <c r="N114" s="131"/>
      <c r="O114" s="132"/>
      <c r="P114" s="132"/>
      <c r="Q114" s="131"/>
      <c r="R114" s="131"/>
      <c r="S114" s="131"/>
      <c r="T114" s="135"/>
      <c r="U114" s="135"/>
      <c r="V114" s="135" t="s">
        <v>0</v>
      </c>
      <c r="W114" s="131"/>
      <c r="X114" s="136"/>
    </row>
    <row r="115" spans="1:37" ht="25.5">
      <c r="A115" s="80">
        <v>51</v>
      </c>
      <c r="B115" s="81" t="s">
        <v>214</v>
      </c>
      <c r="C115" s="82" t="s">
        <v>369</v>
      </c>
      <c r="D115" s="83" t="s">
        <v>370</v>
      </c>
      <c r="E115" s="84">
        <v>165.38499999999999</v>
      </c>
      <c r="F115" s="85" t="s">
        <v>148</v>
      </c>
      <c r="H115" s="86">
        <f>ROUND(E115*G115,2)</f>
        <v>0</v>
      </c>
      <c r="J115" s="86">
        <f>ROUND(E115*G115,2)</f>
        <v>0</v>
      </c>
      <c r="K115" s="87">
        <v>4.5599999999999998E-3</v>
      </c>
      <c r="L115" s="87">
        <f>E115*K115</f>
        <v>0.75415559999999993</v>
      </c>
      <c r="N115" s="84">
        <f>E115*M115</f>
        <v>0</v>
      </c>
      <c r="O115" s="85">
        <v>20</v>
      </c>
      <c r="P115" s="85">
        <v>29</v>
      </c>
      <c r="V115" s="88" t="s">
        <v>106</v>
      </c>
      <c r="W115" s="84">
        <v>71.281000000000006</v>
      </c>
      <c r="X115" s="129" t="s">
        <v>371</v>
      </c>
      <c r="Y115" s="129" t="s">
        <v>369</v>
      </c>
      <c r="Z115" s="82" t="s">
        <v>340</v>
      </c>
      <c r="AB115" s="85">
        <v>7</v>
      </c>
      <c r="AJ115" s="71" t="s">
        <v>152</v>
      </c>
      <c r="AK115" s="71" t="s">
        <v>153</v>
      </c>
    </row>
    <row r="116" spans="1:37">
      <c r="A116" s="80">
        <v>52</v>
      </c>
      <c r="B116" s="81" t="s">
        <v>214</v>
      </c>
      <c r="C116" s="82" t="s">
        <v>372</v>
      </c>
      <c r="D116" s="83" t="s">
        <v>373</v>
      </c>
      <c r="E116" s="84">
        <v>3.8069999999999999</v>
      </c>
      <c r="F116" s="85" t="s">
        <v>160</v>
      </c>
      <c r="H116" s="86">
        <f>ROUND(E116*G116,2)</f>
        <v>0</v>
      </c>
      <c r="J116" s="86">
        <f>ROUND(E116*G116,2)</f>
        <v>0</v>
      </c>
      <c r="K116" s="87">
        <v>2.3793099999999998</v>
      </c>
      <c r="L116" s="87">
        <f>E116*K116</f>
        <v>9.0580331699999999</v>
      </c>
      <c r="N116" s="84">
        <f>E116*M116</f>
        <v>0</v>
      </c>
      <c r="O116" s="85">
        <v>20</v>
      </c>
      <c r="P116" s="85" t="s">
        <v>149</v>
      </c>
      <c r="V116" s="88" t="s">
        <v>106</v>
      </c>
      <c r="W116" s="84">
        <v>11.766999999999999</v>
      </c>
      <c r="X116" s="129" t="s">
        <v>374</v>
      </c>
      <c r="Y116" s="129" t="s">
        <v>372</v>
      </c>
      <c r="Z116" s="82" t="s">
        <v>218</v>
      </c>
      <c r="AB116" s="85">
        <v>7</v>
      </c>
      <c r="AJ116" s="71" t="s">
        <v>152</v>
      </c>
      <c r="AK116" s="71" t="s">
        <v>153</v>
      </c>
    </row>
    <row r="117" spans="1:37" ht="25.5">
      <c r="D117" s="130" t="s">
        <v>375</v>
      </c>
      <c r="E117" s="131"/>
      <c r="F117" s="132"/>
      <c r="G117" s="133"/>
      <c r="H117" s="133"/>
      <c r="I117" s="133"/>
      <c r="J117" s="133"/>
      <c r="K117" s="134"/>
      <c r="L117" s="134"/>
      <c r="M117" s="131"/>
      <c r="N117" s="131"/>
      <c r="O117" s="132"/>
      <c r="P117" s="132"/>
      <c r="Q117" s="131"/>
      <c r="R117" s="131"/>
      <c r="S117" s="131"/>
      <c r="T117" s="135"/>
      <c r="U117" s="135"/>
      <c r="V117" s="135" t="s">
        <v>0</v>
      </c>
      <c r="W117" s="131"/>
      <c r="X117" s="136"/>
    </row>
    <row r="118" spans="1:37" ht="25.5">
      <c r="A118" s="80">
        <v>53</v>
      </c>
      <c r="B118" s="81" t="s">
        <v>214</v>
      </c>
      <c r="C118" s="82" t="s">
        <v>376</v>
      </c>
      <c r="D118" s="83" t="s">
        <v>377</v>
      </c>
      <c r="E118" s="84">
        <v>15.16</v>
      </c>
      <c r="F118" s="85" t="s">
        <v>148</v>
      </c>
      <c r="H118" s="86">
        <f>ROUND(E118*G118,2)</f>
        <v>0</v>
      </c>
      <c r="J118" s="86">
        <f>ROUND(E118*G118,2)</f>
        <v>0</v>
      </c>
      <c r="K118" s="87">
        <v>0.105</v>
      </c>
      <c r="L118" s="87">
        <f>E118*K118</f>
        <v>1.5917999999999999</v>
      </c>
      <c r="N118" s="84">
        <f>E118*M118</f>
        <v>0</v>
      </c>
      <c r="O118" s="85">
        <v>20</v>
      </c>
      <c r="P118" s="85" t="s">
        <v>149</v>
      </c>
      <c r="V118" s="88" t="s">
        <v>106</v>
      </c>
      <c r="W118" s="84">
        <v>7.8380000000000001</v>
      </c>
      <c r="X118" s="129" t="s">
        <v>378</v>
      </c>
      <c r="Y118" s="129" t="s">
        <v>376</v>
      </c>
      <c r="Z118" s="82" t="s">
        <v>218</v>
      </c>
      <c r="AB118" s="85">
        <v>7</v>
      </c>
      <c r="AJ118" s="71" t="s">
        <v>152</v>
      </c>
      <c r="AK118" s="71" t="s">
        <v>153</v>
      </c>
    </row>
    <row r="119" spans="1:37">
      <c r="D119" s="130" t="s">
        <v>342</v>
      </c>
      <c r="E119" s="131"/>
      <c r="F119" s="132"/>
      <c r="G119" s="133"/>
      <c r="H119" s="133"/>
      <c r="I119" s="133"/>
      <c r="J119" s="133"/>
      <c r="K119" s="134"/>
      <c r="L119" s="134"/>
      <c r="M119" s="131"/>
      <c r="N119" s="131"/>
      <c r="O119" s="132"/>
      <c r="P119" s="132"/>
      <c r="Q119" s="131"/>
      <c r="R119" s="131"/>
      <c r="S119" s="131"/>
      <c r="T119" s="135"/>
      <c r="U119" s="135"/>
      <c r="V119" s="135" t="s">
        <v>0</v>
      </c>
      <c r="W119" s="131"/>
      <c r="X119" s="136"/>
    </row>
    <row r="120" spans="1:37">
      <c r="D120" s="137" t="s">
        <v>379</v>
      </c>
      <c r="E120" s="138">
        <f>J120</f>
        <v>0</v>
      </c>
      <c r="H120" s="138">
        <f>SUM(H98:H119)</f>
        <v>0</v>
      </c>
      <c r="I120" s="138">
        <f>SUM(I98:I119)</f>
        <v>0</v>
      </c>
      <c r="J120" s="138">
        <f>SUM(J98:J119)</f>
        <v>0</v>
      </c>
      <c r="L120" s="139">
        <f>SUM(L98:L119)</f>
        <v>13.874918319999999</v>
      </c>
      <c r="N120" s="140">
        <f>SUM(N98:N119)</f>
        <v>0</v>
      </c>
      <c r="W120" s="84">
        <f>SUM(W98:W119)</f>
        <v>197.727</v>
      </c>
    </row>
    <row r="122" spans="1:37">
      <c r="B122" s="82" t="s">
        <v>380</v>
      </c>
    </row>
    <row r="123" spans="1:37">
      <c r="A123" s="80">
        <v>54</v>
      </c>
      <c r="B123" s="81" t="s">
        <v>381</v>
      </c>
      <c r="C123" s="82" t="s">
        <v>382</v>
      </c>
      <c r="D123" s="83" t="s">
        <v>383</v>
      </c>
      <c r="E123" s="84">
        <v>180.54499999999999</v>
      </c>
      <c r="F123" s="85" t="s">
        <v>148</v>
      </c>
      <c r="H123" s="86">
        <f>ROUND(E123*G123,2)</f>
        <v>0</v>
      </c>
      <c r="J123" s="86">
        <f>ROUND(E123*G123,2)</f>
        <v>0</v>
      </c>
      <c r="K123" s="87">
        <v>1.66E-3</v>
      </c>
      <c r="L123" s="87">
        <f>E123*K123</f>
        <v>0.29970469999999999</v>
      </c>
      <c r="N123" s="84">
        <f>E123*M123</f>
        <v>0</v>
      </c>
      <c r="O123" s="85">
        <v>20</v>
      </c>
      <c r="P123" s="85" t="s">
        <v>149</v>
      </c>
      <c r="V123" s="88" t="s">
        <v>106</v>
      </c>
      <c r="W123" s="84">
        <v>33.401000000000003</v>
      </c>
      <c r="X123" s="129" t="s">
        <v>384</v>
      </c>
      <c r="Y123" s="129" t="s">
        <v>382</v>
      </c>
      <c r="Z123" s="82" t="s">
        <v>385</v>
      </c>
      <c r="AB123" s="85">
        <v>7</v>
      </c>
      <c r="AJ123" s="71" t="s">
        <v>152</v>
      </c>
      <c r="AK123" s="71" t="s">
        <v>153</v>
      </c>
    </row>
    <row r="124" spans="1:37">
      <c r="D124" s="130" t="s">
        <v>342</v>
      </c>
      <c r="E124" s="131"/>
      <c r="F124" s="132"/>
      <c r="G124" s="133"/>
      <c r="H124" s="133"/>
      <c r="I124" s="133"/>
      <c r="J124" s="133"/>
      <c r="K124" s="134"/>
      <c r="L124" s="134"/>
      <c r="M124" s="131"/>
      <c r="N124" s="131"/>
      <c r="O124" s="132"/>
      <c r="P124" s="132"/>
      <c r="Q124" s="131"/>
      <c r="R124" s="131"/>
      <c r="S124" s="131"/>
      <c r="T124" s="135"/>
      <c r="U124" s="135"/>
      <c r="V124" s="135" t="s">
        <v>0</v>
      </c>
      <c r="W124" s="131"/>
      <c r="X124" s="136"/>
    </row>
    <row r="125" spans="1:37">
      <c r="D125" s="130" t="s">
        <v>386</v>
      </c>
      <c r="E125" s="131"/>
      <c r="F125" s="132"/>
      <c r="G125" s="133"/>
      <c r="H125" s="133"/>
      <c r="I125" s="133"/>
      <c r="J125" s="133"/>
      <c r="K125" s="134"/>
      <c r="L125" s="134"/>
      <c r="M125" s="131"/>
      <c r="N125" s="131"/>
      <c r="O125" s="132"/>
      <c r="P125" s="132"/>
      <c r="Q125" s="131"/>
      <c r="R125" s="131"/>
      <c r="S125" s="131"/>
      <c r="T125" s="135"/>
      <c r="U125" s="135"/>
      <c r="V125" s="135" t="s">
        <v>0</v>
      </c>
      <c r="W125" s="131"/>
      <c r="X125" s="136"/>
    </row>
    <row r="126" spans="1:37">
      <c r="A126" s="80">
        <v>55</v>
      </c>
      <c r="B126" s="81" t="s">
        <v>381</v>
      </c>
      <c r="C126" s="82" t="s">
        <v>387</v>
      </c>
      <c r="D126" s="83" t="s">
        <v>388</v>
      </c>
      <c r="E126" s="84">
        <v>108.19499999999999</v>
      </c>
      <c r="F126" s="85" t="s">
        <v>148</v>
      </c>
      <c r="H126" s="86">
        <f>ROUND(E126*G126,2)</f>
        <v>0</v>
      </c>
      <c r="J126" s="86">
        <f>ROUND(E126*G126,2)</f>
        <v>0</v>
      </c>
      <c r="K126" s="87">
        <v>5.8799999999999998E-3</v>
      </c>
      <c r="L126" s="87">
        <f>E126*K126</f>
        <v>0.63618659999999994</v>
      </c>
      <c r="N126" s="84">
        <f>E126*M126</f>
        <v>0</v>
      </c>
      <c r="O126" s="85">
        <v>20</v>
      </c>
      <c r="P126" s="85" t="s">
        <v>149</v>
      </c>
      <c r="V126" s="88" t="s">
        <v>106</v>
      </c>
      <c r="W126" s="84">
        <v>36.57</v>
      </c>
      <c r="X126" s="129" t="s">
        <v>389</v>
      </c>
      <c r="Y126" s="129" t="s">
        <v>387</v>
      </c>
      <c r="Z126" s="82" t="s">
        <v>385</v>
      </c>
      <c r="AB126" s="85">
        <v>7</v>
      </c>
      <c r="AJ126" s="71" t="s">
        <v>152</v>
      </c>
      <c r="AK126" s="71" t="s">
        <v>153</v>
      </c>
    </row>
    <row r="127" spans="1:37">
      <c r="D127" s="130" t="s">
        <v>390</v>
      </c>
      <c r="E127" s="131"/>
      <c r="F127" s="132"/>
      <c r="G127" s="133"/>
      <c r="H127" s="133"/>
      <c r="I127" s="133"/>
      <c r="J127" s="133"/>
      <c r="K127" s="134"/>
      <c r="L127" s="134"/>
      <c r="M127" s="131"/>
      <c r="N127" s="131"/>
      <c r="O127" s="132"/>
      <c r="P127" s="132"/>
      <c r="Q127" s="131"/>
      <c r="R127" s="131"/>
      <c r="S127" s="131"/>
      <c r="T127" s="135"/>
      <c r="U127" s="135"/>
      <c r="V127" s="135" t="s">
        <v>0</v>
      </c>
      <c r="W127" s="131"/>
      <c r="X127" s="136"/>
    </row>
    <row r="128" spans="1:37">
      <c r="A128" s="80">
        <v>56</v>
      </c>
      <c r="B128" s="81" t="s">
        <v>214</v>
      </c>
      <c r="C128" s="82" t="s">
        <v>391</v>
      </c>
      <c r="D128" s="83" t="s">
        <v>392</v>
      </c>
      <c r="E128" s="84">
        <v>242.16</v>
      </c>
      <c r="F128" s="85" t="s">
        <v>148</v>
      </c>
      <c r="H128" s="86">
        <f>ROUND(E128*G128,2)</f>
        <v>0</v>
      </c>
      <c r="J128" s="86">
        <f>ROUND(E128*G128,2)</f>
        <v>0</v>
      </c>
      <c r="K128" s="87">
        <v>2.0000000000000002E-5</v>
      </c>
      <c r="L128" s="87">
        <f>E128*K128</f>
        <v>4.8432000000000006E-3</v>
      </c>
      <c r="N128" s="84">
        <f>E128*M128</f>
        <v>0</v>
      </c>
      <c r="O128" s="85">
        <v>20</v>
      </c>
      <c r="P128" s="85" t="s">
        <v>149</v>
      </c>
      <c r="V128" s="88" t="s">
        <v>106</v>
      </c>
      <c r="W128" s="84">
        <v>68.531000000000006</v>
      </c>
      <c r="X128" s="129" t="s">
        <v>393</v>
      </c>
      <c r="Y128" s="129" t="s">
        <v>391</v>
      </c>
      <c r="Z128" s="82" t="s">
        <v>394</v>
      </c>
      <c r="AB128" s="85">
        <v>7</v>
      </c>
      <c r="AJ128" s="71" t="s">
        <v>152</v>
      </c>
      <c r="AK128" s="71" t="s">
        <v>153</v>
      </c>
    </row>
    <row r="129" spans="1:37">
      <c r="D129" s="130" t="s">
        <v>395</v>
      </c>
      <c r="E129" s="131"/>
      <c r="F129" s="132"/>
      <c r="G129" s="133"/>
      <c r="H129" s="133"/>
      <c r="I129" s="133"/>
      <c r="J129" s="133"/>
      <c r="K129" s="134"/>
      <c r="L129" s="134"/>
      <c r="M129" s="131"/>
      <c r="N129" s="131"/>
      <c r="O129" s="132"/>
      <c r="P129" s="132"/>
      <c r="Q129" s="131"/>
      <c r="R129" s="131"/>
      <c r="S129" s="131"/>
      <c r="T129" s="135"/>
      <c r="U129" s="135"/>
      <c r="V129" s="135" t="s">
        <v>0</v>
      </c>
      <c r="W129" s="131"/>
      <c r="X129" s="136"/>
    </row>
    <row r="130" spans="1:37">
      <c r="A130" s="80">
        <v>57</v>
      </c>
      <c r="B130" s="81" t="s">
        <v>396</v>
      </c>
      <c r="C130" s="82" t="s">
        <v>397</v>
      </c>
      <c r="D130" s="83" t="s">
        <v>398</v>
      </c>
      <c r="E130" s="84">
        <v>0.4</v>
      </c>
      <c r="F130" s="85" t="s">
        <v>160</v>
      </c>
      <c r="H130" s="86">
        <f>ROUND(E130*G130,2)</f>
        <v>0</v>
      </c>
      <c r="J130" s="86">
        <f>ROUND(E130*G130,2)</f>
        <v>0</v>
      </c>
      <c r="L130" s="87">
        <f>E130*K130</f>
        <v>0</v>
      </c>
      <c r="M130" s="84">
        <v>2.2000000000000002</v>
      </c>
      <c r="N130" s="84">
        <f>E130*M130</f>
        <v>0.88000000000000012</v>
      </c>
      <c r="O130" s="85">
        <v>20</v>
      </c>
      <c r="P130" s="85" t="s">
        <v>149</v>
      </c>
      <c r="V130" s="88" t="s">
        <v>106</v>
      </c>
      <c r="W130" s="84">
        <v>1.5640000000000001</v>
      </c>
      <c r="X130" s="129" t="s">
        <v>399</v>
      </c>
      <c r="Y130" s="129" t="s">
        <v>397</v>
      </c>
      <c r="Z130" s="82" t="s">
        <v>151</v>
      </c>
      <c r="AB130" s="85">
        <v>7</v>
      </c>
      <c r="AJ130" s="71" t="s">
        <v>152</v>
      </c>
      <c r="AK130" s="71" t="s">
        <v>153</v>
      </c>
    </row>
    <row r="131" spans="1:37">
      <c r="D131" s="130" t="s">
        <v>400</v>
      </c>
      <c r="E131" s="131"/>
      <c r="F131" s="132"/>
      <c r="G131" s="133"/>
      <c r="H131" s="133"/>
      <c r="I131" s="133"/>
      <c r="J131" s="133"/>
      <c r="K131" s="134"/>
      <c r="L131" s="134"/>
      <c r="M131" s="131"/>
      <c r="N131" s="131"/>
      <c r="O131" s="132"/>
      <c r="P131" s="132"/>
      <c r="Q131" s="131"/>
      <c r="R131" s="131"/>
      <c r="S131" s="131"/>
      <c r="T131" s="135"/>
      <c r="U131" s="135"/>
      <c r="V131" s="135" t="s">
        <v>0</v>
      </c>
      <c r="W131" s="131"/>
      <c r="X131" s="136"/>
    </row>
    <row r="132" spans="1:37">
      <c r="A132" s="80">
        <v>58</v>
      </c>
      <c r="B132" s="81" t="s">
        <v>396</v>
      </c>
      <c r="C132" s="82" t="s">
        <v>401</v>
      </c>
      <c r="D132" s="83" t="s">
        <v>402</v>
      </c>
      <c r="E132" s="84">
        <v>178.62200000000001</v>
      </c>
      <c r="F132" s="85" t="s">
        <v>240</v>
      </c>
      <c r="H132" s="86">
        <f>ROUND(E132*G132,2)</f>
        <v>0</v>
      </c>
      <c r="J132" s="86">
        <f>ROUND(E132*G132,2)</f>
        <v>0</v>
      </c>
      <c r="L132" s="87">
        <f>E132*K132</f>
        <v>0</v>
      </c>
      <c r="N132" s="84">
        <f>E132*M132</f>
        <v>0</v>
      </c>
      <c r="O132" s="85">
        <v>20</v>
      </c>
      <c r="P132" s="85" t="s">
        <v>149</v>
      </c>
      <c r="V132" s="88" t="s">
        <v>106</v>
      </c>
      <c r="W132" s="84">
        <v>96.635000000000005</v>
      </c>
      <c r="X132" s="129" t="s">
        <v>403</v>
      </c>
      <c r="Y132" s="129" t="s">
        <v>401</v>
      </c>
      <c r="Z132" s="82" t="s">
        <v>151</v>
      </c>
      <c r="AB132" s="85">
        <v>7</v>
      </c>
      <c r="AJ132" s="71" t="s">
        <v>152</v>
      </c>
      <c r="AK132" s="71" t="s">
        <v>153</v>
      </c>
    </row>
    <row r="133" spans="1:37">
      <c r="A133" s="80">
        <v>59</v>
      </c>
      <c r="B133" s="81" t="s">
        <v>396</v>
      </c>
      <c r="C133" s="82" t="s">
        <v>404</v>
      </c>
      <c r="D133" s="83" t="s">
        <v>405</v>
      </c>
      <c r="E133" s="84">
        <v>5180.0379999999996</v>
      </c>
      <c r="F133" s="85" t="s">
        <v>240</v>
      </c>
      <c r="H133" s="86">
        <f>ROUND(E133*G133,2)</f>
        <v>0</v>
      </c>
      <c r="J133" s="86">
        <f>ROUND(E133*G133,2)</f>
        <v>0</v>
      </c>
      <c r="L133" s="87">
        <f>E133*K133</f>
        <v>0</v>
      </c>
      <c r="N133" s="84">
        <f>E133*M133</f>
        <v>0</v>
      </c>
      <c r="O133" s="85">
        <v>20</v>
      </c>
      <c r="P133" s="85" t="s">
        <v>149</v>
      </c>
      <c r="V133" s="88" t="s">
        <v>106</v>
      </c>
      <c r="X133" s="129" t="s">
        <v>406</v>
      </c>
      <c r="Y133" s="129" t="s">
        <v>404</v>
      </c>
      <c r="Z133" s="82" t="s">
        <v>151</v>
      </c>
      <c r="AB133" s="85">
        <v>7</v>
      </c>
      <c r="AJ133" s="71" t="s">
        <v>152</v>
      </c>
      <c r="AK133" s="71" t="s">
        <v>153</v>
      </c>
    </row>
    <row r="134" spans="1:37">
      <c r="A134" s="80">
        <v>60</v>
      </c>
      <c r="B134" s="81" t="s">
        <v>396</v>
      </c>
      <c r="C134" s="82" t="s">
        <v>407</v>
      </c>
      <c r="D134" s="83" t="s">
        <v>408</v>
      </c>
      <c r="E134" s="84">
        <v>178.62200000000001</v>
      </c>
      <c r="F134" s="85" t="s">
        <v>240</v>
      </c>
      <c r="H134" s="86">
        <f>ROUND(E134*G134,2)</f>
        <v>0</v>
      </c>
      <c r="J134" s="86">
        <f>ROUND(E134*G134,2)</f>
        <v>0</v>
      </c>
      <c r="L134" s="87">
        <f>E134*K134</f>
        <v>0</v>
      </c>
      <c r="N134" s="84">
        <f>E134*M134</f>
        <v>0</v>
      </c>
      <c r="O134" s="85">
        <v>20</v>
      </c>
      <c r="P134" s="85" t="s">
        <v>149</v>
      </c>
      <c r="V134" s="88" t="s">
        <v>106</v>
      </c>
      <c r="W134" s="84">
        <v>201.30699999999999</v>
      </c>
      <c r="X134" s="129" t="s">
        <v>409</v>
      </c>
      <c r="Y134" s="129" t="s">
        <v>407</v>
      </c>
      <c r="Z134" s="82" t="s">
        <v>151</v>
      </c>
      <c r="AB134" s="85">
        <v>7</v>
      </c>
      <c r="AJ134" s="71" t="s">
        <v>152</v>
      </c>
      <c r="AK134" s="71" t="s">
        <v>153</v>
      </c>
    </row>
    <row r="135" spans="1:37" ht="25.5">
      <c r="A135" s="80">
        <v>61</v>
      </c>
      <c r="B135" s="81" t="s">
        <v>396</v>
      </c>
      <c r="C135" s="82" t="s">
        <v>410</v>
      </c>
      <c r="D135" s="83" t="s">
        <v>411</v>
      </c>
      <c r="E135" s="84">
        <v>178.62200000000001</v>
      </c>
      <c r="F135" s="85" t="s">
        <v>240</v>
      </c>
      <c r="H135" s="86">
        <f>ROUND(E135*G135,2)</f>
        <v>0</v>
      </c>
      <c r="J135" s="86">
        <f>ROUND(E135*G135,2)</f>
        <v>0</v>
      </c>
      <c r="L135" s="87">
        <f>E135*K135</f>
        <v>0</v>
      </c>
      <c r="N135" s="84">
        <f>E135*M135</f>
        <v>0</v>
      </c>
      <c r="O135" s="85">
        <v>20</v>
      </c>
      <c r="P135" s="85" t="s">
        <v>149</v>
      </c>
      <c r="V135" s="88" t="s">
        <v>106</v>
      </c>
      <c r="X135" s="129" t="s">
        <v>412</v>
      </c>
      <c r="Y135" s="129" t="s">
        <v>410</v>
      </c>
      <c r="Z135" s="82" t="s">
        <v>151</v>
      </c>
      <c r="AB135" s="85">
        <v>7</v>
      </c>
      <c r="AJ135" s="71" t="s">
        <v>152</v>
      </c>
      <c r="AK135" s="71" t="s">
        <v>153</v>
      </c>
    </row>
    <row r="136" spans="1:37">
      <c r="A136" s="80">
        <v>62</v>
      </c>
      <c r="B136" s="81" t="s">
        <v>214</v>
      </c>
      <c r="C136" s="82" t="s">
        <v>413</v>
      </c>
      <c r="D136" s="83" t="s">
        <v>414</v>
      </c>
      <c r="E136" s="84">
        <v>804.25400000000002</v>
      </c>
      <c r="F136" s="85" t="s">
        <v>240</v>
      </c>
      <c r="H136" s="86">
        <f>ROUND(E136*G136,2)</f>
        <v>0</v>
      </c>
      <c r="J136" s="86">
        <f>ROUND(E136*G136,2)</f>
        <v>0</v>
      </c>
      <c r="L136" s="87">
        <f>E136*K136</f>
        <v>0</v>
      </c>
      <c r="N136" s="84">
        <f>E136*M136</f>
        <v>0</v>
      </c>
      <c r="O136" s="85">
        <v>20</v>
      </c>
      <c r="P136" s="85" t="s">
        <v>149</v>
      </c>
      <c r="V136" s="88" t="s">
        <v>106</v>
      </c>
      <c r="W136" s="84">
        <v>652.25</v>
      </c>
      <c r="X136" s="129" t="s">
        <v>415</v>
      </c>
      <c r="Y136" s="129" t="s">
        <v>413</v>
      </c>
      <c r="Z136" s="82" t="s">
        <v>416</v>
      </c>
      <c r="AB136" s="85">
        <v>7</v>
      </c>
      <c r="AJ136" s="71" t="s">
        <v>152</v>
      </c>
      <c r="AK136" s="71" t="s">
        <v>153</v>
      </c>
    </row>
    <row r="137" spans="1:37">
      <c r="D137" s="137" t="s">
        <v>417</v>
      </c>
      <c r="E137" s="138">
        <f>J137</f>
        <v>0</v>
      </c>
      <c r="H137" s="138">
        <f>SUM(H122:H136)</f>
        <v>0</v>
      </c>
      <c r="I137" s="138">
        <f>SUM(I122:I136)</f>
        <v>0</v>
      </c>
      <c r="J137" s="138">
        <f>SUM(J122:J136)</f>
        <v>0</v>
      </c>
      <c r="L137" s="139">
        <f>SUM(L122:L136)</f>
        <v>0.94073450000000003</v>
      </c>
      <c r="N137" s="140">
        <f>SUM(N122:N136)</f>
        <v>0.88000000000000012</v>
      </c>
      <c r="W137" s="84">
        <f>SUM(W122:W136)</f>
        <v>1090.258</v>
      </c>
    </row>
    <row r="139" spans="1:37">
      <c r="D139" s="137" t="s">
        <v>418</v>
      </c>
      <c r="E139" s="140">
        <f>J139</f>
        <v>0</v>
      </c>
      <c r="H139" s="138">
        <f>+H36+H57+H72+H85+H96+H120+H137</f>
        <v>0</v>
      </c>
      <c r="I139" s="138">
        <f>+I36+I57+I72+I85+I96+I120+I137</f>
        <v>0</v>
      </c>
      <c r="J139" s="138">
        <f>+J36+J57+J72+J85+J96+J120+J137</f>
        <v>0</v>
      </c>
      <c r="L139" s="139">
        <f>+L36+L57+L72+L85+L96+L120+L137</f>
        <v>804.25354762000006</v>
      </c>
      <c r="N139" s="140">
        <f>+N36+N57+N72+N85+N96+N120+N137</f>
        <v>177.70499999999998</v>
      </c>
      <c r="W139" s="84">
        <f>+W36+W57+W72+W85+W96+W120+W137</f>
        <v>2126.3249999999998</v>
      </c>
    </row>
    <row r="141" spans="1:37">
      <c r="B141" s="128" t="s">
        <v>419</v>
      </c>
    </row>
    <row r="142" spans="1:37">
      <c r="B142" s="82" t="s">
        <v>420</v>
      </c>
    </row>
    <row r="143" spans="1:37">
      <c r="A143" s="80">
        <v>63</v>
      </c>
      <c r="B143" s="81" t="s">
        <v>421</v>
      </c>
      <c r="C143" s="82" t="s">
        <v>422</v>
      </c>
      <c r="D143" s="83" t="s">
        <v>423</v>
      </c>
      <c r="E143" s="84">
        <v>3.76</v>
      </c>
      <c r="F143" s="85" t="s">
        <v>148</v>
      </c>
      <c r="H143" s="86">
        <f>ROUND(E143*G143,2)</f>
        <v>0</v>
      </c>
      <c r="J143" s="86">
        <f>ROUND(E143*G143,2)</f>
        <v>0</v>
      </c>
      <c r="K143" s="87">
        <v>3.5000000000000001E-3</v>
      </c>
      <c r="L143" s="87">
        <f>E143*K143</f>
        <v>1.316E-2</v>
      </c>
      <c r="N143" s="84">
        <f>E143*M143</f>
        <v>0</v>
      </c>
      <c r="O143" s="85">
        <v>20</v>
      </c>
      <c r="P143" s="85" t="s">
        <v>149</v>
      </c>
      <c r="V143" s="88" t="s">
        <v>424</v>
      </c>
      <c r="W143" s="84">
        <v>0.66200000000000003</v>
      </c>
      <c r="X143" s="129" t="s">
        <v>425</v>
      </c>
      <c r="Y143" s="129" t="s">
        <v>422</v>
      </c>
      <c r="Z143" s="82" t="s">
        <v>426</v>
      </c>
      <c r="AB143" s="85">
        <v>7</v>
      </c>
      <c r="AJ143" s="71" t="s">
        <v>427</v>
      </c>
      <c r="AK143" s="71" t="s">
        <v>153</v>
      </c>
    </row>
    <row r="144" spans="1:37">
      <c r="A144" s="80">
        <v>64</v>
      </c>
      <c r="B144" s="81" t="s">
        <v>421</v>
      </c>
      <c r="C144" s="82" t="s">
        <v>428</v>
      </c>
      <c r="D144" s="83" t="s">
        <v>429</v>
      </c>
      <c r="E144" s="84">
        <v>2.67</v>
      </c>
      <c r="F144" s="85" t="s">
        <v>148</v>
      </c>
      <c r="H144" s="86">
        <f>ROUND(E144*G144,2)</f>
        <v>0</v>
      </c>
      <c r="J144" s="86">
        <f>ROUND(E144*G144,2)</f>
        <v>0</v>
      </c>
      <c r="K144" s="87">
        <v>3.96E-3</v>
      </c>
      <c r="L144" s="87">
        <f>E144*K144</f>
        <v>1.05732E-2</v>
      </c>
      <c r="N144" s="84">
        <f>E144*M144</f>
        <v>0</v>
      </c>
      <c r="O144" s="85">
        <v>20</v>
      </c>
      <c r="P144" s="85" t="s">
        <v>149</v>
      </c>
      <c r="V144" s="88" t="s">
        <v>424</v>
      </c>
      <c r="W144" s="84">
        <v>0.66800000000000004</v>
      </c>
      <c r="X144" s="129" t="s">
        <v>430</v>
      </c>
      <c r="Y144" s="129" t="s">
        <v>428</v>
      </c>
      <c r="Z144" s="82" t="s">
        <v>426</v>
      </c>
      <c r="AB144" s="85">
        <v>7</v>
      </c>
      <c r="AJ144" s="71" t="s">
        <v>427</v>
      </c>
      <c r="AK144" s="71" t="s">
        <v>153</v>
      </c>
    </row>
    <row r="145" spans="1:37">
      <c r="D145" s="130" t="s">
        <v>431</v>
      </c>
      <c r="E145" s="131"/>
      <c r="F145" s="132"/>
      <c r="G145" s="133"/>
      <c r="H145" s="133"/>
      <c r="I145" s="133"/>
      <c r="J145" s="133"/>
      <c r="K145" s="134"/>
      <c r="L145" s="134"/>
      <c r="M145" s="131"/>
      <c r="N145" s="131"/>
      <c r="O145" s="132"/>
      <c r="P145" s="132"/>
      <c r="Q145" s="131"/>
      <c r="R145" s="131"/>
      <c r="S145" s="131"/>
      <c r="T145" s="135"/>
      <c r="U145" s="135"/>
      <c r="V145" s="135" t="s">
        <v>0</v>
      </c>
      <c r="W145" s="131"/>
      <c r="X145" s="136"/>
    </row>
    <row r="146" spans="1:37">
      <c r="A146" s="80">
        <v>65</v>
      </c>
      <c r="B146" s="81" t="s">
        <v>421</v>
      </c>
      <c r="C146" s="82" t="s">
        <v>432</v>
      </c>
      <c r="D146" s="83" t="s">
        <v>433</v>
      </c>
      <c r="E146" s="84">
        <v>20.759</v>
      </c>
      <c r="F146" s="85" t="s">
        <v>148</v>
      </c>
      <c r="H146" s="86">
        <f>ROUND(E146*G146,2)</f>
        <v>0</v>
      </c>
      <c r="J146" s="86">
        <f>ROUND(E146*G146,2)</f>
        <v>0</v>
      </c>
      <c r="K146" s="87">
        <v>8.4999999999999995E-4</v>
      </c>
      <c r="L146" s="87">
        <f>E146*K146</f>
        <v>1.7645149999999998E-2</v>
      </c>
      <c r="N146" s="84">
        <f>E146*M146</f>
        <v>0</v>
      </c>
      <c r="O146" s="85">
        <v>20</v>
      </c>
      <c r="P146" s="85" t="s">
        <v>149</v>
      </c>
      <c r="V146" s="88" t="s">
        <v>424</v>
      </c>
      <c r="W146" s="84">
        <v>3.488</v>
      </c>
      <c r="X146" s="129" t="s">
        <v>434</v>
      </c>
      <c r="Y146" s="129" t="s">
        <v>432</v>
      </c>
      <c r="Z146" s="82" t="s">
        <v>426</v>
      </c>
      <c r="AB146" s="85">
        <v>7</v>
      </c>
      <c r="AJ146" s="71" t="s">
        <v>427</v>
      </c>
      <c r="AK146" s="71" t="s">
        <v>153</v>
      </c>
    </row>
    <row r="147" spans="1:37">
      <c r="D147" s="130" t="s">
        <v>435</v>
      </c>
      <c r="E147" s="131"/>
      <c r="F147" s="132"/>
      <c r="G147" s="133"/>
      <c r="H147" s="133"/>
      <c r="I147" s="133"/>
      <c r="J147" s="133"/>
      <c r="K147" s="134"/>
      <c r="L147" s="134"/>
      <c r="M147" s="131"/>
      <c r="N147" s="131"/>
      <c r="O147" s="132"/>
      <c r="P147" s="132"/>
      <c r="Q147" s="131"/>
      <c r="R147" s="131"/>
      <c r="S147" s="131"/>
      <c r="T147" s="135"/>
      <c r="U147" s="135"/>
      <c r="V147" s="135" t="s">
        <v>0</v>
      </c>
      <c r="W147" s="131"/>
      <c r="X147" s="136"/>
    </row>
    <row r="148" spans="1:37">
      <c r="A148" s="80">
        <v>66</v>
      </c>
      <c r="B148" s="81" t="s">
        <v>421</v>
      </c>
      <c r="C148" s="82" t="s">
        <v>436</v>
      </c>
      <c r="D148" s="83" t="s">
        <v>437</v>
      </c>
      <c r="E148" s="84">
        <v>3.8959999999999999</v>
      </c>
      <c r="F148" s="85" t="s">
        <v>148</v>
      </c>
      <c r="H148" s="86">
        <f>ROUND(E148*G148,2)</f>
        <v>0</v>
      </c>
      <c r="J148" s="86">
        <f>ROUND(E148*G148,2)</f>
        <v>0</v>
      </c>
      <c r="K148" s="87">
        <v>1.0200000000000001E-3</v>
      </c>
      <c r="L148" s="87">
        <f>E148*K148</f>
        <v>3.9739200000000006E-3</v>
      </c>
      <c r="N148" s="84">
        <f>E148*M148</f>
        <v>0</v>
      </c>
      <c r="O148" s="85">
        <v>20</v>
      </c>
      <c r="P148" s="85" t="s">
        <v>149</v>
      </c>
      <c r="V148" s="88" t="s">
        <v>424</v>
      </c>
      <c r="W148" s="84">
        <v>0.78300000000000003</v>
      </c>
      <c r="X148" s="129" t="s">
        <v>438</v>
      </c>
      <c r="Y148" s="129" t="s">
        <v>436</v>
      </c>
      <c r="Z148" s="82" t="s">
        <v>426</v>
      </c>
      <c r="AB148" s="85">
        <v>7</v>
      </c>
      <c r="AJ148" s="71" t="s">
        <v>427</v>
      </c>
      <c r="AK148" s="71" t="s">
        <v>153</v>
      </c>
    </row>
    <row r="149" spans="1:37">
      <c r="D149" s="130" t="s">
        <v>439</v>
      </c>
      <c r="E149" s="131"/>
      <c r="F149" s="132"/>
      <c r="G149" s="133"/>
      <c r="H149" s="133"/>
      <c r="I149" s="133"/>
      <c r="J149" s="133"/>
      <c r="K149" s="134"/>
      <c r="L149" s="134"/>
      <c r="M149" s="131"/>
      <c r="N149" s="131"/>
      <c r="O149" s="132"/>
      <c r="P149" s="132"/>
      <c r="Q149" s="131"/>
      <c r="R149" s="131"/>
      <c r="S149" s="131"/>
      <c r="T149" s="135"/>
      <c r="U149" s="135"/>
      <c r="V149" s="135" t="s">
        <v>0</v>
      </c>
      <c r="W149" s="131"/>
      <c r="X149" s="136"/>
    </row>
    <row r="150" spans="1:37">
      <c r="A150" s="80">
        <v>67</v>
      </c>
      <c r="B150" s="81" t="s">
        <v>329</v>
      </c>
      <c r="C150" s="82" t="s">
        <v>440</v>
      </c>
      <c r="D150" s="83" t="s">
        <v>441</v>
      </c>
      <c r="E150" s="84">
        <v>29.585999999999999</v>
      </c>
      <c r="F150" s="85" t="s">
        <v>148</v>
      </c>
      <c r="I150" s="86">
        <f>ROUND(E150*G150,2)</f>
        <v>0</v>
      </c>
      <c r="J150" s="86">
        <f>ROUND(E150*G150,2)</f>
        <v>0</v>
      </c>
      <c r="K150" s="87">
        <v>1.2700000000000001E-3</v>
      </c>
      <c r="L150" s="87">
        <f>E150*K150</f>
        <v>3.7574219999999998E-2</v>
      </c>
      <c r="N150" s="84">
        <f>E150*M150</f>
        <v>0</v>
      </c>
      <c r="O150" s="85">
        <v>20</v>
      </c>
      <c r="P150" s="85" t="s">
        <v>149</v>
      </c>
      <c r="V150" s="88" t="s">
        <v>98</v>
      </c>
      <c r="X150" s="129" t="s">
        <v>442</v>
      </c>
      <c r="Y150" s="129" t="s">
        <v>440</v>
      </c>
      <c r="Z150" s="82" t="s">
        <v>443</v>
      </c>
      <c r="AA150" s="82" t="s">
        <v>149</v>
      </c>
      <c r="AB150" s="85">
        <v>8</v>
      </c>
      <c r="AJ150" s="71" t="s">
        <v>444</v>
      </c>
      <c r="AK150" s="71" t="s">
        <v>153</v>
      </c>
    </row>
    <row r="151" spans="1:37">
      <c r="D151" s="130" t="s">
        <v>445</v>
      </c>
      <c r="E151" s="131"/>
      <c r="F151" s="132"/>
      <c r="G151" s="133"/>
      <c r="H151" s="133"/>
      <c r="I151" s="133"/>
      <c r="J151" s="133"/>
      <c r="K151" s="134"/>
      <c r="L151" s="134"/>
      <c r="M151" s="131"/>
      <c r="N151" s="131"/>
      <c r="O151" s="132"/>
      <c r="P151" s="132"/>
      <c r="Q151" s="131"/>
      <c r="R151" s="131"/>
      <c r="S151" s="131"/>
      <c r="T151" s="135"/>
      <c r="U151" s="135"/>
      <c r="V151" s="135" t="s">
        <v>0</v>
      </c>
      <c r="W151" s="131"/>
      <c r="X151" s="136"/>
    </row>
    <row r="152" spans="1:37">
      <c r="A152" s="80">
        <v>68</v>
      </c>
      <c r="B152" s="81" t="s">
        <v>421</v>
      </c>
      <c r="C152" s="82" t="s">
        <v>446</v>
      </c>
      <c r="D152" s="83" t="s">
        <v>447</v>
      </c>
      <c r="E152" s="84">
        <v>20.759</v>
      </c>
      <c r="F152" s="85" t="s">
        <v>148</v>
      </c>
      <c r="H152" s="86">
        <f>ROUND(E152*G152,2)</f>
        <v>0</v>
      </c>
      <c r="J152" s="86">
        <f>ROUND(E152*G152,2)</f>
        <v>0</v>
      </c>
      <c r="L152" s="87">
        <f>E152*K152</f>
        <v>0</v>
      </c>
      <c r="N152" s="84">
        <f>E152*M152</f>
        <v>0</v>
      </c>
      <c r="O152" s="85">
        <v>20</v>
      </c>
      <c r="P152" s="85" t="s">
        <v>149</v>
      </c>
      <c r="V152" s="88" t="s">
        <v>424</v>
      </c>
      <c r="W152" s="84">
        <v>2.242</v>
      </c>
      <c r="X152" s="129" t="s">
        <v>448</v>
      </c>
      <c r="Y152" s="129" t="s">
        <v>446</v>
      </c>
      <c r="Z152" s="82" t="s">
        <v>426</v>
      </c>
      <c r="AB152" s="85">
        <v>7</v>
      </c>
      <c r="AJ152" s="71" t="s">
        <v>427</v>
      </c>
      <c r="AK152" s="71" t="s">
        <v>153</v>
      </c>
    </row>
    <row r="153" spans="1:37">
      <c r="A153" s="80">
        <v>69</v>
      </c>
      <c r="B153" s="81" t="s">
        <v>421</v>
      </c>
      <c r="C153" s="82" t="s">
        <v>449</v>
      </c>
      <c r="D153" s="83" t="s">
        <v>450</v>
      </c>
      <c r="E153" s="84">
        <v>20.759</v>
      </c>
      <c r="F153" s="85" t="s">
        <v>148</v>
      </c>
      <c r="H153" s="86">
        <f>ROUND(E153*G153,2)</f>
        <v>0</v>
      </c>
      <c r="J153" s="86">
        <f>ROUND(E153*G153,2)</f>
        <v>0</v>
      </c>
      <c r="L153" s="87">
        <f>E153*K153</f>
        <v>0</v>
      </c>
      <c r="N153" s="84">
        <f>E153*M153</f>
        <v>0</v>
      </c>
      <c r="O153" s="85">
        <v>20</v>
      </c>
      <c r="P153" s="85" t="s">
        <v>149</v>
      </c>
      <c r="V153" s="88" t="s">
        <v>424</v>
      </c>
      <c r="W153" s="84">
        <v>2.74</v>
      </c>
      <c r="X153" s="129" t="s">
        <v>451</v>
      </c>
      <c r="Y153" s="129" t="s">
        <v>449</v>
      </c>
      <c r="Z153" s="82" t="s">
        <v>426</v>
      </c>
      <c r="AB153" s="85">
        <v>7</v>
      </c>
      <c r="AJ153" s="71" t="s">
        <v>427</v>
      </c>
      <c r="AK153" s="71" t="s">
        <v>153</v>
      </c>
    </row>
    <row r="154" spans="1:37">
      <c r="A154" s="80">
        <v>70</v>
      </c>
      <c r="B154" s="81" t="s">
        <v>329</v>
      </c>
      <c r="C154" s="82" t="s">
        <v>452</v>
      </c>
      <c r="D154" s="83" t="s">
        <v>453</v>
      </c>
      <c r="E154" s="84">
        <v>51.776000000000003</v>
      </c>
      <c r="F154" s="85" t="s">
        <v>148</v>
      </c>
      <c r="I154" s="86">
        <f>ROUND(E154*G154,2)</f>
        <v>0</v>
      </c>
      <c r="J154" s="86">
        <f>ROUND(E154*G154,2)</f>
        <v>0</v>
      </c>
      <c r="K154" s="87">
        <v>2.9999999999999997E-4</v>
      </c>
      <c r="L154" s="87">
        <f>E154*K154</f>
        <v>1.5532799999999999E-2</v>
      </c>
      <c r="N154" s="84">
        <f>E154*M154</f>
        <v>0</v>
      </c>
      <c r="O154" s="85">
        <v>20</v>
      </c>
      <c r="P154" s="85" t="s">
        <v>149</v>
      </c>
      <c r="V154" s="88" t="s">
        <v>98</v>
      </c>
      <c r="X154" s="129" t="s">
        <v>452</v>
      </c>
      <c r="Y154" s="129" t="s">
        <v>452</v>
      </c>
      <c r="Z154" s="82" t="s">
        <v>454</v>
      </c>
      <c r="AA154" s="82" t="s">
        <v>149</v>
      </c>
      <c r="AB154" s="85">
        <v>8</v>
      </c>
      <c r="AJ154" s="71" t="s">
        <v>444</v>
      </c>
      <c r="AK154" s="71" t="s">
        <v>153</v>
      </c>
    </row>
    <row r="155" spans="1:37">
      <c r="D155" s="130" t="s">
        <v>455</v>
      </c>
      <c r="E155" s="131"/>
      <c r="F155" s="132"/>
      <c r="G155" s="133"/>
      <c r="H155" s="133"/>
      <c r="I155" s="133"/>
      <c r="J155" s="133"/>
      <c r="K155" s="134"/>
      <c r="L155" s="134"/>
      <c r="M155" s="131"/>
      <c r="N155" s="131"/>
      <c r="O155" s="132"/>
      <c r="P155" s="132"/>
      <c r="Q155" s="131"/>
      <c r="R155" s="131"/>
      <c r="S155" s="131"/>
      <c r="T155" s="135"/>
      <c r="U155" s="135"/>
      <c r="V155" s="135" t="s">
        <v>0</v>
      </c>
      <c r="W155" s="131"/>
      <c r="X155" s="136"/>
    </row>
    <row r="156" spans="1:37">
      <c r="A156" s="80">
        <v>71</v>
      </c>
      <c r="B156" s="81" t="s">
        <v>421</v>
      </c>
      <c r="C156" s="82" t="s">
        <v>456</v>
      </c>
      <c r="D156" s="83" t="s">
        <v>457</v>
      </c>
      <c r="E156" s="84">
        <v>3.8959999999999999</v>
      </c>
      <c r="F156" s="85" t="s">
        <v>148</v>
      </c>
      <c r="H156" s="86">
        <f>ROUND(E156*G156,2)</f>
        <v>0</v>
      </c>
      <c r="J156" s="86">
        <f>ROUND(E156*G156,2)</f>
        <v>0</v>
      </c>
      <c r="K156" s="87">
        <v>1.7000000000000001E-4</v>
      </c>
      <c r="L156" s="87">
        <f>E156*K156</f>
        <v>6.6231999999999999E-4</v>
      </c>
      <c r="N156" s="84">
        <f>E156*M156</f>
        <v>0</v>
      </c>
      <c r="O156" s="85">
        <v>20</v>
      </c>
      <c r="P156" s="85" t="s">
        <v>149</v>
      </c>
      <c r="V156" s="88" t="s">
        <v>424</v>
      </c>
      <c r="W156" s="84">
        <v>0.76400000000000001</v>
      </c>
      <c r="X156" s="129" t="s">
        <v>458</v>
      </c>
      <c r="Y156" s="129" t="s">
        <v>456</v>
      </c>
      <c r="Z156" s="82" t="s">
        <v>426</v>
      </c>
      <c r="AB156" s="85">
        <v>7</v>
      </c>
      <c r="AJ156" s="71" t="s">
        <v>427</v>
      </c>
      <c r="AK156" s="71" t="s">
        <v>153</v>
      </c>
    </row>
    <row r="157" spans="1:37">
      <c r="A157" s="80">
        <v>72</v>
      </c>
      <c r="B157" s="81" t="s">
        <v>421</v>
      </c>
      <c r="C157" s="82" t="s">
        <v>459</v>
      </c>
      <c r="D157" s="83" t="s">
        <v>460</v>
      </c>
      <c r="E157" s="84">
        <v>3.8959999999999999</v>
      </c>
      <c r="F157" s="85" t="s">
        <v>148</v>
      </c>
      <c r="H157" s="86">
        <f>ROUND(E157*G157,2)</f>
        <v>0</v>
      </c>
      <c r="J157" s="86">
        <f>ROUND(E157*G157,2)</f>
        <v>0</v>
      </c>
      <c r="K157" s="87">
        <v>2.0000000000000001E-4</v>
      </c>
      <c r="L157" s="87">
        <f>E157*K157</f>
        <v>7.7919999999999997E-4</v>
      </c>
      <c r="N157" s="84">
        <f>E157*M157</f>
        <v>0</v>
      </c>
      <c r="O157" s="85">
        <v>20</v>
      </c>
      <c r="P157" s="85" t="s">
        <v>149</v>
      </c>
      <c r="V157" s="88" t="s">
        <v>424</v>
      </c>
      <c r="W157" s="84">
        <v>0.76400000000000001</v>
      </c>
      <c r="X157" s="129" t="s">
        <v>461</v>
      </c>
      <c r="Y157" s="129" t="s">
        <v>459</v>
      </c>
      <c r="Z157" s="82" t="s">
        <v>426</v>
      </c>
      <c r="AB157" s="85">
        <v>7</v>
      </c>
      <c r="AJ157" s="71" t="s">
        <v>427</v>
      </c>
      <c r="AK157" s="71" t="s">
        <v>153</v>
      </c>
    </row>
    <row r="158" spans="1:37">
      <c r="A158" s="80">
        <v>73</v>
      </c>
      <c r="B158" s="81" t="s">
        <v>421</v>
      </c>
      <c r="C158" s="82" t="s">
        <v>462</v>
      </c>
      <c r="D158" s="83" t="s">
        <v>463</v>
      </c>
      <c r="F158" s="85" t="s">
        <v>54</v>
      </c>
      <c r="H158" s="86">
        <f>ROUND(E158*G158,2)</f>
        <v>0</v>
      </c>
      <c r="J158" s="86">
        <f>ROUND(E158*G158,2)</f>
        <v>0</v>
      </c>
      <c r="L158" s="87">
        <f>E158*K158</f>
        <v>0</v>
      </c>
      <c r="N158" s="84">
        <f>E158*M158</f>
        <v>0</v>
      </c>
      <c r="O158" s="85">
        <v>20</v>
      </c>
      <c r="P158" s="85" t="s">
        <v>149</v>
      </c>
      <c r="V158" s="88" t="s">
        <v>424</v>
      </c>
      <c r="X158" s="129" t="s">
        <v>464</v>
      </c>
      <c r="Y158" s="129" t="s">
        <v>462</v>
      </c>
      <c r="Z158" s="82" t="s">
        <v>426</v>
      </c>
      <c r="AB158" s="85">
        <v>1</v>
      </c>
      <c r="AJ158" s="71" t="s">
        <v>427</v>
      </c>
      <c r="AK158" s="71" t="s">
        <v>153</v>
      </c>
    </row>
    <row r="159" spans="1:37">
      <c r="D159" s="137" t="s">
        <v>465</v>
      </c>
      <c r="E159" s="138">
        <f>J159</f>
        <v>0</v>
      </c>
      <c r="H159" s="138">
        <f>SUM(H141:H158)</f>
        <v>0</v>
      </c>
      <c r="I159" s="138">
        <f>SUM(I141:I158)</f>
        <v>0</v>
      </c>
      <c r="J159" s="138">
        <f>SUM(J141:J158)</f>
        <v>0</v>
      </c>
      <c r="L159" s="139">
        <f>SUM(L141:L158)</f>
        <v>9.9900809999999979E-2</v>
      </c>
      <c r="N159" s="140">
        <f>SUM(N141:N158)</f>
        <v>0</v>
      </c>
      <c r="W159" s="84">
        <f>SUM(W141:W158)</f>
        <v>12.110999999999999</v>
      </c>
    </row>
    <row r="161" spans="1:37">
      <c r="B161" s="82" t="s">
        <v>466</v>
      </c>
    </row>
    <row r="162" spans="1:37" ht="25.5">
      <c r="A162" s="80">
        <v>74</v>
      </c>
      <c r="B162" s="81" t="s">
        <v>467</v>
      </c>
      <c r="C162" s="82" t="s">
        <v>468</v>
      </c>
      <c r="D162" s="83" t="s">
        <v>469</v>
      </c>
      <c r="E162" s="84">
        <v>25.125</v>
      </c>
      <c r="F162" s="85" t="s">
        <v>148</v>
      </c>
      <c r="H162" s="86">
        <f>ROUND(E162*G162,2)</f>
        <v>0</v>
      </c>
      <c r="J162" s="86">
        <f>ROUND(E162*G162,2)</f>
        <v>0</v>
      </c>
      <c r="L162" s="87">
        <f>E162*K162</f>
        <v>0</v>
      </c>
      <c r="N162" s="84">
        <f>E162*M162</f>
        <v>0</v>
      </c>
      <c r="O162" s="85">
        <v>20</v>
      </c>
      <c r="P162" s="85" t="s">
        <v>149</v>
      </c>
      <c r="V162" s="88" t="s">
        <v>424</v>
      </c>
      <c r="W162" s="84">
        <v>0.40200000000000002</v>
      </c>
      <c r="X162" s="129" t="s">
        <v>470</v>
      </c>
      <c r="Y162" s="129" t="s">
        <v>468</v>
      </c>
      <c r="Z162" s="82" t="s">
        <v>471</v>
      </c>
      <c r="AB162" s="85">
        <v>7</v>
      </c>
      <c r="AJ162" s="71" t="s">
        <v>427</v>
      </c>
      <c r="AK162" s="71" t="s">
        <v>153</v>
      </c>
    </row>
    <row r="163" spans="1:37">
      <c r="A163" s="80">
        <v>75</v>
      </c>
      <c r="B163" s="81" t="s">
        <v>329</v>
      </c>
      <c r="C163" s="82" t="s">
        <v>472</v>
      </c>
      <c r="D163" s="83" t="s">
        <v>473</v>
      </c>
      <c r="E163" s="84">
        <v>8.9999999999999993E-3</v>
      </c>
      <c r="F163" s="85" t="s">
        <v>240</v>
      </c>
      <c r="I163" s="86">
        <f>ROUND(E163*G163,2)</f>
        <v>0</v>
      </c>
      <c r="J163" s="86">
        <f>ROUND(E163*G163,2)</f>
        <v>0</v>
      </c>
      <c r="K163" s="87">
        <v>1</v>
      </c>
      <c r="L163" s="87">
        <f>E163*K163</f>
        <v>8.9999999999999993E-3</v>
      </c>
      <c r="N163" s="84">
        <f>E163*M163</f>
        <v>0</v>
      </c>
      <c r="O163" s="85">
        <v>20</v>
      </c>
      <c r="P163" s="85" t="s">
        <v>149</v>
      </c>
      <c r="V163" s="88" t="s">
        <v>98</v>
      </c>
      <c r="X163" s="129" t="s">
        <v>472</v>
      </c>
      <c r="Y163" s="129" t="s">
        <v>472</v>
      </c>
      <c r="Z163" s="82" t="s">
        <v>474</v>
      </c>
      <c r="AA163" s="82" t="s">
        <v>149</v>
      </c>
      <c r="AB163" s="85">
        <v>8</v>
      </c>
      <c r="AJ163" s="71" t="s">
        <v>444</v>
      </c>
      <c r="AK163" s="71" t="s">
        <v>153</v>
      </c>
    </row>
    <row r="164" spans="1:37">
      <c r="D164" s="130" t="s">
        <v>475</v>
      </c>
      <c r="E164" s="131"/>
      <c r="F164" s="132"/>
      <c r="G164" s="133"/>
      <c r="H164" s="133"/>
      <c r="I164" s="133"/>
      <c r="J164" s="133"/>
      <c r="K164" s="134"/>
      <c r="L164" s="134"/>
      <c r="M164" s="131"/>
      <c r="N164" s="131"/>
      <c r="O164" s="132"/>
      <c r="P164" s="132"/>
      <c r="Q164" s="131"/>
      <c r="R164" s="131"/>
      <c r="S164" s="131"/>
      <c r="T164" s="135"/>
      <c r="U164" s="135"/>
      <c r="V164" s="135" t="s">
        <v>0</v>
      </c>
      <c r="W164" s="131"/>
      <c r="X164" s="136"/>
    </row>
    <row r="165" spans="1:37">
      <c r="A165" s="80">
        <v>76</v>
      </c>
      <c r="B165" s="81" t="s">
        <v>467</v>
      </c>
      <c r="C165" s="82" t="s">
        <v>476</v>
      </c>
      <c r="D165" s="83" t="s">
        <v>477</v>
      </c>
      <c r="E165" s="84">
        <v>25.125</v>
      </c>
      <c r="F165" s="85" t="s">
        <v>148</v>
      </c>
      <c r="H165" s="86">
        <f>ROUND(E165*G165,2)</f>
        <v>0</v>
      </c>
      <c r="J165" s="86">
        <f>ROUND(E165*G165,2)</f>
        <v>0</v>
      </c>
      <c r="K165" s="87">
        <v>3.2000000000000003E-4</v>
      </c>
      <c r="L165" s="87">
        <f>E165*K165</f>
        <v>8.0400000000000003E-3</v>
      </c>
      <c r="N165" s="84">
        <f>E165*M165</f>
        <v>0</v>
      </c>
      <c r="O165" s="85">
        <v>20</v>
      </c>
      <c r="P165" s="85" t="s">
        <v>149</v>
      </c>
      <c r="V165" s="88" t="s">
        <v>424</v>
      </c>
      <c r="W165" s="84">
        <v>2.94</v>
      </c>
      <c r="X165" s="129" t="s">
        <v>478</v>
      </c>
      <c r="Y165" s="129" t="s">
        <v>476</v>
      </c>
      <c r="Z165" s="82" t="s">
        <v>471</v>
      </c>
      <c r="AB165" s="85">
        <v>7</v>
      </c>
      <c r="AJ165" s="71" t="s">
        <v>427</v>
      </c>
      <c r="AK165" s="71" t="s">
        <v>153</v>
      </c>
    </row>
    <row r="166" spans="1:37">
      <c r="A166" s="80">
        <v>77</v>
      </c>
      <c r="B166" s="81" t="s">
        <v>329</v>
      </c>
      <c r="C166" s="82" t="s">
        <v>479</v>
      </c>
      <c r="D166" s="83" t="s">
        <v>480</v>
      </c>
      <c r="E166" s="84">
        <v>30.15</v>
      </c>
      <c r="F166" s="85" t="s">
        <v>148</v>
      </c>
      <c r="I166" s="86">
        <f>ROUND(E166*G166,2)</f>
        <v>0</v>
      </c>
      <c r="J166" s="86">
        <f>ROUND(E166*G166,2)</f>
        <v>0</v>
      </c>
      <c r="K166" s="87">
        <v>4.3E-3</v>
      </c>
      <c r="L166" s="87">
        <f>E166*K166</f>
        <v>0.12964499999999998</v>
      </c>
      <c r="N166" s="84">
        <f>E166*M166</f>
        <v>0</v>
      </c>
      <c r="O166" s="85">
        <v>20</v>
      </c>
      <c r="P166" s="85" t="s">
        <v>149</v>
      </c>
      <c r="V166" s="88" t="s">
        <v>98</v>
      </c>
      <c r="X166" s="129" t="s">
        <v>479</v>
      </c>
      <c r="Y166" s="129" t="s">
        <v>479</v>
      </c>
      <c r="Z166" s="82" t="s">
        <v>481</v>
      </c>
      <c r="AA166" s="82" t="s">
        <v>149</v>
      </c>
      <c r="AB166" s="85">
        <v>8</v>
      </c>
      <c r="AJ166" s="71" t="s">
        <v>444</v>
      </c>
      <c r="AK166" s="71" t="s">
        <v>153</v>
      </c>
    </row>
    <row r="167" spans="1:37">
      <c r="D167" s="130" t="s">
        <v>482</v>
      </c>
      <c r="E167" s="131"/>
      <c r="F167" s="132"/>
      <c r="G167" s="133"/>
      <c r="H167" s="133"/>
      <c r="I167" s="133"/>
      <c r="J167" s="133"/>
      <c r="K167" s="134"/>
      <c r="L167" s="134"/>
      <c r="M167" s="131"/>
      <c r="N167" s="131"/>
      <c r="O167" s="132"/>
      <c r="P167" s="132"/>
      <c r="Q167" s="131"/>
      <c r="R167" s="131"/>
      <c r="S167" s="131"/>
      <c r="T167" s="135"/>
      <c r="U167" s="135"/>
      <c r="V167" s="135" t="s">
        <v>0</v>
      </c>
      <c r="W167" s="131"/>
      <c r="X167" s="136"/>
    </row>
    <row r="168" spans="1:37">
      <c r="A168" s="80">
        <v>78</v>
      </c>
      <c r="B168" s="81" t="s">
        <v>467</v>
      </c>
      <c r="C168" s="82" t="s">
        <v>483</v>
      </c>
      <c r="D168" s="83" t="s">
        <v>484</v>
      </c>
      <c r="E168" s="84">
        <v>27.638000000000002</v>
      </c>
      <c r="F168" s="85" t="s">
        <v>148</v>
      </c>
      <c r="H168" s="86">
        <f>ROUND(E168*G168,2)</f>
        <v>0</v>
      </c>
      <c r="J168" s="86">
        <f>ROUND(E168*G168,2)</f>
        <v>0</v>
      </c>
      <c r="K168" s="87">
        <v>3.5E-4</v>
      </c>
      <c r="L168" s="87">
        <f>E168*K168</f>
        <v>9.673300000000001E-3</v>
      </c>
      <c r="N168" s="84">
        <f>E168*M168</f>
        <v>0</v>
      </c>
      <c r="O168" s="85">
        <v>20</v>
      </c>
      <c r="P168" s="85" t="s">
        <v>149</v>
      </c>
      <c r="V168" s="88" t="s">
        <v>424</v>
      </c>
      <c r="W168" s="84">
        <v>2.653</v>
      </c>
      <c r="X168" s="129" t="s">
        <v>485</v>
      </c>
      <c r="Y168" s="129" t="s">
        <v>483</v>
      </c>
      <c r="Z168" s="82" t="s">
        <v>362</v>
      </c>
      <c r="AB168" s="85">
        <v>7</v>
      </c>
      <c r="AJ168" s="71" t="s">
        <v>427</v>
      </c>
      <c r="AK168" s="71" t="s">
        <v>153</v>
      </c>
    </row>
    <row r="169" spans="1:37">
      <c r="D169" s="130" t="s">
        <v>486</v>
      </c>
      <c r="E169" s="131"/>
      <c r="F169" s="132"/>
      <c r="G169" s="133"/>
      <c r="H169" s="133"/>
      <c r="I169" s="133"/>
      <c r="J169" s="133"/>
      <c r="K169" s="134"/>
      <c r="L169" s="134"/>
      <c r="M169" s="131"/>
      <c r="N169" s="131"/>
      <c r="O169" s="132"/>
      <c r="P169" s="132"/>
      <c r="Q169" s="131"/>
      <c r="R169" s="131"/>
      <c r="S169" s="131"/>
      <c r="T169" s="135"/>
      <c r="U169" s="135"/>
      <c r="V169" s="135" t="s">
        <v>0</v>
      </c>
      <c r="W169" s="131"/>
      <c r="X169" s="136"/>
    </row>
    <row r="170" spans="1:37">
      <c r="A170" s="80">
        <v>79</v>
      </c>
      <c r="B170" s="81" t="s">
        <v>467</v>
      </c>
      <c r="C170" s="82" t="s">
        <v>487</v>
      </c>
      <c r="D170" s="83" t="s">
        <v>488</v>
      </c>
      <c r="F170" s="85" t="s">
        <v>54</v>
      </c>
      <c r="H170" s="86">
        <f>ROUND(E170*G170,2)</f>
        <v>0</v>
      </c>
      <c r="J170" s="86">
        <f>ROUND(E170*G170,2)</f>
        <v>0</v>
      </c>
      <c r="L170" s="87">
        <f>E170*K170</f>
        <v>0</v>
      </c>
      <c r="N170" s="84">
        <f>E170*M170</f>
        <v>0</v>
      </c>
      <c r="O170" s="85">
        <v>20</v>
      </c>
      <c r="P170" s="85" t="s">
        <v>149</v>
      </c>
      <c r="V170" s="88" t="s">
        <v>424</v>
      </c>
      <c r="X170" s="129" t="s">
        <v>489</v>
      </c>
      <c r="Y170" s="129" t="s">
        <v>487</v>
      </c>
      <c r="Z170" s="82" t="s">
        <v>426</v>
      </c>
      <c r="AB170" s="85">
        <v>1</v>
      </c>
      <c r="AJ170" s="71" t="s">
        <v>427</v>
      </c>
      <c r="AK170" s="71" t="s">
        <v>153</v>
      </c>
    </row>
    <row r="171" spans="1:37">
      <c r="D171" s="137" t="s">
        <v>490</v>
      </c>
      <c r="E171" s="138">
        <f>J171</f>
        <v>0</v>
      </c>
      <c r="H171" s="138">
        <f>SUM(H161:H170)</f>
        <v>0</v>
      </c>
      <c r="I171" s="138">
        <f>SUM(I161:I170)</f>
        <v>0</v>
      </c>
      <c r="J171" s="138">
        <f>SUM(J161:J170)</f>
        <v>0</v>
      </c>
      <c r="L171" s="139">
        <f>SUM(L161:L170)</f>
        <v>0.15635829999999998</v>
      </c>
      <c r="N171" s="140">
        <f>SUM(N161:N170)</f>
        <v>0</v>
      </c>
      <c r="W171" s="84">
        <f>SUM(W161:W170)</f>
        <v>5.9950000000000001</v>
      </c>
    </row>
    <row r="173" spans="1:37">
      <c r="B173" s="82" t="s">
        <v>491</v>
      </c>
    </row>
    <row r="174" spans="1:37">
      <c r="A174" s="80">
        <v>80</v>
      </c>
      <c r="B174" s="81" t="s">
        <v>492</v>
      </c>
      <c r="C174" s="82" t="s">
        <v>493</v>
      </c>
      <c r="D174" s="149" t="s">
        <v>494</v>
      </c>
      <c r="E174" s="150">
        <v>1</v>
      </c>
      <c r="F174" s="85" t="s">
        <v>13</v>
      </c>
      <c r="H174" s="86">
        <f>ROUND(E174*G174,2)</f>
        <v>0</v>
      </c>
      <c r="J174" s="86">
        <f>ROUND(E174*G174,2)</f>
        <v>0</v>
      </c>
      <c r="L174" s="87">
        <f>E174*K174</f>
        <v>0</v>
      </c>
      <c r="N174" s="84">
        <f>E174*M174</f>
        <v>0</v>
      </c>
      <c r="O174" s="85">
        <v>20</v>
      </c>
      <c r="P174" s="85" t="s">
        <v>149</v>
      </c>
      <c r="V174" s="88" t="s">
        <v>424</v>
      </c>
      <c r="X174" s="129" t="s">
        <v>492</v>
      </c>
      <c r="Y174" s="129" t="s">
        <v>493</v>
      </c>
      <c r="Z174" s="82" t="s">
        <v>362</v>
      </c>
      <c r="AB174" s="85">
        <v>7</v>
      </c>
      <c r="AJ174" s="71" t="s">
        <v>427</v>
      </c>
      <c r="AK174" s="71" t="s">
        <v>153</v>
      </c>
    </row>
    <row r="175" spans="1:37">
      <c r="D175" s="137" t="s">
        <v>495</v>
      </c>
      <c r="E175" s="138">
        <f>J175</f>
        <v>0</v>
      </c>
      <c r="H175" s="138">
        <f>SUM(H173:H174)</f>
        <v>0</v>
      </c>
      <c r="I175" s="138">
        <f>SUM(I173:I174)</f>
        <v>0</v>
      </c>
      <c r="J175" s="138">
        <f>SUM(J173:J174)</f>
        <v>0</v>
      </c>
      <c r="L175" s="139">
        <f>SUM(L173:L174)</f>
        <v>0</v>
      </c>
      <c r="N175" s="140">
        <f>SUM(N173:N174)</f>
        <v>0</v>
      </c>
      <c r="W175" s="84">
        <f>SUM(W173:W174)</f>
        <v>0</v>
      </c>
    </row>
    <row r="177" spans="1:37">
      <c r="B177" s="82" t="s">
        <v>496</v>
      </c>
    </row>
    <row r="178" spans="1:37">
      <c r="A178" s="80">
        <v>81</v>
      </c>
      <c r="B178" s="81" t="s">
        <v>492</v>
      </c>
      <c r="C178" s="82" t="s">
        <v>492</v>
      </c>
      <c r="D178" s="83" t="s">
        <v>497</v>
      </c>
      <c r="E178" s="84">
        <v>1</v>
      </c>
      <c r="F178" s="85" t="s">
        <v>13</v>
      </c>
      <c r="H178" s="86">
        <f>ROUND(E178*G178,2)</f>
        <v>0</v>
      </c>
      <c r="J178" s="86">
        <f>ROUND(E178*G178,2)</f>
        <v>0</v>
      </c>
      <c r="L178" s="87">
        <f>E178*K178</f>
        <v>0</v>
      </c>
      <c r="N178" s="84">
        <f>E178*M178</f>
        <v>0</v>
      </c>
      <c r="O178" s="85">
        <v>20</v>
      </c>
      <c r="P178" s="85" t="s">
        <v>149</v>
      </c>
      <c r="V178" s="88" t="s">
        <v>424</v>
      </c>
      <c r="X178" s="129" t="s">
        <v>492</v>
      </c>
      <c r="Y178" s="129" t="s">
        <v>492</v>
      </c>
      <c r="Z178" s="82" t="s">
        <v>362</v>
      </c>
      <c r="AB178" s="85">
        <v>7</v>
      </c>
      <c r="AJ178" s="71" t="s">
        <v>427</v>
      </c>
      <c r="AK178" s="71" t="s">
        <v>153</v>
      </c>
    </row>
    <row r="179" spans="1:37">
      <c r="D179" s="137" t="s">
        <v>498</v>
      </c>
      <c r="E179" s="138">
        <f>J179</f>
        <v>0</v>
      </c>
      <c r="H179" s="138">
        <f>SUM(H177:H178)</f>
        <v>0</v>
      </c>
      <c r="I179" s="138">
        <f>SUM(I177:I178)</f>
        <v>0</v>
      </c>
      <c r="J179" s="138">
        <f>SUM(J177:J178)</f>
        <v>0</v>
      </c>
      <c r="L179" s="139">
        <f>SUM(L177:L178)</f>
        <v>0</v>
      </c>
      <c r="N179" s="140">
        <f>SUM(N177:N178)</f>
        <v>0</v>
      </c>
      <c r="W179" s="84">
        <f>SUM(W177:W178)</f>
        <v>0</v>
      </c>
    </row>
    <row r="181" spans="1:37">
      <c r="B181" s="82" t="s">
        <v>499</v>
      </c>
    </row>
    <row r="182" spans="1:37">
      <c r="A182" s="80">
        <v>82</v>
      </c>
      <c r="B182" s="81" t="s">
        <v>492</v>
      </c>
      <c r="C182" s="82" t="s">
        <v>500</v>
      </c>
      <c r="D182" s="83" t="s">
        <v>501</v>
      </c>
      <c r="E182" s="84">
        <v>1</v>
      </c>
      <c r="F182" s="85" t="s">
        <v>264</v>
      </c>
      <c r="H182" s="86">
        <f>ROUND(E182*G182,2)</f>
        <v>0</v>
      </c>
      <c r="J182" s="86">
        <f>ROUND(E182*G182,2)</f>
        <v>0</v>
      </c>
      <c r="L182" s="87">
        <f>E182*K182</f>
        <v>0</v>
      </c>
      <c r="N182" s="84">
        <f>E182*M182</f>
        <v>0</v>
      </c>
      <c r="O182" s="85">
        <v>20</v>
      </c>
      <c r="P182" s="85" t="s">
        <v>149</v>
      </c>
      <c r="V182" s="88" t="s">
        <v>424</v>
      </c>
      <c r="W182" s="84">
        <v>0.39600000000000002</v>
      </c>
      <c r="X182" s="129" t="s">
        <v>502</v>
      </c>
      <c r="Y182" s="129" t="s">
        <v>500</v>
      </c>
      <c r="Z182" s="82" t="s">
        <v>503</v>
      </c>
      <c r="AB182" s="85">
        <v>7</v>
      </c>
      <c r="AJ182" s="71" t="s">
        <v>427</v>
      </c>
      <c r="AK182" s="71" t="s">
        <v>153</v>
      </c>
    </row>
    <row r="183" spans="1:37">
      <c r="A183" s="80">
        <v>83</v>
      </c>
      <c r="B183" s="81" t="s">
        <v>492</v>
      </c>
      <c r="C183" s="82" t="s">
        <v>504</v>
      </c>
      <c r="D183" s="83" t="s">
        <v>505</v>
      </c>
      <c r="E183" s="84">
        <v>1</v>
      </c>
      <c r="F183" s="85" t="s">
        <v>264</v>
      </c>
      <c r="H183" s="86">
        <f>ROUND(E183*G183,2)</f>
        <v>0</v>
      </c>
      <c r="J183" s="86">
        <f>ROUND(E183*G183,2)</f>
        <v>0</v>
      </c>
      <c r="L183" s="87">
        <f>E183*K183</f>
        <v>0</v>
      </c>
      <c r="N183" s="84">
        <f>E183*M183</f>
        <v>0</v>
      </c>
      <c r="O183" s="85">
        <v>20</v>
      </c>
      <c r="P183" s="85" t="s">
        <v>149</v>
      </c>
      <c r="V183" s="88" t="s">
        <v>424</v>
      </c>
      <c r="W183" s="84">
        <v>0.39600000000000002</v>
      </c>
      <c r="X183" s="129" t="s">
        <v>502</v>
      </c>
      <c r="Y183" s="129" t="s">
        <v>504</v>
      </c>
      <c r="Z183" s="82" t="s">
        <v>503</v>
      </c>
      <c r="AB183" s="85">
        <v>7</v>
      </c>
      <c r="AJ183" s="71" t="s">
        <v>427</v>
      </c>
      <c r="AK183" s="71" t="s">
        <v>153</v>
      </c>
    </row>
    <row r="184" spans="1:37">
      <c r="D184" s="137" t="s">
        <v>506</v>
      </c>
      <c r="E184" s="138">
        <f>J184</f>
        <v>0</v>
      </c>
      <c r="H184" s="138">
        <f>SUM(H181:H183)</f>
        <v>0</v>
      </c>
      <c r="I184" s="138">
        <f>SUM(I181:I183)</f>
        <v>0</v>
      </c>
      <c r="J184" s="138">
        <f>SUM(J181:J183)</f>
        <v>0</v>
      </c>
      <c r="L184" s="139">
        <f>SUM(L181:L183)</f>
        <v>0</v>
      </c>
      <c r="N184" s="140">
        <f>SUM(N181:N183)</f>
        <v>0</v>
      </c>
      <c r="W184" s="84">
        <f>SUM(W181:W183)</f>
        <v>0.79200000000000004</v>
      </c>
    </row>
    <row r="186" spans="1:37">
      <c r="B186" s="82" t="s">
        <v>507</v>
      </c>
    </row>
    <row r="187" spans="1:37" ht="25.5">
      <c r="A187" s="80">
        <v>84</v>
      </c>
      <c r="B187" s="81" t="s">
        <v>508</v>
      </c>
      <c r="C187" s="82" t="s">
        <v>509</v>
      </c>
      <c r="D187" s="83" t="s">
        <v>510</v>
      </c>
      <c r="E187" s="84">
        <v>1</v>
      </c>
      <c r="F187" s="85" t="s">
        <v>511</v>
      </c>
      <c r="H187" s="86">
        <f>ROUND(E187*G187,2)</f>
        <v>0</v>
      </c>
      <c r="J187" s="86">
        <f>ROUND(E187*G187,2)</f>
        <v>0</v>
      </c>
      <c r="L187" s="87">
        <f>E187*K187</f>
        <v>0</v>
      </c>
      <c r="N187" s="84">
        <f>E187*M187</f>
        <v>0</v>
      </c>
      <c r="O187" s="85">
        <v>20</v>
      </c>
      <c r="P187" s="85" t="s">
        <v>149</v>
      </c>
      <c r="V187" s="88" t="s">
        <v>424</v>
      </c>
      <c r="W187" s="84">
        <v>6.6000000000000003E-2</v>
      </c>
      <c r="X187" s="129" t="s">
        <v>512</v>
      </c>
      <c r="Y187" s="129" t="s">
        <v>509</v>
      </c>
      <c r="Z187" s="82" t="s">
        <v>513</v>
      </c>
      <c r="AB187" s="85">
        <v>7</v>
      </c>
      <c r="AJ187" s="71" t="s">
        <v>427</v>
      </c>
      <c r="AK187" s="71" t="s">
        <v>153</v>
      </c>
    </row>
    <row r="188" spans="1:37">
      <c r="A188" s="80">
        <v>85</v>
      </c>
      <c r="B188" s="81" t="s">
        <v>508</v>
      </c>
      <c r="C188" s="82" t="s">
        <v>514</v>
      </c>
      <c r="D188" s="83" t="s">
        <v>515</v>
      </c>
      <c r="E188" s="84">
        <v>51.5</v>
      </c>
      <c r="F188" s="85" t="s">
        <v>516</v>
      </c>
      <c r="H188" s="86">
        <f>ROUND(E188*G188,2)</f>
        <v>0</v>
      </c>
      <c r="J188" s="86">
        <f>ROUND(E188*G188,2)</f>
        <v>0</v>
      </c>
      <c r="K188" s="87">
        <v>2.5999999999999998E-4</v>
      </c>
      <c r="L188" s="87">
        <f>E188*K188</f>
        <v>1.3389999999999999E-2</v>
      </c>
      <c r="N188" s="84">
        <f>E188*M188</f>
        <v>0</v>
      </c>
      <c r="O188" s="85">
        <v>20</v>
      </c>
      <c r="P188" s="85" t="s">
        <v>149</v>
      </c>
      <c r="V188" s="88" t="s">
        <v>424</v>
      </c>
      <c r="W188" s="84">
        <v>25.39</v>
      </c>
      <c r="X188" s="129" t="s">
        <v>517</v>
      </c>
      <c r="Y188" s="129" t="s">
        <v>514</v>
      </c>
      <c r="Z188" s="82" t="s">
        <v>518</v>
      </c>
      <c r="AB188" s="85">
        <v>7</v>
      </c>
      <c r="AJ188" s="71" t="s">
        <v>427</v>
      </c>
      <c r="AK188" s="71" t="s">
        <v>153</v>
      </c>
    </row>
    <row r="189" spans="1:37">
      <c r="D189" s="130" t="s">
        <v>519</v>
      </c>
      <c r="E189" s="131"/>
      <c r="F189" s="132"/>
      <c r="G189" s="133"/>
      <c r="H189" s="133"/>
      <c r="I189" s="133"/>
      <c r="J189" s="133"/>
      <c r="K189" s="134"/>
      <c r="L189" s="134"/>
      <c r="M189" s="131"/>
      <c r="N189" s="131"/>
      <c r="O189" s="132"/>
      <c r="P189" s="132"/>
      <c r="Q189" s="131"/>
      <c r="R189" s="131"/>
      <c r="S189" s="131"/>
      <c r="T189" s="135"/>
      <c r="U189" s="135"/>
      <c r="V189" s="135" t="s">
        <v>0</v>
      </c>
      <c r="W189" s="131"/>
      <c r="X189" s="136"/>
    </row>
    <row r="190" spans="1:37">
      <c r="A190" s="80">
        <v>86</v>
      </c>
      <c r="B190" s="81" t="s">
        <v>508</v>
      </c>
      <c r="C190" s="82" t="s">
        <v>520</v>
      </c>
      <c r="D190" s="83" t="s">
        <v>521</v>
      </c>
      <c r="E190" s="84">
        <v>26.95</v>
      </c>
      <c r="F190" s="85" t="s">
        <v>516</v>
      </c>
      <c r="H190" s="86">
        <f>ROUND(E190*G190,2)</f>
        <v>0</v>
      </c>
      <c r="J190" s="86">
        <f>ROUND(E190*G190,2)</f>
        <v>0</v>
      </c>
      <c r="K190" s="87">
        <v>2.5999999999999998E-4</v>
      </c>
      <c r="L190" s="87">
        <f>E190*K190</f>
        <v>7.0069999999999993E-3</v>
      </c>
      <c r="N190" s="84">
        <f>E190*M190</f>
        <v>0</v>
      </c>
      <c r="O190" s="85">
        <v>20</v>
      </c>
      <c r="P190" s="85" t="s">
        <v>149</v>
      </c>
      <c r="V190" s="88" t="s">
        <v>424</v>
      </c>
      <c r="W190" s="84">
        <v>16.736000000000001</v>
      </c>
      <c r="X190" s="129" t="s">
        <v>522</v>
      </c>
      <c r="Y190" s="129" t="s">
        <v>520</v>
      </c>
      <c r="Z190" s="82" t="s">
        <v>518</v>
      </c>
      <c r="AB190" s="85">
        <v>7</v>
      </c>
      <c r="AJ190" s="71" t="s">
        <v>427</v>
      </c>
      <c r="AK190" s="71" t="s">
        <v>153</v>
      </c>
    </row>
    <row r="191" spans="1:37">
      <c r="D191" s="130" t="s">
        <v>523</v>
      </c>
      <c r="E191" s="131"/>
      <c r="F191" s="132"/>
      <c r="G191" s="133"/>
      <c r="H191" s="133"/>
      <c r="I191" s="133"/>
      <c r="J191" s="133"/>
      <c r="K191" s="134"/>
      <c r="L191" s="134"/>
      <c r="M191" s="131"/>
      <c r="N191" s="131"/>
      <c r="O191" s="132"/>
      <c r="P191" s="132"/>
      <c r="Q191" s="131"/>
      <c r="R191" s="131"/>
      <c r="S191" s="131"/>
      <c r="T191" s="135"/>
      <c r="U191" s="135"/>
      <c r="V191" s="135" t="s">
        <v>0</v>
      </c>
      <c r="W191" s="131"/>
      <c r="X191" s="136"/>
    </row>
    <row r="192" spans="1:37">
      <c r="A192" s="80">
        <v>87</v>
      </c>
      <c r="B192" s="81" t="s">
        <v>329</v>
      </c>
      <c r="C192" s="82" t="s">
        <v>524</v>
      </c>
      <c r="D192" s="83" t="s">
        <v>525</v>
      </c>
      <c r="E192" s="84">
        <v>1.61</v>
      </c>
      <c r="F192" s="85" t="s">
        <v>160</v>
      </c>
      <c r="I192" s="86">
        <f>ROUND(E192*G192,2)</f>
        <v>0</v>
      </c>
      <c r="J192" s="86">
        <f>ROUND(E192*G192,2)</f>
        <v>0</v>
      </c>
      <c r="K192" s="87">
        <v>0.55000000000000004</v>
      </c>
      <c r="L192" s="87">
        <f>E192*K192</f>
        <v>0.88550000000000018</v>
      </c>
      <c r="N192" s="84">
        <f>E192*M192</f>
        <v>0</v>
      </c>
      <c r="O192" s="85">
        <v>20</v>
      </c>
      <c r="P192" s="85" t="s">
        <v>149</v>
      </c>
      <c r="V192" s="88" t="s">
        <v>98</v>
      </c>
      <c r="X192" s="129" t="s">
        <v>524</v>
      </c>
      <c r="Y192" s="129" t="s">
        <v>524</v>
      </c>
      <c r="Z192" s="82" t="s">
        <v>526</v>
      </c>
      <c r="AA192" s="82" t="s">
        <v>149</v>
      </c>
      <c r="AB192" s="85">
        <v>8</v>
      </c>
      <c r="AJ192" s="71" t="s">
        <v>444</v>
      </c>
      <c r="AK192" s="71" t="s">
        <v>153</v>
      </c>
    </row>
    <row r="193" spans="1:37">
      <c r="D193" s="130" t="s">
        <v>527</v>
      </c>
      <c r="E193" s="131"/>
      <c r="F193" s="132"/>
      <c r="G193" s="133"/>
      <c r="H193" s="133"/>
      <c r="I193" s="133"/>
      <c r="J193" s="133"/>
      <c r="K193" s="134"/>
      <c r="L193" s="134"/>
      <c r="M193" s="131"/>
      <c r="N193" s="131"/>
      <c r="O193" s="132"/>
      <c r="P193" s="132"/>
      <c r="Q193" s="131"/>
      <c r="R193" s="131"/>
      <c r="S193" s="131"/>
      <c r="T193" s="135"/>
      <c r="U193" s="135"/>
      <c r="V193" s="135" t="s">
        <v>0</v>
      </c>
      <c r="W193" s="131"/>
      <c r="X193" s="136"/>
    </row>
    <row r="194" spans="1:37" ht="25.5">
      <c r="A194" s="80">
        <v>88</v>
      </c>
      <c r="B194" s="81" t="s">
        <v>508</v>
      </c>
      <c r="C194" s="82" t="s">
        <v>528</v>
      </c>
      <c r="D194" s="83" t="s">
        <v>529</v>
      </c>
      <c r="E194" s="84">
        <v>25.125</v>
      </c>
      <c r="F194" s="85" t="s">
        <v>148</v>
      </c>
      <c r="H194" s="86">
        <f>ROUND(E194*G194,2)</f>
        <v>0</v>
      </c>
      <c r="J194" s="86">
        <f>ROUND(E194*G194,2)</f>
        <v>0</v>
      </c>
      <c r="L194" s="87">
        <f>E194*K194</f>
        <v>0</v>
      </c>
      <c r="N194" s="84">
        <f>E194*M194</f>
        <v>0</v>
      </c>
      <c r="O194" s="85">
        <v>20</v>
      </c>
      <c r="P194" s="85" t="s">
        <v>149</v>
      </c>
      <c r="V194" s="88" t="s">
        <v>424</v>
      </c>
      <c r="W194" s="84">
        <v>6.0049999999999999</v>
      </c>
      <c r="X194" s="129" t="s">
        <v>530</v>
      </c>
      <c r="Y194" s="129" t="s">
        <v>528</v>
      </c>
      <c r="Z194" s="82" t="s">
        <v>362</v>
      </c>
      <c r="AB194" s="85">
        <v>7</v>
      </c>
      <c r="AJ194" s="71" t="s">
        <v>427</v>
      </c>
      <c r="AK194" s="71" t="s">
        <v>153</v>
      </c>
    </row>
    <row r="195" spans="1:37">
      <c r="D195" s="130" t="s">
        <v>531</v>
      </c>
      <c r="E195" s="131"/>
      <c r="F195" s="132"/>
      <c r="G195" s="133"/>
      <c r="H195" s="133"/>
      <c r="I195" s="133"/>
      <c r="J195" s="133"/>
      <c r="K195" s="134"/>
      <c r="L195" s="134"/>
      <c r="M195" s="131"/>
      <c r="N195" s="131"/>
      <c r="O195" s="132"/>
      <c r="P195" s="132"/>
      <c r="Q195" s="131"/>
      <c r="R195" s="131"/>
      <c r="S195" s="131"/>
      <c r="T195" s="135"/>
      <c r="U195" s="135"/>
      <c r="V195" s="135" t="s">
        <v>0</v>
      </c>
      <c r="W195" s="131"/>
      <c r="X195" s="136"/>
    </row>
    <row r="196" spans="1:37">
      <c r="A196" s="80">
        <v>89</v>
      </c>
      <c r="B196" s="81" t="s">
        <v>508</v>
      </c>
      <c r="C196" s="82" t="s">
        <v>532</v>
      </c>
      <c r="D196" s="83" t="s">
        <v>533</v>
      </c>
      <c r="E196" s="84">
        <v>1.26</v>
      </c>
      <c r="F196" s="85" t="s">
        <v>148</v>
      </c>
      <c r="H196" s="86">
        <f>ROUND(E196*G196,2)</f>
        <v>0</v>
      </c>
      <c r="J196" s="86">
        <f>ROUND(E196*G196,2)</f>
        <v>0</v>
      </c>
      <c r="L196" s="87">
        <f>E196*K196</f>
        <v>0</v>
      </c>
      <c r="N196" s="84">
        <f>E196*M196</f>
        <v>0</v>
      </c>
      <c r="O196" s="85">
        <v>20</v>
      </c>
      <c r="P196" s="85" t="s">
        <v>149</v>
      </c>
      <c r="V196" s="88" t="s">
        <v>424</v>
      </c>
      <c r="W196" s="84">
        <v>1.1279999999999999</v>
      </c>
      <c r="X196" s="129" t="s">
        <v>534</v>
      </c>
      <c r="Y196" s="129" t="s">
        <v>532</v>
      </c>
      <c r="Z196" s="82" t="s">
        <v>518</v>
      </c>
      <c r="AB196" s="85">
        <v>7</v>
      </c>
      <c r="AJ196" s="71" t="s">
        <v>427</v>
      </c>
      <c r="AK196" s="71" t="s">
        <v>153</v>
      </c>
    </row>
    <row r="197" spans="1:37">
      <c r="D197" s="130" t="s">
        <v>535</v>
      </c>
      <c r="E197" s="131"/>
      <c r="F197" s="132"/>
      <c r="G197" s="133"/>
      <c r="H197" s="133"/>
      <c r="I197" s="133"/>
      <c r="J197" s="133"/>
      <c r="K197" s="134"/>
      <c r="L197" s="134"/>
      <c r="M197" s="131"/>
      <c r="N197" s="131"/>
      <c r="O197" s="132"/>
      <c r="P197" s="132"/>
      <c r="Q197" s="131"/>
      <c r="R197" s="131"/>
      <c r="S197" s="131"/>
      <c r="T197" s="135"/>
      <c r="U197" s="135"/>
      <c r="V197" s="135" t="s">
        <v>0</v>
      </c>
      <c r="W197" s="131"/>
      <c r="X197" s="136"/>
    </row>
    <row r="198" spans="1:37">
      <c r="A198" s="80">
        <v>90</v>
      </c>
      <c r="B198" s="81" t="s">
        <v>329</v>
      </c>
      <c r="C198" s="82" t="s">
        <v>536</v>
      </c>
      <c r="D198" s="83" t="s">
        <v>537</v>
      </c>
      <c r="E198" s="84">
        <v>3.3000000000000002E-2</v>
      </c>
      <c r="F198" s="85" t="s">
        <v>160</v>
      </c>
      <c r="I198" s="86">
        <f>ROUND(E198*G198,2)</f>
        <v>0</v>
      </c>
      <c r="J198" s="86">
        <f>ROUND(E198*G198,2)</f>
        <v>0</v>
      </c>
      <c r="K198" s="87">
        <v>0.55000000000000004</v>
      </c>
      <c r="L198" s="87">
        <f>E198*K198</f>
        <v>1.8150000000000003E-2</v>
      </c>
      <c r="N198" s="84">
        <f>E198*M198</f>
        <v>0</v>
      </c>
      <c r="O198" s="85">
        <v>20</v>
      </c>
      <c r="P198" s="85" t="s">
        <v>149</v>
      </c>
      <c r="V198" s="88" t="s">
        <v>98</v>
      </c>
      <c r="X198" s="129" t="s">
        <v>536</v>
      </c>
      <c r="Y198" s="129" t="s">
        <v>536</v>
      </c>
      <c r="Z198" s="82" t="s">
        <v>526</v>
      </c>
      <c r="AA198" s="82" t="s">
        <v>149</v>
      </c>
      <c r="AB198" s="85">
        <v>8</v>
      </c>
      <c r="AJ198" s="71" t="s">
        <v>444</v>
      </c>
      <c r="AK198" s="71" t="s">
        <v>153</v>
      </c>
    </row>
    <row r="199" spans="1:37">
      <c r="D199" s="130" t="s">
        <v>538</v>
      </c>
      <c r="E199" s="131"/>
      <c r="F199" s="132"/>
      <c r="G199" s="133"/>
      <c r="H199" s="133"/>
      <c r="I199" s="133"/>
      <c r="J199" s="133"/>
      <c r="K199" s="134"/>
      <c r="L199" s="134"/>
      <c r="M199" s="131"/>
      <c r="N199" s="131"/>
      <c r="O199" s="132"/>
      <c r="P199" s="132"/>
      <c r="Q199" s="131"/>
      <c r="R199" s="131"/>
      <c r="S199" s="131"/>
      <c r="T199" s="135"/>
      <c r="U199" s="135"/>
      <c r="V199" s="135" t="s">
        <v>0</v>
      </c>
      <c r="W199" s="131"/>
      <c r="X199" s="136"/>
    </row>
    <row r="200" spans="1:37">
      <c r="A200" s="80">
        <v>91</v>
      </c>
      <c r="B200" s="81" t="s">
        <v>508</v>
      </c>
      <c r="C200" s="82" t="s">
        <v>539</v>
      </c>
      <c r="D200" s="83" t="s">
        <v>540</v>
      </c>
      <c r="E200" s="84">
        <v>1.643</v>
      </c>
      <c r="F200" s="85" t="s">
        <v>160</v>
      </c>
      <c r="H200" s="86">
        <f>ROUND(E200*G200,2)</f>
        <v>0</v>
      </c>
      <c r="J200" s="86">
        <f>ROUND(E200*G200,2)</f>
        <v>0</v>
      </c>
      <c r="K200" s="87">
        <v>2.0889999999999999E-2</v>
      </c>
      <c r="L200" s="87">
        <f>E200*K200</f>
        <v>3.4322269999999995E-2</v>
      </c>
      <c r="N200" s="84">
        <f>E200*M200</f>
        <v>0</v>
      </c>
      <c r="O200" s="85">
        <v>20</v>
      </c>
      <c r="P200" s="85" t="s">
        <v>149</v>
      </c>
      <c r="V200" s="88" t="s">
        <v>424</v>
      </c>
      <c r="X200" s="129" t="s">
        <v>541</v>
      </c>
      <c r="Y200" s="129" t="s">
        <v>539</v>
      </c>
      <c r="Z200" s="82" t="s">
        <v>518</v>
      </c>
      <c r="AB200" s="85">
        <v>7</v>
      </c>
      <c r="AJ200" s="71" t="s">
        <v>427</v>
      </c>
      <c r="AK200" s="71" t="s">
        <v>153</v>
      </c>
    </row>
    <row r="201" spans="1:37">
      <c r="D201" s="130" t="s">
        <v>542</v>
      </c>
      <c r="E201" s="131"/>
      <c r="F201" s="132"/>
      <c r="G201" s="133"/>
      <c r="H201" s="133"/>
      <c r="I201" s="133"/>
      <c r="J201" s="133"/>
      <c r="K201" s="134"/>
      <c r="L201" s="134"/>
      <c r="M201" s="131"/>
      <c r="N201" s="131"/>
      <c r="O201" s="132"/>
      <c r="P201" s="132"/>
      <c r="Q201" s="131"/>
      <c r="R201" s="131"/>
      <c r="S201" s="131"/>
      <c r="T201" s="135"/>
      <c r="U201" s="135"/>
      <c r="V201" s="135" t="s">
        <v>0</v>
      </c>
      <c r="W201" s="131"/>
      <c r="X201" s="136"/>
    </row>
    <row r="202" spans="1:37" ht="25.5">
      <c r="A202" s="80">
        <v>92</v>
      </c>
      <c r="B202" s="81" t="s">
        <v>508</v>
      </c>
      <c r="C202" s="82" t="s">
        <v>543</v>
      </c>
      <c r="D202" s="83" t="s">
        <v>544</v>
      </c>
      <c r="E202" s="84">
        <v>15.16</v>
      </c>
      <c r="F202" s="85" t="s">
        <v>148</v>
      </c>
      <c r="H202" s="86">
        <f>ROUND(E202*G202,2)</f>
        <v>0</v>
      </c>
      <c r="J202" s="86">
        <f>ROUND(E202*G202,2)</f>
        <v>0</v>
      </c>
      <c r="L202" s="87">
        <f>E202*K202</f>
        <v>0</v>
      </c>
      <c r="N202" s="84">
        <f>E202*M202</f>
        <v>0</v>
      </c>
      <c r="O202" s="85">
        <v>20</v>
      </c>
      <c r="P202" s="85" t="s">
        <v>149</v>
      </c>
      <c r="V202" s="88" t="s">
        <v>424</v>
      </c>
      <c r="W202" s="84">
        <v>3.6230000000000002</v>
      </c>
      <c r="X202" s="129" t="s">
        <v>545</v>
      </c>
      <c r="Y202" s="129" t="s">
        <v>543</v>
      </c>
      <c r="Z202" s="82" t="s">
        <v>362</v>
      </c>
      <c r="AB202" s="85">
        <v>7</v>
      </c>
      <c r="AJ202" s="71" t="s">
        <v>427</v>
      </c>
      <c r="AK202" s="71" t="s">
        <v>153</v>
      </c>
    </row>
    <row r="203" spans="1:37">
      <c r="D203" s="130" t="s">
        <v>342</v>
      </c>
      <c r="E203" s="131"/>
      <c r="F203" s="132"/>
      <c r="G203" s="133"/>
      <c r="H203" s="133"/>
      <c r="I203" s="133"/>
      <c r="J203" s="133"/>
      <c r="K203" s="134"/>
      <c r="L203" s="134"/>
      <c r="M203" s="131"/>
      <c r="N203" s="131"/>
      <c r="O203" s="132"/>
      <c r="P203" s="132"/>
      <c r="Q203" s="131"/>
      <c r="R203" s="131"/>
      <c r="S203" s="131"/>
      <c r="T203" s="135"/>
      <c r="U203" s="135"/>
      <c r="V203" s="135" t="s">
        <v>0</v>
      </c>
      <c r="W203" s="131"/>
      <c r="X203" s="136"/>
    </row>
    <row r="204" spans="1:37" ht="25.5">
      <c r="A204" s="80">
        <v>93</v>
      </c>
      <c r="B204" s="81" t="s">
        <v>508</v>
      </c>
      <c r="C204" s="82" t="s">
        <v>546</v>
      </c>
      <c r="D204" s="83" t="s">
        <v>547</v>
      </c>
      <c r="E204" s="84">
        <v>2.4119999999999999</v>
      </c>
      <c r="F204" s="85" t="s">
        <v>148</v>
      </c>
      <c r="H204" s="86">
        <f>ROUND(E204*G204,2)</f>
        <v>0</v>
      </c>
      <c r="J204" s="86">
        <f>ROUND(E204*G204,2)</f>
        <v>0</v>
      </c>
      <c r="K204" s="87">
        <v>1.8000000000000001E-4</v>
      </c>
      <c r="L204" s="87">
        <f>E204*K204</f>
        <v>4.3416E-4</v>
      </c>
      <c r="N204" s="84">
        <f>E204*M204</f>
        <v>0</v>
      </c>
      <c r="O204" s="85">
        <v>20</v>
      </c>
      <c r="P204" s="85" t="s">
        <v>149</v>
      </c>
      <c r="V204" s="88" t="s">
        <v>424</v>
      </c>
      <c r="W204" s="84">
        <v>0.58599999999999997</v>
      </c>
      <c r="X204" s="129" t="s">
        <v>548</v>
      </c>
      <c r="Y204" s="129" t="s">
        <v>546</v>
      </c>
      <c r="Z204" s="82" t="s">
        <v>362</v>
      </c>
      <c r="AB204" s="85">
        <v>7</v>
      </c>
      <c r="AJ204" s="71" t="s">
        <v>427</v>
      </c>
      <c r="AK204" s="71" t="s">
        <v>153</v>
      </c>
    </row>
    <row r="205" spans="1:37">
      <c r="D205" s="130" t="s">
        <v>549</v>
      </c>
      <c r="E205" s="131"/>
      <c r="F205" s="132"/>
      <c r="G205" s="133"/>
      <c r="H205" s="133"/>
      <c r="I205" s="133"/>
      <c r="J205" s="133"/>
      <c r="K205" s="134"/>
      <c r="L205" s="134"/>
      <c r="M205" s="131"/>
      <c r="N205" s="131"/>
      <c r="O205" s="132"/>
      <c r="P205" s="132"/>
      <c r="Q205" s="131"/>
      <c r="R205" s="131"/>
      <c r="S205" s="131"/>
      <c r="T205" s="135"/>
      <c r="U205" s="135"/>
      <c r="V205" s="135" t="s">
        <v>0</v>
      </c>
      <c r="W205" s="131"/>
      <c r="X205" s="136"/>
    </row>
    <row r="206" spans="1:37">
      <c r="A206" s="80">
        <v>94</v>
      </c>
      <c r="B206" s="81" t="s">
        <v>329</v>
      </c>
      <c r="C206" s="82" t="s">
        <v>550</v>
      </c>
      <c r="D206" s="83" t="s">
        <v>551</v>
      </c>
      <c r="E206" s="84">
        <v>2.5329999999999999</v>
      </c>
      <c r="F206" s="85" t="s">
        <v>148</v>
      </c>
      <c r="I206" s="86">
        <f>ROUND(E206*G206,2)</f>
        <v>0</v>
      </c>
      <c r="J206" s="86">
        <f>ROUND(E206*G206,2)</f>
        <v>0</v>
      </c>
      <c r="K206" s="87">
        <v>8.8000000000000005E-3</v>
      </c>
      <c r="L206" s="87">
        <f>E206*K206</f>
        <v>2.2290400000000002E-2</v>
      </c>
      <c r="N206" s="84">
        <f>E206*M206</f>
        <v>0</v>
      </c>
      <c r="O206" s="85">
        <v>20</v>
      </c>
      <c r="P206" s="85" t="s">
        <v>149</v>
      </c>
      <c r="V206" s="88" t="s">
        <v>98</v>
      </c>
      <c r="X206" s="129" t="s">
        <v>550</v>
      </c>
      <c r="Y206" s="129" t="s">
        <v>550</v>
      </c>
      <c r="Z206" s="82" t="s">
        <v>552</v>
      </c>
      <c r="AA206" s="82" t="s">
        <v>149</v>
      </c>
      <c r="AB206" s="85">
        <v>8</v>
      </c>
      <c r="AJ206" s="71" t="s">
        <v>444</v>
      </c>
      <c r="AK206" s="71" t="s">
        <v>153</v>
      </c>
    </row>
    <row r="207" spans="1:37">
      <c r="D207" s="130" t="s">
        <v>553</v>
      </c>
      <c r="E207" s="131"/>
      <c r="F207" s="132"/>
      <c r="G207" s="133"/>
      <c r="H207" s="133"/>
      <c r="I207" s="133"/>
      <c r="J207" s="133"/>
      <c r="K207" s="134"/>
      <c r="L207" s="134"/>
      <c r="M207" s="131"/>
      <c r="N207" s="131"/>
      <c r="O207" s="132"/>
      <c r="P207" s="132"/>
      <c r="Q207" s="131"/>
      <c r="R207" s="131"/>
      <c r="S207" s="131"/>
      <c r="T207" s="135"/>
      <c r="U207" s="135"/>
      <c r="V207" s="135" t="s">
        <v>0</v>
      </c>
      <c r="W207" s="131"/>
      <c r="X207" s="136"/>
    </row>
    <row r="208" spans="1:37">
      <c r="A208" s="80">
        <v>95</v>
      </c>
      <c r="B208" s="81" t="s">
        <v>508</v>
      </c>
      <c r="C208" s="82" t="s">
        <v>554</v>
      </c>
      <c r="D208" s="83" t="s">
        <v>555</v>
      </c>
      <c r="F208" s="85" t="s">
        <v>54</v>
      </c>
      <c r="H208" s="86">
        <f>ROUND(E208*G208,2)</f>
        <v>0</v>
      </c>
      <c r="J208" s="86">
        <f>ROUND(E208*G208,2)</f>
        <v>0</v>
      </c>
      <c r="L208" s="87">
        <f>E208*K208</f>
        <v>0</v>
      </c>
      <c r="N208" s="84">
        <f>E208*M208</f>
        <v>0</v>
      </c>
      <c r="O208" s="85">
        <v>20</v>
      </c>
      <c r="P208" s="85" t="s">
        <v>149</v>
      </c>
      <c r="V208" s="88" t="s">
        <v>424</v>
      </c>
      <c r="X208" s="129" t="s">
        <v>556</v>
      </c>
      <c r="Y208" s="129" t="s">
        <v>554</v>
      </c>
      <c r="Z208" s="82" t="s">
        <v>513</v>
      </c>
      <c r="AB208" s="85">
        <v>1</v>
      </c>
      <c r="AJ208" s="71" t="s">
        <v>427</v>
      </c>
      <c r="AK208" s="71" t="s">
        <v>153</v>
      </c>
    </row>
    <row r="209" spans="1:37">
      <c r="D209" s="137" t="s">
        <v>557</v>
      </c>
      <c r="E209" s="138">
        <f>J209</f>
        <v>0</v>
      </c>
      <c r="H209" s="138">
        <f>SUM(H186:H208)</f>
        <v>0</v>
      </c>
      <c r="I209" s="138">
        <f>SUM(I186:I208)</f>
        <v>0</v>
      </c>
      <c r="J209" s="138">
        <f>SUM(J186:J208)</f>
        <v>0</v>
      </c>
      <c r="L209" s="139">
        <f>SUM(L186:L208)</f>
        <v>0.98109383000000017</v>
      </c>
      <c r="N209" s="140">
        <f>SUM(N186:N208)</f>
        <v>0</v>
      </c>
      <c r="W209" s="84">
        <f>SUM(W186:W208)</f>
        <v>53.533999999999999</v>
      </c>
    </row>
    <row r="211" spans="1:37">
      <c r="B211" s="82" t="s">
        <v>558</v>
      </c>
    </row>
    <row r="212" spans="1:37">
      <c r="A212" s="80">
        <v>96</v>
      </c>
      <c r="B212" s="81" t="s">
        <v>559</v>
      </c>
      <c r="C212" s="82" t="s">
        <v>560</v>
      </c>
      <c r="D212" s="83" t="s">
        <v>561</v>
      </c>
      <c r="E212" s="84">
        <v>60.06</v>
      </c>
      <c r="F212" s="85" t="s">
        <v>516</v>
      </c>
      <c r="H212" s="86">
        <f>ROUND(E212*G212,2)</f>
        <v>0</v>
      </c>
      <c r="J212" s="86">
        <f>ROUND(E212*G212,2)</f>
        <v>0</v>
      </c>
      <c r="K212" s="87">
        <v>3.0300000000000001E-3</v>
      </c>
      <c r="L212" s="87">
        <f>E212*K212</f>
        <v>0.18198180000000003</v>
      </c>
      <c r="N212" s="84">
        <f>E212*M212</f>
        <v>0</v>
      </c>
      <c r="O212" s="85">
        <v>20</v>
      </c>
      <c r="P212" s="85" t="s">
        <v>149</v>
      </c>
      <c r="V212" s="88" t="s">
        <v>424</v>
      </c>
      <c r="W212" s="84">
        <v>24.024000000000001</v>
      </c>
      <c r="X212" s="129" t="s">
        <v>562</v>
      </c>
      <c r="Y212" s="129" t="s">
        <v>560</v>
      </c>
      <c r="Z212" s="82" t="s">
        <v>563</v>
      </c>
      <c r="AB212" s="85">
        <v>7</v>
      </c>
      <c r="AJ212" s="71" t="s">
        <v>427</v>
      </c>
      <c r="AK212" s="71" t="s">
        <v>153</v>
      </c>
    </row>
    <row r="213" spans="1:37">
      <c r="D213" s="130" t="s">
        <v>564</v>
      </c>
      <c r="E213" s="131"/>
      <c r="F213" s="132"/>
      <c r="G213" s="133"/>
      <c r="H213" s="133"/>
      <c r="I213" s="133"/>
      <c r="J213" s="133"/>
      <c r="K213" s="134"/>
      <c r="L213" s="134"/>
      <c r="M213" s="131"/>
      <c r="N213" s="131"/>
      <c r="O213" s="132"/>
      <c r="P213" s="132"/>
      <c r="Q213" s="131"/>
      <c r="R213" s="131"/>
      <c r="S213" s="131"/>
      <c r="T213" s="135"/>
      <c r="U213" s="135"/>
      <c r="V213" s="135" t="s">
        <v>0</v>
      </c>
      <c r="W213" s="131"/>
      <c r="X213" s="136"/>
    </row>
    <row r="214" spans="1:37">
      <c r="A214" s="80">
        <v>97</v>
      </c>
      <c r="B214" s="81" t="s">
        <v>559</v>
      </c>
      <c r="C214" s="82" t="s">
        <v>565</v>
      </c>
      <c r="D214" s="83" t="s">
        <v>566</v>
      </c>
      <c r="E214" s="84">
        <v>8.6</v>
      </c>
      <c r="F214" s="85" t="s">
        <v>516</v>
      </c>
      <c r="H214" s="86">
        <f>ROUND(E214*G214,2)</f>
        <v>0</v>
      </c>
      <c r="J214" s="86">
        <f>ROUND(E214*G214,2)</f>
        <v>0</v>
      </c>
      <c r="K214" s="87">
        <v>2.3E-3</v>
      </c>
      <c r="L214" s="87">
        <f>E214*K214</f>
        <v>1.9779999999999999E-2</v>
      </c>
      <c r="N214" s="84">
        <f>E214*M214</f>
        <v>0</v>
      </c>
      <c r="O214" s="85">
        <v>20</v>
      </c>
      <c r="P214" s="85" t="s">
        <v>149</v>
      </c>
      <c r="V214" s="88" t="s">
        <v>424</v>
      </c>
      <c r="W214" s="84">
        <v>4.2480000000000002</v>
      </c>
      <c r="X214" s="129" t="s">
        <v>567</v>
      </c>
      <c r="Y214" s="129" t="s">
        <v>565</v>
      </c>
      <c r="Z214" s="82" t="s">
        <v>563</v>
      </c>
      <c r="AB214" s="85">
        <v>7</v>
      </c>
      <c r="AJ214" s="71" t="s">
        <v>427</v>
      </c>
      <c r="AK214" s="71" t="s">
        <v>153</v>
      </c>
    </row>
    <row r="215" spans="1:37">
      <c r="D215" s="130" t="s">
        <v>568</v>
      </c>
      <c r="E215" s="131"/>
      <c r="F215" s="132"/>
      <c r="G215" s="133"/>
      <c r="H215" s="133"/>
      <c r="I215" s="133"/>
      <c r="J215" s="133"/>
      <c r="K215" s="134"/>
      <c r="L215" s="134"/>
      <c r="M215" s="131"/>
      <c r="N215" s="131"/>
      <c r="O215" s="132"/>
      <c r="P215" s="132"/>
      <c r="Q215" s="131"/>
      <c r="R215" s="131"/>
      <c r="S215" s="131"/>
      <c r="T215" s="135"/>
      <c r="U215" s="135"/>
      <c r="V215" s="135" t="s">
        <v>0</v>
      </c>
      <c r="W215" s="131"/>
      <c r="X215" s="136"/>
    </row>
    <row r="216" spans="1:37">
      <c r="A216" s="80">
        <v>98</v>
      </c>
      <c r="B216" s="81" t="s">
        <v>559</v>
      </c>
      <c r="C216" s="82" t="s">
        <v>569</v>
      </c>
      <c r="D216" s="83" t="s">
        <v>570</v>
      </c>
      <c r="E216" s="84">
        <v>19.440000000000001</v>
      </c>
      <c r="F216" s="85" t="s">
        <v>516</v>
      </c>
      <c r="H216" s="86">
        <f>ROUND(E216*G216,2)</f>
        <v>0</v>
      </c>
      <c r="J216" s="86">
        <f>ROUND(E216*G216,2)</f>
        <v>0</v>
      </c>
      <c r="K216" s="87">
        <v>3.3E-3</v>
      </c>
      <c r="L216" s="87">
        <f>E216*K216</f>
        <v>6.4152000000000001E-2</v>
      </c>
      <c r="N216" s="84">
        <f>E216*M216</f>
        <v>0</v>
      </c>
      <c r="O216" s="85">
        <v>20</v>
      </c>
      <c r="P216" s="85" t="s">
        <v>149</v>
      </c>
      <c r="V216" s="88" t="s">
        <v>424</v>
      </c>
      <c r="W216" s="84">
        <v>4.4909999999999997</v>
      </c>
      <c r="X216" s="129" t="s">
        <v>571</v>
      </c>
      <c r="Y216" s="129" t="s">
        <v>569</v>
      </c>
      <c r="Z216" s="82" t="s">
        <v>563</v>
      </c>
      <c r="AB216" s="85">
        <v>7</v>
      </c>
      <c r="AJ216" s="71" t="s">
        <v>427</v>
      </c>
      <c r="AK216" s="71" t="s">
        <v>153</v>
      </c>
    </row>
    <row r="217" spans="1:37">
      <c r="A217" s="80">
        <v>99</v>
      </c>
      <c r="B217" s="81" t="s">
        <v>559</v>
      </c>
      <c r="C217" s="82" t="s">
        <v>572</v>
      </c>
      <c r="D217" s="83" t="s">
        <v>573</v>
      </c>
      <c r="E217" s="84">
        <v>4</v>
      </c>
      <c r="F217" s="85" t="s">
        <v>264</v>
      </c>
      <c r="H217" s="86">
        <f>ROUND(E217*G217,2)</f>
        <v>0</v>
      </c>
      <c r="J217" s="86">
        <f>ROUND(E217*G217,2)</f>
        <v>0</v>
      </c>
      <c r="K217" s="87">
        <v>3.8000000000000002E-4</v>
      </c>
      <c r="L217" s="87">
        <f>E217*K217</f>
        <v>1.5200000000000001E-3</v>
      </c>
      <c r="N217" s="84">
        <f>E217*M217</f>
        <v>0</v>
      </c>
      <c r="O217" s="85">
        <v>20</v>
      </c>
      <c r="P217" s="85" t="s">
        <v>149</v>
      </c>
      <c r="V217" s="88" t="s">
        <v>424</v>
      </c>
      <c r="W217" s="84">
        <v>0.80800000000000005</v>
      </c>
      <c r="X217" s="129" t="s">
        <v>574</v>
      </c>
      <c r="Y217" s="129" t="s">
        <v>572</v>
      </c>
      <c r="Z217" s="82" t="s">
        <v>563</v>
      </c>
      <c r="AB217" s="85">
        <v>7</v>
      </c>
      <c r="AJ217" s="71" t="s">
        <v>427</v>
      </c>
      <c r="AK217" s="71" t="s">
        <v>153</v>
      </c>
    </row>
    <row r="218" spans="1:37">
      <c r="A218" s="80">
        <v>100</v>
      </c>
      <c r="B218" s="81" t="s">
        <v>559</v>
      </c>
      <c r="C218" s="82" t="s">
        <v>575</v>
      </c>
      <c r="D218" s="83" t="s">
        <v>576</v>
      </c>
      <c r="F218" s="85" t="s">
        <v>54</v>
      </c>
      <c r="H218" s="86">
        <f>ROUND(E218*G218,2)</f>
        <v>0</v>
      </c>
      <c r="J218" s="86">
        <f>ROUND(E218*G218,2)</f>
        <v>0</v>
      </c>
      <c r="L218" s="87">
        <f>E218*K218</f>
        <v>0</v>
      </c>
      <c r="N218" s="84">
        <f>E218*M218</f>
        <v>0</v>
      </c>
      <c r="O218" s="85">
        <v>20</v>
      </c>
      <c r="P218" s="85" t="s">
        <v>149</v>
      </c>
      <c r="V218" s="88" t="s">
        <v>424</v>
      </c>
      <c r="X218" s="129" t="s">
        <v>577</v>
      </c>
      <c r="Y218" s="129" t="s">
        <v>575</v>
      </c>
      <c r="Z218" s="82" t="s">
        <v>563</v>
      </c>
      <c r="AB218" s="85">
        <v>1</v>
      </c>
      <c r="AJ218" s="71" t="s">
        <v>427</v>
      </c>
      <c r="AK218" s="71" t="s">
        <v>153</v>
      </c>
    </row>
    <row r="219" spans="1:37">
      <c r="D219" s="137" t="s">
        <v>578</v>
      </c>
      <c r="E219" s="138">
        <f>J219</f>
        <v>0</v>
      </c>
      <c r="H219" s="138">
        <f>SUM(H211:H218)</f>
        <v>0</v>
      </c>
      <c r="I219" s="138">
        <f>SUM(I211:I218)</f>
        <v>0</v>
      </c>
      <c r="J219" s="138">
        <f>SUM(J211:J218)</f>
        <v>0</v>
      </c>
      <c r="L219" s="139">
        <f>SUM(L211:L218)</f>
        <v>0.26743380000000005</v>
      </c>
      <c r="N219" s="140">
        <f>SUM(N211:N218)</f>
        <v>0</v>
      </c>
      <c r="W219" s="84">
        <f>SUM(W211:W218)</f>
        <v>33.571000000000005</v>
      </c>
    </row>
    <row r="221" spans="1:37">
      <c r="B221" s="82" t="s">
        <v>579</v>
      </c>
    </row>
    <row r="222" spans="1:37" ht="25.5">
      <c r="A222" s="80">
        <v>101</v>
      </c>
      <c r="B222" s="81" t="s">
        <v>580</v>
      </c>
      <c r="C222" s="82" t="s">
        <v>581</v>
      </c>
      <c r="D222" s="83" t="s">
        <v>582</v>
      </c>
      <c r="E222" s="84">
        <v>1</v>
      </c>
      <c r="F222" s="85" t="s">
        <v>264</v>
      </c>
      <c r="H222" s="86">
        <f>ROUND(E222*G222,2)</f>
        <v>0</v>
      </c>
      <c r="J222" s="86">
        <f>ROUND(E222*G222,2)</f>
        <v>0</v>
      </c>
      <c r="L222" s="87">
        <f>E222*K222</f>
        <v>0</v>
      </c>
      <c r="N222" s="84">
        <f>E222*M222</f>
        <v>0</v>
      </c>
      <c r="O222" s="85">
        <v>20</v>
      </c>
      <c r="P222" s="85" t="s">
        <v>149</v>
      </c>
      <c r="V222" s="88" t="s">
        <v>424</v>
      </c>
      <c r="W222" s="84">
        <v>0.68200000000000005</v>
      </c>
      <c r="X222" s="129" t="s">
        <v>583</v>
      </c>
      <c r="Y222" s="129" t="s">
        <v>581</v>
      </c>
      <c r="Z222" s="82" t="s">
        <v>584</v>
      </c>
      <c r="AB222" s="85">
        <v>7</v>
      </c>
      <c r="AJ222" s="71" t="s">
        <v>427</v>
      </c>
      <c r="AK222" s="71" t="s">
        <v>153</v>
      </c>
    </row>
    <row r="223" spans="1:37" ht="25.5">
      <c r="A223" s="80">
        <v>102</v>
      </c>
      <c r="B223" s="81" t="s">
        <v>580</v>
      </c>
      <c r="C223" s="82" t="s">
        <v>585</v>
      </c>
      <c r="D223" s="83" t="s">
        <v>586</v>
      </c>
      <c r="E223" s="84">
        <v>2</v>
      </c>
      <c r="F223" s="85" t="s">
        <v>264</v>
      </c>
      <c r="H223" s="86">
        <f>ROUND(E223*G223,2)</f>
        <v>0</v>
      </c>
      <c r="J223" s="86">
        <f>ROUND(E223*G223,2)</f>
        <v>0</v>
      </c>
      <c r="L223" s="87">
        <f>E223*K223</f>
        <v>0</v>
      </c>
      <c r="N223" s="84">
        <f>E223*M223</f>
        <v>0</v>
      </c>
      <c r="O223" s="85">
        <v>20</v>
      </c>
      <c r="P223" s="85" t="s">
        <v>149</v>
      </c>
      <c r="V223" s="88" t="s">
        <v>424</v>
      </c>
      <c r="W223" s="84">
        <v>1.3640000000000001</v>
      </c>
      <c r="X223" s="129" t="s">
        <v>583</v>
      </c>
      <c r="Y223" s="129" t="s">
        <v>585</v>
      </c>
      <c r="Z223" s="82" t="s">
        <v>584</v>
      </c>
      <c r="AB223" s="85">
        <v>7</v>
      </c>
      <c r="AJ223" s="71" t="s">
        <v>427</v>
      </c>
      <c r="AK223" s="71" t="s">
        <v>153</v>
      </c>
    </row>
    <row r="224" spans="1:37">
      <c r="A224" s="80">
        <v>103</v>
      </c>
      <c r="B224" s="81" t="s">
        <v>580</v>
      </c>
      <c r="C224" s="82" t="s">
        <v>587</v>
      </c>
      <c r="D224" s="83" t="s">
        <v>588</v>
      </c>
      <c r="F224" s="85" t="s">
        <v>54</v>
      </c>
      <c r="H224" s="86">
        <f>ROUND(E224*G224,2)</f>
        <v>0</v>
      </c>
      <c r="J224" s="86">
        <f>ROUND(E224*G224,2)</f>
        <v>0</v>
      </c>
      <c r="L224" s="87">
        <f>E224*K224</f>
        <v>0</v>
      </c>
      <c r="N224" s="84">
        <f>E224*M224</f>
        <v>0</v>
      </c>
      <c r="O224" s="85">
        <v>20</v>
      </c>
      <c r="P224" s="85" t="s">
        <v>149</v>
      </c>
      <c r="V224" s="88" t="s">
        <v>424</v>
      </c>
      <c r="X224" s="129" t="s">
        <v>589</v>
      </c>
      <c r="Y224" s="129" t="s">
        <v>587</v>
      </c>
      <c r="Z224" s="82" t="s">
        <v>513</v>
      </c>
      <c r="AB224" s="85">
        <v>1</v>
      </c>
      <c r="AJ224" s="71" t="s">
        <v>427</v>
      </c>
      <c r="AK224" s="71" t="s">
        <v>153</v>
      </c>
    </row>
    <row r="225" spans="1:37">
      <c r="D225" s="137" t="s">
        <v>590</v>
      </c>
      <c r="E225" s="138">
        <f>J225</f>
        <v>0</v>
      </c>
      <c r="H225" s="138">
        <f>SUM(H221:H224)</f>
        <v>0</v>
      </c>
      <c r="I225" s="138">
        <f>SUM(I221:I224)</f>
        <v>0</v>
      </c>
      <c r="J225" s="138">
        <f>SUM(J221:J224)</f>
        <v>0</v>
      </c>
      <c r="L225" s="139">
        <f>SUM(L221:L224)</f>
        <v>0</v>
      </c>
      <c r="N225" s="140">
        <f>SUM(N221:N224)</f>
        <v>0</v>
      </c>
      <c r="W225" s="84">
        <f>SUM(W221:W224)</f>
        <v>2.0460000000000003</v>
      </c>
    </row>
    <row r="227" spans="1:37">
      <c r="B227" s="82" t="s">
        <v>591</v>
      </c>
    </row>
    <row r="228" spans="1:37">
      <c r="A228" s="80">
        <v>104</v>
      </c>
      <c r="B228" s="81" t="s">
        <v>592</v>
      </c>
      <c r="C228" s="82" t="s">
        <v>593</v>
      </c>
      <c r="D228" s="83" t="s">
        <v>594</v>
      </c>
      <c r="E228" s="84">
        <v>1</v>
      </c>
      <c r="F228" s="85" t="s">
        <v>511</v>
      </c>
      <c r="H228" s="86">
        <f>ROUND(E228*G228,2)</f>
        <v>0</v>
      </c>
      <c r="J228" s="86">
        <f>ROUND(E228*G228,2)</f>
        <v>0</v>
      </c>
      <c r="L228" s="87">
        <f>E228*K228</f>
        <v>0</v>
      </c>
      <c r="N228" s="84">
        <f>E228*M228</f>
        <v>0</v>
      </c>
      <c r="O228" s="85">
        <v>20</v>
      </c>
      <c r="P228" s="85" t="s">
        <v>149</v>
      </c>
      <c r="V228" s="88" t="s">
        <v>424</v>
      </c>
      <c r="W228" s="84">
        <v>0.28000000000000003</v>
      </c>
      <c r="X228" s="129" t="s">
        <v>595</v>
      </c>
      <c r="Y228" s="129" t="s">
        <v>593</v>
      </c>
      <c r="Z228" s="82" t="s">
        <v>596</v>
      </c>
      <c r="AB228" s="85">
        <v>7</v>
      </c>
      <c r="AJ228" s="71" t="s">
        <v>427</v>
      </c>
      <c r="AK228" s="71" t="s">
        <v>153</v>
      </c>
    </row>
    <row r="229" spans="1:37">
      <c r="A229" s="80">
        <v>105</v>
      </c>
      <c r="B229" s="81" t="s">
        <v>592</v>
      </c>
      <c r="C229" s="82" t="s">
        <v>597</v>
      </c>
      <c r="D229" s="83" t="s">
        <v>598</v>
      </c>
      <c r="E229" s="84">
        <v>111.845</v>
      </c>
      <c r="F229" s="85" t="s">
        <v>516</v>
      </c>
      <c r="H229" s="86">
        <f>ROUND(E229*G229,2)</f>
        <v>0</v>
      </c>
      <c r="J229" s="86">
        <f>ROUND(E229*G229,2)</f>
        <v>0</v>
      </c>
      <c r="L229" s="87">
        <f>E229*K229</f>
        <v>0</v>
      </c>
      <c r="N229" s="84">
        <f>E229*M229</f>
        <v>0</v>
      </c>
      <c r="O229" s="85">
        <v>20</v>
      </c>
      <c r="P229" s="85" t="s">
        <v>149</v>
      </c>
      <c r="V229" s="88" t="s">
        <v>424</v>
      </c>
      <c r="W229" s="84">
        <v>36.908999999999999</v>
      </c>
      <c r="X229" s="129" t="s">
        <v>599</v>
      </c>
      <c r="Y229" s="129" t="s">
        <v>597</v>
      </c>
      <c r="Z229" s="82" t="s">
        <v>596</v>
      </c>
      <c r="AB229" s="85">
        <v>7</v>
      </c>
      <c r="AJ229" s="71" t="s">
        <v>427</v>
      </c>
      <c r="AK229" s="71" t="s">
        <v>153</v>
      </c>
    </row>
    <row r="230" spans="1:37">
      <c r="A230" s="80">
        <v>106</v>
      </c>
      <c r="B230" s="81" t="s">
        <v>592</v>
      </c>
      <c r="C230" s="82" t="s">
        <v>600</v>
      </c>
      <c r="D230" s="83" t="s">
        <v>601</v>
      </c>
      <c r="E230" s="84">
        <v>101.955</v>
      </c>
      <c r="F230" s="85" t="s">
        <v>516</v>
      </c>
      <c r="H230" s="86">
        <f>ROUND(E230*G230,2)</f>
        <v>0</v>
      </c>
      <c r="J230" s="86">
        <f>ROUND(E230*G230,2)</f>
        <v>0</v>
      </c>
      <c r="L230" s="87">
        <f>E230*K230</f>
        <v>0</v>
      </c>
      <c r="M230" s="84">
        <v>8.9999999999999993E-3</v>
      </c>
      <c r="N230" s="84">
        <f>E230*M230</f>
        <v>0.91759499999999994</v>
      </c>
      <c r="O230" s="85">
        <v>20</v>
      </c>
      <c r="P230" s="85" t="s">
        <v>149</v>
      </c>
      <c r="V230" s="88" t="s">
        <v>424</v>
      </c>
      <c r="W230" s="84">
        <v>23.552</v>
      </c>
      <c r="X230" s="129" t="s">
        <v>602</v>
      </c>
      <c r="Y230" s="129" t="s">
        <v>600</v>
      </c>
      <c r="Z230" s="82" t="s">
        <v>596</v>
      </c>
      <c r="AB230" s="85">
        <v>7</v>
      </c>
      <c r="AJ230" s="71" t="s">
        <v>427</v>
      </c>
      <c r="AK230" s="71" t="s">
        <v>153</v>
      </c>
    </row>
    <row r="231" spans="1:37">
      <c r="A231" s="80">
        <v>107</v>
      </c>
      <c r="B231" s="81" t="s">
        <v>592</v>
      </c>
      <c r="C231" s="82" t="s">
        <v>603</v>
      </c>
      <c r="D231" s="83" t="s">
        <v>604</v>
      </c>
      <c r="F231" s="85" t="s">
        <v>54</v>
      </c>
      <c r="H231" s="86">
        <f>ROUND(E231*G231,2)</f>
        <v>0</v>
      </c>
      <c r="J231" s="86">
        <f>ROUND(E231*G231,2)</f>
        <v>0</v>
      </c>
      <c r="L231" s="87">
        <f>E231*K231</f>
        <v>0</v>
      </c>
      <c r="N231" s="84">
        <f>E231*M231</f>
        <v>0</v>
      </c>
      <c r="O231" s="85">
        <v>20</v>
      </c>
      <c r="P231" s="85" t="s">
        <v>149</v>
      </c>
      <c r="V231" s="88" t="s">
        <v>424</v>
      </c>
      <c r="X231" s="129" t="s">
        <v>605</v>
      </c>
      <c r="Y231" s="129" t="s">
        <v>603</v>
      </c>
      <c r="Z231" s="82" t="s">
        <v>606</v>
      </c>
      <c r="AB231" s="85">
        <v>1</v>
      </c>
      <c r="AJ231" s="71" t="s">
        <v>427</v>
      </c>
      <c r="AK231" s="71" t="s">
        <v>153</v>
      </c>
    </row>
    <row r="232" spans="1:37">
      <c r="D232" s="137" t="s">
        <v>607</v>
      </c>
      <c r="E232" s="138">
        <f>J232</f>
        <v>0</v>
      </c>
      <c r="H232" s="138">
        <f>SUM(H227:H231)</f>
        <v>0</v>
      </c>
      <c r="I232" s="138">
        <f>SUM(I227:I231)</f>
        <v>0</v>
      </c>
      <c r="J232" s="138">
        <f>SUM(J227:J231)</f>
        <v>0</v>
      </c>
      <c r="L232" s="139">
        <f>SUM(L227:L231)</f>
        <v>0</v>
      </c>
      <c r="N232" s="140">
        <f>SUM(N227:N231)</f>
        <v>0.91759499999999994</v>
      </c>
      <c r="W232" s="84">
        <f>SUM(W227:W231)</f>
        <v>60.741</v>
      </c>
    </row>
    <row r="234" spans="1:37">
      <c r="B234" s="82" t="s">
        <v>608</v>
      </c>
    </row>
    <row r="235" spans="1:37">
      <c r="A235" s="80">
        <v>108</v>
      </c>
      <c r="B235" s="81" t="s">
        <v>609</v>
      </c>
      <c r="C235" s="82" t="s">
        <v>610</v>
      </c>
      <c r="D235" s="83" t="s">
        <v>611</v>
      </c>
      <c r="E235" s="84">
        <v>3.76</v>
      </c>
      <c r="F235" s="85" t="s">
        <v>148</v>
      </c>
      <c r="H235" s="86">
        <f>ROUND(E235*G235,2)</f>
        <v>0</v>
      </c>
      <c r="J235" s="86">
        <f>ROUND(E235*G235,2)</f>
        <v>0</v>
      </c>
      <c r="K235" s="87">
        <v>3.82E-3</v>
      </c>
      <c r="L235" s="87">
        <f>E235*K235</f>
        <v>1.43632E-2</v>
      </c>
      <c r="N235" s="84">
        <f>E235*M235</f>
        <v>0</v>
      </c>
      <c r="O235" s="85">
        <v>20</v>
      </c>
      <c r="P235" s="85" t="s">
        <v>149</v>
      </c>
      <c r="V235" s="88" t="s">
        <v>424</v>
      </c>
      <c r="W235" s="84">
        <v>1.0720000000000001</v>
      </c>
      <c r="X235" s="129" t="s">
        <v>612</v>
      </c>
      <c r="Y235" s="129" t="s">
        <v>610</v>
      </c>
      <c r="Z235" s="82" t="s">
        <v>362</v>
      </c>
      <c r="AB235" s="85">
        <v>7</v>
      </c>
      <c r="AJ235" s="71" t="s">
        <v>427</v>
      </c>
      <c r="AK235" s="71" t="s">
        <v>153</v>
      </c>
    </row>
    <row r="236" spans="1:37">
      <c r="A236" s="80">
        <v>109</v>
      </c>
      <c r="B236" s="81" t="s">
        <v>609</v>
      </c>
      <c r="C236" s="82" t="s">
        <v>613</v>
      </c>
      <c r="D236" s="83" t="s">
        <v>614</v>
      </c>
      <c r="E236" s="84">
        <v>3.76</v>
      </c>
      <c r="F236" s="85" t="s">
        <v>148</v>
      </c>
      <c r="H236" s="86">
        <f>ROUND(E236*G236,2)</f>
        <v>0</v>
      </c>
      <c r="J236" s="86">
        <f>ROUND(E236*G236,2)</f>
        <v>0</v>
      </c>
      <c r="K236" s="87">
        <v>3.46E-3</v>
      </c>
      <c r="L236" s="87">
        <f>E236*K236</f>
        <v>1.30096E-2</v>
      </c>
      <c r="N236" s="84">
        <f>E236*M236</f>
        <v>0</v>
      </c>
      <c r="O236" s="85">
        <v>20</v>
      </c>
      <c r="P236" s="85" t="s">
        <v>149</v>
      </c>
      <c r="V236" s="88" t="s">
        <v>424</v>
      </c>
      <c r="W236" s="84">
        <v>1.0680000000000001</v>
      </c>
      <c r="X236" s="129" t="s">
        <v>615</v>
      </c>
      <c r="Y236" s="129" t="s">
        <v>613</v>
      </c>
      <c r="Z236" s="82" t="s">
        <v>362</v>
      </c>
      <c r="AB236" s="85">
        <v>7</v>
      </c>
      <c r="AJ236" s="71" t="s">
        <v>427</v>
      </c>
      <c r="AK236" s="71" t="s">
        <v>153</v>
      </c>
    </row>
    <row r="237" spans="1:37">
      <c r="D237" s="130" t="s">
        <v>616</v>
      </c>
      <c r="E237" s="131"/>
      <c r="F237" s="132"/>
      <c r="G237" s="133"/>
      <c r="H237" s="133"/>
      <c r="I237" s="133"/>
      <c r="J237" s="133"/>
      <c r="K237" s="134"/>
      <c r="L237" s="134"/>
      <c r="M237" s="131"/>
      <c r="N237" s="131"/>
      <c r="O237" s="132"/>
      <c r="P237" s="132"/>
      <c r="Q237" s="131"/>
      <c r="R237" s="131"/>
      <c r="S237" s="131"/>
      <c r="T237" s="135"/>
      <c r="U237" s="135"/>
      <c r="V237" s="135" t="s">
        <v>0</v>
      </c>
      <c r="W237" s="131"/>
      <c r="X237" s="136"/>
    </row>
    <row r="238" spans="1:37">
      <c r="A238" s="80">
        <v>110</v>
      </c>
      <c r="B238" s="81" t="s">
        <v>329</v>
      </c>
      <c r="C238" s="82" t="s">
        <v>617</v>
      </c>
      <c r="D238" s="83" t="s">
        <v>618</v>
      </c>
      <c r="E238" s="84">
        <v>4.0609999999999999</v>
      </c>
      <c r="F238" s="85" t="s">
        <v>148</v>
      </c>
      <c r="I238" s="86">
        <f>ROUND(E238*G238,2)</f>
        <v>0</v>
      </c>
      <c r="J238" s="86">
        <f>ROUND(E238*G238,2)</f>
        <v>0</v>
      </c>
      <c r="K238" s="87">
        <v>5.8000000000000003E-2</v>
      </c>
      <c r="L238" s="87">
        <f>E238*K238</f>
        <v>0.235538</v>
      </c>
      <c r="N238" s="84">
        <f>E238*M238</f>
        <v>0</v>
      </c>
      <c r="O238" s="85">
        <v>20</v>
      </c>
      <c r="P238" s="85" t="s">
        <v>149</v>
      </c>
      <c r="V238" s="88" t="s">
        <v>98</v>
      </c>
      <c r="X238" s="129" t="s">
        <v>619</v>
      </c>
      <c r="Y238" s="129" t="s">
        <v>617</v>
      </c>
      <c r="Z238" s="82" t="s">
        <v>620</v>
      </c>
      <c r="AA238" s="82" t="s">
        <v>149</v>
      </c>
      <c r="AB238" s="85">
        <v>8</v>
      </c>
      <c r="AJ238" s="71" t="s">
        <v>444</v>
      </c>
      <c r="AK238" s="71" t="s">
        <v>153</v>
      </c>
    </row>
    <row r="239" spans="1:37">
      <c r="D239" s="130" t="s">
        <v>621</v>
      </c>
      <c r="E239" s="131"/>
      <c r="F239" s="132"/>
      <c r="G239" s="133"/>
      <c r="H239" s="133"/>
      <c r="I239" s="133"/>
      <c r="J239" s="133"/>
      <c r="K239" s="134"/>
      <c r="L239" s="134"/>
      <c r="M239" s="131"/>
      <c r="N239" s="131"/>
      <c r="O239" s="132"/>
      <c r="P239" s="132"/>
      <c r="Q239" s="131"/>
      <c r="R239" s="131"/>
      <c r="S239" s="131"/>
      <c r="T239" s="135"/>
      <c r="U239" s="135"/>
      <c r="V239" s="135" t="s">
        <v>0</v>
      </c>
      <c r="W239" s="131"/>
      <c r="X239" s="136"/>
    </row>
    <row r="240" spans="1:37">
      <c r="A240" s="80">
        <v>111</v>
      </c>
      <c r="B240" s="81" t="s">
        <v>609</v>
      </c>
      <c r="C240" s="82" t="s">
        <v>622</v>
      </c>
      <c r="D240" s="83" t="s">
        <v>623</v>
      </c>
      <c r="E240" s="84">
        <v>3.76</v>
      </c>
      <c r="F240" s="85" t="s">
        <v>148</v>
      </c>
      <c r="H240" s="86">
        <f>ROUND(E240*G240,2)</f>
        <v>0</v>
      </c>
      <c r="J240" s="86">
        <f>ROUND(E240*G240,2)</f>
        <v>0</v>
      </c>
      <c r="K240" s="87">
        <v>6.2E-4</v>
      </c>
      <c r="L240" s="87">
        <f>E240*K240</f>
        <v>2.3311999999999999E-3</v>
      </c>
      <c r="N240" s="84">
        <f>E240*M240</f>
        <v>0</v>
      </c>
      <c r="O240" s="85">
        <v>20</v>
      </c>
      <c r="P240" s="85" t="s">
        <v>149</v>
      </c>
      <c r="V240" s="88" t="s">
        <v>424</v>
      </c>
      <c r="X240" s="129" t="s">
        <v>624</v>
      </c>
      <c r="Y240" s="129" t="s">
        <v>622</v>
      </c>
      <c r="Z240" s="82" t="s">
        <v>625</v>
      </c>
      <c r="AB240" s="85">
        <v>7</v>
      </c>
      <c r="AJ240" s="71" t="s">
        <v>427</v>
      </c>
      <c r="AK240" s="71" t="s">
        <v>153</v>
      </c>
    </row>
    <row r="241" spans="1:37">
      <c r="A241" s="80">
        <v>112</v>
      </c>
      <c r="B241" s="81" t="s">
        <v>609</v>
      </c>
      <c r="C241" s="82" t="s">
        <v>626</v>
      </c>
      <c r="D241" s="83" t="s">
        <v>627</v>
      </c>
      <c r="F241" s="85" t="s">
        <v>54</v>
      </c>
      <c r="H241" s="86">
        <f>ROUND(E241*G241,2)</f>
        <v>0</v>
      </c>
      <c r="J241" s="86">
        <f>ROUND(E241*G241,2)</f>
        <v>0</v>
      </c>
      <c r="L241" s="87">
        <f>E241*K241</f>
        <v>0</v>
      </c>
      <c r="N241" s="84">
        <f>E241*M241</f>
        <v>0</v>
      </c>
      <c r="O241" s="85">
        <v>20</v>
      </c>
      <c r="P241" s="85" t="s">
        <v>149</v>
      </c>
      <c r="V241" s="88" t="s">
        <v>424</v>
      </c>
      <c r="X241" s="129" t="s">
        <v>628</v>
      </c>
      <c r="Y241" s="129" t="s">
        <v>626</v>
      </c>
      <c r="Z241" s="82" t="s">
        <v>625</v>
      </c>
      <c r="AB241" s="85">
        <v>1</v>
      </c>
      <c r="AJ241" s="71" t="s">
        <v>427</v>
      </c>
      <c r="AK241" s="71" t="s">
        <v>153</v>
      </c>
    </row>
    <row r="242" spans="1:37">
      <c r="D242" s="137" t="s">
        <v>629</v>
      </c>
      <c r="E242" s="138">
        <f>J242</f>
        <v>0</v>
      </c>
      <c r="H242" s="138">
        <f>SUM(H234:H241)</f>
        <v>0</v>
      </c>
      <c r="I242" s="138">
        <f>SUM(I234:I241)</f>
        <v>0</v>
      </c>
      <c r="J242" s="138">
        <f>SUM(J234:J241)</f>
        <v>0</v>
      </c>
      <c r="L242" s="139">
        <f>SUM(L234:L241)</f>
        <v>0.26524199999999998</v>
      </c>
      <c r="N242" s="140">
        <f>SUM(N234:N241)</f>
        <v>0</v>
      </c>
      <c r="W242" s="84">
        <f>SUM(W234:W241)</f>
        <v>2.14</v>
      </c>
    </row>
    <row r="244" spans="1:37">
      <c r="B244" s="82" t="s">
        <v>630</v>
      </c>
    </row>
    <row r="245" spans="1:37" ht="25.5">
      <c r="A245" s="80">
        <v>113</v>
      </c>
      <c r="B245" s="81" t="s">
        <v>609</v>
      </c>
      <c r="C245" s="82" t="s">
        <v>631</v>
      </c>
      <c r="D245" s="83" t="s">
        <v>632</v>
      </c>
      <c r="E245" s="84">
        <v>20.13</v>
      </c>
      <c r="F245" s="85" t="s">
        <v>148</v>
      </c>
      <c r="H245" s="86">
        <f>ROUND(E245*G245,2)</f>
        <v>0</v>
      </c>
      <c r="J245" s="86">
        <f>ROUND(E245*G245,2)</f>
        <v>0</v>
      </c>
      <c r="K245" s="87">
        <v>2.3400000000000001E-3</v>
      </c>
      <c r="L245" s="87">
        <f>E245*K245</f>
        <v>4.7104199999999999E-2</v>
      </c>
      <c r="N245" s="84">
        <f>E245*M245</f>
        <v>0</v>
      </c>
      <c r="O245" s="85">
        <v>20</v>
      </c>
      <c r="P245" s="85" t="s">
        <v>149</v>
      </c>
      <c r="V245" s="88" t="s">
        <v>424</v>
      </c>
      <c r="W245" s="84">
        <v>30.536999999999999</v>
      </c>
      <c r="X245" s="129" t="s">
        <v>633</v>
      </c>
      <c r="Y245" s="129" t="s">
        <v>631</v>
      </c>
      <c r="Z245" s="82" t="s">
        <v>625</v>
      </c>
      <c r="AB245" s="85">
        <v>7</v>
      </c>
      <c r="AJ245" s="71" t="s">
        <v>427</v>
      </c>
      <c r="AK245" s="71" t="s">
        <v>153</v>
      </c>
    </row>
    <row r="246" spans="1:37">
      <c r="D246" s="130" t="s">
        <v>346</v>
      </c>
      <c r="E246" s="131"/>
      <c r="F246" s="132"/>
      <c r="G246" s="133"/>
      <c r="H246" s="133"/>
      <c r="I246" s="133"/>
      <c r="J246" s="133"/>
      <c r="K246" s="134"/>
      <c r="L246" s="134"/>
      <c r="M246" s="131"/>
      <c r="N246" s="131"/>
      <c r="O246" s="132"/>
      <c r="P246" s="132"/>
      <c r="Q246" s="131"/>
      <c r="R246" s="131"/>
      <c r="S246" s="131"/>
      <c r="T246" s="135"/>
      <c r="U246" s="135"/>
      <c r="V246" s="135" t="s">
        <v>0</v>
      </c>
      <c r="W246" s="131"/>
      <c r="X246" s="136"/>
    </row>
    <row r="247" spans="1:37">
      <c r="A247" s="80">
        <v>114</v>
      </c>
      <c r="B247" s="81" t="s">
        <v>329</v>
      </c>
      <c r="C247" s="82" t="s">
        <v>634</v>
      </c>
      <c r="D247" s="83" t="s">
        <v>635</v>
      </c>
      <c r="E247" s="84">
        <v>21.74</v>
      </c>
      <c r="F247" s="85" t="s">
        <v>148</v>
      </c>
      <c r="I247" s="86">
        <f>ROUND(E247*G247,2)</f>
        <v>0</v>
      </c>
      <c r="J247" s="86">
        <f>ROUND(E247*G247,2)</f>
        <v>0</v>
      </c>
      <c r="K247" s="87">
        <v>1.9E-2</v>
      </c>
      <c r="L247" s="87">
        <f>E247*K247</f>
        <v>0.41305999999999998</v>
      </c>
      <c r="N247" s="84">
        <f>E247*M247</f>
        <v>0</v>
      </c>
      <c r="O247" s="85">
        <v>20</v>
      </c>
      <c r="P247" s="85" t="s">
        <v>149</v>
      </c>
      <c r="V247" s="88" t="s">
        <v>98</v>
      </c>
      <c r="X247" s="129" t="s">
        <v>636</v>
      </c>
      <c r="Y247" s="129" t="s">
        <v>634</v>
      </c>
      <c r="Z247" s="82" t="s">
        <v>620</v>
      </c>
      <c r="AA247" s="82" t="s">
        <v>149</v>
      </c>
      <c r="AB247" s="85">
        <v>8</v>
      </c>
      <c r="AJ247" s="71" t="s">
        <v>444</v>
      </c>
      <c r="AK247" s="71" t="s">
        <v>153</v>
      </c>
    </row>
    <row r="248" spans="1:37">
      <c r="D248" s="130" t="s">
        <v>637</v>
      </c>
      <c r="E248" s="131"/>
      <c r="F248" s="132"/>
      <c r="G248" s="133"/>
      <c r="H248" s="133"/>
      <c r="I248" s="133"/>
      <c r="J248" s="133"/>
      <c r="K248" s="134"/>
      <c r="L248" s="134"/>
      <c r="M248" s="131"/>
      <c r="N248" s="131"/>
      <c r="O248" s="132"/>
      <c r="P248" s="132"/>
      <c r="Q248" s="131"/>
      <c r="R248" s="131"/>
      <c r="S248" s="131"/>
      <c r="T248" s="135"/>
      <c r="U248" s="135"/>
      <c r="V248" s="135" t="s">
        <v>0</v>
      </c>
      <c r="W248" s="131"/>
      <c r="X248" s="136"/>
    </row>
    <row r="249" spans="1:37">
      <c r="A249" s="80">
        <v>115</v>
      </c>
      <c r="B249" s="81" t="s">
        <v>609</v>
      </c>
      <c r="C249" s="82" t="s">
        <v>638</v>
      </c>
      <c r="D249" s="83" t="s">
        <v>639</v>
      </c>
      <c r="E249" s="84">
        <v>20.13</v>
      </c>
      <c r="F249" s="85" t="s">
        <v>148</v>
      </c>
      <c r="H249" s="86">
        <f>ROUND(E249*G249,2)</f>
        <v>0</v>
      </c>
      <c r="J249" s="86">
        <f>ROUND(E249*G249,2)</f>
        <v>0</v>
      </c>
      <c r="K249" s="87">
        <v>2.7E-4</v>
      </c>
      <c r="L249" s="87">
        <f>E249*K249</f>
        <v>5.4351E-3</v>
      </c>
      <c r="N249" s="84">
        <f>E249*M249</f>
        <v>0</v>
      </c>
      <c r="O249" s="85">
        <v>20</v>
      </c>
      <c r="P249" s="85" t="s">
        <v>149</v>
      </c>
      <c r="V249" s="88" t="s">
        <v>424</v>
      </c>
      <c r="X249" s="129" t="s">
        <v>640</v>
      </c>
      <c r="Y249" s="129" t="s">
        <v>638</v>
      </c>
      <c r="Z249" s="82" t="s">
        <v>625</v>
      </c>
      <c r="AB249" s="85">
        <v>7</v>
      </c>
      <c r="AJ249" s="71" t="s">
        <v>427</v>
      </c>
      <c r="AK249" s="71" t="s">
        <v>153</v>
      </c>
    </row>
    <row r="250" spans="1:37">
      <c r="A250" s="80">
        <v>116</v>
      </c>
      <c r="B250" s="81" t="s">
        <v>609</v>
      </c>
      <c r="C250" s="82" t="s">
        <v>641</v>
      </c>
      <c r="D250" s="83" t="s">
        <v>642</v>
      </c>
      <c r="F250" s="85" t="s">
        <v>54</v>
      </c>
      <c r="H250" s="86">
        <f>ROUND(E250*G250,2)</f>
        <v>0</v>
      </c>
      <c r="J250" s="86">
        <f>ROUND(E250*G250,2)</f>
        <v>0</v>
      </c>
      <c r="L250" s="87">
        <f>E250*K250</f>
        <v>0</v>
      </c>
      <c r="N250" s="84">
        <f>E250*M250</f>
        <v>0</v>
      </c>
      <c r="O250" s="85">
        <v>20</v>
      </c>
      <c r="P250" s="85" t="s">
        <v>149</v>
      </c>
      <c r="V250" s="88" t="s">
        <v>424</v>
      </c>
      <c r="X250" s="129" t="s">
        <v>643</v>
      </c>
      <c r="Y250" s="129" t="s">
        <v>641</v>
      </c>
      <c r="Z250" s="82" t="s">
        <v>625</v>
      </c>
      <c r="AB250" s="85">
        <v>1</v>
      </c>
      <c r="AJ250" s="71" t="s">
        <v>427</v>
      </c>
      <c r="AK250" s="71" t="s">
        <v>153</v>
      </c>
    </row>
    <row r="251" spans="1:37">
      <c r="D251" s="137" t="s">
        <v>644</v>
      </c>
      <c r="E251" s="138">
        <f>J251</f>
        <v>0</v>
      </c>
      <c r="H251" s="138">
        <f>SUM(H244:H250)</f>
        <v>0</v>
      </c>
      <c r="I251" s="138">
        <f>SUM(I244:I250)</f>
        <v>0</v>
      </c>
      <c r="J251" s="138">
        <f>SUM(J244:J250)</f>
        <v>0</v>
      </c>
      <c r="L251" s="139">
        <f>SUM(L244:L250)</f>
        <v>0.46559929999999999</v>
      </c>
      <c r="N251" s="140">
        <f>SUM(N244:N250)</f>
        <v>0</v>
      </c>
      <c r="W251" s="84">
        <f>SUM(W244:W250)</f>
        <v>30.536999999999999</v>
      </c>
    </row>
    <row r="253" spans="1:37">
      <c r="B253" s="82" t="s">
        <v>645</v>
      </c>
    </row>
    <row r="254" spans="1:37">
      <c r="A254" s="80">
        <v>117</v>
      </c>
      <c r="B254" s="81" t="s">
        <v>646</v>
      </c>
      <c r="C254" s="82" t="s">
        <v>647</v>
      </c>
      <c r="D254" s="83" t="s">
        <v>648</v>
      </c>
      <c r="E254" s="84">
        <v>2.4119999999999999</v>
      </c>
      <c r="F254" s="85" t="s">
        <v>148</v>
      </c>
      <c r="H254" s="86">
        <f>ROUND(E254*G254,2)</f>
        <v>0</v>
      </c>
      <c r="J254" s="86">
        <f>ROUND(E254*G254,2)</f>
        <v>0</v>
      </c>
      <c r="K254" s="87">
        <v>3.2000000000000003E-4</v>
      </c>
      <c r="L254" s="87">
        <f>E254*K254</f>
        <v>7.7184000000000009E-4</v>
      </c>
      <c r="N254" s="84">
        <f>E254*M254</f>
        <v>0</v>
      </c>
      <c r="O254" s="85">
        <v>20</v>
      </c>
      <c r="P254" s="85" t="s">
        <v>149</v>
      </c>
      <c r="V254" s="88" t="s">
        <v>424</v>
      </c>
      <c r="W254" s="84">
        <v>0.29899999999999999</v>
      </c>
      <c r="X254" s="129" t="s">
        <v>649</v>
      </c>
      <c r="Y254" s="129" t="s">
        <v>647</v>
      </c>
      <c r="Z254" s="82" t="s">
        <v>650</v>
      </c>
      <c r="AB254" s="85">
        <v>7</v>
      </c>
      <c r="AJ254" s="71" t="s">
        <v>427</v>
      </c>
      <c r="AK254" s="71" t="s">
        <v>153</v>
      </c>
    </row>
    <row r="255" spans="1:37" ht="25.5">
      <c r="A255" s="80">
        <v>118</v>
      </c>
      <c r="B255" s="81" t="s">
        <v>646</v>
      </c>
      <c r="C255" s="82" t="s">
        <v>651</v>
      </c>
      <c r="D255" s="83" t="s">
        <v>652</v>
      </c>
      <c r="E255" s="84">
        <v>46.5</v>
      </c>
      <c r="F255" s="85" t="s">
        <v>148</v>
      </c>
      <c r="H255" s="86">
        <f>ROUND(E255*G255,2)</f>
        <v>0</v>
      </c>
      <c r="J255" s="86">
        <f>ROUND(E255*G255,2)</f>
        <v>0</v>
      </c>
      <c r="K255" s="87">
        <v>3.4000000000000002E-4</v>
      </c>
      <c r="L255" s="87">
        <f>E255*K255</f>
        <v>1.5810000000000001E-2</v>
      </c>
      <c r="N255" s="84">
        <f>E255*M255</f>
        <v>0</v>
      </c>
      <c r="O255" s="85">
        <v>20</v>
      </c>
      <c r="P255" s="85" t="s">
        <v>149</v>
      </c>
      <c r="V255" s="88" t="s">
        <v>424</v>
      </c>
      <c r="W255" s="84">
        <v>8.51</v>
      </c>
      <c r="X255" s="129" t="s">
        <v>653</v>
      </c>
      <c r="Y255" s="129" t="s">
        <v>651</v>
      </c>
      <c r="Z255" s="82" t="s">
        <v>650</v>
      </c>
      <c r="AB255" s="85">
        <v>7</v>
      </c>
      <c r="AJ255" s="71" t="s">
        <v>427</v>
      </c>
      <c r="AK255" s="71" t="s">
        <v>153</v>
      </c>
    </row>
    <row r="256" spans="1:37">
      <c r="D256" s="130" t="s">
        <v>654</v>
      </c>
      <c r="E256" s="131"/>
      <c r="F256" s="132"/>
      <c r="G256" s="133"/>
      <c r="H256" s="133"/>
      <c r="I256" s="133"/>
      <c r="J256" s="133"/>
      <c r="K256" s="134"/>
      <c r="L256" s="134"/>
      <c r="M256" s="131"/>
      <c r="N256" s="131"/>
      <c r="O256" s="132"/>
      <c r="P256" s="132"/>
      <c r="Q256" s="131"/>
      <c r="R256" s="131"/>
      <c r="S256" s="131"/>
      <c r="T256" s="135"/>
      <c r="U256" s="135"/>
      <c r="V256" s="135" t="s">
        <v>0</v>
      </c>
      <c r="W256" s="131"/>
      <c r="X256" s="136"/>
    </row>
    <row r="257" spans="1:37">
      <c r="D257" s="137" t="s">
        <v>655</v>
      </c>
      <c r="E257" s="138">
        <f>J257</f>
        <v>0</v>
      </c>
      <c r="H257" s="138">
        <f>SUM(H253:H256)</f>
        <v>0</v>
      </c>
      <c r="I257" s="138">
        <f>SUM(I253:I256)</f>
        <v>0</v>
      </c>
      <c r="J257" s="138">
        <f>SUM(J253:J256)</f>
        <v>0</v>
      </c>
      <c r="L257" s="139">
        <f>SUM(L253:L256)</f>
        <v>1.658184E-2</v>
      </c>
      <c r="N257" s="140">
        <f>SUM(N253:N256)</f>
        <v>0</v>
      </c>
      <c r="W257" s="84">
        <f>SUM(W253:W256)</f>
        <v>8.8089999999999993</v>
      </c>
    </row>
    <row r="259" spans="1:37">
      <c r="B259" s="82" t="s">
        <v>656</v>
      </c>
    </row>
    <row r="260" spans="1:37">
      <c r="A260" s="80">
        <v>119</v>
      </c>
      <c r="B260" s="81" t="s">
        <v>657</v>
      </c>
      <c r="C260" s="82" t="s">
        <v>658</v>
      </c>
      <c r="D260" s="83" t="s">
        <v>659</v>
      </c>
      <c r="E260" s="84">
        <v>11.176</v>
      </c>
      <c r="F260" s="85" t="s">
        <v>148</v>
      </c>
      <c r="H260" s="86">
        <f>ROUND(E260*G260,2)</f>
        <v>0</v>
      </c>
      <c r="J260" s="86">
        <f>ROUND(E260*G260,2)</f>
        <v>0</v>
      </c>
      <c r="K260" s="87">
        <v>2.5999999999999998E-4</v>
      </c>
      <c r="L260" s="87">
        <f>E260*K260</f>
        <v>2.9057599999999999E-3</v>
      </c>
      <c r="N260" s="84">
        <f>E260*M260</f>
        <v>0</v>
      </c>
      <c r="O260" s="85">
        <v>20</v>
      </c>
      <c r="P260" s="85" t="s">
        <v>149</v>
      </c>
      <c r="V260" s="88" t="s">
        <v>424</v>
      </c>
      <c r="W260" s="84">
        <v>0.872</v>
      </c>
      <c r="X260" s="129" t="s">
        <v>660</v>
      </c>
      <c r="Y260" s="129" t="s">
        <v>658</v>
      </c>
      <c r="Z260" s="82" t="s">
        <v>661</v>
      </c>
      <c r="AB260" s="85">
        <v>7</v>
      </c>
      <c r="AJ260" s="71" t="s">
        <v>427</v>
      </c>
      <c r="AK260" s="71" t="s">
        <v>153</v>
      </c>
    </row>
    <row r="261" spans="1:37" ht="25.5">
      <c r="A261" s="80">
        <v>120</v>
      </c>
      <c r="B261" s="81" t="s">
        <v>657</v>
      </c>
      <c r="C261" s="82" t="s">
        <v>662</v>
      </c>
      <c r="D261" s="83" t="s">
        <v>663</v>
      </c>
      <c r="E261" s="84">
        <v>11.176</v>
      </c>
      <c r="F261" s="85" t="s">
        <v>148</v>
      </c>
      <c r="H261" s="86">
        <f>ROUND(E261*G261,2)</f>
        <v>0</v>
      </c>
      <c r="J261" s="86">
        <f>ROUND(E261*G261,2)</f>
        <v>0</v>
      </c>
      <c r="K261" s="87">
        <v>3.8999999999999999E-4</v>
      </c>
      <c r="L261" s="87">
        <f>E261*K261</f>
        <v>4.3586399999999996E-3</v>
      </c>
      <c r="N261" s="84">
        <f>E261*M261</f>
        <v>0</v>
      </c>
      <c r="O261" s="85">
        <v>20</v>
      </c>
      <c r="P261" s="85" t="s">
        <v>149</v>
      </c>
      <c r="V261" s="88" t="s">
        <v>424</v>
      </c>
      <c r="W261" s="84">
        <v>1.1399999999999999</v>
      </c>
      <c r="X261" s="129" t="s">
        <v>664</v>
      </c>
      <c r="Y261" s="129" t="s">
        <v>662</v>
      </c>
      <c r="Z261" s="82" t="s">
        <v>661</v>
      </c>
      <c r="AB261" s="85">
        <v>7</v>
      </c>
      <c r="AJ261" s="71" t="s">
        <v>427</v>
      </c>
      <c r="AK261" s="71" t="s">
        <v>153</v>
      </c>
    </row>
    <row r="262" spans="1:37">
      <c r="D262" s="130" t="s">
        <v>665</v>
      </c>
      <c r="E262" s="131"/>
      <c r="F262" s="132"/>
      <c r="G262" s="133"/>
      <c r="H262" s="133"/>
      <c r="I262" s="133"/>
      <c r="J262" s="133"/>
      <c r="K262" s="134"/>
      <c r="L262" s="134"/>
      <c r="M262" s="131"/>
      <c r="N262" s="131"/>
      <c r="O262" s="132"/>
      <c r="P262" s="132"/>
      <c r="Q262" s="131"/>
      <c r="R262" s="131"/>
      <c r="S262" s="131"/>
      <c r="T262" s="135"/>
      <c r="U262" s="135"/>
      <c r="V262" s="135" t="s">
        <v>0</v>
      </c>
      <c r="W262" s="131"/>
      <c r="X262" s="136"/>
    </row>
    <row r="263" spans="1:37">
      <c r="A263" s="80">
        <v>121</v>
      </c>
      <c r="B263" s="81" t="s">
        <v>657</v>
      </c>
      <c r="C263" s="82" t="s">
        <v>666</v>
      </c>
      <c r="D263" s="83" t="s">
        <v>667</v>
      </c>
      <c r="E263" s="84">
        <v>26.54</v>
      </c>
      <c r="F263" s="85" t="s">
        <v>148</v>
      </c>
      <c r="H263" s="86">
        <f>ROUND(E263*G263,2)</f>
        <v>0</v>
      </c>
      <c r="J263" s="86">
        <f>ROUND(E263*G263,2)</f>
        <v>0</v>
      </c>
      <c r="K263" s="87">
        <v>4.2000000000000002E-4</v>
      </c>
      <c r="L263" s="87">
        <f>E263*K263</f>
        <v>1.11468E-2</v>
      </c>
      <c r="N263" s="84">
        <f>E263*M263</f>
        <v>0</v>
      </c>
      <c r="O263" s="85">
        <v>20</v>
      </c>
      <c r="P263" s="85" t="s">
        <v>149</v>
      </c>
      <c r="V263" s="88" t="s">
        <v>424</v>
      </c>
      <c r="W263" s="84">
        <v>2.3889999999999998</v>
      </c>
      <c r="X263" s="129" t="s">
        <v>668</v>
      </c>
      <c r="Y263" s="129" t="s">
        <v>666</v>
      </c>
      <c r="Z263" s="82" t="s">
        <v>661</v>
      </c>
      <c r="AB263" s="85">
        <v>7</v>
      </c>
      <c r="AJ263" s="71" t="s">
        <v>427</v>
      </c>
      <c r="AK263" s="71" t="s">
        <v>153</v>
      </c>
    </row>
    <row r="264" spans="1:37">
      <c r="D264" s="130" t="s">
        <v>669</v>
      </c>
      <c r="E264" s="131"/>
      <c r="F264" s="132"/>
      <c r="G264" s="133"/>
      <c r="H264" s="133"/>
      <c r="I264" s="133"/>
      <c r="J264" s="133"/>
      <c r="K264" s="134"/>
      <c r="L264" s="134"/>
      <c r="M264" s="131"/>
      <c r="N264" s="131"/>
      <c r="O264" s="132"/>
      <c r="P264" s="132"/>
      <c r="Q264" s="131"/>
      <c r="R264" s="131"/>
      <c r="S264" s="131"/>
      <c r="T264" s="135"/>
      <c r="U264" s="135"/>
      <c r="V264" s="135" t="s">
        <v>0</v>
      </c>
      <c r="W264" s="131"/>
      <c r="X264" s="136"/>
    </row>
    <row r="265" spans="1:37">
      <c r="D265" s="137" t="s">
        <v>670</v>
      </c>
      <c r="E265" s="138">
        <f>J265</f>
        <v>0</v>
      </c>
      <c r="H265" s="138">
        <f>SUM(H259:H264)</f>
        <v>0</v>
      </c>
      <c r="I265" s="138">
        <f>SUM(I259:I264)</f>
        <v>0</v>
      </c>
      <c r="J265" s="138">
        <f>SUM(J259:J264)</f>
        <v>0</v>
      </c>
      <c r="L265" s="139">
        <f>SUM(L259:L264)</f>
        <v>1.8411199999999999E-2</v>
      </c>
      <c r="N265" s="140">
        <f>SUM(N259:N264)</f>
        <v>0</v>
      </c>
      <c r="W265" s="84">
        <f>SUM(W259:W264)</f>
        <v>4.4009999999999998</v>
      </c>
    </row>
    <row r="267" spans="1:37">
      <c r="D267" s="137" t="s">
        <v>671</v>
      </c>
      <c r="E267" s="140">
        <f>J267</f>
        <v>0</v>
      </c>
      <c r="H267" s="138">
        <f>+H159+H171+H175+H179+H184+H209+H219+H225+H232+H242+H251+H257+H265</f>
        <v>0</v>
      </c>
      <c r="I267" s="138">
        <f>+I159+I171+I175+I179+I184+I209+I219+I225+I232+I242+I251+I257+I265</f>
        <v>0</v>
      </c>
      <c r="J267" s="138">
        <f>+J159+J171+J175+J179+J184+J209+J219+J225+J232+J242+J251+J257+J265</f>
        <v>0</v>
      </c>
      <c r="L267" s="139">
        <f>+L159+L171+L175+L179+L184+L209+L219+L225+L232+L242+L251+L257+L265</f>
        <v>2.2706210800000002</v>
      </c>
      <c r="N267" s="140">
        <f>+N159+N171+N175+N179+N184+N209+N219+N225+N232+N242+N251+N257+N265</f>
        <v>0.91759499999999994</v>
      </c>
      <c r="W267" s="84">
        <f>+W159+W171+W175+W179+W184+W209+W219+W225+W232+W242+W251+W257+W265</f>
        <v>214.67700000000002</v>
      </c>
    </row>
    <row r="269" spans="1:37">
      <c r="B269" s="128" t="s">
        <v>672</v>
      </c>
    </row>
    <row r="270" spans="1:37">
      <c r="B270" s="82" t="s">
        <v>673</v>
      </c>
    </row>
    <row r="271" spans="1:37" ht="25.5">
      <c r="A271" s="80">
        <v>122</v>
      </c>
      <c r="B271" s="81" t="s">
        <v>674</v>
      </c>
      <c r="C271" s="82" t="s">
        <v>675</v>
      </c>
      <c r="D271" s="83" t="s">
        <v>676</v>
      </c>
      <c r="E271" s="84">
        <v>1</v>
      </c>
      <c r="F271" s="85" t="s">
        <v>13</v>
      </c>
      <c r="H271" s="86">
        <f>ROUND(E271*G271,2)</f>
        <v>0</v>
      </c>
      <c r="J271" s="86">
        <f>ROUND(E271*G271,2)</f>
        <v>0</v>
      </c>
      <c r="L271" s="87">
        <f>E271*K271</f>
        <v>0</v>
      </c>
      <c r="N271" s="84">
        <f>E271*M271</f>
        <v>0</v>
      </c>
      <c r="O271" s="85">
        <v>20</v>
      </c>
      <c r="P271" s="85" t="s">
        <v>149</v>
      </c>
      <c r="V271" s="88" t="s">
        <v>677</v>
      </c>
      <c r="X271" s="129" t="s">
        <v>678</v>
      </c>
      <c r="Y271" s="129" t="s">
        <v>675</v>
      </c>
      <c r="Z271" s="82" t="s">
        <v>362</v>
      </c>
      <c r="AB271" s="85">
        <v>7</v>
      </c>
      <c r="AJ271" s="71" t="s">
        <v>679</v>
      </c>
      <c r="AK271" s="71" t="s">
        <v>153</v>
      </c>
    </row>
    <row r="272" spans="1:37">
      <c r="A272" s="80">
        <v>123</v>
      </c>
      <c r="B272" s="81" t="s">
        <v>674</v>
      </c>
      <c r="C272" s="82" t="s">
        <v>680</v>
      </c>
      <c r="D272" s="83" t="s">
        <v>681</v>
      </c>
      <c r="E272" s="84">
        <v>1</v>
      </c>
      <c r="F272" s="85" t="s">
        <v>13</v>
      </c>
      <c r="H272" s="86">
        <f>ROUND(E272*G272,2)</f>
        <v>0</v>
      </c>
      <c r="J272" s="86">
        <f>ROUND(E272*G272,2)</f>
        <v>0</v>
      </c>
      <c r="L272" s="87">
        <f>E272*K272</f>
        <v>0</v>
      </c>
      <c r="N272" s="84">
        <f>E272*M272</f>
        <v>0</v>
      </c>
      <c r="O272" s="85">
        <v>20</v>
      </c>
      <c r="P272" s="85" t="s">
        <v>149</v>
      </c>
      <c r="V272" s="88" t="s">
        <v>677</v>
      </c>
      <c r="X272" s="129" t="s">
        <v>682</v>
      </c>
      <c r="Y272" s="129" t="s">
        <v>680</v>
      </c>
      <c r="Z272" s="82" t="s">
        <v>362</v>
      </c>
      <c r="AB272" s="85">
        <v>7</v>
      </c>
      <c r="AJ272" s="71" t="s">
        <v>679</v>
      </c>
      <c r="AK272" s="71" t="s">
        <v>153</v>
      </c>
    </row>
    <row r="273" spans="1:37">
      <c r="D273" s="137" t="s">
        <v>683</v>
      </c>
      <c r="E273" s="138">
        <f>J273</f>
        <v>0</v>
      </c>
      <c r="H273" s="138">
        <f>SUM(H269:H272)</f>
        <v>0</v>
      </c>
      <c r="I273" s="138">
        <f>SUM(I269:I272)</f>
        <v>0</v>
      </c>
      <c r="J273" s="138">
        <f>SUM(J269:J272)</f>
        <v>0</v>
      </c>
      <c r="L273" s="139">
        <f>SUM(L269:L272)</f>
        <v>0</v>
      </c>
      <c r="N273" s="140">
        <f>SUM(N269:N272)</f>
        <v>0</v>
      </c>
      <c r="W273" s="84">
        <f>SUM(W269:W272)</f>
        <v>0</v>
      </c>
    </row>
    <row r="275" spans="1:37">
      <c r="B275" s="82" t="s">
        <v>684</v>
      </c>
    </row>
    <row r="276" spans="1:37" ht="25.5">
      <c r="A276" s="80">
        <v>124</v>
      </c>
      <c r="B276" s="81" t="s">
        <v>685</v>
      </c>
      <c r="C276" s="82" t="s">
        <v>686</v>
      </c>
      <c r="D276" s="83" t="s">
        <v>687</v>
      </c>
      <c r="E276" s="84">
        <v>1</v>
      </c>
      <c r="F276" s="85" t="s">
        <v>13</v>
      </c>
      <c r="H276" s="86">
        <f>ROUND(E276*G276,2)</f>
        <v>0</v>
      </c>
      <c r="J276" s="86">
        <f>ROUND(E276*G276,2)</f>
        <v>0</v>
      </c>
      <c r="L276" s="87">
        <f>E276*K276</f>
        <v>0</v>
      </c>
      <c r="N276" s="84">
        <f>E276*M276</f>
        <v>0</v>
      </c>
      <c r="O276" s="85">
        <v>20</v>
      </c>
      <c r="P276" s="85" t="s">
        <v>149</v>
      </c>
      <c r="V276" s="88" t="s">
        <v>677</v>
      </c>
      <c r="X276" s="129" t="s">
        <v>688</v>
      </c>
      <c r="Y276" s="129" t="s">
        <v>686</v>
      </c>
      <c r="Z276" s="82" t="s">
        <v>362</v>
      </c>
      <c r="AB276" s="85">
        <v>7</v>
      </c>
      <c r="AJ276" s="71" t="s">
        <v>679</v>
      </c>
      <c r="AK276" s="71" t="s">
        <v>153</v>
      </c>
    </row>
    <row r="277" spans="1:37" ht="25.5">
      <c r="A277" s="80">
        <v>125</v>
      </c>
      <c r="B277" s="81" t="s">
        <v>685</v>
      </c>
      <c r="C277" s="82" t="s">
        <v>689</v>
      </c>
      <c r="D277" s="83" t="s">
        <v>690</v>
      </c>
      <c r="E277" s="84">
        <v>19.242999999999999</v>
      </c>
      <c r="F277" s="85" t="s">
        <v>148</v>
      </c>
      <c r="H277" s="86">
        <f>ROUND(E277*G277,2)</f>
        <v>0</v>
      </c>
      <c r="J277" s="86">
        <f>ROUND(E277*G277,2)</f>
        <v>0</v>
      </c>
      <c r="L277" s="87">
        <f>E277*K277</f>
        <v>0</v>
      </c>
      <c r="N277" s="84">
        <f>E277*M277</f>
        <v>0</v>
      </c>
      <c r="O277" s="85">
        <v>20</v>
      </c>
      <c r="P277" s="85" t="s">
        <v>149</v>
      </c>
      <c r="V277" s="88" t="s">
        <v>677</v>
      </c>
      <c r="W277" s="84">
        <v>16.376000000000001</v>
      </c>
      <c r="X277" s="129" t="s">
        <v>691</v>
      </c>
      <c r="Y277" s="129" t="s">
        <v>689</v>
      </c>
      <c r="Z277" s="82" t="s">
        <v>692</v>
      </c>
      <c r="AB277" s="85">
        <v>7</v>
      </c>
      <c r="AJ277" s="71" t="s">
        <v>679</v>
      </c>
      <c r="AK277" s="71" t="s">
        <v>153</v>
      </c>
    </row>
    <row r="278" spans="1:37">
      <c r="D278" s="130" t="s">
        <v>693</v>
      </c>
      <c r="E278" s="131"/>
      <c r="F278" s="132"/>
      <c r="G278" s="133"/>
      <c r="H278" s="133"/>
      <c r="I278" s="133"/>
      <c r="J278" s="133"/>
      <c r="K278" s="134"/>
      <c r="L278" s="134"/>
      <c r="M278" s="131"/>
      <c r="N278" s="131"/>
      <c r="O278" s="132"/>
      <c r="P278" s="132"/>
      <c r="Q278" s="131"/>
      <c r="R278" s="131"/>
      <c r="S278" s="131"/>
      <c r="T278" s="135"/>
      <c r="U278" s="135"/>
      <c r="V278" s="135" t="s">
        <v>0</v>
      </c>
      <c r="W278" s="131"/>
      <c r="X278" s="136"/>
    </row>
    <row r="279" spans="1:37" ht="25.5">
      <c r="A279" s="80">
        <v>126</v>
      </c>
      <c r="B279" s="81" t="s">
        <v>685</v>
      </c>
      <c r="C279" s="82" t="s">
        <v>694</v>
      </c>
      <c r="D279" s="83" t="s">
        <v>695</v>
      </c>
      <c r="E279" s="84">
        <v>88.951999999999998</v>
      </c>
      <c r="F279" s="85" t="s">
        <v>148</v>
      </c>
      <c r="H279" s="86">
        <f>ROUND(E279*G279,2)</f>
        <v>0</v>
      </c>
      <c r="J279" s="86">
        <f>ROUND(E279*G279,2)</f>
        <v>0</v>
      </c>
      <c r="L279" s="87">
        <f>E279*K279</f>
        <v>0</v>
      </c>
      <c r="N279" s="84">
        <f>E279*M279</f>
        <v>0</v>
      </c>
      <c r="O279" s="85">
        <v>20</v>
      </c>
      <c r="P279" s="85" t="s">
        <v>149</v>
      </c>
      <c r="V279" s="88" t="s">
        <v>677</v>
      </c>
      <c r="W279" s="84">
        <v>75.697999999999993</v>
      </c>
      <c r="X279" s="129" t="s">
        <v>691</v>
      </c>
      <c r="Y279" s="129" t="s">
        <v>694</v>
      </c>
      <c r="Z279" s="82" t="s">
        <v>692</v>
      </c>
      <c r="AB279" s="85">
        <v>7</v>
      </c>
      <c r="AJ279" s="71" t="s">
        <v>679</v>
      </c>
      <c r="AK279" s="71" t="s">
        <v>153</v>
      </c>
    </row>
    <row r="280" spans="1:37">
      <c r="D280" s="130" t="s">
        <v>696</v>
      </c>
      <c r="E280" s="131"/>
      <c r="F280" s="132"/>
      <c r="G280" s="133"/>
      <c r="H280" s="133"/>
      <c r="I280" s="133"/>
      <c r="J280" s="133"/>
      <c r="K280" s="134"/>
      <c r="L280" s="134"/>
      <c r="M280" s="131"/>
      <c r="N280" s="131"/>
      <c r="O280" s="132"/>
      <c r="P280" s="132"/>
      <c r="Q280" s="131"/>
      <c r="R280" s="131"/>
      <c r="S280" s="131"/>
      <c r="T280" s="135"/>
      <c r="U280" s="135"/>
      <c r="V280" s="135" t="s">
        <v>0</v>
      </c>
      <c r="W280" s="131"/>
      <c r="X280" s="136"/>
    </row>
    <row r="281" spans="1:37" ht="25.5">
      <c r="A281" s="80">
        <v>127</v>
      </c>
      <c r="B281" s="81" t="s">
        <v>685</v>
      </c>
      <c r="C281" s="82" t="s">
        <v>697</v>
      </c>
      <c r="D281" s="83" t="s">
        <v>698</v>
      </c>
      <c r="E281" s="84">
        <v>25.125</v>
      </c>
      <c r="F281" s="85" t="s">
        <v>148</v>
      </c>
      <c r="H281" s="86">
        <f>ROUND(E281*G281,2)</f>
        <v>0</v>
      </c>
      <c r="J281" s="86">
        <f>ROUND(E281*G281,2)</f>
        <v>0</v>
      </c>
      <c r="L281" s="87">
        <f>E281*K281</f>
        <v>0</v>
      </c>
      <c r="N281" s="84">
        <f>E281*M281</f>
        <v>0</v>
      </c>
      <c r="O281" s="85">
        <v>20</v>
      </c>
      <c r="P281" s="85" t="s">
        <v>149</v>
      </c>
      <c r="V281" s="88" t="s">
        <v>677</v>
      </c>
      <c r="W281" s="84">
        <v>20.326000000000001</v>
      </c>
      <c r="X281" s="129" t="s">
        <v>699</v>
      </c>
      <c r="Y281" s="129" t="s">
        <v>697</v>
      </c>
      <c r="Z281" s="82" t="s">
        <v>692</v>
      </c>
      <c r="AB281" s="85">
        <v>7</v>
      </c>
      <c r="AJ281" s="71" t="s">
        <v>679</v>
      </c>
      <c r="AK281" s="71" t="s">
        <v>153</v>
      </c>
    </row>
    <row r="282" spans="1:37" ht="25.5">
      <c r="A282" s="80">
        <v>128</v>
      </c>
      <c r="B282" s="81" t="s">
        <v>685</v>
      </c>
      <c r="C282" s="82" t="s">
        <v>700</v>
      </c>
      <c r="D282" s="83" t="s">
        <v>701</v>
      </c>
      <c r="E282" s="84">
        <v>284</v>
      </c>
      <c r="F282" s="85" t="s">
        <v>148</v>
      </c>
      <c r="H282" s="86">
        <f>ROUND(E282*G282,2)</f>
        <v>0</v>
      </c>
      <c r="J282" s="86">
        <f>ROUND(E282*G282,2)</f>
        <v>0</v>
      </c>
      <c r="L282" s="87">
        <f>E282*K282</f>
        <v>0</v>
      </c>
      <c r="N282" s="84">
        <f>E282*M282</f>
        <v>0</v>
      </c>
      <c r="O282" s="85">
        <v>20</v>
      </c>
      <c r="P282" s="85" t="s">
        <v>149</v>
      </c>
      <c r="V282" s="88" t="s">
        <v>677</v>
      </c>
      <c r="W282" s="84">
        <v>229.756</v>
      </c>
      <c r="X282" s="129" t="s">
        <v>699</v>
      </c>
      <c r="Y282" s="129" t="s">
        <v>700</v>
      </c>
      <c r="Z282" s="82" t="s">
        <v>692</v>
      </c>
      <c r="AB282" s="85">
        <v>7</v>
      </c>
      <c r="AJ282" s="71" t="s">
        <v>679</v>
      </c>
      <c r="AK282" s="71" t="s">
        <v>153</v>
      </c>
    </row>
    <row r="283" spans="1:37">
      <c r="D283" s="137" t="s">
        <v>702</v>
      </c>
      <c r="E283" s="138">
        <f>J283</f>
        <v>0</v>
      </c>
      <c r="H283" s="138">
        <f>SUM(H275:H282)</f>
        <v>0</v>
      </c>
      <c r="I283" s="138">
        <f>SUM(I275:I282)</f>
        <v>0</v>
      </c>
      <c r="J283" s="138">
        <f>SUM(J275:J282)</f>
        <v>0</v>
      </c>
      <c r="L283" s="139">
        <f>SUM(L275:L282)</f>
        <v>0</v>
      </c>
      <c r="N283" s="140">
        <f>SUM(N275:N282)</f>
        <v>0</v>
      </c>
      <c r="W283" s="84">
        <f>SUM(W275:W282)</f>
        <v>342.15600000000001</v>
      </c>
    </row>
    <row r="285" spans="1:37">
      <c r="D285" s="137" t="s">
        <v>703</v>
      </c>
      <c r="E285" s="138">
        <f>J285</f>
        <v>0</v>
      </c>
      <c r="H285" s="138">
        <f>+H273+H283</f>
        <v>0</v>
      </c>
      <c r="I285" s="138">
        <f>+I273+I283</f>
        <v>0</v>
      </c>
      <c r="J285" s="138">
        <f>+J273+J283</f>
        <v>0</v>
      </c>
      <c r="L285" s="139">
        <f>+L273+L283</f>
        <v>0</v>
      </c>
      <c r="N285" s="140">
        <f>+N273+N283</f>
        <v>0</v>
      </c>
      <c r="W285" s="84">
        <f>+W273+W283</f>
        <v>342.15600000000001</v>
      </c>
    </row>
    <row r="287" spans="1:37">
      <c r="D287" s="148" t="s">
        <v>704</v>
      </c>
      <c r="E287" s="138">
        <f>J287</f>
        <v>0</v>
      </c>
      <c r="H287" s="138">
        <f>+H139+H267+H285</f>
        <v>0</v>
      </c>
      <c r="I287" s="138">
        <f>+I139+I267+I285</f>
        <v>0</v>
      </c>
      <c r="J287" s="138">
        <f>+J139+J267+J285</f>
        <v>0</v>
      </c>
      <c r="L287" s="139">
        <f>+L139+L267+L285</f>
        <v>806.52416870000002</v>
      </c>
      <c r="N287" s="140">
        <f>+N139+N267+N285</f>
        <v>178.62259499999999</v>
      </c>
      <c r="W287" s="84">
        <f>+W139+W267+W285</f>
        <v>2683.1579999999999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41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E4" sqref="E4"/>
    </sheetView>
  </sheetViews>
  <sheetFormatPr defaultColWidth="9" defaultRowHeight="13.5"/>
  <cols>
    <col min="1" max="1" width="45.85546875" style="71" customWidth="1"/>
    <col min="2" max="2" width="14.28515625" style="72" customWidth="1"/>
    <col min="3" max="3" width="13.5703125" style="72" customWidth="1"/>
    <col min="4" max="4" width="11.5703125" style="72" customWidth="1"/>
    <col min="5" max="5" width="12.140625" style="73" customWidth="1"/>
    <col min="6" max="6" width="10.140625" style="74" customWidth="1"/>
    <col min="7" max="7" width="9.140625" style="74" customWidth="1"/>
    <col min="8" max="23" width="9.140625" style="71" customWidth="1"/>
    <col min="24" max="25" width="5.7109375" style="71" customWidth="1"/>
    <col min="26" max="26" width="6.5703125" style="71" customWidth="1"/>
    <col min="27" max="27" width="24.28515625" style="71" customWidth="1"/>
    <col min="28" max="28" width="4.28515625" style="71" customWidth="1"/>
    <col min="29" max="29" width="8.28515625" style="71" customWidth="1"/>
    <col min="30" max="30" width="8.7109375" style="71" customWidth="1"/>
    <col min="31" max="37" width="9.140625" style="71" customWidth="1"/>
  </cols>
  <sheetData>
    <row r="1" spans="1:30" s="71" customFormat="1" ht="12.75">
      <c r="A1" s="75" t="s">
        <v>111</v>
      </c>
      <c r="B1" s="72"/>
      <c r="D1" s="72"/>
      <c r="E1" s="75" t="s">
        <v>112</v>
      </c>
      <c r="Z1" s="68" t="s">
        <v>4</v>
      </c>
      <c r="AA1" s="68" t="s">
        <v>5</v>
      </c>
      <c r="AB1" s="68" t="s">
        <v>6</v>
      </c>
      <c r="AC1" s="68" t="s">
        <v>7</v>
      </c>
      <c r="AD1" s="68" t="s">
        <v>8</v>
      </c>
    </row>
    <row r="2" spans="1:30" s="71" customFormat="1" ht="12.75">
      <c r="A2" s="75" t="s">
        <v>113</v>
      </c>
      <c r="B2" s="72"/>
      <c r="D2" s="72"/>
      <c r="E2" s="75" t="s">
        <v>114</v>
      </c>
      <c r="Z2" s="68" t="s">
        <v>11</v>
      </c>
      <c r="AA2" s="69" t="s">
        <v>64</v>
      </c>
      <c r="AB2" s="69" t="s">
        <v>13</v>
      </c>
      <c r="AC2" s="69"/>
      <c r="AD2" s="70"/>
    </row>
    <row r="3" spans="1:30" s="71" customFormat="1" ht="12.75">
      <c r="A3" s="75" t="s">
        <v>14</v>
      </c>
      <c r="B3" s="72"/>
      <c r="D3" s="72"/>
      <c r="E3" s="75" t="s">
        <v>705</v>
      </c>
      <c r="Z3" s="68" t="s">
        <v>15</v>
      </c>
      <c r="AA3" s="69" t="s">
        <v>65</v>
      </c>
      <c r="AB3" s="69" t="s">
        <v>13</v>
      </c>
      <c r="AC3" s="69" t="s">
        <v>17</v>
      </c>
      <c r="AD3" s="70" t="s">
        <v>18</v>
      </c>
    </row>
    <row r="4" spans="1:30" s="71" customFormat="1" ht="12.75">
      <c r="Z4" s="68" t="s">
        <v>19</v>
      </c>
      <c r="AA4" s="69" t="s">
        <v>66</v>
      </c>
      <c r="AB4" s="69" t="s">
        <v>13</v>
      </c>
      <c r="AC4" s="69"/>
      <c r="AD4" s="70"/>
    </row>
    <row r="5" spans="1:30" s="71" customFormat="1" ht="12.75">
      <c r="A5" s="75" t="s">
        <v>115</v>
      </c>
      <c r="Z5" s="68" t="s">
        <v>21</v>
      </c>
      <c r="AA5" s="69" t="s">
        <v>65</v>
      </c>
      <c r="AB5" s="69" t="s">
        <v>13</v>
      </c>
      <c r="AC5" s="69" t="s">
        <v>17</v>
      </c>
      <c r="AD5" s="70" t="s">
        <v>18</v>
      </c>
    </row>
    <row r="6" spans="1:30" s="71" customFormat="1" ht="12.75">
      <c r="A6" s="75" t="s">
        <v>116</v>
      </c>
    </row>
    <row r="7" spans="1:30" s="71" customFormat="1" ht="12.75">
      <c r="A7" s="75"/>
    </row>
    <row r="8" spans="1:30">
      <c r="A8" s="71" t="s">
        <v>117</v>
      </c>
      <c r="B8" s="76" t="str">
        <f>CONCATENATE(AA2," ",AB2," ",AC2," ",AD2)</f>
        <v xml:space="preserve">Rekapitulácia rozpočtu v EUR  </v>
      </c>
      <c r="G8" s="71"/>
    </row>
    <row r="9" spans="1:30">
      <c r="A9" s="77" t="s">
        <v>67</v>
      </c>
      <c r="B9" s="77" t="s">
        <v>30</v>
      </c>
      <c r="C9" s="77" t="s">
        <v>31</v>
      </c>
      <c r="D9" s="77" t="s">
        <v>32</v>
      </c>
      <c r="E9" s="78" t="s">
        <v>33</v>
      </c>
      <c r="F9" s="78" t="s">
        <v>34</v>
      </c>
      <c r="G9" s="78" t="s">
        <v>39</v>
      </c>
    </row>
    <row r="10" spans="1:30">
      <c r="A10" s="79"/>
      <c r="B10" s="79"/>
      <c r="C10" s="79" t="s">
        <v>53</v>
      </c>
      <c r="D10" s="79"/>
      <c r="E10" s="79" t="s">
        <v>32</v>
      </c>
      <c r="F10" s="79" t="s">
        <v>32</v>
      </c>
      <c r="G10" s="79" t="s">
        <v>32</v>
      </c>
    </row>
    <row r="12" spans="1:30">
      <c r="A12" s="71" t="s">
        <v>144</v>
      </c>
      <c r="B12" s="72">
        <f>Prehlad!H36</f>
        <v>0</v>
      </c>
      <c r="C12" s="72">
        <f>Prehlad!I36</f>
        <v>0</v>
      </c>
      <c r="D12" s="72">
        <f>Prehlad!J36</f>
        <v>0</v>
      </c>
      <c r="E12" s="73">
        <f>Prehlad!L36</f>
        <v>0</v>
      </c>
      <c r="F12" s="74">
        <f>Prehlad!N36</f>
        <v>176.82499999999999</v>
      </c>
      <c r="G12" s="74">
        <f>Prehlad!W36</f>
        <v>332.74900000000008</v>
      </c>
    </row>
    <row r="13" spans="1:30">
      <c r="A13" s="71" t="s">
        <v>207</v>
      </c>
      <c r="B13" s="72">
        <f>Prehlad!H57</f>
        <v>0</v>
      </c>
      <c r="C13" s="72">
        <f>Prehlad!I57</f>
        <v>0</v>
      </c>
      <c r="D13" s="72">
        <f>Prehlad!J57</f>
        <v>0</v>
      </c>
      <c r="E13" s="73">
        <f>Prehlad!L57</f>
        <v>154.74035058000001</v>
      </c>
      <c r="F13" s="74">
        <f>Prehlad!N57</f>
        <v>0</v>
      </c>
      <c r="G13" s="74">
        <f>Prehlad!W57</f>
        <v>304.09699999999998</v>
      </c>
    </row>
    <row r="14" spans="1:30">
      <c r="A14" s="71" t="s">
        <v>252</v>
      </c>
      <c r="B14" s="72">
        <f>Prehlad!H72</f>
        <v>0</v>
      </c>
      <c r="C14" s="72">
        <f>Prehlad!I72</f>
        <v>0</v>
      </c>
      <c r="D14" s="72">
        <f>Prehlad!J72</f>
        <v>0</v>
      </c>
      <c r="E14" s="73">
        <f>Prehlad!L72</f>
        <v>24.110609840000002</v>
      </c>
      <c r="F14" s="74">
        <f>Prehlad!N72</f>
        <v>0</v>
      </c>
      <c r="G14" s="74">
        <f>Prehlad!W72</f>
        <v>76.139999999999986</v>
      </c>
    </row>
    <row r="15" spans="1:30">
      <c r="A15" s="71" t="s">
        <v>284</v>
      </c>
      <c r="B15" s="72">
        <f>Prehlad!H85</f>
        <v>0</v>
      </c>
      <c r="C15" s="72">
        <f>Prehlad!I85</f>
        <v>0</v>
      </c>
      <c r="D15" s="72">
        <f>Prehlad!J85</f>
        <v>0</v>
      </c>
      <c r="E15" s="73">
        <f>Prehlad!L85</f>
        <v>11.334940380000001</v>
      </c>
      <c r="F15" s="74">
        <f>Prehlad!N85</f>
        <v>0</v>
      </c>
      <c r="G15" s="74">
        <f>Prehlad!W85</f>
        <v>58.26700000000001</v>
      </c>
    </row>
    <row r="16" spans="1:30">
      <c r="A16" s="71" t="s">
        <v>308</v>
      </c>
      <c r="B16" s="72">
        <f>Prehlad!H96</f>
        <v>0</v>
      </c>
      <c r="C16" s="72">
        <f>Prehlad!I96</f>
        <v>0</v>
      </c>
      <c r="D16" s="72">
        <f>Prehlad!J96</f>
        <v>0</v>
      </c>
      <c r="E16" s="73">
        <f>Prehlad!L96</f>
        <v>599.25199400000008</v>
      </c>
      <c r="F16" s="74">
        <f>Prehlad!N96</f>
        <v>0</v>
      </c>
      <c r="G16" s="74">
        <f>Prehlad!W96</f>
        <v>67.087000000000003</v>
      </c>
    </row>
    <row r="17" spans="1:7">
      <c r="A17" s="71" t="s">
        <v>336</v>
      </c>
      <c r="B17" s="72">
        <f>Prehlad!H120</f>
        <v>0</v>
      </c>
      <c r="C17" s="72">
        <f>Prehlad!I120</f>
        <v>0</v>
      </c>
      <c r="D17" s="72">
        <f>Prehlad!J120</f>
        <v>0</v>
      </c>
      <c r="E17" s="73">
        <f>Prehlad!L120</f>
        <v>13.874918319999999</v>
      </c>
      <c r="F17" s="74">
        <f>Prehlad!N120</f>
        <v>0</v>
      </c>
      <c r="G17" s="74">
        <f>Prehlad!W120</f>
        <v>197.727</v>
      </c>
    </row>
    <row r="18" spans="1:7">
      <c r="A18" s="71" t="s">
        <v>380</v>
      </c>
      <c r="B18" s="72">
        <f>Prehlad!H137</f>
        <v>0</v>
      </c>
      <c r="C18" s="72">
        <f>Prehlad!I137</f>
        <v>0</v>
      </c>
      <c r="D18" s="72">
        <f>Prehlad!J137</f>
        <v>0</v>
      </c>
      <c r="E18" s="73">
        <f>Prehlad!L137</f>
        <v>0.94073450000000003</v>
      </c>
      <c r="F18" s="74">
        <f>Prehlad!N137</f>
        <v>0.88000000000000012</v>
      </c>
      <c r="G18" s="74">
        <f>Prehlad!W137</f>
        <v>1090.258</v>
      </c>
    </row>
    <row r="19" spans="1:7">
      <c r="A19" s="71" t="s">
        <v>418</v>
      </c>
      <c r="B19" s="72">
        <f>Prehlad!H139</f>
        <v>0</v>
      </c>
      <c r="C19" s="72">
        <f>Prehlad!I139</f>
        <v>0</v>
      </c>
      <c r="D19" s="72">
        <f>Prehlad!J139</f>
        <v>0</v>
      </c>
      <c r="E19" s="73">
        <f>Prehlad!L139</f>
        <v>804.25354762000006</v>
      </c>
      <c r="F19" s="74">
        <f>Prehlad!N139</f>
        <v>177.70499999999998</v>
      </c>
      <c r="G19" s="74">
        <f>Prehlad!W139</f>
        <v>2126.3249999999998</v>
      </c>
    </row>
    <row r="21" spans="1:7">
      <c r="A21" s="71" t="s">
        <v>420</v>
      </c>
      <c r="B21" s="72">
        <f>Prehlad!H159</f>
        <v>0</v>
      </c>
      <c r="C21" s="72">
        <f>Prehlad!I159</f>
        <v>0</v>
      </c>
      <c r="D21" s="72">
        <f>Prehlad!J159</f>
        <v>0</v>
      </c>
      <c r="E21" s="73">
        <f>Prehlad!L159</f>
        <v>9.9900809999999979E-2</v>
      </c>
      <c r="F21" s="74">
        <f>Prehlad!N159</f>
        <v>0</v>
      </c>
      <c r="G21" s="74">
        <f>Prehlad!W159</f>
        <v>12.110999999999999</v>
      </c>
    </row>
    <row r="22" spans="1:7">
      <c r="A22" s="71" t="s">
        <v>466</v>
      </c>
      <c r="B22" s="72">
        <f>Prehlad!H171</f>
        <v>0</v>
      </c>
      <c r="C22" s="72">
        <f>Prehlad!I171</f>
        <v>0</v>
      </c>
      <c r="D22" s="72">
        <f>Prehlad!J171</f>
        <v>0</v>
      </c>
      <c r="E22" s="73">
        <f>Prehlad!L171</f>
        <v>0.15635829999999998</v>
      </c>
      <c r="F22" s="74">
        <f>Prehlad!N171</f>
        <v>0</v>
      </c>
      <c r="G22" s="74">
        <f>Prehlad!W171</f>
        <v>5.9950000000000001</v>
      </c>
    </row>
    <row r="23" spans="1:7">
      <c r="A23" s="71" t="s">
        <v>491</v>
      </c>
      <c r="B23" s="72">
        <f>Prehlad!H175</f>
        <v>0</v>
      </c>
      <c r="C23" s="72">
        <f>Prehlad!I175</f>
        <v>0</v>
      </c>
      <c r="D23" s="72">
        <f>Prehlad!J175</f>
        <v>0</v>
      </c>
      <c r="E23" s="73">
        <f>Prehlad!L175</f>
        <v>0</v>
      </c>
      <c r="F23" s="74">
        <f>Prehlad!N175</f>
        <v>0</v>
      </c>
      <c r="G23" s="74">
        <f>Prehlad!W175</f>
        <v>0</v>
      </c>
    </row>
    <row r="24" spans="1:7">
      <c r="A24" s="71" t="s">
        <v>496</v>
      </c>
      <c r="B24" s="72">
        <f>Prehlad!H179</f>
        <v>0</v>
      </c>
      <c r="C24" s="72">
        <f>Prehlad!I179</f>
        <v>0</v>
      </c>
      <c r="D24" s="72">
        <f>Prehlad!J179</f>
        <v>0</v>
      </c>
      <c r="E24" s="73">
        <f>Prehlad!L179</f>
        <v>0</v>
      </c>
      <c r="F24" s="74">
        <f>Prehlad!N179</f>
        <v>0</v>
      </c>
      <c r="G24" s="74">
        <f>Prehlad!W179</f>
        <v>0</v>
      </c>
    </row>
    <row r="25" spans="1:7">
      <c r="A25" s="71" t="s">
        <v>499</v>
      </c>
      <c r="B25" s="72">
        <f>Prehlad!H184</f>
        <v>0</v>
      </c>
      <c r="C25" s="72">
        <f>Prehlad!I184</f>
        <v>0</v>
      </c>
      <c r="D25" s="72">
        <f>Prehlad!J184</f>
        <v>0</v>
      </c>
      <c r="E25" s="73">
        <f>Prehlad!L184</f>
        <v>0</v>
      </c>
      <c r="F25" s="74">
        <f>Prehlad!N184</f>
        <v>0</v>
      </c>
      <c r="G25" s="74">
        <f>Prehlad!W184</f>
        <v>0.79200000000000004</v>
      </c>
    </row>
    <row r="26" spans="1:7">
      <c r="A26" s="71" t="s">
        <v>507</v>
      </c>
      <c r="B26" s="72">
        <f>Prehlad!H209</f>
        <v>0</v>
      </c>
      <c r="C26" s="72">
        <f>Prehlad!I209</f>
        <v>0</v>
      </c>
      <c r="D26" s="72">
        <f>Prehlad!J209</f>
        <v>0</v>
      </c>
      <c r="E26" s="73">
        <f>Prehlad!L209</f>
        <v>0.98109383000000017</v>
      </c>
      <c r="F26" s="74">
        <f>Prehlad!N209</f>
        <v>0</v>
      </c>
      <c r="G26" s="74">
        <f>Prehlad!W209</f>
        <v>53.533999999999999</v>
      </c>
    </row>
    <row r="27" spans="1:7">
      <c r="A27" s="71" t="s">
        <v>558</v>
      </c>
      <c r="B27" s="72">
        <f>Prehlad!H219</f>
        <v>0</v>
      </c>
      <c r="C27" s="72">
        <f>Prehlad!I219</f>
        <v>0</v>
      </c>
      <c r="D27" s="72">
        <f>Prehlad!J219</f>
        <v>0</v>
      </c>
      <c r="E27" s="73">
        <f>Prehlad!L219</f>
        <v>0.26743380000000005</v>
      </c>
      <c r="F27" s="74">
        <f>Prehlad!N219</f>
        <v>0</v>
      </c>
      <c r="G27" s="74">
        <f>Prehlad!W219</f>
        <v>33.571000000000005</v>
      </c>
    </row>
    <row r="28" spans="1:7">
      <c r="A28" s="71" t="s">
        <v>579</v>
      </c>
      <c r="B28" s="72">
        <f>Prehlad!H225</f>
        <v>0</v>
      </c>
      <c r="C28" s="72">
        <f>Prehlad!I225</f>
        <v>0</v>
      </c>
      <c r="D28" s="72">
        <f>Prehlad!J225</f>
        <v>0</v>
      </c>
      <c r="E28" s="73">
        <f>Prehlad!L225</f>
        <v>0</v>
      </c>
      <c r="F28" s="74">
        <f>Prehlad!N225</f>
        <v>0</v>
      </c>
      <c r="G28" s="74">
        <f>Prehlad!W225</f>
        <v>2.0460000000000003</v>
      </c>
    </row>
    <row r="29" spans="1:7">
      <c r="A29" s="71" t="s">
        <v>591</v>
      </c>
      <c r="B29" s="72">
        <f>Prehlad!H232</f>
        <v>0</v>
      </c>
      <c r="C29" s="72">
        <f>Prehlad!I232</f>
        <v>0</v>
      </c>
      <c r="D29" s="72">
        <f>Prehlad!J232</f>
        <v>0</v>
      </c>
      <c r="E29" s="73">
        <f>Prehlad!L232</f>
        <v>0</v>
      </c>
      <c r="F29" s="74">
        <f>Prehlad!N232</f>
        <v>0.91759499999999994</v>
      </c>
      <c r="G29" s="74">
        <f>Prehlad!W232</f>
        <v>60.741</v>
      </c>
    </row>
    <row r="30" spans="1:7">
      <c r="A30" s="71" t="s">
        <v>608</v>
      </c>
      <c r="B30" s="72">
        <f>Prehlad!H242</f>
        <v>0</v>
      </c>
      <c r="C30" s="72">
        <f>Prehlad!I242</f>
        <v>0</v>
      </c>
      <c r="D30" s="72">
        <f>Prehlad!J242</f>
        <v>0</v>
      </c>
      <c r="E30" s="73">
        <f>Prehlad!L242</f>
        <v>0.26524199999999998</v>
      </c>
      <c r="F30" s="74">
        <f>Prehlad!N242</f>
        <v>0</v>
      </c>
      <c r="G30" s="74">
        <f>Prehlad!W242</f>
        <v>2.14</v>
      </c>
    </row>
    <row r="31" spans="1:7">
      <c r="A31" s="71" t="s">
        <v>630</v>
      </c>
      <c r="B31" s="72">
        <f>Prehlad!H251</f>
        <v>0</v>
      </c>
      <c r="C31" s="72">
        <f>Prehlad!I251</f>
        <v>0</v>
      </c>
      <c r="D31" s="72">
        <f>Prehlad!J251</f>
        <v>0</v>
      </c>
      <c r="E31" s="73">
        <f>Prehlad!L251</f>
        <v>0.46559929999999999</v>
      </c>
      <c r="F31" s="74">
        <f>Prehlad!N251</f>
        <v>0</v>
      </c>
      <c r="G31" s="74">
        <f>Prehlad!W251</f>
        <v>30.536999999999999</v>
      </c>
    </row>
    <row r="32" spans="1:7">
      <c r="A32" s="71" t="s">
        <v>645</v>
      </c>
      <c r="B32" s="72">
        <f>Prehlad!H257</f>
        <v>0</v>
      </c>
      <c r="C32" s="72">
        <f>Prehlad!I257</f>
        <v>0</v>
      </c>
      <c r="D32" s="72">
        <f>Prehlad!J257</f>
        <v>0</v>
      </c>
      <c r="E32" s="73">
        <f>Prehlad!L257</f>
        <v>1.658184E-2</v>
      </c>
      <c r="F32" s="74">
        <f>Prehlad!N257</f>
        <v>0</v>
      </c>
      <c r="G32" s="74">
        <f>Prehlad!W257</f>
        <v>8.8089999999999993</v>
      </c>
    </row>
    <row r="33" spans="1:7">
      <c r="A33" s="71" t="s">
        <v>656</v>
      </c>
      <c r="B33" s="72">
        <f>Prehlad!H265</f>
        <v>0</v>
      </c>
      <c r="C33" s="72">
        <f>Prehlad!I265</f>
        <v>0</v>
      </c>
      <c r="D33" s="72">
        <f>Prehlad!J265</f>
        <v>0</v>
      </c>
      <c r="E33" s="73">
        <f>Prehlad!L265</f>
        <v>1.8411199999999999E-2</v>
      </c>
      <c r="F33" s="74">
        <f>Prehlad!N265</f>
        <v>0</v>
      </c>
      <c r="G33" s="74">
        <f>Prehlad!W265</f>
        <v>4.4009999999999998</v>
      </c>
    </row>
    <row r="34" spans="1:7">
      <c r="A34" s="71" t="s">
        <v>671</v>
      </c>
      <c r="B34" s="72">
        <f>Prehlad!H267</f>
        <v>0</v>
      </c>
      <c r="C34" s="72">
        <f>Prehlad!I267</f>
        <v>0</v>
      </c>
      <c r="D34" s="72">
        <f>Prehlad!J267</f>
        <v>0</v>
      </c>
      <c r="E34" s="73">
        <f>Prehlad!L267</f>
        <v>2.2706210800000002</v>
      </c>
      <c r="F34" s="74">
        <f>Prehlad!N267</f>
        <v>0.91759499999999994</v>
      </c>
      <c r="G34" s="74">
        <f>Prehlad!W267</f>
        <v>214.67700000000002</v>
      </c>
    </row>
    <row r="36" spans="1:7">
      <c r="A36" s="71" t="s">
        <v>673</v>
      </c>
      <c r="B36" s="72">
        <f>Prehlad!H273</f>
        <v>0</v>
      </c>
      <c r="C36" s="72">
        <f>Prehlad!I273</f>
        <v>0</v>
      </c>
      <c r="D36" s="72">
        <f>Prehlad!J273</f>
        <v>0</v>
      </c>
      <c r="E36" s="73">
        <f>Prehlad!L273</f>
        <v>0</v>
      </c>
      <c r="F36" s="74">
        <f>Prehlad!N273</f>
        <v>0</v>
      </c>
      <c r="G36" s="74">
        <f>Prehlad!W273</f>
        <v>0</v>
      </c>
    </row>
    <row r="37" spans="1:7">
      <c r="A37" s="71" t="s">
        <v>684</v>
      </c>
      <c r="B37" s="72">
        <f>Prehlad!H283</f>
        <v>0</v>
      </c>
      <c r="C37" s="72">
        <f>Prehlad!I283</f>
        <v>0</v>
      </c>
      <c r="D37" s="72">
        <f>Prehlad!J283</f>
        <v>0</v>
      </c>
      <c r="E37" s="73">
        <f>Prehlad!L283</f>
        <v>0</v>
      </c>
      <c r="F37" s="74">
        <f>Prehlad!N283</f>
        <v>0</v>
      </c>
      <c r="G37" s="74">
        <f>Prehlad!W283</f>
        <v>342.15600000000001</v>
      </c>
    </row>
    <row r="38" spans="1:7">
      <c r="A38" s="71" t="s">
        <v>703</v>
      </c>
      <c r="B38" s="72">
        <f>Prehlad!H285</f>
        <v>0</v>
      </c>
      <c r="C38" s="72">
        <f>Prehlad!I285</f>
        <v>0</v>
      </c>
      <c r="D38" s="72">
        <f>Prehlad!J285</f>
        <v>0</v>
      </c>
      <c r="E38" s="73">
        <f>Prehlad!L285</f>
        <v>0</v>
      </c>
      <c r="F38" s="74">
        <f>Prehlad!N285</f>
        <v>0</v>
      </c>
      <c r="G38" s="74">
        <f>Prehlad!W285</f>
        <v>342.15600000000001</v>
      </c>
    </row>
    <row r="41" spans="1:7">
      <c r="A41" s="71" t="s">
        <v>704</v>
      </c>
      <c r="B41" s="72">
        <f>Prehlad!H287</f>
        <v>0</v>
      </c>
      <c r="C41" s="72">
        <f>Prehlad!I287</f>
        <v>0</v>
      </c>
      <c r="D41" s="72">
        <f>Prehlad!J287</f>
        <v>0</v>
      </c>
      <c r="E41" s="73">
        <f>Prehlad!L287</f>
        <v>806.52416870000002</v>
      </c>
      <c r="F41" s="74">
        <f>Prehlad!N287</f>
        <v>178.62259499999999</v>
      </c>
      <c r="G41" s="74">
        <f>Prehlad!W287</f>
        <v>2683.1579999999999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29"/>
  <sheetViews>
    <sheetView showGridLines="0" workbookViewId="0">
      <selection activeCell="K5" sqref="K5"/>
    </sheetView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118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8" t="s">
        <v>4</v>
      </c>
      <c r="AA1" s="68" t="s">
        <v>5</v>
      </c>
      <c r="AB1" s="68" t="s">
        <v>6</v>
      </c>
      <c r="AC1" s="68" t="s">
        <v>7</v>
      </c>
      <c r="AD1" s="68" t="s">
        <v>8</v>
      </c>
    </row>
    <row r="2" spans="2:30" ht="18" customHeight="1">
      <c r="B2" s="4" t="s">
        <v>119</v>
      </c>
      <c r="C2" s="5"/>
      <c r="D2" s="5"/>
      <c r="E2" s="5"/>
      <c r="F2" s="5"/>
      <c r="G2" s="6" t="s">
        <v>68</v>
      </c>
      <c r="H2" s="5" t="s">
        <v>120</v>
      </c>
      <c r="I2" s="5"/>
      <c r="J2" s="6" t="s">
        <v>69</v>
      </c>
      <c r="K2" s="5"/>
      <c r="L2" s="5"/>
      <c r="M2" s="49"/>
      <c r="Z2" s="68" t="s">
        <v>11</v>
      </c>
      <c r="AA2" s="69" t="s">
        <v>70</v>
      </c>
      <c r="AB2" s="69" t="s">
        <v>13</v>
      </c>
      <c r="AC2" s="69"/>
      <c r="AD2" s="70"/>
    </row>
    <row r="3" spans="2:30" ht="18" customHeight="1">
      <c r="B3" s="7" t="s">
        <v>121</v>
      </c>
      <c r="C3" s="8"/>
      <c r="D3" s="8"/>
      <c r="E3" s="8"/>
      <c r="F3" s="8"/>
      <c r="G3" s="9" t="s">
        <v>122</v>
      </c>
      <c r="H3" s="8"/>
      <c r="I3" s="8"/>
      <c r="J3" s="9" t="s">
        <v>71</v>
      </c>
      <c r="K3" s="8" t="s">
        <v>123</v>
      </c>
      <c r="L3" s="8"/>
      <c r="M3" s="50"/>
      <c r="Z3" s="68" t="s">
        <v>15</v>
      </c>
      <c r="AA3" s="69" t="s">
        <v>72</v>
      </c>
      <c r="AB3" s="69" t="s">
        <v>13</v>
      </c>
      <c r="AC3" s="69" t="s">
        <v>17</v>
      </c>
      <c r="AD3" s="70" t="s">
        <v>18</v>
      </c>
    </row>
    <row r="4" spans="2:30" ht="18" customHeight="1">
      <c r="B4" s="10" t="s">
        <v>2</v>
      </c>
      <c r="C4" s="11"/>
      <c r="D4" s="11"/>
      <c r="E4" s="11"/>
      <c r="F4" s="11"/>
      <c r="G4" s="12"/>
      <c r="H4" s="11"/>
      <c r="I4" s="11"/>
      <c r="J4" s="12" t="s">
        <v>73</v>
      </c>
      <c r="K4" s="156">
        <v>44652</v>
      </c>
      <c r="L4" s="11" t="s">
        <v>74</v>
      </c>
      <c r="M4" s="51"/>
      <c r="Z4" s="68" t="s">
        <v>19</v>
      </c>
      <c r="AA4" s="69" t="s">
        <v>75</v>
      </c>
      <c r="AB4" s="69" t="s">
        <v>13</v>
      </c>
      <c r="AC4" s="69"/>
      <c r="AD4" s="70"/>
    </row>
    <row r="5" spans="2:30" ht="18" customHeight="1">
      <c r="B5" s="4" t="s">
        <v>76</v>
      </c>
      <c r="C5" s="5"/>
      <c r="D5" s="5" t="s">
        <v>124</v>
      </c>
      <c r="E5" s="5"/>
      <c r="F5" s="5"/>
      <c r="G5" s="13" t="s">
        <v>125</v>
      </c>
      <c r="H5" s="5"/>
      <c r="I5" s="5"/>
      <c r="J5" s="5" t="s">
        <v>77</v>
      </c>
      <c r="K5" s="5"/>
      <c r="L5" s="5" t="s">
        <v>78</v>
      </c>
      <c r="M5" s="49"/>
      <c r="Z5" s="68" t="s">
        <v>21</v>
      </c>
      <c r="AA5" s="69" t="s">
        <v>72</v>
      </c>
      <c r="AB5" s="69" t="s">
        <v>13</v>
      </c>
      <c r="AC5" s="69" t="s">
        <v>17</v>
      </c>
      <c r="AD5" s="70" t="s">
        <v>18</v>
      </c>
    </row>
    <row r="6" spans="2:30" ht="18" customHeight="1">
      <c r="B6" s="7" t="s">
        <v>79</v>
      </c>
      <c r="C6" s="8"/>
      <c r="D6" s="8"/>
      <c r="E6" s="8"/>
      <c r="F6" s="8"/>
      <c r="G6" s="14"/>
      <c r="H6" s="8"/>
      <c r="I6" s="8"/>
      <c r="J6" s="8" t="s">
        <v>77</v>
      </c>
      <c r="K6" s="8"/>
      <c r="L6" s="8" t="s">
        <v>78</v>
      </c>
      <c r="M6" s="50"/>
    </row>
    <row r="7" spans="2:30" ht="18" customHeight="1">
      <c r="B7" s="10" t="s">
        <v>80</v>
      </c>
      <c r="C7" s="11"/>
      <c r="D7" s="11" t="s">
        <v>126</v>
      </c>
      <c r="E7" s="11"/>
      <c r="F7" s="11"/>
      <c r="G7" s="15" t="s">
        <v>125</v>
      </c>
      <c r="H7" s="11" t="s">
        <v>127</v>
      </c>
      <c r="I7" s="11"/>
      <c r="J7" s="11" t="s">
        <v>77</v>
      </c>
      <c r="K7" s="11"/>
      <c r="L7" s="11" t="s">
        <v>78</v>
      </c>
      <c r="M7" s="51"/>
    </row>
    <row r="8" spans="2:30" ht="18" customHeight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2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3">
        <f>IF(J9&lt;&gt;0,ROUND($M$26/J9,0),0)</f>
        <v>0</v>
      </c>
    </row>
    <row r="10" spans="2:30" ht="18" customHeight="1">
      <c r="B10" s="27" t="s">
        <v>81</v>
      </c>
      <c r="C10" s="28" t="s">
        <v>82</v>
      </c>
      <c r="D10" s="29" t="s">
        <v>30</v>
      </c>
      <c r="E10" s="29" t="s">
        <v>83</v>
      </c>
      <c r="F10" s="30" t="s">
        <v>84</v>
      </c>
      <c r="G10" s="27" t="s">
        <v>85</v>
      </c>
      <c r="H10" s="154" t="s">
        <v>86</v>
      </c>
      <c r="I10" s="154"/>
      <c r="J10" s="27" t="s">
        <v>87</v>
      </c>
      <c r="K10" s="154" t="s">
        <v>88</v>
      </c>
      <c r="L10" s="154"/>
      <c r="M10" s="154"/>
    </row>
    <row r="11" spans="2:30" ht="18" customHeight="1">
      <c r="B11" s="31">
        <v>1</v>
      </c>
      <c r="C11" s="32" t="s">
        <v>89</v>
      </c>
      <c r="D11" s="119">
        <f>Prehlad!H139</f>
        <v>0</v>
      </c>
      <c r="E11" s="119">
        <f>Prehlad!I139</f>
        <v>0</v>
      </c>
      <c r="F11" s="120">
        <f>D11+E11</f>
        <v>0</v>
      </c>
      <c r="G11" s="31">
        <v>6</v>
      </c>
      <c r="H11" s="32" t="s">
        <v>128</v>
      </c>
      <c r="I11" s="120">
        <v>0</v>
      </c>
      <c r="J11" s="31">
        <v>11</v>
      </c>
      <c r="K11" s="54" t="s">
        <v>131</v>
      </c>
      <c r="L11" s="55"/>
      <c r="M11" s="120">
        <f>ROUND(((D11+E11+D12+E12+D13)*L11),2)</f>
        <v>0</v>
      </c>
    </row>
    <row r="12" spans="2:30" ht="18" customHeight="1">
      <c r="B12" s="33">
        <v>2</v>
      </c>
      <c r="C12" s="34" t="s">
        <v>90</v>
      </c>
      <c r="D12" s="121">
        <f>Prehlad!H267</f>
        <v>0</v>
      </c>
      <c r="E12" s="121">
        <f>Prehlad!I267</f>
        <v>0</v>
      </c>
      <c r="F12" s="120">
        <f>D12+E12</f>
        <v>0</v>
      </c>
      <c r="G12" s="33">
        <v>7</v>
      </c>
      <c r="H12" s="34" t="s">
        <v>129</v>
      </c>
      <c r="I12" s="122">
        <v>0</v>
      </c>
      <c r="J12" s="33">
        <v>12</v>
      </c>
      <c r="K12" s="56" t="s">
        <v>132</v>
      </c>
      <c r="L12" s="57"/>
      <c r="M12" s="122">
        <f>ROUND(((D11+E11+D12+E12+D13)*L12),2)</f>
        <v>0</v>
      </c>
    </row>
    <row r="13" spans="2:30" ht="18" customHeight="1">
      <c r="B13" s="33">
        <v>3</v>
      </c>
      <c r="C13" s="34" t="s">
        <v>91</v>
      </c>
      <c r="D13" s="121">
        <f>Prehlad!H285</f>
        <v>0</v>
      </c>
      <c r="E13" s="121">
        <f>Prehlad!I285</f>
        <v>0</v>
      </c>
      <c r="F13" s="120">
        <f>D13+E13</f>
        <v>0</v>
      </c>
      <c r="G13" s="33">
        <v>8</v>
      </c>
      <c r="H13" s="34" t="s">
        <v>130</v>
      </c>
      <c r="I13" s="122">
        <v>0</v>
      </c>
      <c r="J13" s="33">
        <v>13</v>
      </c>
      <c r="K13" s="56" t="s">
        <v>133</v>
      </c>
      <c r="L13" s="57"/>
      <c r="M13" s="122">
        <f>ROUND(((D11+E11+D12+E12+D13)*L13),2)</f>
        <v>0</v>
      </c>
    </row>
    <row r="14" spans="2:30" ht="18" customHeight="1">
      <c r="B14" s="33">
        <v>4</v>
      </c>
      <c r="C14" s="34" t="s">
        <v>92</v>
      </c>
      <c r="D14" s="121"/>
      <c r="E14" s="121"/>
      <c r="F14" s="123">
        <f>D14+E14</f>
        <v>0</v>
      </c>
      <c r="G14" s="33">
        <v>9</v>
      </c>
      <c r="H14" s="34" t="s">
        <v>2</v>
      </c>
      <c r="I14" s="122">
        <v>0</v>
      </c>
      <c r="J14" s="33">
        <v>14</v>
      </c>
      <c r="K14" s="56" t="s">
        <v>2</v>
      </c>
      <c r="L14" s="57"/>
      <c r="M14" s="122">
        <f>ROUND(((D11+E11+D12+E12+D13+E13)*L14),2)</f>
        <v>0</v>
      </c>
    </row>
    <row r="15" spans="2:30" ht="18" customHeight="1">
      <c r="B15" s="35">
        <v>5</v>
      </c>
      <c r="C15" s="36" t="s">
        <v>93</v>
      </c>
      <c r="D15" s="124">
        <f>SUM(D11:D14)</f>
        <v>0</v>
      </c>
      <c r="E15" s="125">
        <f>SUM(E11:E14)</f>
        <v>0</v>
      </c>
      <c r="F15" s="126">
        <f>SUM(F11:F14)</f>
        <v>0</v>
      </c>
      <c r="G15" s="37">
        <v>10</v>
      </c>
      <c r="H15" s="38" t="s">
        <v>94</v>
      </c>
      <c r="I15" s="126">
        <f>SUM(I11:I14)</f>
        <v>0</v>
      </c>
      <c r="J15" s="35">
        <v>15</v>
      </c>
      <c r="K15" s="58"/>
      <c r="L15" s="59" t="s">
        <v>95</v>
      </c>
      <c r="M15" s="126">
        <f>SUM(M11:M14)</f>
        <v>0</v>
      </c>
    </row>
    <row r="16" spans="2:30" ht="18" customHeight="1">
      <c r="B16" s="153" t="s">
        <v>96</v>
      </c>
      <c r="C16" s="153"/>
      <c r="D16" s="153"/>
      <c r="E16" s="153"/>
      <c r="F16" s="39"/>
      <c r="G16" s="155" t="s">
        <v>97</v>
      </c>
      <c r="H16" s="155"/>
      <c r="I16" s="155"/>
      <c r="J16" s="27" t="s">
        <v>98</v>
      </c>
      <c r="K16" s="154" t="s">
        <v>99</v>
      </c>
      <c r="L16" s="154"/>
      <c r="M16" s="154"/>
    </row>
    <row r="17" spans="2:13" ht="18" customHeight="1">
      <c r="B17" s="40"/>
      <c r="C17" s="41" t="s">
        <v>100</v>
      </c>
      <c r="D17" s="41"/>
      <c r="E17" s="41" t="s">
        <v>101</v>
      </c>
      <c r="F17" s="42"/>
      <c r="G17" s="40"/>
      <c r="H17" s="43"/>
      <c r="I17" s="60"/>
      <c r="J17" s="33">
        <v>16</v>
      </c>
      <c r="K17" s="56" t="s">
        <v>102</v>
      </c>
      <c r="L17" s="61"/>
      <c r="M17" s="122">
        <v>0</v>
      </c>
    </row>
    <row r="18" spans="2:13" ht="18" customHeight="1">
      <c r="B18" s="44"/>
      <c r="C18" s="43" t="s">
        <v>103</v>
      </c>
      <c r="D18" s="43"/>
      <c r="E18" s="43"/>
      <c r="F18" s="45"/>
      <c r="G18" s="44"/>
      <c r="H18" s="43" t="s">
        <v>100</v>
      </c>
      <c r="I18" s="60"/>
      <c r="J18" s="33">
        <v>17</v>
      </c>
      <c r="K18" s="56" t="s">
        <v>134</v>
      </c>
      <c r="L18" s="61"/>
      <c r="M18" s="122">
        <v>0</v>
      </c>
    </row>
    <row r="19" spans="2:13" ht="18" customHeight="1">
      <c r="B19" s="44"/>
      <c r="C19" s="43"/>
      <c r="D19" s="43"/>
      <c r="E19" s="43"/>
      <c r="F19" s="45"/>
      <c r="G19" s="44"/>
      <c r="H19" s="46"/>
      <c r="I19" s="60"/>
      <c r="J19" s="33">
        <v>18</v>
      </c>
      <c r="K19" s="56" t="s">
        <v>135</v>
      </c>
      <c r="L19" s="61"/>
      <c r="M19" s="122">
        <v>0</v>
      </c>
    </row>
    <row r="20" spans="2:13" ht="18" customHeight="1">
      <c r="B20" s="44"/>
      <c r="C20" s="43"/>
      <c r="D20" s="43"/>
      <c r="E20" s="43"/>
      <c r="F20" s="45"/>
      <c r="G20" s="44"/>
      <c r="H20" s="41" t="s">
        <v>101</v>
      </c>
      <c r="I20" s="60"/>
      <c r="J20" s="33">
        <v>19</v>
      </c>
      <c r="K20" s="56" t="s">
        <v>2</v>
      </c>
      <c r="L20" s="61"/>
      <c r="M20" s="122">
        <v>0</v>
      </c>
    </row>
    <row r="21" spans="2:13" ht="18" customHeight="1">
      <c r="B21" s="40"/>
      <c r="C21" s="43"/>
      <c r="D21" s="43"/>
      <c r="E21" s="43"/>
      <c r="F21" s="43"/>
      <c r="G21" s="40"/>
      <c r="H21" s="43" t="s">
        <v>103</v>
      </c>
      <c r="I21" s="60"/>
      <c r="J21" s="35">
        <v>20</v>
      </c>
      <c r="K21" s="58"/>
      <c r="L21" s="59" t="s">
        <v>104</v>
      </c>
      <c r="M21" s="126">
        <f>SUM(M17:M20)</f>
        <v>0</v>
      </c>
    </row>
    <row r="22" spans="2:13" ht="18" customHeight="1">
      <c r="B22" s="153" t="s">
        <v>105</v>
      </c>
      <c r="C22" s="153"/>
      <c r="D22" s="153"/>
      <c r="E22" s="153"/>
      <c r="F22" s="39"/>
      <c r="G22" s="40"/>
      <c r="H22" s="43"/>
      <c r="I22" s="60"/>
      <c r="J22" s="27" t="s">
        <v>106</v>
      </c>
      <c r="K22" s="154" t="s">
        <v>107</v>
      </c>
      <c r="L22" s="154"/>
      <c r="M22" s="154"/>
    </row>
    <row r="23" spans="2:13" ht="18" customHeight="1">
      <c r="B23" s="40"/>
      <c r="C23" s="41" t="s">
        <v>100</v>
      </c>
      <c r="D23" s="41"/>
      <c r="E23" s="41" t="s">
        <v>101</v>
      </c>
      <c r="F23" s="42"/>
      <c r="G23" s="40"/>
      <c r="H23" s="43"/>
      <c r="I23" s="60"/>
      <c r="J23" s="31">
        <v>21</v>
      </c>
      <c r="K23" s="54"/>
      <c r="L23" s="62" t="s">
        <v>108</v>
      </c>
      <c r="M23" s="120">
        <f>ROUND(F15,2)+I15+M15+M21</f>
        <v>0</v>
      </c>
    </row>
    <row r="24" spans="2:13" ht="18" customHeight="1">
      <c r="B24" s="44"/>
      <c r="C24" s="43" t="s">
        <v>103</v>
      </c>
      <c r="D24" s="43"/>
      <c r="E24" s="43"/>
      <c r="F24" s="45"/>
      <c r="G24" s="40"/>
      <c r="H24" s="43"/>
      <c r="I24" s="60"/>
      <c r="J24" s="33">
        <v>22</v>
      </c>
      <c r="K24" s="56" t="s">
        <v>136</v>
      </c>
      <c r="L24" s="127">
        <f>M23-L25</f>
        <v>0</v>
      </c>
      <c r="M24" s="122">
        <f>ROUND((L24*20)/100,2)</f>
        <v>0</v>
      </c>
    </row>
    <row r="25" spans="2:13" ht="18" customHeight="1">
      <c r="B25" s="44"/>
      <c r="C25" s="43"/>
      <c r="D25" s="43"/>
      <c r="E25" s="43"/>
      <c r="F25" s="45"/>
      <c r="G25" s="40"/>
      <c r="H25" s="43"/>
      <c r="I25" s="60"/>
      <c r="J25" s="33">
        <v>23</v>
      </c>
      <c r="K25" s="56" t="s">
        <v>137</v>
      </c>
      <c r="L25" s="127">
        <f>SUMIF(Prehlad!O11:O9999,0,Prehlad!J11:J9999)</f>
        <v>0</v>
      </c>
      <c r="M25" s="122">
        <f>ROUND((L25*0)/100,1)</f>
        <v>0</v>
      </c>
    </row>
    <row r="26" spans="2:13" ht="18" customHeight="1">
      <c r="B26" s="44"/>
      <c r="C26" s="43"/>
      <c r="D26" s="43"/>
      <c r="E26" s="43"/>
      <c r="F26" s="45"/>
      <c r="G26" s="40"/>
      <c r="H26" s="43"/>
      <c r="I26" s="60"/>
      <c r="J26" s="35">
        <v>24</v>
      </c>
      <c r="K26" s="58"/>
      <c r="L26" s="59" t="s">
        <v>109</v>
      </c>
      <c r="M26" s="126">
        <f>M23+M24+M25</f>
        <v>0</v>
      </c>
    </row>
    <row r="27" spans="2:13" ht="17.100000000000001" customHeight="1">
      <c r="B27" s="47"/>
      <c r="C27" s="48"/>
      <c r="D27" s="48"/>
      <c r="E27" s="48"/>
      <c r="F27" s="48"/>
      <c r="G27" s="47"/>
      <c r="H27" s="48"/>
      <c r="I27" s="63"/>
      <c r="J27" s="64" t="s">
        <v>110</v>
      </c>
      <c r="K27" s="65" t="s">
        <v>138</v>
      </c>
      <c r="L27" s="66"/>
      <c r="M27" s="67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Sedliaková Katarína</cp:lastModifiedBy>
  <cp:revision>2</cp:revision>
  <cp:lastPrinted>2019-05-20T14:23:00Z</cp:lastPrinted>
  <dcterms:created xsi:type="dcterms:W3CDTF">1999-04-06T07:39:00Z</dcterms:created>
  <dcterms:modified xsi:type="dcterms:W3CDTF">2022-05-23T08:24:07Z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