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uzivatel\Desktop\2023\5_Šar. Michaľany Vnútroblok\"/>
    </mc:Choice>
  </mc:AlternateContent>
  <xr:revisionPtr revIDLastSave="0" documentId="13_ncr:1_{46E41643-1AFF-48F5-923D-FB0E2812BA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kapitulácia stavby" sheetId="1" r:id="rId1"/>
    <sheet name="21SZ04 - Revitalizácia ve..." sheetId="2" r:id="rId2"/>
  </sheets>
  <definedNames>
    <definedName name="_xlnm._FilterDatabase" localSheetId="1" hidden="1">'21SZ04 - Revitalizácia ve...'!$C$124:$K$332</definedName>
    <definedName name="_xlnm.Print_Titles" localSheetId="1">'21SZ04 - Revitalizácia ve...'!$124:$124</definedName>
    <definedName name="_xlnm.Print_Titles" localSheetId="0">'Rekapitulácia stavby'!$92:$92</definedName>
    <definedName name="_xlnm.Print_Area" localSheetId="1">'21SZ04 - Revitalizácia ve...'!$C$4:$J$76,'21SZ04 - Revitalizácia ve...'!$C$82:$J$108,'21SZ04 - Revitalizácia ve...'!$C$114:$J$332</definedName>
    <definedName name="_xlnm.Print_Area" localSheetId="0">'Rekapitulácia stavby'!$D$4:$AO$76,'Rekapitulácia stavby'!$C$82:$AQ$96</definedName>
  </definedNames>
  <calcPr calcId="181029"/>
</workbook>
</file>

<file path=xl/calcChain.xml><?xml version="1.0" encoding="utf-8"?>
<calcChain xmlns="http://schemas.openxmlformats.org/spreadsheetml/2006/main">
  <c r="J35" i="2" l="1"/>
  <c r="J34" i="2"/>
  <c r="AY95" i="1"/>
  <c r="J33" i="2"/>
  <c r="AX95" i="1" s="1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6" i="2"/>
  <c r="BH296" i="2"/>
  <c r="BG296" i="2"/>
  <c r="BE296" i="2"/>
  <c r="T296" i="2"/>
  <c r="R296" i="2"/>
  <c r="P296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J122" i="2"/>
  <c r="J121" i="2"/>
  <c r="F121" i="2"/>
  <c r="F119" i="2"/>
  <c r="E117" i="2"/>
  <c r="J90" i="2"/>
  <c r="J89" i="2"/>
  <c r="F89" i="2"/>
  <c r="F87" i="2"/>
  <c r="E85" i="2"/>
  <c r="J16" i="2"/>
  <c r="E16" i="2"/>
  <c r="F90" i="2"/>
  <c r="J15" i="2"/>
  <c r="J10" i="2"/>
  <c r="J119" i="2" s="1"/>
  <c r="L90" i="1"/>
  <c r="AM90" i="1"/>
  <c r="AM89" i="1"/>
  <c r="L89" i="1"/>
  <c r="AM87" i="1"/>
  <c r="L87" i="1"/>
  <c r="L85" i="1"/>
  <c r="L84" i="1"/>
  <c r="BK326" i="2"/>
  <c r="J309" i="2"/>
  <c r="BK273" i="2"/>
  <c r="BK207" i="2"/>
  <c r="BK184" i="2"/>
  <c r="BK141" i="2"/>
  <c r="J326" i="2"/>
  <c r="BK315" i="2"/>
  <c r="BK299" i="2"/>
  <c r="J277" i="2"/>
  <c r="BK261" i="2"/>
  <c r="BK239" i="2"/>
  <c r="BK204" i="2"/>
  <c r="J157" i="2"/>
  <c r="J320" i="2"/>
  <c r="BK296" i="2"/>
  <c r="BK251" i="2"/>
  <c r="J224" i="2"/>
  <c r="J165" i="2"/>
  <c r="J137" i="2"/>
  <c r="J302" i="2"/>
  <c r="BK291" i="2"/>
  <c r="J251" i="2"/>
  <c r="J223" i="2"/>
  <c r="BK187" i="2"/>
  <c r="J150" i="2"/>
  <c r="BK311" i="2"/>
  <c r="J289" i="2"/>
  <c r="J250" i="2"/>
  <c r="BK180" i="2"/>
  <c r="BK144" i="2"/>
  <c r="BK280" i="2"/>
  <c r="J261" i="2"/>
  <c r="BK236" i="2"/>
  <c r="J215" i="2"/>
  <c r="J176" i="2"/>
  <c r="J128" i="2"/>
  <c r="J271" i="2"/>
  <c r="BK229" i="2"/>
  <c r="J170" i="2"/>
  <c r="BK140" i="2"/>
  <c r="J252" i="2"/>
  <c r="BK205" i="2"/>
  <c r="BK182" i="2"/>
  <c r="BK130" i="2"/>
  <c r="J332" i="2"/>
  <c r="J324" i="2"/>
  <c r="J272" i="2"/>
  <c r="J234" i="2"/>
  <c r="J187" i="2"/>
  <c r="J168" i="2"/>
  <c r="J132" i="2"/>
  <c r="BK325" i="2"/>
  <c r="BK314" i="2"/>
  <c r="BK284" i="2"/>
  <c r="J246" i="2"/>
  <c r="BK227" i="2"/>
  <c r="BK192" i="2"/>
  <c r="J166" i="2"/>
  <c r="J321" i="2"/>
  <c r="J301" i="2"/>
  <c r="J249" i="2"/>
  <c r="BK234" i="2"/>
  <c r="BK172" i="2"/>
  <c r="J136" i="2"/>
  <c r="BK301" i="2"/>
  <c r="BK271" i="2"/>
  <c r="BK256" i="2"/>
  <c r="J229" i="2"/>
  <c r="BK200" i="2"/>
  <c r="BK166" i="2"/>
  <c r="J135" i="2"/>
  <c r="BK310" i="2"/>
  <c r="J290" i="2"/>
  <c r="J259" i="2"/>
  <c r="BK193" i="2"/>
  <c r="J162" i="2"/>
  <c r="BK145" i="2"/>
  <c r="J294" i="2"/>
  <c r="BK278" i="2"/>
  <c r="J247" i="2"/>
  <c r="J219" i="2"/>
  <c r="BK153" i="2"/>
  <c r="J143" i="2"/>
  <c r="BK288" i="2"/>
  <c r="J242" i="2"/>
  <c r="J213" i="2"/>
  <c r="BK174" i="2"/>
  <c r="BK134" i="2"/>
  <c r="BK250" i="2"/>
  <c r="J227" i="2"/>
  <c r="BK194" i="2"/>
  <c r="BK168" i="2"/>
  <c r="BK331" i="2"/>
  <c r="BK321" i="2"/>
  <c r="BK286" i="2"/>
  <c r="BK235" i="2"/>
  <c r="J192" i="2"/>
  <c r="J167" i="2"/>
  <c r="J331" i="2"/>
  <c r="BK324" i="2"/>
  <c r="J311" i="2"/>
  <c r="J291" i="2"/>
  <c r="BK254" i="2"/>
  <c r="J217" i="2"/>
  <c r="J172" i="2"/>
  <c r="BK158" i="2"/>
  <c r="J318" i="2"/>
  <c r="BK297" i="2"/>
  <c r="BK248" i="2"/>
  <c r="BK206" i="2"/>
  <c r="BK164" i="2"/>
  <c r="J147" i="2"/>
  <c r="BK306" i="2"/>
  <c r="BK290" i="2"/>
  <c r="J258" i="2"/>
  <c r="J239" i="2"/>
  <c r="J204" i="2"/>
  <c r="BK183" i="2"/>
  <c r="J158" i="2"/>
  <c r="J312" i="2"/>
  <c r="J297" i="2"/>
  <c r="BK281" i="2"/>
  <c r="BK209" i="2"/>
  <c r="BK191" i="2"/>
  <c r="J152" i="2"/>
  <c r="BK298" i="2"/>
  <c r="BK274" i="2"/>
  <c r="J255" i="2"/>
  <c r="BK222" i="2"/>
  <c r="J189" i="2"/>
  <c r="BK148" i="2"/>
  <c r="BK289" i="2"/>
  <c r="J264" i="2"/>
  <c r="BK224" i="2"/>
  <c r="J199" i="2"/>
  <c r="J169" i="2"/>
  <c r="BK263" i="2"/>
  <c r="J226" i="2"/>
  <c r="J201" i="2"/>
  <c r="BK173" i="2"/>
  <c r="J144" i="2"/>
  <c r="J325" i="2"/>
  <c r="J308" i="2"/>
  <c r="J267" i="2"/>
  <c r="J233" i="2"/>
  <c r="J174" i="2"/>
  <c r="BK138" i="2"/>
  <c r="BK329" i="2"/>
  <c r="J323" i="2"/>
  <c r="BK292" i="2"/>
  <c r="BK272" i="2"/>
  <c r="BK214" i="2"/>
  <c r="J182" i="2"/>
  <c r="BK159" i="2"/>
  <c r="BK135" i="2"/>
  <c r="BK312" i="2"/>
  <c r="BK259" i="2"/>
  <c r="BK244" i="2"/>
  <c r="J209" i="2"/>
  <c r="BK157" i="2"/>
  <c r="J134" i="2"/>
  <c r="J296" i="2"/>
  <c r="BK260" i="2"/>
  <c r="BK242" i="2"/>
  <c r="BK219" i="2"/>
  <c r="BK189" i="2"/>
  <c r="BK167" i="2"/>
  <c r="J317" i="2"/>
  <c r="J300" i="2"/>
  <c r="BK285" i="2"/>
  <c r="J205" i="2"/>
  <c r="J196" i="2"/>
  <c r="J163" i="2"/>
  <c r="J151" i="2"/>
  <c r="AS94" i="1"/>
  <c r="J279" i="2"/>
  <c r="J238" i="2"/>
  <c r="J225" i="2"/>
  <c r="BK190" i="2"/>
  <c r="BK131" i="2"/>
  <c r="J276" i="2"/>
  <c r="BK230" i="2"/>
  <c r="J210" i="2"/>
  <c r="J173" i="2"/>
  <c r="J131" i="2"/>
  <c r="BK245" i="2"/>
  <c r="BK217" i="2"/>
  <c r="J186" i="2"/>
  <c r="BK151" i="2"/>
  <c r="J330" i="2"/>
  <c r="BK317" i="2"/>
  <c r="BK265" i="2"/>
  <c r="J216" i="2"/>
  <c r="J183" i="2"/>
  <c r="BK165" i="2"/>
  <c r="BK330" i="2"/>
  <c r="J316" i="2"/>
  <c r="J303" i="2"/>
  <c r="J273" i="2"/>
  <c r="J241" i="2"/>
  <c r="BK211" i="2"/>
  <c r="BK171" i="2"/>
  <c r="J129" i="2"/>
  <c r="J314" i="2"/>
  <c r="J268" i="2"/>
  <c r="BK247" i="2"/>
  <c r="J221" i="2"/>
  <c r="J180" i="2"/>
  <c r="BK142" i="2"/>
  <c r="J310" i="2"/>
  <c r="J278" i="2"/>
  <c r="BK257" i="2"/>
  <c r="BK238" i="2"/>
  <c r="J214" i="2"/>
  <c r="J177" i="2"/>
  <c r="J154" i="2"/>
  <c r="BK302" i="2"/>
  <c r="J288" i="2"/>
  <c r="J280" i="2"/>
  <c r="J197" i="2"/>
  <c r="BK177" i="2"/>
  <c r="BK154" i="2"/>
  <c r="J138" i="2"/>
  <c r="J281" i="2"/>
  <c r="J263" i="2"/>
  <c r="J235" i="2"/>
  <c r="J206" i="2"/>
  <c r="BK149" i="2"/>
  <c r="J292" i="2"/>
  <c r="J283" i="2"/>
  <c r="BK221" i="2"/>
  <c r="BK152" i="2"/>
  <c r="BK253" i="2"/>
  <c r="J231" i="2"/>
  <c r="BK198" i="2"/>
  <c r="J171" i="2"/>
  <c r="J139" i="2"/>
  <c r="J329" i="2"/>
  <c r="J313" i="2"/>
  <c r="BK241" i="2"/>
  <c r="J194" i="2"/>
  <c r="BK181" i="2"/>
  <c r="BK133" i="2"/>
  <c r="J328" i="2"/>
  <c r="BK320" i="2"/>
  <c r="J305" i="2"/>
  <c r="BK282" i="2"/>
  <c r="J257" i="2"/>
  <c r="J222" i="2"/>
  <c r="J191" i="2"/>
  <c r="BK156" i="2"/>
  <c r="J315" i="2"/>
  <c r="BK283" i="2"/>
  <c r="BK246" i="2"/>
  <c r="J211" i="2"/>
  <c r="BK176" i="2"/>
  <c r="BK155" i="2"/>
  <c r="BK309" i="2"/>
  <c r="J265" i="2"/>
  <c r="J244" i="2"/>
  <c r="J230" i="2"/>
  <c r="BK210" i="2"/>
  <c r="J188" i="2"/>
  <c r="BK163" i="2"/>
  <c r="J140" i="2"/>
  <c r="BK294" i="2"/>
  <c r="J282" i="2"/>
  <c r="BK255" i="2"/>
  <c r="J200" i="2"/>
  <c r="BK170" i="2"/>
  <c r="J146" i="2"/>
  <c r="BK300" i="2"/>
  <c r="BK262" i="2"/>
  <c r="BK233" i="2"/>
  <c r="J207" i="2"/>
  <c r="J179" i="2"/>
  <c r="BK147" i="2"/>
  <c r="BK275" i="2"/>
  <c r="BK225" i="2"/>
  <c r="BK188" i="2"/>
  <c r="BK264" i="2"/>
  <c r="BK232" i="2"/>
  <c r="J203" i="2"/>
  <c r="BK185" i="2"/>
  <c r="J142" i="2"/>
  <c r="BK328" i="2"/>
  <c r="BK323" i="2"/>
  <c r="BK305" i="2"/>
  <c r="J240" i="2"/>
  <c r="BK201" i="2"/>
  <c r="BK169" i="2"/>
  <c r="J130" i="2"/>
  <c r="BK318" i="2"/>
  <c r="J293" i="2"/>
  <c r="BK279" i="2"/>
  <c r="BK249" i="2"/>
  <c r="BK231" i="2"/>
  <c r="J198" i="2"/>
  <c r="BK160" i="2"/>
  <c r="BK139" i="2"/>
  <c r="BK316" i="2"/>
  <c r="J295" i="2"/>
  <c r="J237" i="2"/>
  <c r="BK199" i="2"/>
  <c r="BK178" i="2"/>
  <c r="BK150" i="2"/>
  <c r="J133" i="2"/>
  <c r="J298" i="2"/>
  <c r="J253" i="2"/>
  <c r="J236" i="2"/>
  <c r="J202" i="2"/>
  <c r="J175" i="2"/>
  <c r="BK146" i="2"/>
  <c r="J306" i="2"/>
  <c r="J286" i="2"/>
  <c r="BK258" i="2"/>
  <c r="BK202" i="2"/>
  <c r="BK175" i="2"/>
  <c r="J153" i="2"/>
  <c r="BK132" i="2"/>
  <c r="J285" i="2"/>
  <c r="BK267" i="2"/>
  <c r="J248" i="2"/>
  <c r="J232" i="2"/>
  <c r="BK196" i="2"/>
  <c r="BK162" i="2"/>
  <c r="BK137" i="2"/>
  <c r="J274" i="2"/>
  <c r="BK237" i="2"/>
  <c r="BK215" i="2"/>
  <c r="J178" i="2"/>
  <c r="J148" i="2"/>
  <c r="J256" i="2"/>
  <c r="BK213" i="2"/>
  <c r="J184" i="2"/>
  <c r="J141" i="2"/>
  <c r="BK332" i="2"/>
  <c r="J322" i="2"/>
  <c r="BK277" i="2"/>
  <c r="BK243" i="2"/>
  <c r="J195" i="2"/>
  <c r="BK179" i="2"/>
  <c r="BK143" i="2"/>
  <c r="BK128" i="2"/>
  <c r="BK322" i="2"/>
  <c r="BK308" i="2"/>
  <c r="BK276" i="2"/>
  <c r="J245" i="2"/>
  <c r="BK223" i="2"/>
  <c r="J185" i="2"/>
  <c r="J164" i="2"/>
  <c r="J155" i="2"/>
  <c r="BK303" i="2"/>
  <c r="J254" i="2"/>
  <c r="BK216" i="2"/>
  <c r="BK186" i="2"/>
  <c r="J159" i="2"/>
  <c r="J145" i="2"/>
  <c r="BK129" i="2"/>
  <c r="BK295" i="2"/>
  <c r="J262" i="2"/>
  <c r="J243" i="2"/>
  <c r="J220" i="2"/>
  <c r="J193" i="2"/>
  <c r="J160" i="2"/>
  <c r="BK313" i="2"/>
  <c r="J299" i="2"/>
  <c r="J287" i="2"/>
  <c r="BK203" i="2"/>
  <c r="J181" i="2"/>
  <c r="J161" i="2"/>
  <c r="BK136" i="2"/>
  <c r="BK287" i="2"/>
  <c r="J275" i="2"/>
  <c r="J260" i="2"/>
  <c r="BK226" i="2"/>
  <c r="BK195" i="2"/>
  <c r="BK161" i="2"/>
  <c r="BK293" i="2"/>
  <c r="J284" i="2"/>
  <c r="BK252" i="2"/>
  <c r="J190" i="2"/>
  <c r="J149" i="2"/>
  <c r="BK268" i="2"/>
  <c r="BK240" i="2"/>
  <c r="BK220" i="2"/>
  <c r="BK197" i="2"/>
  <c r="J156" i="2"/>
  <c r="T127" i="2" l="1"/>
  <c r="BK212" i="2"/>
  <c r="J212" i="2"/>
  <c r="J98" i="2" s="1"/>
  <c r="R218" i="2"/>
  <c r="BK208" i="2"/>
  <c r="J208" i="2"/>
  <c r="J97" i="2" s="1"/>
  <c r="T208" i="2"/>
  <c r="P218" i="2"/>
  <c r="R208" i="2"/>
  <c r="BK228" i="2"/>
  <c r="J228" i="2"/>
  <c r="J100" i="2" s="1"/>
  <c r="BK266" i="2"/>
  <c r="J266" i="2" s="1"/>
  <c r="J101" i="2" s="1"/>
  <c r="R266" i="2"/>
  <c r="P270" i="2"/>
  <c r="P307" i="2"/>
  <c r="T319" i="2"/>
  <c r="BK127" i="2"/>
  <c r="J127" i="2"/>
  <c r="J96" i="2" s="1"/>
  <c r="P208" i="2"/>
  <c r="P212" i="2"/>
  <c r="T228" i="2"/>
  <c r="T266" i="2"/>
  <c r="BK304" i="2"/>
  <c r="J304" i="2"/>
  <c r="J104" i="2"/>
  <c r="BK307" i="2"/>
  <c r="J307" i="2"/>
  <c r="J105" i="2"/>
  <c r="BK319" i="2"/>
  <c r="J319" i="2" s="1"/>
  <c r="J106" i="2" s="1"/>
  <c r="P327" i="2"/>
  <c r="BK218" i="2"/>
  <c r="J218" i="2" s="1"/>
  <c r="J99" i="2" s="1"/>
  <c r="R228" i="2"/>
  <c r="R270" i="2"/>
  <c r="T304" i="2"/>
  <c r="P319" i="2"/>
  <c r="BK327" i="2"/>
  <c r="J327" i="2"/>
  <c r="J107" i="2" s="1"/>
  <c r="P127" i="2"/>
  <c r="P126" i="2" s="1"/>
  <c r="T212" i="2"/>
  <c r="T218" i="2"/>
  <c r="T270" i="2"/>
  <c r="T269" i="2" s="1"/>
  <c r="R304" i="2"/>
  <c r="R307" i="2"/>
  <c r="R319" i="2"/>
  <c r="R327" i="2"/>
  <c r="R127" i="2"/>
  <c r="R126" i="2" s="1"/>
  <c r="R212" i="2"/>
  <c r="P228" i="2"/>
  <c r="P266" i="2"/>
  <c r="BK270" i="2"/>
  <c r="J270" i="2"/>
  <c r="J103" i="2" s="1"/>
  <c r="P304" i="2"/>
  <c r="T307" i="2"/>
  <c r="T327" i="2"/>
  <c r="J87" i="2"/>
  <c r="F122" i="2"/>
  <c r="BF133" i="2"/>
  <c r="BF134" i="2"/>
  <c r="BF137" i="2"/>
  <c r="BF143" i="2"/>
  <c r="BF145" i="2"/>
  <c r="BF154" i="2"/>
  <c r="BF177" i="2"/>
  <c r="BF180" i="2"/>
  <c r="BF190" i="2"/>
  <c r="BF210" i="2"/>
  <c r="BF215" i="2"/>
  <c r="BF221" i="2"/>
  <c r="BF233" i="2"/>
  <c r="BF246" i="2"/>
  <c r="BF248" i="2"/>
  <c r="BF251" i="2"/>
  <c r="BF257" i="2"/>
  <c r="BF259" i="2"/>
  <c r="BF260" i="2"/>
  <c r="BF261" i="2"/>
  <c r="BF128" i="2"/>
  <c r="BF136" i="2"/>
  <c r="BF139" i="2"/>
  <c r="BF167" i="2"/>
  <c r="BF176" i="2"/>
  <c r="BF184" i="2"/>
  <c r="BF191" i="2"/>
  <c r="BF194" i="2"/>
  <c r="BF196" i="2"/>
  <c r="BF200" i="2"/>
  <c r="BF234" i="2"/>
  <c r="BF235" i="2"/>
  <c r="BF242" i="2"/>
  <c r="BF254" i="2"/>
  <c r="BF278" i="2"/>
  <c r="BF281" i="2"/>
  <c r="BF285" i="2"/>
  <c r="BF290" i="2"/>
  <c r="BF150" i="2"/>
  <c r="BF155" i="2"/>
  <c r="BF160" i="2"/>
  <c r="BF166" i="2"/>
  <c r="BF174" i="2"/>
  <c r="BF182" i="2"/>
  <c r="BF187" i="2"/>
  <c r="BF209" i="2"/>
  <c r="BF216" i="2"/>
  <c r="BF223" i="2"/>
  <c r="BF230" i="2"/>
  <c r="BF245" i="2"/>
  <c r="BF249" i="2"/>
  <c r="BF256" i="2"/>
  <c r="BF265" i="2"/>
  <c r="BF276" i="2"/>
  <c r="BF282" i="2"/>
  <c r="BF291" i="2"/>
  <c r="BF309" i="2"/>
  <c r="BF141" i="2"/>
  <c r="BF142" i="2"/>
  <c r="BF147" i="2"/>
  <c r="BF164" i="2"/>
  <c r="BF165" i="2"/>
  <c r="BF172" i="2"/>
  <c r="BF185" i="2"/>
  <c r="BF186" i="2"/>
  <c r="BF188" i="2"/>
  <c r="BF198" i="2"/>
  <c r="BF252" i="2"/>
  <c r="BF253" i="2"/>
  <c r="BF267" i="2"/>
  <c r="BF273" i="2"/>
  <c r="BF274" i="2"/>
  <c r="BF283" i="2"/>
  <c r="BF293" i="2"/>
  <c r="BF296" i="2"/>
  <c r="BF301" i="2"/>
  <c r="BF312" i="2"/>
  <c r="BF317" i="2"/>
  <c r="BF318" i="2"/>
  <c r="BF129" i="2"/>
  <c r="BF132" i="2"/>
  <c r="BF138" i="2"/>
  <c r="BF144" i="2"/>
  <c r="BF152" i="2"/>
  <c r="BF169" i="2"/>
  <c r="BF173" i="2"/>
  <c r="BF178" i="2"/>
  <c r="BF181" i="2"/>
  <c r="BF197" i="2"/>
  <c r="BF202" i="2"/>
  <c r="BF207" i="2"/>
  <c r="BF244" i="2"/>
  <c r="BF247" i="2"/>
  <c r="BF275" i="2"/>
  <c r="BF299" i="2"/>
  <c r="BF300" i="2"/>
  <c r="BF308" i="2"/>
  <c r="BF130" i="2"/>
  <c r="BF131" i="2"/>
  <c r="BF148" i="2"/>
  <c r="BF153" i="2"/>
  <c r="BF156" i="2"/>
  <c r="BF168" i="2"/>
  <c r="BF170" i="2"/>
  <c r="BF192" i="2"/>
  <c r="BF195" i="2"/>
  <c r="BF203" i="2"/>
  <c r="BF204" i="2"/>
  <c r="BF214" i="2"/>
  <c r="BF217" i="2"/>
  <c r="BF219" i="2"/>
  <c r="BF222" i="2"/>
  <c r="BF226" i="2"/>
  <c r="BF227" i="2"/>
  <c r="BF231" i="2"/>
  <c r="BF238" i="2"/>
  <c r="BF239" i="2"/>
  <c r="BF240" i="2"/>
  <c r="BF241" i="2"/>
  <c r="BF262" i="2"/>
  <c r="BF264" i="2"/>
  <c r="BF271" i="2"/>
  <c r="BF272" i="2"/>
  <c r="BF277" i="2"/>
  <c r="BF280" i="2"/>
  <c r="BF284" i="2"/>
  <c r="BF288" i="2"/>
  <c r="BF302" i="2"/>
  <c r="BF305" i="2"/>
  <c r="BF306" i="2"/>
  <c r="BF311" i="2"/>
  <c r="BF314" i="2"/>
  <c r="BF315" i="2"/>
  <c r="BF316" i="2"/>
  <c r="BF149" i="2"/>
  <c r="BF157" i="2"/>
  <c r="BF161" i="2"/>
  <c r="BF162" i="2"/>
  <c r="BF163" i="2"/>
  <c r="BF179" i="2"/>
  <c r="BF183" i="2"/>
  <c r="BF189" i="2"/>
  <c r="BF193" i="2"/>
  <c r="BF199" i="2"/>
  <c r="BF201" i="2"/>
  <c r="BF206" i="2"/>
  <c r="BF220" i="2"/>
  <c r="BF224" i="2"/>
  <c r="BF225" i="2"/>
  <c r="BF229" i="2"/>
  <c r="BF232" i="2"/>
  <c r="BF236" i="2"/>
  <c r="BF237" i="2"/>
  <c r="BF243" i="2"/>
  <c r="BF268" i="2"/>
  <c r="BF286" i="2"/>
  <c r="BF287" i="2"/>
  <c r="BF297" i="2"/>
  <c r="BF313" i="2"/>
  <c r="BF321" i="2"/>
  <c r="BF322" i="2"/>
  <c r="BF323" i="2"/>
  <c r="BF325" i="2"/>
  <c r="BF329" i="2"/>
  <c r="BF135" i="2"/>
  <c r="BF140" i="2"/>
  <c r="BF146" i="2"/>
  <c r="BF151" i="2"/>
  <c r="BF158" i="2"/>
  <c r="BF159" i="2"/>
  <c r="BF171" i="2"/>
  <c r="BF175" i="2"/>
  <c r="BF205" i="2"/>
  <c r="BF211" i="2"/>
  <c r="BF213" i="2"/>
  <c r="BF250" i="2"/>
  <c r="BF255" i="2"/>
  <c r="BF258" i="2"/>
  <c r="BF263" i="2"/>
  <c r="BF279" i="2"/>
  <c r="BF289" i="2"/>
  <c r="BF292" i="2"/>
  <c r="BF294" i="2"/>
  <c r="BF295" i="2"/>
  <c r="BF298" i="2"/>
  <c r="BF303" i="2"/>
  <c r="BF310" i="2"/>
  <c r="BF320" i="2"/>
  <c r="BF324" i="2"/>
  <c r="BF326" i="2"/>
  <c r="BF328" i="2"/>
  <c r="BF330" i="2"/>
  <c r="BF331" i="2"/>
  <c r="BF332" i="2"/>
  <c r="F33" i="2"/>
  <c r="BB95" i="1"/>
  <c r="BB94" i="1" s="1"/>
  <c r="W31" i="1" s="1"/>
  <c r="F35" i="2"/>
  <c r="BD95" i="1"/>
  <c r="BD94" i="1" s="1"/>
  <c r="W33" i="1" s="1"/>
  <c r="J31" i="2"/>
  <c r="AV95" i="1"/>
  <c r="F34" i="2"/>
  <c r="BC95" i="1"/>
  <c r="BC94" i="1" s="1"/>
  <c r="AY94" i="1" s="1"/>
  <c r="F31" i="2"/>
  <c r="AZ95" i="1"/>
  <c r="AZ94" i="1" s="1"/>
  <c r="W29" i="1" s="1"/>
  <c r="P269" i="2" l="1"/>
  <c r="P125" i="2" s="1"/>
  <c r="AU95" i="1" s="1"/>
  <c r="AU94" i="1" s="1"/>
  <c r="R269" i="2"/>
  <c r="R125" i="2" s="1"/>
  <c r="T126" i="2"/>
  <c r="T125" i="2"/>
  <c r="BK126" i="2"/>
  <c r="J126" i="2" s="1"/>
  <c r="J95" i="2" s="1"/>
  <c r="BK269" i="2"/>
  <c r="J269" i="2"/>
  <c r="J102" i="2" s="1"/>
  <c r="AX94" i="1"/>
  <c r="J32" i="2"/>
  <c r="AW95" i="1"/>
  <c r="AT95" i="1" s="1"/>
  <c r="F32" i="2"/>
  <c r="BA95" i="1"/>
  <c r="BA94" i="1"/>
  <c r="AW94" i="1"/>
  <c r="AK30" i="1" s="1"/>
  <c r="W32" i="1"/>
  <c r="AV94" i="1"/>
  <c r="AK29" i="1"/>
  <c r="BK125" i="2" l="1"/>
  <c r="J125" i="2"/>
  <c r="J94" i="2"/>
  <c r="AT94" i="1"/>
  <c r="W30" i="1"/>
  <c r="J28" i="2" l="1"/>
  <c r="AG95" i="1"/>
  <c r="AG94" i="1"/>
  <c r="AK26" i="1" s="1"/>
  <c r="AK35" i="1" s="1"/>
  <c r="AN94" i="1" l="1"/>
  <c r="J37" i="2"/>
  <c r="AN95" i="1"/>
</calcChain>
</file>

<file path=xl/sharedStrings.xml><?xml version="1.0" encoding="utf-8"?>
<sst xmlns="http://schemas.openxmlformats.org/spreadsheetml/2006/main" count="3103" uniqueCount="944">
  <si>
    <t>Export Komplet</t>
  </si>
  <si>
    <t/>
  </si>
  <si>
    <t>2.0</t>
  </si>
  <si>
    <t>False</t>
  </si>
  <si>
    <t>{db5ec290-a3ae-4e4b-a2a1-9be07eab5404}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</si>
  <si>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</si>
  <si>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</si>
  <si>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</si>
  <si>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</si>
  <si>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</si>
  <si>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</si>
  <si>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</si>
  <si>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</si>
  <si>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21SZ04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</si>
  <si>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</si>
  <si>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</si>
  <si>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Revitalizácia verejného priestoru medzi ul. Michalská a Pod lesíkom, 082 22, Šarišské Michaľany</t>
  </si>
  <si>
    <t>JKSO:</t>
  </si>
  <si>
    <t>KS:</t>
  </si>
  <si>
    <t>Miesto:</t>
  </si>
  <si>
    <t>Šarišské Michaľany, p.č. 480/1</t>
  </si>
  <si>
    <t>Dátum:</t>
  </si>
  <si>
    <t>Objednávateľ:</t>
  </si>
  <si>
    <t>IČO:</t>
  </si>
  <si>
    <t>Obecný úrad Šarišské Michaľany</t>
  </si>
  <si>
    <t>IČ DPH:</t>
  </si>
  <si>
    <t>Zhotoviteľ:</t>
  </si>
  <si>
    <t>Vyplň údaj</t>
  </si>
  <si>
    <t>Projektant:</t>
  </si>
  <si>
    <t>doc. Ing. arch. Milan Andráš PhD.</t>
  </si>
  <si>
    <t>True</t>
  </si>
  <si>
    <t>Spracovateľ:</t>
  </si>
  <si>
    <t>Bc. Zoltán Sándor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</si>
  <si>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</si>
  <si>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</si>
  <si>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</si>
  <si>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</si>
  <si>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</si>
  <si>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</si>
  <si>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</si>
  <si>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</si>
  <si>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</si>
  <si>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</si>
  <si>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</si>
  <si>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</si>
  <si>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</si>
  <si>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</si>
  <si>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</si>
  <si>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</si>
  <si>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</si>
  <si>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</si>
  <si>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</si>
  <si>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</si>
  <si>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</si>
  <si>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</si>
  <si>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</si>
  <si>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</si>
  <si>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</si>
  <si>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</si>
  <si>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</si>
  <si>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</si>
  <si>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</si>
  <si>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</si>
  <si>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</si>
  <si>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</si>
  <si>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</si>
  <si>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</si>
  <si>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</si>
  <si>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</si>
  <si>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</si>
  <si>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</si>
  <si>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</si>
  <si>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</si>
  <si>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</si>
  <si>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</si>
  <si>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</si>
  <si>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</si>
  <si>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</si>
  <si>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</si>
  <si>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</si>
  <si>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</si>
  <si>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DLAZBA</t>
  </si>
  <si>
    <t>Plocha zámkovej dlažby</t>
  </si>
  <si>
    <t>1456,61</t>
  </si>
  <si>
    <t>2</t>
  </si>
  <si>
    <t>SO130</t>
  </si>
  <si>
    <t>Plocha tmavej dlažby</t>
  </si>
  <si>
    <t>m2</t>
  </si>
  <si>
    <t>66,55</t>
  </si>
  <si>
    <t>KRYCÍ LIST ROZPOČTU</t>
  </si>
  <si>
    <t>TRAVA</t>
  </si>
  <si>
    <t>Ploch trávnika</t>
  </si>
  <si>
    <t>4981,58</t>
  </si>
  <si>
    <t>VYKOP</t>
  </si>
  <si>
    <t>Objem výkopu</t>
  </si>
  <si>
    <t>m3</t>
  </si>
  <si>
    <t>1771,389</t>
  </si>
  <si>
    <t>SACHTA</t>
  </si>
  <si>
    <t>Objem výkopu šachty ručne</t>
  </si>
  <si>
    <t>26,175</t>
  </si>
  <si>
    <t>STROMY</t>
  </si>
  <si>
    <t>Plocha stromov</t>
  </si>
  <si>
    <t>41</t>
  </si>
  <si>
    <t>DAZD</t>
  </si>
  <si>
    <t>Plocha dažďovej záhrady</t>
  </si>
  <si>
    <t>88</t>
  </si>
  <si>
    <t>MULC</t>
  </si>
  <si>
    <t>Plocha záhonov s mulčovaciou kôrou</t>
  </si>
  <si>
    <t>205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</si>
  <si>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</si>
  <si>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</si>
  <si>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</si>
  <si>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</si>
  <si>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</si>
  <si>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</si>
  <si>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</si>
  <si>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</si>
  <si>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</si>
  <si>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5 - Komunikácie</t>
  </si>
  <si>
    <t xml:space="preserve">    9 - Ostatné konštrukcie a práce-búranie</t>
  </si>
  <si>
    <t xml:space="preserve">    99 - Presun hmôt HSV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</si>
  <si>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</si>
  <si>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</si>
  <si>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</si>
  <si>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46-M - Zemné práce vykonávané pri externých montážnych prácach</t>
  </si>
  <si>
    <t>HZS - Hodinové zúčtovacie sadzby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</si>
  <si>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</si>
  <si>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</si>
  <si>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</si>
  <si>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</si>
  <si>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</si>
  <si>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</si>
  <si>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</si>
  <si>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</si>
  <si>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</si>
  <si>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</si>
  <si>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</si>
  <si>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</si>
  <si>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</si>
  <si>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</si>
  <si>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</si>
  <si>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</si>
  <si>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</si>
  <si>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</si>
  <si>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122201103.S</t>
  </si>
  <si>
    <t>Odkopávka a prekopávka nezapažená v hornine 3, nad 1000 do 10000 m3</t>
  </si>
  <si>
    <t>4</t>
  </si>
  <si>
    <t>1973231422</t>
  </si>
  <si>
    <t>122201109.S</t>
  </si>
  <si>
    <t>Odkopávky a prekopávky nezapažené. Príplatok k cenám za lepivosť horniny 3</t>
  </si>
  <si>
    <t>204436662</t>
  </si>
  <si>
    <t>3</t>
  </si>
  <si>
    <t>130201001.S</t>
  </si>
  <si>
    <t>Výkop jamy a ryhy v obmedzenom priestore horn. tr.3 ručne</t>
  </si>
  <si>
    <t>-768069277</t>
  </si>
  <si>
    <t>162201102.S</t>
  </si>
  <si>
    <t>Vodorovné premiestnenie výkopku z horniny 1-4 nad 20-50m - v rámci staveniska na ďalšie použitie - ornica</t>
  </si>
  <si>
    <t>95314873</t>
  </si>
  <si>
    <t>5</t>
  </si>
  <si>
    <t>162301102.S</t>
  </si>
  <si>
    <t>Vodorovné premiestnenie výkopku po spevnenej ceste z horniny tr.1-4, do 100 m3 na vzdialenosť do 1000 m - odvoz nepotrebnej zeminy</t>
  </si>
  <si>
    <t>-6823986</t>
  </si>
  <si>
    <t>6</t>
  </si>
  <si>
    <t>162501105.S</t>
  </si>
  <si>
    <t>Vodorovné premiestnenie výkopku po spevnenej ceste z horniny tr.1-4, do 100 m3, príplatok k cene za každých ďalšich a začatých 1000 m - odvoz nepotrebnej zeminy</t>
  </si>
  <si>
    <t>1469716646</t>
  </si>
  <si>
    <t>7</t>
  </si>
  <si>
    <t>171101112.S</t>
  </si>
  <si>
    <t>Uloženie sypaniny do násypu  nesúdržnej horníny</t>
  </si>
  <si>
    <t>-635657394</t>
  </si>
  <si>
    <t>8</t>
  </si>
  <si>
    <t>M</t>
  </si>
  <si>
    <t>581520000301.S</t>
  </si>
  <si>
    <t>Piesok pre detské ihriská</t>
  </si>
  <si>
    <t>t</t>
  </si>
  <si>
    <t>1077342274</t>
  </si>
  <si>
    <t>9</t>
  </si>
  <si>
    <t>171201203.S</t>
  </si>
  <si>
    <t>Uloženie sypaniny na skládky nad 1000 do 10000 m3</t>
  </si>
  <si>
    <t>-1975358743</t>
  </si>
  <si>
    <t>10</t>
  </si>
  <si>
    <t>180402111.S</t>
  </si>
  <si>
    <t>Založenie trávnika parkového výsevom v rovine do 1:5</t>
  </si>
  <si>
    <t>-1715566608</t>
  </si>
  <si>
    <t>11</t>
  </si>
  <si>
    <t>005720000200.S</t>
  </si>
  <si>
    <t>Osivá tráv - Agro Park 5 kg/250 m2</t>
  </si>
  <si>
    <t>kg</t>
  </si>
  <si>
    <t>-1476684198</t>
  </si>
  <si>
    <t>12</t>
  </si>
  <si>
    <t>005720001501.S</t>
  </si>
  <si>
    <t xml:space="preserve">Osivá - kvitnúca lúka </t>
  </si>
  <si>
    <t>-1316560657</t>
  </si>
  <si>
    <t>13</t>
  </si>
  <si>
    <t>181301101.S</t>
  </si>
  <si>
    <t>Rozprestretie ornice v rovine, plocha do 500 m2, hr.do 100 mm</t>
  </si>
  <si>
    <t>-902467457</t>
  </si>
  <si>
    <t>14</t>
  </si>
  <si>
    <t>PP-0101-0018-250</t>
  </si>
  <si>
    <t>Rašelinový substrát s kremičitým pieskom, triedená zemina, org.  komponenty, certifikovaný</t>
  </si>
  <si>
    <t>1461935875</t>
  </si>
  <si>
    <t>15</t>
  </si>
  <si>
    <t>AG-0100-0032-050</t>
  </si>
  <si>
    <t>Substrát na trávnik - odhadované množstvo, podľa kvality ornice</t>
  </si>
  <si>
    <t>2122853189</t>
  </si>
  <si>
    <t>16</t>
  </si>
  <si>
    <t>181301112.S</t>
  </si>
  <si>
    <t>Rozprestretie ornice v rovine, plocha nad 500 m2, hr.do 150 mm</t>
  </si>
  <si>
    <t>-696578813</t>
  </si>
  <si>
    <t>17</t>
  </si>
  <si>
    <t>103640000100.S</t>
  </si>
  <si>
    <t>Zemina pre terénne úpravy - ornica - Podľa skutočnej potreby doplnenie ornice</t>
  </si>
  <si>
    <t>1877213061</t>
  </si>
  <si>
    <t>18</t>
  </si>
  <si>
    <t>182001111.S</t>
  </si>
  <si>
    <t>Plošná úprava terénu pri nerovnostiach terénu nad 50-100mm v rovine alebo na svahu do 1:5</t>
  </si>
  <si>
    <t>-665822224</t>
  </si>
  <si>
    <t>19</t>
  </si>
  <si>
    <t>183101113.S</t>
  </si>
  <si>
    <t>Hĺbenie jamky v rovine alebo na svahu do 1:5, objem nad 0,02 do 0,05 m3</t>
  </si>
  <si>
    <t>ks</t>
  </si>
  <si>
    <t>-1818309520</t>
  </si>
  <si>
    <t>183101114.S</t>
  </si>
  <si>
    <t>Hĺbenie jamky v rovine alebo na svahu do 1:5, objem nad 0,05 do 0,125 m3</t>
  </si>
  <si>
    <t>89913849</t>
  </si>
  <si>
    <t>21</t>
  </si>
  <si>
    <t>183101121.S</t>
  </si>
  <si>
    <t>Hĺbenie jamky v rovine alebo na svahu do 1:5, objem nad 0,40 do 1,00 m3</t>
  </si>
  <si>
    <t>-1525216817</t>
  </si>
  <si>
    <t>22</t>
  </si>
  <si>
    <t>183101139</t>
  </si>
  <si>
    <t>Príplatok za výmenu pôdy v množstve za každých započatých 10% v rovine alebo na svahu do 1:5 objemu od 0,02 do 0,05 m3</t>
  </si>
  <si>
    <t>-1025473422</t>
  </si>
  <si>
    <t>23</t>
  </si>
  <si>
    <t>183101149</t>
  </si>
  <si>
    <t>Príplatok za výmenu pôdy v množstve za každých započatých 10% v rovine alebo na svahu do 1:5 objemu od 0,05 do 0,125 m3</t>
  </si>
  <si>
    <t>-1233877979</t>
  </si>
  <si>
    <t>24</t>
  </si>
  <si>
    <t>183101169.s</t>
  </si>
  <si>
    <t>Príplatok za výmenu pôdy v množstve za každých započatýcha 10% v rovine alebo na svahu do 1:5 objemu 0,40 m3 do 1,00 m3</t>
  </si>
  <si>
    <t>657821392</t>
  </si>
  <si>
    <t>25</t>
  </si>
  <si>
    <t>183205111.S</t>
  </si>
  <si>
    <t>Založenie záhonu na svahu nad 1:5 do 1:2 rovine alebo na svahu do 1:5 v hornine 1 až 2</t>
  </si>
  <si>
    <t>-1906091763</t>
  </si>
  <si>
    <t>26</t>
  </si>
  <si>
    <t>183403111.S</t>
  </si>
  <si>
    <t>Obrobenie pôdy prekopaním do hĺbky nad 50 do 100 mm v rovine alebo na svahu do 1:5</t>
  </si>
  <si>
    <t>-1749306163</t>
  </si>
  <si>
    <t>27</t>
  </si>
  <si>
    <t>183403153.S</t>
  </si>
  <si>
    <t>Obrobenie pôdy hrabaním v rovine alebo na svahu do 1:5</t>
  </si>
  <si>
    <t>796615810</t>
  </si>
  <si>
    <t>28</t>
  </si>
  <si>
    <t>183403161.S</t>
  </si>
  <si>
    <t>Obrobenie pôdy valcovaním v rovine alebo na svahu do 1:5</t>
  </si>
  <si>
    <t>-487588455</t>
  </si>
  <si>
    <t>29</t>
  </si>
  <si>
    <t>184102111.S</t>
  </si>
  <si>
    <t>Výsadba dreviny s balom v rovine alebo na svahu do 1:5, priemer balu nad 100 do 200 mm</t>
  </si>
  <si>
    <t>182340814</t>
  </si>
  <si>
    <t>30</t>
  </si>
  <si>
    <t>002IMEL</t>
  </si>
  <si>
    <t>Imeľovník červený 30x30 cm kontajner</t>
  </si>
  <si>
    <t>1424198464</t>
  </si>
  <si>
    <t>31</t>
  </si>
  <si>
    <t>002Skalnik</t>
  </si>
  <si>
    <t>Skalník rozprestretý 30x30 cm, kontajner</t>
  </si>
  <si>
    <t>-374858931</t>
  </si>
  <si>
    <t>32</t>
  </si>
  <si>
    <t>002SALVIA</t>
  </si>
  <si>
    <t>Šalvi hájna modrokvetá, 20x20 cm kontajner</t>
  </si>
  <si>
    <t>-619892272</t>
  </si>
  <si>
    <t>33</t>
  </si>
  <si>
    <t>002LEVAND</t>
  </si>
  <si>
    <t>Levanduľa 20x20 cm kontajner</t>
  </si>
  <si>
    <t>-1926084496</t>
  </si>
  <si>
    <t>34</t>
  </si>
  <si>
    <t>002TAVOL</t>
  </si>
  <si>
    <t>Tavoľník bumaldový 30x30 cm, kontajner</t>
  </si>
  <si>
    <t>220524482</t>
  </si>
  <si>
    <t>35</t>
  </si>
  <si>
    <t>002BRSLEN</t>
  </si>
  <si>
    <t>Bršlen fortunov 20x20 cm, kontajner</t>
  </si>
  <si>
    <t>-1799429600</t>
  </si>
  <si>
    <t>36</t>
  </si>
  <si>
    <t>002ZIMOZ</t>
  </si>
  <si>
    <t>Zimozeleň menšia 20x20 xm, kontajner</t>
  </si>
  <si>
    <t>691809491</t>
  </si>
  <si>
    <t>37</t>
  </si>
  <si>
    <t>002ZEMOL</t>
  </si>
  <si>
    <t>Zemolez kapucňovitý</t>
  </si>
  <si>
    <t>-1758288876</t>
  </si>
  <si>
    <t>38</t>
  </si>
  <si>
    <t>004IRIS</t>
  </si>
  <si>
    <t>Kosatec sibírsky</t>
  </si>
  <si>
    <t>-452102141</t>
  </si>
  <si>
    <t>39</t>
  </si>
  <si>
    <t>004LALIOVKA</t>
  </si>
  <si>
    <t>Ľaliovka</t>
  </si>
  <si>
    <t>1243872568</t>
  </si>
  <si>
    <t>40</t>
  </si>
  <si>
    <t>004OSMUN</t>
  </si>
  <si>
    <t>Osmunda kráľovská</t>
  </si>
  <si>
    <t>1243449775</t>
  </si>
  <si>
    <t>004OZDAB</t>
  </si>
  <si>
    <t>Ozdabnica čínska</t>
  </si>
  <si>
    <t>1655491406</t>
  </si>
  <si>
    <t>42</t>
  </si>
  <si>
    <t>004NEZAB</t>
  </si>
  <si>
    <t>Nezábudka močiarna</t>
  </si>
  <si>
    <t>-1462655430</t>
  </si>
  <si>
    <t>43</t>
  </si>
  <si>
    <t>004ASTRA</t>
  </si>
  <si>
    <t>Astra krovitá</t>
  </si>
  <si>
    <t>-2122721608</t>
  </si>
  <si>
    <t>44</t>
  </si>
  <si>
    <t>004ECHIN</t>
  </si>
  <si>
    <t>Echinacea purpurová</t>
  </si>
  <si>
    <t>52657676</t>
  </si>
  <si>
    <t>45</t>
  </si>
  <si>
    <t>004VERON</t>
  </si>
  <si>
    <t>Veronika klasnatá</t>
  </si>
  <si>
    <t>-1313596193</t>
  </si>
  <si>
    <t>46</t>
  </si>
  <si>
    <t>004MLIEC</t>
  </si>
  <si>
    <t>Mliečnik</t>
  </si>
  <si>
    <t>-1179934571</t>
  </si>
  <si>
    <t>47</t>
  </si>
  <si>
    <t>004RUDBEK</t>
  </si>
  <si>
    <t>Rudbekia srstnatá</t>
  </si>
  <si>
    <t>-1739412280</t>
  </si>
  <si>
    <t>48</t>
  </si>
  <si>
    <t>004OSTR</t>
  </si>
  <si>
    <t>Ostrica</t>
  </si>
  <si>
    <t>-1074326828</t>
  </si>
  <si>
    <t>49</t>
  </si>
  <si>
    <t>004SALVIA</t>
  </si>
  <si>
    <t>Šalvia Caradonna</t>
  </si>
  <si>
    <t>-1781034003</t>
  </si>
  <si>
    <t>50</t>
  </si>
  <si>
    <t>003CERV</t>
  </si>
  <si>
    <t>Červienka</t>
  </si>
  <si>
    <t>-92357386</t>
  </si>
  <si>
    <t>51</t>
  </si>
  <si>
    <t>003TAVOL</t>
  </si>
  <si>
    <t>Tavolník</t>
  </si>
  <si>
    <t>434962262</t>
  </si>
  <si>
    <t>52</t>
  </si>
  <si>
    <t>184102112.S</t>
  </si>
  <si>
    <t>Výsadba dreviny s balom v rovine alebo na svahu do 1:5, priemer balu nad 200 do 300 mm</t>
  </si>
  <si>
    <t>-549694729</t>
  </si>
  <si>
    <t>53</t>
  </si>
  <si>
    <t>184102115.S</t>
  </si>
  <si>
    <t>Výsadba dreviny s balom v rovine alebo na svahu do 1:5, priemer balu nad 500 do 600 mm</t>
  </si>
  <si>
    <t>-2032065750</t>
  </si>
  <si>
    <t>54</t>
  </si>
  <si>
    <t>001JAVOR</t>
  </si>
  <si>
    <t>Javor horský výška kmeňa 2,2 - 2,5 m</t>
  </si>
  <si>
    <t xml:space="preserve">ks </t>
  </si>
  <si>
    <t>-1904215842</t>
  </si>
  <si>
    <t>55</t>
  </si>
  <si>
    <t>001HRUSKA</t>
  </si>
  <si>
    <t>Hruška okrasná  výška kmeňa 2,2 - 2,5 m</t>
  </si>
  <si>
    <t>-341739001</t>
  </si>
  <si>
    <t>56</t>
  </si>
  <si>
    <t>001JASEN</t>
  </si>
  <si>
    <t>Jaseň mánový "Mecsek" výška štepenia koruny min. 2,2 m</t>
  </si>
  <si>
    <t>-846140274</t>
  </si>
  <si>
    <t>57</t>
  </si>
  <si>
    <t>001JARAB</t>
  </si>
  <si>
    <t>Jarabiňa vtáčia výška kmeňa min. 2,2 m</t>
  </si>
  <si>
    <t>42153126</t>
  </si>
  <si>
    <t>58</t>
  </si>
  <si>
    <t>184202112.S</t>
  </si>
  <si>
    <t>Zakotvenie dreviny troma a viac kolmi pri priemere kolov do 100 mm pri dĺžke kolov do 2 m do 3 m</t>
  </si>
  <si>
    <t>-383061266</t>
  </si>
  <si>
    <t>59</t>
  </si>
  <si>
    <t>052170000700.S</t>
  </si>
  <si>
    <t>Drevené koly 250/6,0</t>
  </si>
  <si>
    <t>1445964946</t>
  </si>
  <si>
    <t>60</t>
  </si>
  <si>
    <t>052170000900.S</t>
  </si>
  <si>
    <t>Koly ku stromom 250/6,0 polovičné</t>
  </si>
  <si>
    <t>2081216964</t>
  </si>
  <si>
    <t>61</t>
  </si>
  <si>
    <t>708PC18</t>
  </si>
  <si>
    <t>Popruhy Engo k uviazaniu stromov</t>
  </si>
  <si>
    <t>m</t>
  </si>
  <si>
    <t>2079956832</t>
  </si>
  <si>
    <t>62</t>
  </si>
  <si>
    <t>184802111.S</t>
  </si>
  <si>
    <t>Chemické odburinenie pôdy v rovine alebo na svahu do 1:5 postrekom naširoko</t>
  </si>
  <si>
    <t>-1338611030</t>
  </si>
  <si>
    <t>63</t>
  </si>
  <si>
    <t>252340000100.S</t>
  </si>
  <si>
    <t>Postrekový prípravok - totálny herbicíd na ničenie burín, 1l balenie</t>
  </si>
  <si>
    <t>-1340358846</t>
  </si>
  <si>
    <t>64</t>
  </si>
  <si>
    <t>184808313.S</t>
  </si>
  <si>
    <t>Hnojenie rýchle rastúcich drevin organickými hnojivami 10 kg/sadenicu</t>
  </si>
  <si>
    <t>1727305981</t>
  </si>
  <si>
    <t>65</t>
  </si>
  <si>
    <t>PP-0101-0003-150</t>
  </si>
  <si>
    <t>Substrát na výsadbu 150 L</t>
  </si>
  <si>
    <t>bal</t>
  </si>
  <si>
    <t>2130369014</t>
  </si>
  <si>
    <t>66</t>
  </si>
  <si>
    <t>103110000209.S</t>
  </si>
  <si>
    <t>Hnojivo tabletkové k rastlinám typu Silvamix</t>
  </si>
  <si>
    <t>-2103395872</t>
  </si>
  <si>
    <t>67</t>
  </si>
  <si>
    <t>184921093.S</t>
  </si>
  <si>
    <t>Mulčovanie rastlín pri hrúbke mulča nad 50 do 100 mm v rovine alebo na svahu do 1:5</t>
  </si>
  <si>
    <t>402166315</t>
  </si>
  <si>
    <t>68</t>
  </si>
  <si>
    <t>055410000100.S</t>
  </si>
  <si>
    <t>0,07</t>
  </si>
  <si>
    <t>l</t>
  </si>
  <si>
    <t>627566195</t>
  </si>
  <si>
    <t>69</t>
  </si>
  <si>
    <t>184921111.S</t>
  </si>
  <si>
    <t>Položenie mulčovacej textílie v rovine alebo na svahu do 1:5</t>
  </si>
  <si>
    <t>1925396974</t>
  </si>
  <si>
    <t>70</t>
  </si>
  <si>
    <t>693110004500.S</t>
  </si>
  <si>
    <t>Geotextília polypropylénová netkaná 300 g/m2</t>
  </si>
  <si>
    <t>1356407584</t>
  </si>
  <si>
    <t>71</t>
  </si>
  <si>
    <t>693710000300</t>
  </si>
  <si>
    <t>Upevňovací kolík 120 mm, k mulčovacej textílii, AGROTEX</t>
  </si>
  <si>
    <t>2013687633</t>
  </si>
  <si>
    <t>72</t>
  </si>
  <si>
    <t>693710000200.S</t>
  </si>
  <si>
    <t>Mulčovacia textília plošná hmotnosť50 g/m2</t>
  </si>
  <si>
    <t>-941014216</t>
  </si>
  <si>
    <t>73</t>
  </si>
  <si>
    <t>184921240.S</t>
  </si>
  <si>
    <t>Mulčovanie záhonu štrkom alebo štrkodrvou hr. vrstvy nad 50 do 100 mm v rovine alebo na svahu do 1:5</t>
  </si>
  <si>
    <t>4093203</t>
  </si>
  <si>
    <t>74</t>
  </si>
  <si>
    <t>185802113.SP</t>
  </si>
  <si>
    <t>Hnojenie pôdy v rovine alebo na svahu do 1:5 umelým hnojivom naširoko</t>
  </si>
  <si>
    <t>1443187864</t>
  </si>
  <si>
    <t>75</t>
  </si>
  <si>
    <t>251110000100.S</t>
  </si>
  <si>
    <t>Hnojivo Agro Start 10 kg/500 m2</t>
  </si>
  <si>
    <t>-2091800383</t>
  </si>
  <si>
    <t>76</t>
  </si>
  <si>
    <t>185802114.S</t>
  </si>
  <si>
    <t>Hnojenie pôdy v rovine alebo na svahu do 1:5 umelým hnojivom</t>
  </si>
  <si>
    <t>-380789734</t>
  </si>
  <si>
    <t>77</t>
  </si>
  <si>
    <t>PP-0101-0002-150</t>
  </si>
  <si>
    <t>-540464757</t>
  </si>
  <si>
    <t>78</t>
  </si>
  <si>
    <t>001801322</t>
  </si>
  <si>
    <t>Rokosan, 25 m2/ks</t>
  </si>
  <si>
    <t>442957326</t>
  </si>
  <si>
    <t>79</t>
  </si>
  <si>
    <t>185804312.S</t>
  </si>
  <si>
    <t>Zaliatie rastlín vodou, plochy jednotlivo nad 20 m2</t>
  </si>
  <si>
    <t>1871553185</t>
  </si>
  <si>
    <t>80</t>
  </si>
  <si>
    <t>185851111.S</t>
  </si>
  <si>
    <t>Dovoz vody pre zálievku rastlín na vzdialenosť do 6000 m</t>
  </si>
  <si>
    <t>2020283113</t>
  </si>
  <si>
    <t>Zakladanie</t>
  </si>
  <si>
    <t>81</t>
  </si>
  <si>
    <t>215901101.S</t>
  </si>
  <si>
    <t>Zhutnenie podložia z rastlej horniny 1 až 4 pod násypy, z hornina súdržných do 92 % PS a nesúdržných</t>
  </si>
  <si>
    <t>2030771525</t>
  </si>
  <si>
    <t>82</t>
  </si>
  <si>
    <t>271573001.S</t>
  </si>
  <si>
    <t>Násyp pod základové konštrukcie so zhutnením zo štrkopiesku fr.0-32 mm</t>
  </si>
  <si>
    <t>1240079771</t>
  </si>
  <si>
    <t>83</t>
  </si>
  <si>
    <t>275313711.S</t>
  </si>
  <si>
    <t>Betón základových pätiek, prostý tr. C 25/30</t>
  </si>
  <si>
    <t>-1686429830</t>
  </si>
  <si>
    <t>Zvislé a kompletné konštrukcie</t>
  </si>
  <si>
    <t>84</t>
  </si>
  <si>
    <t>330321822.S</t>
  </si>
  <si>
    <t>Príplatok za pohľadový betón stĺpov a pilierov triedy SB 2</t>
  </si>
  <si>
    <t>-1549696146</t>
  </si>
  <si>
    <t>85</t>
  </si>
  <si>
    <t>341321410.S</t>
  </si>
  <si>
    <t>Betón stien a priečok, železový (bez výstuže) tr. C 25/30</t>
  </si>
  <si>
    <t>1283746298</t>
  </si>
  <si>
    <t>86</t>
  </si>
  <si>
    <t>341351105.S</t>
  </si>
  <si>
    <t>Debnenie stien a priečok obojstranné zhotovenie-dielce</t>
  </si>
  <si>
    <t>794060784</t>
  </si>
  <si>
    <t>87</t>
  </si>
  <si>
    <t>341351106.S</t>
  </si>
  <si>
    <t>Debnenie stien a priečok obojstranné odstránenie-dielce</t>
  </si>
  <si>
    <t>2080214684</t>
  </si>
  <si>
    <t>341361821.S</t>
  </si>
  <si>
    <t>Výstuž stien a priečok B500 (10505)</t>
  </si>
  <si>
    <t>-1584992887</t>
  </si>
  <si>
    <t>Komunikácie</t>
  </si>
  <si>
    <t>89</t>
  </si>
  <si>
    <t>564710111.S</t>
  </si>
  <si>
    <t>Podklad alebo kryt z kameniva hrubého drveného veľ. 8-16 mm s rozprestretím a zhutnením hr. 50 mm</t>
  </si>
  <si>
    <t>-1367782049</t>
  </si>
  <si>
    <t>90</t>
  </si>
  <si>
    <t>564730211.S</t>
  </si>
  <si>
    <t>Podklad alebo kryt z kameniva hrubého drveného veľ. 16-32 mm s rozprestretím a zhutnením hr. 100 mm</t>
  </si>
  <si>
    <t>-1825744504</t>
  </si>
  <si>
    <t>91</t>
  </si>
  <si>
    <t>564760211.S</t>
  </si>
  <si>
    <t>Podklad alebo kryt z kameniva hrubého drveného veľ. 16-32 mm s rozprestretím a zhutnením hr. 200 mm</t>
  </si>
  <si>
    <t>-1483542314</t>
  </si>
  <si>
    <t>92</t>
  </si>
  <si>
    <t>564782111.S</t>
  </si>
  <si>
    <t>Podklad alebo kryt z kameniva hrubého drveného veľ. 32-63 mm (vibr.štrk) po zhut.hr. 300 mm</t>
  </si>
  <si>
    <t>-1062868470</t>
  </si>
  <si>
    <t>93</t>
  </si>
  <si>
    <t>589160021.S</t>
  </si>
  <si>
    <t>Športový povrch multifunkčný z EPDM 10 mm</t>
  </si>
  <si>
    <t>-1875261039</t>
  </si>
  <si>
    <t>94</t>
  </si>
  <si>
    <t>589160031.S</t>
  </si>
  <si>
    <t>Podklad pod športové povrchy športovísk odpružený z gumoasfaltu hrúbky 35 mm</t>
  </si>
  <si>
    <t>600075729</t>
  </si>
  <si>
    <t>95</t>
  </si>
  <si>
    <t>596911142.S</t>
  </si>
  <si>
    <t>Kladenie betónovej zámkovej dlažby komunikácií pre peších hr. 60 mm pre peších nad 50 do 100 m2 so zriadením lôžka z kameniva hr. 30 mm</t>
  </si>
  <si>
    <t>-723587143</t>
  </si>
  <si>
    <t>96</t>
  </si>
  <si>
    <t>592460010600.S</t>
  </si>
  <si>
    <t>Dlažba betónová, rozmer 200x100x60 mm, prírodná - Premac Sika</t>
  </si>
  <si>
    <t>167446336</t>
  </si>
  <si>
    <t>97</t>
  </si>
  <si>
    <t>592460010200.S</t>
  </si>
  <si>
    <t>Dlažba betónová, rozmer 200x100x60 mm, farebná - Premac Sika</t>
  </si>
  <si>
    <t>-510478035</t>
  </si>
  <si>
    <t>Ostatné konštrukcie a práce-búranie</t>
  </si>
  <si>
    <t>98</t>
  </si>
  <si>
    <t>917762112.S</t>
  </si>
  <si>
    <t>Osadenie chodník. obrubníka betónového ležatého do lôžka z betónu prosteho tr. C 16/20 s bočnou oporou</t>
  </si>
  <si>
    <t>-900986921</t>
  </si>
  <si>
    <t>99</t>
  </si>
  <si>
    <t>592170001400.S</t>
  </si>
  <si>
    <t>Obrubník parkový, lxšxv 500x50x200 mm, prírodný</t>
  </si>
  <si>
    <t>-969845495</t>
  </si>
  <si>
    <t>100</t>
  </si>
  <si>
    <t>936104211.S</t>
  </si>
  <si>
    <t>Osadenie odpadkového koša do betonovej pätky</t>
  </si>
  <si>
    <t>1059392337</t>
  </si>
  <si>
    <t>101</t>
  </si>
  <si>
    <t>553560004600.S</t>
  </si>
  <si>
    <t>Kôš odpadkový, mmcité NANUK NNK165tp</t>
  </si>
  <si>
    <t>-176628018</t>
  </si>
  <si>
    <t>102</t>
  </si>
  <si>
    <t>936105321.SM</t>
  </si>
  <si>
    <t>Montáž detských hojdačiek z prvkov zložených z výroby, drevené alebo kovové, osadené do betónových pätiek - lanová hojdačka</t>
  </si>
  <si>
    <t>súb.</t>
  </si>
  <si>
    <t>-1246499691</t>
  </si>
  <si>
    <t>103</t>
  </si>
  <si>
    <t>553570016600.SM</t>
  </si>
  <si>
    <t xml:space="preserve">Hojdačka M Mini </t>
  </si>
  <si>
    <t>-2088753240</t>
  </si>
  <si>
    <t>104</t>
  </si>
  <si>
    <t>936105324.SK</t>
  </si>
  <si>
    <t>Montáž prevažovadlových hojdačiek z prvkov zložených z výroby, drevené alebo kovové, osadené do betónových pätiek</t>
  </si>
  <si>
    <t>1243673559</t>
  </si>
  <si>
    <t>105</t>
  </si>
  <si>
    <t>553570019300.SK</t>
  </si>
  <si>
    <t>Pružinová hojdačka UNO - celokovová</t>
  </si>
  <si>
    <t>-123490304</t>
  </si>
  <si>
    <t>106</t>
  </si>
  <si>
    <t>936105341.S</t>
  </si>
  <si>
    <t>Montáž lezeckých prvkov malých z prvkov zložených z výroby, drevené alebo kovové, osadené do betónových pätiek - lanová prelizačka</t>
  </si>
  <si>
    <t>409499170</t>
  </si>
  <si>
    <t>107</t>
  </si>
  <si>
    <t>553570017200.SN</t>
  </si>
  <si>
    <t>Lanová preliezačka Mini Tampen</t>
  </si>
  <si>
    <t>558546945</t>
  </si>
  <si>
    <t>108</t>
  </si>
  <si>
    <t>936105344.SL</t>
  </si>
  <si>
    <t>Montáž lezeckých prvkov veľkých z prvkov zložených z výroby, drevené alebo kovové, osadené do betónových pätiek - Lanová preliezačka</t>
  </si>
  <si>
    <t>-1415469548</t>
  </si>
  <si>
    <t>109</t>
  </si>
  <si>
    <t>553570021100.S</t>
  </si>
  <si>
    <t>Pyramída lanová - Cheops Mini</t>
  </si>
  <si>
    <t>-1364152013</t>
  </si>
  <si>
    <t>110</t>
  </si>
  <si>
    <t>936105371.SO</t>
  </si>
  <si>
    <t>Montáž edukatívnych prvkov z prvkov zložených z výroby, drevené alebo kovové, osadené do betónových pätiek - trampilíny</t>
  </si>
  <si>
    <t>1325716942</t>
  </si>
  <si>
    <t>111</t>
  </si>
  <si>
    <t>553570025209.SO</t>
  </si>
  <si>
    <t>SMB Tramplína S</t>
  </si>
  <si>
    <t>-282036065</t>
  </si>
  <si>
    <t>112</t>
  </si>
  <si>
    <t>936106211.SF</t>
  </si>
  <si>
    <t>Montáž vonkajších fitness prvkov z kovových prvkov - bench</t>
  </si>
  <si>
    <t>558923143</t>
  </si>
  <si>
    <t>113</t>
  </si>
  <si>
    <t>553570030105.SF</t>
  </si>
  <si>
    <t>Workout zostava na cvičenie s vlastnou váhou - Bench</t>
  </si>
  <si>
    <t>-1726499071</t>
  </si>
  <si>
    <t>114</t>
  </si>
  <si>
    <t>936106211.SG</t>
  </si>
  <si>
    <t>Montáž vonkajších fitness prvkov z kovových prvkov - Ski runner</t>
  </si>
  <si>
    <t>1612986875</t>
  </si>
  <si>
    <t>115</t>
  </si>
  <si>
    <t>553570030110.SG</t>
  </si>
  <si>
    <t>Workout zostava na cvičenie s vlastnou váhou - Ski runner</t>
  </si>
  <si>
    <t>-1343186158</t>
  </si>
  <si>
    <t>116</t>
  </si>
  <si>
    <t>936106211.SH</t>
  </si>
  <si>
    <t>Montáž vonkajších fitness prvkov z kovových prvkov - Push-up trainer</t>
  </si>
  <si>
    <t>-640951856</t>
  </si>
  <si>
    <t>117</t>
  </si>
  <si>
    <t>553570030115.SH</t>
  </si>
  <si>
    <t>Workout zostava na cvičenie s vlastnou váhou - Push-up trainer</t>
  </si>
  <si>
    <t>-252738369</t>
  </si>
  <si>
    <t>118</t>
  </si>
  <si>
    <t>936106211.SI</t>
  </si>
  <si>
    <t>Montáž vonkajších fitness prvkov z kovových prvkov Shoulder press</t>
  </si>
  <si>
    <t>-2375605</t>
  </si>
  <si>
    <t>119</t>
  </si>
  <si>
    <t>553570030120.SI</t>
  </si>
  <si>
    <t>Workout zostava na cvičenie s vlastnou váhou - Shoulder press</t>
  </si>
  <si>
    <t>1548974855</t>
  </si>
  <si>
    <t>120</t>
  </si>
  <si>
    <t>936106211.SJ</t>
  </si>
  <si>
    <t>Montáž vonkajších fitness prvkov z kovových prvkov - Runner</t>
  </si>
  <si>
    <t>1885657123</t>
  </si>
  <si>
    <t>121</t>
  </si>
  <si>
    <t>5535J70030125.S</t>
  </si>
  <si>
    <t>Workout zostava na cvičenie s vlastnou váhou - Runner</t>
  </si>
  <si>
    <t>682527570</t>
  </si>
  <si>
    <t>122</t>
  </si>
  <si>
    <t>936124121.S</t>
  </si>
  <si>
    <t>Osadenie parkovej lavičky so zabetonováním nôh</t>
  </si>
  <si>
    <t>1091511851</t>
  </si>
  <si>
    <t>123</t>
  </si>
  <si>
    <t>553560002300.S</t>
  </si>
  <si>
    <t>Lavička parková s operadlom, mmcité EMAU SOLO EMS156t</t>
  </si>
  <si>
    <t>-1495283717</t>
  </si>
  <si>
    <t>124</t>
  </si>
  <si>
    <t>936174311.S</t>
  </si>
  <si>
    <t>Osadenie stojana na bicykle so zabetonováním nôh</t>
  </si>
  <si>
    <t>-2033294346</t>
  </si>
  <si>
    <t>125</t>
  </si>
  <si>
    <t>553560009200.S</t>
  </si>
  <si>
    <t>Stojan na bicykel, mmcité ELK ELK110</t>
  </si>
  <si>
    <t>1362153724</t>
  </si>
  <si>
    <t>126</t>
  </si>
  <si>
    <t>965042141.S</t>
  </si>
  <si>
    <t>Búranie podkladov pod dlažby, liatych dlažieb a mazanín,betón alebo liaty asfalt hr.do 100 mm, plochy nad 4 m2 -2,20000t</t>
  </si>
  <si>
    <t>-234267204</t>
  </si>
  <si>
    <t>127</t>
  </si>
  <si>
    <t>965042241.S</t>
  </si>
  <si>
    <t>Búranie podkladov pod dlažby, liatych dlažieb a mazanín,betón,liaty asfalt hr.nad 100 mm, plochy nad 4 m2 -2,20000t</t>
  </si>
  <si>
    <t>1398327536</t>
  </si>
  <si>
    <t>128</t>
  </si>
  <si>
    <t>979081111.S</t>
  </si>
  <si>
    <t>Odvoz sutiny a vybúraných hmôt na skládku do 1 km</t>
  </si>
  <si>
    <t>1458685948</t>
  </si>
  <si>
    <t>129</t>
  </si>
  <si>
    <t>979081119</t>
  </si>
  <si>
    <t>Nakladanie a odvoz zhrabko na skladáku do 1 km</t>
  </si>
  <si>
    <t>1200349866</t>
  </si>
  <si>
    <t>130</t>
  </si>
  <si>
    <t>979081121.S</t>
  </si>
  <si>
    <t>Odvoz sutiny a vybúraných hmôt na skládku za každý ďalší 1 km</t>
  </si>
  <si>
    <t>1555469354</t>
  </si>
  <si>
    <t>131</t>
  </si>
  <si>
    <t>979082111.S</t>
  </si>
  <si>
    <t>Vnútrostavenisková doprava sutiny a vybúraných hmôt do 10 m</t>
  </si>
  <si>
    <t>-2051089298</t>
  </si>
  <si>
    <t>132</t>
  </si>
  <si>
    <t>979082121.S</t>
  </si>
  <si>
    <t>Vnútrostavenisková doprava sutiny a vybúraných hmôt za každých ďalších 5 m</t>
  </si>
  <si>
    <t>-1275089662</t>
  </si>
  <si>
    <t>133</t>
  </si>
  <si>
    <t>979089012.S</t>
  </si>
  <si>
    <t>Poplatok za skladovanie - betón, tehly, dlaždice (17 01) ostatné</t>
  </si>
  <si>
    <t>1766830016</t>
  </si>
  <si>
    <t>134</t>
  </si>
  <si>
    <t>979089212.S</t>
  </si>
  <si>
    <t>Poplatok za skladovanie - bitúmenové zmesi, uholný decht, dechtové výrobky (17 03 ), ostatné</t>
  </si>
  <si>
    <t>-426072577</t>
  </si>
  <si>
    <t>Presun hmôt HSV</t>
  </si>
  <si>
    <t>135</t>
  </si>
  <si>
    <t>998223011.S</t>
  </si>
  <si>
    <t>Presun hmôt pre pozemné komunikácie s krytom dláždeným (822 2.3, 822 5.3) akejkoľvek dĺžky objektu</t>
  </si>
  <si>
    <t>-2105799597</t>
  </si>
  <si>
    <t>136</t>
  </si>
  <si>
    <t>998231311.S</t>
  </si>
  <si>
    <t>Presun hmôt pre sadovnícke a krajinárske úpravy do 5000 m vodorovne bez zvislého presunu</t>
  </si>
  <si>
    <t>-167465673</t>
  </si>
  <si>
    <t>Práce a dodávky M</t>
  </si>
  <si>
    <t>21-M</t>
  </si>
  <si>
    <t>Elektromontáže</t>
  </si>
  <si>
    <t>137</t>
  </si>
  <si>
    <t>210010090.S</t>
  </si>
  <si>
    <t>Rúrka ohybná elektroinštalačná z HDPE, D 50 uložená voľne</t>
  </si>
  <si>
    <t>-1614518980</t>
  </si>
  <si>
    <t>138</t>
  </si>
  <si>
    <t>345710005600</t>
  </si>
  <si>
    <t>Rúrka ohybná dvojplášťová HDPE, KOPOFLEX BA KF 09050 BA, D 50, KOPOS</t>
  </si>
  <si>
    <t>1940002085</t>
  </si>
  <si>
    <t>139</t>
  </si>
  <si>
    <t>210010323</t>
  </si>
  <si>
    <t>Krabica (KR 125) odbočná s viečkom, svorkovnicou vrátane zapojenia, štvorcová</t>
  </si>
  <si>
    <t>-1099236953</t>
  </si>
  <si>
    <t>140</t>
  </si>
  <si>
    <t>3454100300426</t>
  </si>
  <si>
    <t xml:space="preserve">Krabica rozvodná krabica BEGA 70 647   </t>
  </si>
  <si>
    <t>10098113</t>
  </si>
  <si>
    <t>141</t>
  </si>
  <si>
    <t>210100111.S</t>
  </si>
  <si>
    <t>Ukončenie Cu a Al drôtov a lán včítane zapojenie, jedna žila, vodič s prierezom do 16 mm2 pre vonkajšie práce</t>
  </si>
  <si>
    <t>1750521384</t>
  </si>
  <si>
    <t>142</t>
  </si>
  <si>
    <t>210100281.S</t>
  </si>
  <si>
    <t>Ukončenie celoplastových káblov zmrašť. záklopkou alebo páskou do 4 x 10 mm2 pre vonkajšie práce</t>
  </si>
  <si>
    <t>1086584598</t>
  </si>
  <si>
    <t>143</t>
  </si>
  <si>
    <t>210201810.S</t>
  </si>
  <si>
    <t>Montáž a zapojenie svietidla 1x svetelný zdroj, uličného, LED</t>
  </si>
  <si>
    <t>-662560934</t>
  </si>
  <si>
    <t>144</t>
  </si>
  <si>
    <t>348370001340</t>
  </si>
  <si>
    <t xml:space="preserve">Uličné svietidlá LED na stĺp BEGA 84 120   </t>
  </si>
  <si>
    <t>1868032804</t>
  </si>
  <si>
    <t>145</t>
  </si>
  <si>
    <t>348370001341</t>
  </si>
  <si>
    <t xml:space="preserve">Uličné svietidlá LED na stĺp BEGA 84 642   </t>
  </si>
  <si>
    <t>-572144138</t>
  </si>
  <si>
    <t>146</t>
  </si>
  <si>
    <t>210201850.S</t>
  </si>
  <si>
    <t>Montáž stožiara oceľového výšky 1 m so zemným koncom pre uličné svietidlá</t>
  </si>
  <si>
    <t>1817553456</t>
  </si>
  <si>
    <t>147</t>
  </si>
  <si>
    <t>34837001450</t>
  </si>
  <si>
    <t xml:space="preserve">Rúrový osvetľovací stožiar so zemným koncom BEGA 99 622, BEGA 70 896   </t>
  </si>
  <si>
    <t>-1723647172</t>
  </si>
  <si>
    <t>148</t>
  </si>
  <si>
    <t>210201852.S</t>
  </si>
  <si>
    <t>Montáž stožiara oceľového výšky 5 m so zemným koncom pre uličné svietidlá</t>
  </si>
  <si>
    <t>615373913</t>
  </si>
  <si>
    <t>149</t>
  </si>
  <si>
    <t>34837001470</t>
  </si>
  <si>
    <t xml:space="preserve">Rúrový osvetľovací stožiar BEGA 70 915 </t>
  </si>
  <si>
    <t>717574112</t>
  </si>
  <si>
    <t>150</t>
  </si>
  <si>
    <t>210220020.S</t>
  </si>
  <si>
    <t>Uzemňovacie vedenie v zemi FeZn vrátane izolácie spojov</t>
  </si>
  <si>
    <t>976312915</t>
  </si>
  <si>
    <t>151</t>
  </si>
  <si>
    <t>354410058800.S</t>
  </si>
  <si>
    <t>Pásovina uzemňovacia FeZn 30 x 4 mm</t>
  </si>
  <si>
    <t>-1942934975</t>
  </si>
  <si>
    <t>152</t>
  </si>
  <si>
    <t>210220021.S</t>
  </si>
  <si>
    <t>Uzemňovacie vedenie v zemi FeZn vrátane izolácie spojov O 10 mm</t>
  </si>
  <si>
    <t>-531047175</t>
  </si>
  <si>
    <t>153</t>
  </si>
  <si>
    <t>354410054800.S</t>
  </si>
  <si>
    <t>Drôt bleskozvodový FeZn, d 10 mm</t>
  </si>
  <si>
    <t>1408198150</t>
  </si>
  <si>
    <t>154</t>
  </si>
  <si>
    <t>210220252.S</t>
  </si>
  <si>
    <t>Svorka FeZn odbočovacia spojovacia SR 01, SR 02 (pásovina do 120 mm2)</t>
  </si>
  <si>
    <t>-1890179860</t>
  </si>
  <si>
    <t>155</t>
  </si>
  <si>
    <t>354410000400.S</t>
  </si>
  <si>
    <t>Svorka FeZn odbočovacia spojovacia označenie SR 01</t>
  </si>
  <si>
    <t>357040097</t>
  </si>
  <si>
    <t>156</t>
  </si>
  <si>
    <t>210220253.S</t>
  </si>
  <si>
    <t>Svorka FeZn uzemňovacia SR03</t>
  </si>
  <si>
    <t>-1749068327</t>
  </si>
  <si>
    <t>157</t>
  </si>
  <si>
    <t>354410000900.S</t>
  </si>
  <si>
    <t>Svorka FeZn uzemňovacia označenie SR 03 A</t>
  </si>
  <si>
    <t>-1153539796</t>
  </si>
  <si>
    <t>158</t>
  </si>
  <si>
    <t>210251388.S</t>
  </si>
  <si>
    <t>Odvoz zeminy od základu TV</t>
  </si>
  <si>
    <t>1455722633</t>
  </si>
  <si>
    <t>159</t>
  </si>
  <si>
    <t>210251389.S</t>
  </si>
  <si>
    <t>Príplatok za další km odvozu zeminy od základu TV</t>
  </si>
  <si>
    <t>698744883</t>
  </si>
  <si>
    <t>160</t>
  </si>
  <si>
    <t>210270801.S</t>
  </si>
  <si>
    <t>Označovací káblový štítok z PVC rozmer 4x8 cm (15-22 znakov)</t>
  </si>
  <si>
    <t>285313523</t>
  </si>
  <si>
    <t>161</t>
  </si>
  <si>
    <t>283810000400.S</t>
  </si>
  <si>
    <t>Štítok na označenie káblového vývodu</t>
  </si>
  <si>
    <t>1833645651</t>
  </si>
  <si>
    <t>162</t>
  </si>
  <si>
    <t>210800196.S</t>
  </si>
  <si>
    <t>Kábel medený uložený v rúrke CYKY 450/750 V 4x10</t>
  </si>
  <si>
    <t>-881953275</t>
  </si>
  <si>
    <t>163</t>
  </si>
  <si>
    <t>341110001700.S</t>
  </si>
  <si>
    <t>Kábel medený CYKY 4x10 mm2</t>
  </si>
  <si>
    <t>185676691</t>
  </si>
  <si>
    <t>164</t>
  </si>
  <si>
    <t>283230008000.S</t>
  </si>
  <si>
    <t>Výstražná fóla PE, š. 300, farba červená</t>
  </si>
  <si>
    <t>-611268368</t>
  </si>
  <si>
    <t>165</t>
  </si>
  <si>
    <t>210950202.S</t>
  </si>
  <si>
    <t>Príplatok na zaťahovanie káblov, váha kábla do 2 kg</t>
  </si>
  <si>
    <t>-138386577</t>
  </si>
  <si>
    <t>166</t>
  </si>
  <si>
    <t>MV</t>
  </si>
  <si>
    <t>Murárska výpomoc</t>
  </si>
  <si>
    <t>%</t>
  </si>
  <si>
    <t>-342475685</t>
  </si>
  <si>
    <t>167</t>
  </si>
  <si>
    <t>PM</t>
  </si>
  <si>
    <t>Podružný materiál</t>
  </si>
  <si>
    <t>-251793994</t>
  </si>
  <si>
    <t>168</t>
  </si>
  <si>
    <t>PPV</t>
  </si>
  <si>
    <t>Podiel pridužených výkonov</t>
  </si>
  <si>
    <t xml:space="preserve">% </t>
  </si>
  <si>
    <t>-902006415</t>
  </si>
  <si>
    <t>169</t>
  </si>
  <si>
    <t>XT19</t>
  </si>
  <si>
    <t>Presun stavebných kapacít</t>
  </si>
  <si>
    <t>-1635952045</t>
  </si>
  <si>
    <t>22-M</t>
  </si>
  <si>
    <t>Montáže oznamovacích a zabezpečovacích zariadení</t>
  </si>
  <si>
    <t>170</t>
  </si>
  <si>
    <t>220010101.S</t>
  </si>
  <si>
    <t xml:space="preserve">Betón základových pätiek, prostý tr. C 12/15   </t>
  </si>
  <si>
    <t>-384054662</t>
  </si>
  <si>
    <t>171</t>
  </si>
  <si>
    <t>589310001900.S</t>
  </si>
  <si>
    <t>Betón STN EN 206-1-C 12/15-X0 (SK)-Cl 1,0-Dmax 8 - S1 z cementu portlandského</t>
  </si>
  <si>
    <t>-206121638</t>
  </si>
  <si>
    <t>46-M</t>
  </si>
  <si>
    <t>Zemné práce vykonávané pri externých montážnych prácach</t>
  </si>
  <si>
    <t>172</t>
  </si>
  <si>
    <t>460030011.S</t>
  </si>
  <si>
    <t>Snatie drinu</t>
  </si>
  <si>
    <t>-1221987564</t>
  </si>
  <si>
    <t>173</t>
  </si>
  <si>
    <t>460050003.S</t>
  </si>
  <si>
    <t>Jama pre jednoduchý stožiar nepätkovaný dĺžky 6-8 m, v rovine,zásyp a zhutnenie,zemina tr.3</t>
  </si>
  <si>
    <t>-1526431758</t>
  </si>
  <si>
    <t>174</t>
  </si>
  <si>
    <t>460200163.S</t>
  </si>
  <si>
    <t>Hĺbenie káblovej ryhy ručne 35 cm širokej a 80 cm hlbokej, v zemine triedy 3</t>
  </si>
  <si>
    <t>476587114</t>
  </si>
  <si>
    <t>175</t>
  </si>
  <si>
    <t>460300006.S</t>
  </si>
  <si>
    <t>Zhutnenie zeminy po vrstvách pri zahrnutí rýh strojom, vrstva zeminy 20 cm</t>
  </si>
  <si>
    <t>1510642778</t>
  </si>
  <si>
    <t>176</t>
  </si>
  <si>
    <t>460490012.S</t>
  </si>
  <si>
    <t>Rozvinutie a uloženie výstražnej fólie z PE do ryhy, šírka do 33 cm</t>
  </si>
  <si>
    <t>1906147042</t>
  </si>
  <si>
    <t>177</t>
  </si>
  <si>
    <t>460560163.S</t>
  </si>
  <si>
    <t>Ručný zásyp nezap. káblovej ryhy bez zhutn. zeminy, 35 cm širokej, 80 cm hlbokej v zemine tr. 3</t>
  </si>
  <si>
    <t>-1397644487</t>
  </si>
  <si>
    <t>178</t>
  </si>
  <si>
    <t>460620001.S</t>
  </si>
  <si>
    <t>Položenie drnu</t>
  </si>
  <si>
    <t>558478518</t>
  </si>
  <si>
    <t>179</t>
  </si>
  <si>
    <t>460620013.S</t>
  </si>
  <si>
    <t>Proviz. úprava terénu v zemine tr. 3, aby nerovnosti terénu neboli väčšie ako 2 cm od vodor.hladiny</t>
  </si>
  <si>
    <t>252405320</t>
  </si>
  <si>
    <t>180</t>
  </si>
  <si>
    <t>MV1</t>
  </si>
  <si>
    <t>-116219920</t>
  </si>
  <si>
    <t>181</t>
  </si>
  <si>
    <t>PPV1</t>
  </si>
  <si>
    <t>816235907</t>
  </si>
  <si>
    <t>182</t>
  </si>
  <si>
    <t>XT191</t>
  </si>
  <si>
    <t>398397218</t>
  </si>
  <si>
    <t>HZS</t>
  </si>
  <si>
    <t>Hodinové zúčtovacie sadzby</t>
  </si>
  <si>
    <t>183</t>
  </si>
  <si>
    <t>HZS000111.S</t>
  </si>
  <si>
    <t>Stavebno montážne práce menej náročne, pomocné alebo manupulačné (Tr. 1) v rozsahu viac ako 8 hodín</t>
  </si>
  <si>
    <t>hod</t>
  </si>
  <si>
    <t>512</t>
  </si>
  <si>
    <t>1624812002</t>
  </si>
  <si>
    <t>184</t>
  </si>
  <si>
    <t>HZS000112.S</t>
  </si>
  <si>
    <t>Stavebno montážne práce náročnejšie, ucelené, obtiažne, rutinné (Tr. 2) v rozsahu viac ako 8 hodín náročnejšie</t>
  </si>
  <si>
    <t>1333949206</t>
  </si>
  <si>
    <t>185</t>
  </si>
  <si>
    <t>HZS000113.S</t>
  </si>
  <si>
    <t>Stavebno montážne práce náročné ucelené - odborné, tvorivé remeselné (Tr. 3) v rozsahu viac ako 8 hodín</t>
  </si>
  <si>
    <t>226223933</t>
  </si>
  <si>
    <t>186</t>
  </si>
  <si>
    <t>HZS000114.S</t>
  </si>
  <si>
    <t>Stavebno montážne práce najnáročnejšie na odbornosť - prehliadky pracoviska a revízie (Tr. 4) v rozsahu viac ako 8 hodín</t>
  </si>
  <si>
    <t>-671205884</t>
  </si>
  <si>
    <t>187</t>
  </si>
  <si>
    <t>HZS1</t>
  </si>
  <si>
    <t>Odborná prehliadka - Revízie</t>
  </si>
  <si>
    <t>sub</t>
  </si>
  <si>
    <t>1969572754</t>
  </si>
  <si>
    <t>188</t>
  </si>
  <si>
    <t>HZS3</t>
  </si>
  <si>
    <t>Vytýčenie inžinierskych sietí</t>
  </si>
  <si>
    <t>-361259671</t>
  </si>
  <si>
    <t>189</t>
  </si>
  <si>
    <t>HZS6</t>
  </si>
  <si>
    <t>Porealizačné zameranie</t>
  </si>
  <si>
    <t>938272755</t>
  </si>
  <si>
    <t>VRN</t>
  </si>
  <si>
    <t>Investičné náklady neobsiahnuté v cenách</t>
  </si>
  <si>
    <t>190</t>
  </si>
  <si>
    <t>000600013.S</t>
  </si>
  <si>
    <t>Zariadenie staveniska - prevádzkové sklady</t>
  </si>
  <si>
    <t>eur</t>
  </si>
  <si>
    <t>1024</t>
  </si>
  <si>
    <t>-356630895</t>
  </si>
  <si>
    <t>191</t>
  </si>
  <si>
    <t>000600042.S</t>
  </si>
  <si>
    <t>Zariadenie staveniska - sociálne sociálne zariadenia - šatňa + sociálne zariadenie</t>
  </si>
  <si>
    <t>mesiac</t>
  </si>
  <si>
    <t>1905185610</t>
  </si>
  <si>
    <t>192</t>
  </si>
  <si>
    <t>000600011.E</t>
  </si>
  <si>
    <t>Zariadenie staveniska - pre elektroinštalácie</t>
  </si>
  <si>
    <t>111820775</t>
  </si>
  <si>
    <t>193</t>
  </si>
  <si>
    <t>000700011.E</t>
  </si>
  <si>
    <t>Dopravné náklady - mimostavenisková doprava objektivizácia dopravných nákladov materiálov elektroinštalácie</t>
  </si>
  <si>
    <t>1178756132</t>
  </si>
  <si>
    <t>194</t>
  </si>
  <si>
    <t>000800011.E</t>
  </si>
  <si>
    <t>Vplyv pracovného prostredia - pre elektroinštalácie</t>
  </si>
  <si>
    <t>-1731009227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</si>
</sst>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0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AF8" sqref="AF8"/>
    </sheetView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R2" s="204" t="s">
        <v>5</v>
      </c>
      <c r="AS2" s="167"/>
      <c r="AT2" s="167"/>
      <c r="AU2" s="167"/>
      <c r="AV2" s="167"/>
      <c r="AW2" s="167"/>
      <c r="AX2" s="167"/>
      <c r="AY2" s="167"/>
      <c r="AZ2" s="167"/>
      <c r="BA2" s="167"/>
      <c r="BB2" s="167"/>
      <c r="BC2" s="167"/>
      <c r="BD2" s="167"/>
      <c r="BE2" s="167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66" t="s">
        <v>13</v>
      </c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R5" s="16"/>
      <c r="BE5" s="163" t="s">
        <v>14</v>
      </c>
      <c r="BS5" s="13" t="s">
        <v>6</v>
      </c>
    </row>
    <row r="6" spans="1:74" ht="36.9" customHeight="1">
      <c r="B6" s="16"/>
      <c r="D6" s="22" t="s">
        <v>15</v>
      </c>
      <c r="K6" s="168" t="s">
        <v>16</v>
      </c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R6" s="16"/>
      <c r="BE6" s="164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64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07">
        <v>44757</v>
      </c>
      <c r="AR8" s="16"/>
      <c r="BE8" s="164"/>
      <c r="BS8" s="13" t="s">
        <v>6</v>
      </c>
    </row>
    <row r="9" spans="1:74" ht="14.4" customHeight="1">
      <c r="B9" s="16"/>
      <c r="AR9" s="16"/>
      <c r="BE9" s="164"/>
      <c r="BS9" s="13" t="s">
        <v>6</v>
      </c>
    </row>
    <row r="10" spans="1:74" ht="12" customHeight="1">
      <c r="B10" s="16"/>
      <c r="D10" s="23" t="s">
        <v>22</v>
      </c>
      <c r="AK10" s="23" t="s">
        <v>23</v>
      </c>
      <c r="AN10" s="21" t="s">
        <v>1</v>
      </c>
      <c r="AR10" s="16"/>
      <c r="BE10" s="164"/>
      <c r="BS10" s="13" t="s">
        <v>6</v>
      </c>
    </row>
    <row r="11" spans="1:74" ht="18.45" customHeight="1">
      <c r="B11" s="16"/>
      <c r="E11" s="21" t="s">
        <v>24</v>
      </c>
      <c r="AK11" s="23" t="s">
        <v>25</v>
      </c>
      <c r="AN11" s="21" t="s">
        <v>1</v>
      </c>
      <c r="AR11" s="16"/>
      <c r="BE11" s="164"/>
      <c r="BS11" s="13" t="s">
        <v>6</v>
      </c>
    </row>
    <row r="12" spans="1:74" ht="6.9" customHeight="1">
      <c r="B12" s="16"/>
      <c r="AR12" s="16"/>
      <c r="BE12" s="164"/>
      <c r="BS12" s="13" t="s">
        <v>6</v>
      </c>
    </row>
    <row r="13" spans="1:74" ht="12" customHeight="1">
      <c r="B13" s="16"/>
      <c r="D13" s="23" t="s">
        <v>26</v>
      </c>
      <c r="AK13" s="23" t="s">
        <v>23</v>
      </c>
      <c r="AN13" s="25" t="s">
        <v>27</v>
      </c>
      <c r="AR13" s="16"/>
      <c r="BE13" s="164"/>
      <c r="BS13" s="13" t="s">
        <v>6</v>
      </c>
    </row>
    <row r="14" spans="1:74" ht="13.2">
      <c r="B14" s="16"/>
      <c r="E14" s="169" t="s">
        <v>27</v>
      </c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23" t="s">
        <v>25</v>
      </c>
      <c r="AN14" s="25" t="s">
        <v>27</v>
      </c>
      <c r="AR14" s="16"/>
      <c r="BE14" s="164"/>
      <c r="BS14" s="13" t="s">
        <v>6</v>
      </c>
    </row>
    <row r="15" spans="1:74" ht="6.9" customHeight="1">
      <c r="B15" s="16"/>
      <c r="AR15" s="16"/>
      <c r="BE15" s="164"/>
      <c r="BS15" s="13" t="s">
        <v>3</v>
      </c>
    </row>
    <row r="16" spans="1:74" ht="12" customHeight="1">
      <c r="B16" s="16"/>
      <c r="D16" s="23" t="s">
        <v>28</v>
      </c>
      <c r="AK16" s="23" t="s">
        <v>23</v>
      </c>
      <c r="AN16" s="21" t="s">
        <v>1</v>
      </c>
      <c r="AR16" s="16"/>
      <c r="BE16" s="164"/>
      <c r="BS16" s="13" t="s">
        <v>3</v>
      </c>
    </row>
    <row r="17" spans="2:71" ht="18.45" customHeight="1">
      <c r="B17" s="16"/>
      <c r="E17" s="21" t="s">
        <v>29</v>
      </c>
      <c r="AK17" s="23" t="s">
        <v>25</v>
      </c>
      <c r="AN17" s="21" t="s">
        <v>1</v>
      </c>
      <c r="AR17" s="16"/>
      <c r="BE17" s="164"/>
      <c r="BS17" s="13" t="s">
        <v>30</v>
      </c>
    </row>
    <row r="18" spans="2:71" ht="6.9" customHeight="1">
      <c r="B18" s="16"/>
      <c r="AR18" s="16"/>
      <c r="BE18" s="164"/>
      <c r="BS18" s="13" t="s">
        <v>6</v>
      </c>
    </row>
    <row r="19" spans="2:71" ht="12" customHeight="1">
      <c r="B19" s="16"/>
      <c r="D19" s="23" t="s">
        <v>31</v>
      </c>
      <c r="AK19" s="23" t="s">
        <v>23</v>
      </c>
      <c r="AN19" s="21" t="s">
        <v>1</v>
      </c>
      <c r="AR19" s="16"/>
      <c r="BE19" s="164"/>
      <c r="BS19" s="13" t="s">
        <v>6</v>
      </c>
    </row>
    <row r="20" spans="2:71" ht="18.45" customHeight="1">
      <c r="B20" s="16"/>
      <c r="E20" s="21" t="s">
        <v>32</v>
      </c>
      <c r="AK20" s="23" t="s">
        <v>25</v>
      </c>
      <c r="AN20" s="21" t="s">
        <v>1</v>
      </c>
      <c r="AR20" s="16"/>
      <c r="BE20" s="164"/>
      <c r="BS20" s="13" t="s">
        <v>30</v>
      </c>
    </row>
    <row r="21" spans="2:71" ht="6.9" customHeight="1">
      <c r="B21" s="16"/>
      <c r="AR21" s="16"/>
      <c r="BE21" s="164"/>
    </row>
    <row r="22" spans="2:71" ht="12" customHeight="1">
      <c r="B22" s="16"/>
      <c r="D22" s="23" t="s">
        <v>33</v>
      </c>
      <c r="AR22" s="16"/>
      <c r="BE22" s="164"/>
    </row>
    <row r="23" spans="2:71" ht="16.5" customHeight="1">
      <c r="B23" s="16"/>
      <c r="E23" s="171" t="s">
        <v>1</v>
      </c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R23" s="16"/>
      <c r="BE23" s="164"/>
    </row>
    <row r="24" spans="2:71" ht="6.9" customHeight="1">
      <c r="B24" s="16"/>
      <c r="AR24" s="16"/>
      <c r="BE24" s="164"/>
    </row>
    <row r="25" spans="2:71" ht="6.9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64"/>
    </row>
    <row r="26" spans="2:71" s="1" customFormat="1" ht="25.95" customHeight="1">
      <c r="B26" s="28"/>
      <c r="D26" s="29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72">
        <f>ROUND(AG94,2)</f>
        <v>0</v>
      </c>
      <c r="AL26" s="173"/>
      <c r="AM26" s="173"/>
      <c r="AN26" s="173"/>
      <c r="AO26" s="173"/>
      <c r="AR26" s="28"/>
      <c r="BE26" s="164"/>
    </row>
    <row r="27" spans="2:71" s="1" customFormat="1" ht="6.9" customHeight="1">
      <c r="B27" s="28"/>
      <c r="AR27" s="28"/>
      <c r="BE27" s="164"/>
    </row>
    <row r="28" spans="2:71" s="1" customFormat="1" ht="13.2">
      <c r="B28" s="28"/>
      <c r="L28" s="174" t="s">
        <v>35</v>
      </c>
      <c r="M28" s="174"/>
      <c r="N28" s="174"/>
      <c r="O28" s="174"/>
      <c r="P28" s="174"/>
      <c r="W28" s="174" t="s">
        <v>36</v>
      </c>
      <c r="X28" s="174"/>
      <c r="Y28" s="174"/>
      <c r="Z28" s="174"/>
      <c r="AA28" s="174"/>
      <c r="AB28" s="174"/>
      <c r="AC28" s="174"/>
      <c r="AD28" s="174"/>
      <c r="AE28" s="174"/>
      <c r="AK28" s="174" t="s">
        <v>37</v>
      </c>
      <c r="AL28" s="174"/>
      <c r="AM28" s="174"/>
      <c r="AN28" s="174"/>
      <c r="AO28" s="174"/>
      <c r="AR28" s="28"/>
      <c r="BE28" s="164"/>
    </row>
    <row r="29" spans="2:71" s="2" customFormat="1" ht="14.4" customHeight="1">
      <c r="B29" s="32"/>
      <c r="D29" s="23" t="s">
        <v>38</v>
      </c>
      <c r="F29" s="33" t="s">
        <v>39</v>
      </c>
      <c r="L29" s="177">
        <v>0.2</v>
      </c>
      <c r="M29" s="176"/>
      <c r="N29" s="176"/>
      <c r="O29" s="176"/>
      <c r="P29" s="176"/>
      <c r="Q29" s="34"/>
      <c r="R29" s="34"/>
      <c r="S29" s="34"/>
      <c r="T29" s="34"/>
      <c r="U29" s="34"/>
      <c r="V29" s="34"/>
      <c r="W29" s="175">
        <f>ROUND(AZ94, 2)</f>
        <v>0</v>
      </c>
      <c r="X29" s="176"/>
      <c r="Y29" s="176"/>
      <c r="Z29" s="176"/>
      <c r="AA29" s="176"/>
      <c r="AB29" s="176"/>
      <c r="AC29" s="176"/>
      <c r="AD29" s="176"/>
      <c r="AE29" s="176"/>
      <c r="AF29" s="34"/>
      <c r="AG29" s="34"/>
      <c r="AH29" s="34"/>
      <c r="AI29" s="34"/>
      <c r="AJ29" s="34"/>
      <c r="AK29" s="175">
        <f>ROUND(AV94, 2)</f>
        <v>0</v>
      </c>
      <c r="AL29" s="176"/>
      <c r="AM29" s="176"/>
      <c r="AN29" s="176"/>
      <c r="AO29" s="176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65"/>
    </row>
    <row r="30" spans="2:71" s="2" customFormat="1" ht="14.4" customHeight="1">
      <c r="B30" s="32"/>
      <c r="F30" s="33" t="s">
        <v>40</v>
      </c>
      <c r="L30" s="177">
        <v>0.2</v>
      </c>
      <c r="M30" s="176"/>
      <c r="N30" s="176"/>
      <c r="O30" s="176"/>
      <c r="P30" s="176"/>
      <c r="Q30" s="34"/>
      <c r="R30" s="34"/>
      <c r="S30" s="34"/>
      <c r="T30" s="34"/>
      <c r="U30" s="34"/>
      <c r="V30" s="34"/>
      <c r="W30" s="175">
        <f>ROUND(BA94, 2)</f>
        <v>0</v>
      </c>
      <c r="X30" s="176"/>
      <c r="Y30" s="176"/>
      <c r="Z30" s="176"/>
      <c r="AA30" s="176"/>
      <c r="AB30" s="176"/>
      <c r="AC30" s="176"/>
      <c r="AD30" s="176"/>
      <c r="AE30" s="176"/>
      <c r="AF30" s="34"/>
      <c r="AG30" s="34"/>
      <c r="AH30" s="34"/>
      <c r="AI30" s="34"/>
      <c r="AJ30" s="34"/>
      <c r="AK30" s="175">
        <f>ROUND(AW94, 2)</f>
        <v>0</v>
      </c>
      <c r="AL30" s="176"/>
      <c r="AM30" s="176"/>
      <c r="AN30" s="176"/>
      <c r="AO30" s="176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65"/>
    </row>
    <row r="31" spans="2:71" s="2" customFormat="1" ht="14.4" hidden="1" customHeight="1">
      <c r="B31" s="32"/>
      <c r="F31" s="23" t="s">
        <v>41</v>
      </c>
      <c r="L31" s="180">
        <v>0.2</v>
      </c>
      <c r="M31" s="179"/>
      <c r="N31" s="179"/>
      <c r="O31" s="179"/>
      <c r="P31" s="179"/>
      <c r="W31" s="178">
        <f>ROUND(BB94, 2)</f>
        <v>0</v>
      </c>
      <c r="X31" s="179"/>
      <c r="Y31" s="179"/>
      <c r="Z31" s="179"/>
      <c r="AA31" s="179"/>
      <c r="AB31" s="179"/>
      <c r="AC31" s="179"/>
      <c r="AD31" s="179"/>
      <c r="AE31" s="179"/>
      <c r="AK31" s="178">
        <v>0</v>
      </c>
      <c r="AL31" s="179"/>
      <c r="AM31" s="179"/>
      <c r="AN31" s="179"/>
      <c r="AO31" s="179"/>
      <c r="AR31" s="32"/>
      <c r="BE31" s="165"/>
    </row>
    <row r="32" spans="2:71" s="2" customFormat="1" ht="14.4" hidden="1" customHeight="1">
      <c r="B32" s="32"/>
      <c r="F32" s="23" t="s">
        <v>42</v>
      </c>
      <c r="L32" s="180">
        <v>0.2</v>
      </c>
      <c r="M32" s="179"/>
      <c r="N32" s="179"/>
      <c r="O32" s="179"/>
      <c r="P32" s="179"/>
      <c r="W32" s="178">
        <f>ROUND(BC94, 2)</f>
        <v>0</v>
      </c>
      <c r="X32" s="179"/>
      <c r="Y32" s="179"/>
      <c r="Z32" s="179"/>
      <c r="AA32" s="179"/>
      <c r="AB32" s="179"/>
      <c r="AC32" s="179"/>
      <c r="AD32" s="179"/>
      <c r="AE32" s="179"/>
      <c r="AK32" s="178">
        <v>0</v>
      </c>
      <c r="AL32" s="179"/>
      <c r="AM32" s="179"/>
      <c r="AN32" s="179"/>
      <c r="AO32" s="179"/>
      <c r="AR32" s="32"/>
      <c r="BE32" s="165"/>
    </row>
    <row r="33" spans="2:57" s="2" customFormat="1" ht="14.4" hidden="1" customHeight="1">
      <c r="B33" s="32"/>
      <c r="F33" s="33" t="s">
        <v>43</v>
      </c>
      <c r="L33" s="177">
        <v>0</v>
      </c>
      <c r="M33" s="176"/>
      <c r="N33" s="176"/>
      <c r="O33" s="176"/>
      <c r="P33" s="176"/>
      <c r="Q33" s="34"/>
      <c r="R33" s="34"/>
      <c r="S33" s="34"/>
      <c r="T33" s="34"/>
      <c r="U33" s="34"/>
      <c r="V33" s="34"/>
      <c r="W33" s="175">
        <f>ROUND(BD94, 2)</f>
        <v>0</v>
      </c>
      <c r="X33" s="176"/>
      <c r="Y33" s="176"/>
      <c r="Z33" s="176"/>
      <c r="AA33" s="176"/>
      <c r="AB33" s="176"/>
      <c r="AC33" s="176"/>
      <c r="AD33" s="176"/>
      <c r="AE33" s="176"/>
      <c r="AF33" s="34"/>
      <c r="AG33" s="34"/>
      <c r="AH33" s="34"/>
      <c r="AI33" s="34"/>
      <c r="AJ33" s="34"/>
      <c r="AK33" s="175">
        <v>0</v>
      </c>
      <c r="AL33" s="176"/>
      <c r="AM33" s="176"/>
      <c r="AN33" s="176"/>
      <c r="AO33" s="176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65"/>
    </row>
    <row r="34" spans="2:57" s="1" customFormat="1" ht="6.9" customHeight="1">
      <c r="B34" s="28"/>
      <c r="AR34" s="28"/>
      <c r="BE34" s="164"/>
    </row>
    <row r="35" spans="2:57" s="1" customFormat="1" ht="25.95" customHeight="1">
      <c r="B35" s="28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181" t="s">
        <v>46</v>
      </c>
      <c r="Y35" s="182"/>
      <c r="Z35" s="182"/>
      <c r="AA35" s="182"/>
      <c r="AB35" s="182"/>
      <c r="AC35" s="38"/>
      <c r="AD35" s="38"/>
      <c r="AE35" s="38"/>
      <c r="AF35" s="38"/>
      <c r="AG35" s="38"/>
      <c r="AH35" s="38"/>
      <c r="AI35" s="38"/>
      <c r="AJ35" s="38"/>
      <c r="AK35" s="183">
        <f>SUM(AK26:AK33)</f>
        <v>0</v>
      </c>
      <c r="AL35" s="182"/>
      <c r="AM35" s="182"/>
      <c r="AN35" s="182"/>
      <c r="AO35" s="184"/>
      <c r="AP35" s="36"/>
      <c r="AQ35" s="36"/>
      <c r="AR35" s="28"/>
    </row>
    <row r="36" spans="2:57" s="1" customFormat="1" ht="6.9" customHeight="1">
      <c r="B36" s="28"/>
      <c r="AR36" s="28"/>
    </row>
    <row r="37" spans="2:57" s="1" customFormat="1" ht="14.4" customHeight="1">
      <c r="B37" s="28"/>
      <c r="AR37" s="28"/>
    </row>
    <row r="38" spans="2:57" ht="14.4" customHeight="1">
      <c r="B38" s="16"/>
      <c r="AR38" s="16"/>
    </row>
    <row r="39" spans="2:57" ht="14.4" customHeight="1">
      <c r="B39" s="16"/>
      <c r="AR39" s="16"/>
    </row>
    <row r="40" spans="2:57" ht="14.4" customHeight="1">
      <c r="B40" s="16"/>
      <c r="AR40" s="16"/>
    </row>
    <row r="41" spans="2:57" ht="14.4" customHeight="1">
      <c r="B41" s="16"/>
      <c r="AR41" s="16"/>
    </row>
    <row r="42" spans="2:57" ht="14.4" customHeight="1">
      <c r="B42" s="16"/>
      <c r="AR42" s="16"/>
    </row>
    <row r="43" spans="2:57" ht="14.4" customHeight="1">
      <c r="B43" s="16"/>
      <c r="AR43" s="16"/>
    </row>
    <row r="44" spans="2:57" ht="14.4" customHeight="1">
      <c r="B44" s="16"/>
      <c r="AR44" s="16"/>
    </row>
    <row r="45" spans="2:57" ht="14.4" customHeight="1">
      <c r="B45" s="16"/>
      <c r="AR45" s="16"/>
    </row>
    <row r="46" spans="2:57" ht="14.4" customHeight="1">
      <c r="B46" s="16"/>
      <c r="AR46" s="16"/>
    </row>
    <row r="47" spans="2:57" ht="14.4" customHeight="1">
      <c r="B47" s="16"/>
      <c r="AR47" s="16"/>
    </row>
    <row r="48" spans="2:57" ht="14.4" customHeight="1">
      <c r="B48" s="16"/>
      <c r="AR48" s="16"/>
    </row>
    <row r="49" spans="2:44" s="1" customFormat="1" ht="14.4" customHeight="1">
      <c r="B49" s="28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28"/>
    </row>
    <row r="50" spans="2:44" ht="10.199999999999999">
      <c r="B50" s="16"/>
      <c r="AR50" s="16"/>
    </row>
    <row r="51" spans="2:44" ht="10.199999999999999">
      <c r="B51" s="16"/>
      <c r="AR51" s="16"/>
    </row>
    <row r="52" spans="2:44" ht="10.199999999999999">
      <c r="B52" s="16"/>
      <c r="AR52" s="16"/>
    </row>
    <row r="53" spans="2:44" ht="10.199999999999999">
      <c r="B53" s="16"/>
      <c r="AR53" s="16"/>
    </row>
    <row r="54" spans="2:44" ht="10.199999999999999">
      <c r="B54" s="16"/>
      <c r="AR54" s="16"/>
    </row>
    <row r="55" spans="2:44" ht="10.199999999999999">
      <c r="B55" s="16"/>
      <c r="AR55" s="16"/>
    </row>
    <row r="56" spans="2:44" ht="10.199999999999999">
      <c r="B56" s="16"/>
      <c r="AR56" s="16"/>
    </row>
    <row r="57" spans="2:44" ht="10.199999999999999">
      <c r="B57" s="16"/>
      <c r="AR57" s="16"/>
    </row>
    <row r="58" spans="2:44" ht="10.199999999999999">
      <c r="B58" s="16"/>
      <c r="AR58" s="16"/>
    </row>
    <row r="59" spans="2:44" ht="10.199999999999999">
      <c r="B59" s="16"/>
      <c r="AR59" s="16"/>
    </row>
    <row r="60" spans="2:44" s="1" customFormat="1" ht="13.2">
      <c r="B60" s="28"/>
      <c r="D60" s="42" t="s">
        <v>49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50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49</v>
      </c>
      <c r="AI60" s="30"/>
      <c r="AJ60" s="30"/>
      <c r="AK60" s="30"/>
      <c r="AL60" s="30"/>
      <c r="AM60" s="42" t="s">
        <v>50</v>
      </c>
      <c r="AN60" s="30"/>
      <c r="AO60" s="30"/>
      <c r="AR60" s="28"/>
    </row>
    <row r="61" spans="2:44" ht="10.199999999999999">
      <c r="B61" s="16"/>
      <c r="AR61" s="16"/>
    </row>
    <row r="62" spans="2:44" ht="10.199999999999999">
      <c r="B62" s="16"/>
      <c r="AR62" s="16"/>
    </row>
    <row r="63" spans="2:44" ht="10.199999999999999">
      <c r="B63" s="16"/>
      <c r="AR63" s="16"/>
    </row>
    <row r="64" spans="2:44" s="1" customFormat="1" ht="13.2">
      <c r="B64" s="28"/>
      <c r="D64" s="40" t="s">
        <v>51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52</v>
      </c>
      <c r="AI64" s="41"/>
      <c r="AJ64" s="41"/>
      <c r="AK64" s="41"/>
      <c r="AL64" s="41"/>
      <c r="AM64" s="41"/>
      <c r="AN64" s="41"/>
      <c r="AO64" s="41"/>
      <c r="AR64" s="28"/>
    </row>
    <row r="65" spans="2:44" ht="10.199999999999999">
      <c r="B65" s="16"/>
      <c r="AR65" s="16"/>
    </row>
    <row r="66" spans="2:44" ht="10.199999999999999">
      <c r="B66" s="16"/>
      <c r="AR66" s="16"/>
    </row>
    <row r="67" spans="2:44" ht="10.199999999999999">
      <c r="B67" s="16"/>
      <c r="AR67" s="16"/>
    </row>
    <row r="68" spans="2:44" ht="10.199999999999999">
      <c r="B68" s="16"/>
      <c r="AR68" s="16"/>
    </row>
    <row r="69" spans="2:44" ht="10.199999999999999">
      <c r="B69" s="16"/>
      <c r="AR69" s="16"/>
    </row>
    <row r="70" spans="2:44" ht="10.199999999999999">
      <c r="B70" s="16"/>
      <c r="AR70" s="16"/>
    </row>
    <row r="71" spans="2:44" ht="10.199999999999999">
      <c r="B71" s="16"/>
      <c r="AR71" s="16"/>
    </row>
    <row r="72" spans="2:44" ht="10.199999999999999">
      <c r="B72" s="16"/>
      <c r="AR72" s="16"/>
    </row>
    <row r="73" spans="2:44" ht="10.199999999999999">
      <c r="B73" s="16"/>
      <c r="AR73" s="16"/>
    </row>
    <row r="74" spans="2:44" ht="10.199999999999999">
      <c r="B74" s="16"/>
      <c r="AR74" s="16"/>
    </row>
    <row r="75" spans="2:44" s="1" customFormat="1" ht="13.2">
      <c r="B75" s="28"/>
      <c r="D75" s="42" t="s">
        <v>49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50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49</v>
      </c>
      <c r="AI75" s="30"/>
      <c r="AJ75" s="30"/>
      <c r="AK75" s="30"/>
      <c r="AL75" s="30"/>
      <c r="AM75" s="42" t="s">
        <v>50</v>
      </c>
      <c r="AN75" s="30"/>
      <c r="AO75" s="30"/>
      <c r="AR75" s="28"/>
    </row>
    <row r="76" spans="2:44" s="1" customFormat="1" ht="10.199999999999999">
      <c r="B76" s="28"/>
      <c r="AR76" s="28"/>
    </row>
    <row r="77" spans="2:44" s="1" customFormat="1" ht="6.9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0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0" s="1" customFormat="1" ht="24.9" customHeight="1">
      <c r="B82" s="28"/>
      <c r="C82" s="17" t="s">
        <v>53</v>
      </c>
      <c r="AR82" s="28"/>
    </row>
    <row r="83" spans="1:90" s="1" customFormat="1" ht="6.9" customHeight="1">
      <c r="B83" s="28"/>
      <c r="AR83" s="28"/>
    </row>
    <row r="84" spans="1:90" s="3" customFormat="1" ht="12" customHeight="1">
      <c r="B84" s="47"/>
      <c r="C84" s="23" t="s">
        <v>12</v>
      </c>
      <c r="L84" s="3" t="str">
        <f>K5</f>
        <v>21SZ04</v>
      </c>
      <c r="AR84" s="47"/>
    </row>
    <row r="85" spans="1:90" s="4" customFormat="1" ht="36.9" customHeight="1">
      <c r="B85" s="48"/>
      <c r="C85" s="49" t="s">
        <v>15</v>
      </c>
      <c r="L85" s="185" t="str">
        <f>K6</f>
        <v>Revitalizácia verejného priestoru medzi ul. Michalská a Pod lesíkom, 082 22, Šarišské Michaľany</v>
      </c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R85" s="48"/>
    </row>
    <row r="86" spans="1:90" s="1" customFormat="1" ht="6.9" customHeight="1">
      <c r="B86" s="28"/>
      <c r="AR86" s="28"/>
    </row>
    <row r="87" spans="1:90" s="1" customFormat="1" ht="12" customHeight="1">
      <c r="B87" s="28"/>
      <c r="C87" s="23" t="s">
        <v>19</v>
      </c>
      <c r="L87" s="50" t="str">
        <f>IF(K8="","",K8)</f>
        <v>Šarišské Michaľany, p.č. 480/1</v>
      </c>
      <c r="AI87" s="23" t="s">
        <v>21</v>
      </c>
      <c r="AM87" s="187">
        <f>IF(AN8= "","",AN8)</f>
        <v>44757</v>
      </c>
      <c r="AN87" s="187"/>
      <c r="AR87" s="28"/>
    </row>
    <row r="88" spans="1:90" s="1" customFormat="1" ht="6.9" customHeight="1">
      <c r="B88" s="28"/>
      <c r="AR88" s="28"/>
    </row>
    <row r="89" spans="1:90" s="1" customFormat="1" ht="25.65" customHeight="1">
      <c r="B89" s="28"/>
      <c r="C89" s="23" t="s">
        <v>22</v>
      </c>
      <c r="L89" s="3" t="str">
        <f>IF(E11= "","",E11)</f>
        <v>Obecný úrad Šarišské Michaľany</v>
      </c>
      <c r="AI89" s="23" t="s">
        <v>28</v>
      </c>
      <c r="AM89" s="188" t="str">
        <f>IF(E17="","",E17)</f>
        <v>doc. Ing. arch. Milan Andráš PhD.</v>
      </c>
      <c r="AN89" s="189"/>
      <c r="AO89" s="189"/>
      <c r="AP89" s="189"/>
      <c r="AR89" s="28"/>
      <c r="AS89" s="190" t="s">
        <v>54</v>
      </c>
      <c r="AT89" s="191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0" s="1" customFormat="1" ht="15.15" customHeight="1">
      <c r="B90" s="28"/>
      <c r="C90" s="23" t="s">
        <v>26</v>
      </c>
      <c r="L90" s="3" t="str">
        <f>IF(E14= "Vyplň údaj","",E14)</f>
        <v/>
      </c>
      <c r="AI90" s="23" t="s">
        <v>31</v>
      </c>
      <c r="AM90" s="188" t="str">
        <f>IF(E20="","",E20)</f>
        <v>Bc. Zoltán Sándor</v>
      </c>
      <c r="AN90" s="189"/>
      <c r="AO90" s="189"/>
      <c r="AP90" s="189"/>
      <c r="AR90" s="28"/>
      <c r="AS90" s="192"/>
      <c r="AT90" s="193"/>
      <c r="BD90" s="55"/>
    </row>
    <row r="91" spans="1:90" s="1" customFormat="1" ht="10.8" customHeight="1">
      <c r="B91" s="28"/>
      <c r="AR91" s="28"/>
      <c r="AS91" s="192"/>
      <c r="AT91" s="193"/>
      <c r="BD91" s="55"/>
    </row>
    <row r="92" spans="1:90" s="1" customFormat="1" ht="29.25" customHeight="1">
      <c r="B92" s="28"/>
      <c r="C92" s="194" t="s">
        <v>55</v>
      </c>
      <c r="D92" s="195"/>
      <c r="E92" s="195"/>
      <c r="F92" s="195"/>
      <c r="G92" s="195"/>
      <c r="H92" s="56"/>
      <c r="I92" s="196" t="s">
        <v>56</v>
      </c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195"/>
      <c r="AG92" s="197" t="s">
        <v>57</v>
      </c>
      <c r="AH92" s="195"/>
      <c r="AI92" s="195"/>
      <c r="AJ92" s="195"/>
      <c r="AK92" s="195"/>
      <c r="AL92" s="195"/>
      <c r="AM92" s="195"/>
      <c r="AN92" s="196" t="s">
        <v>58</v>
      </c>
      <c r="AO92" s="195"/>
      <c r="AP92" s="198"/>
      <c r="AQ92" s="57" t="s">
        <v>59</v>
      </c>
      <c r="AR92" s="28"/>
      <c r="AS92" s="58" t="s">
        <v>60</v>
      </c>
      <c r="AT92" s="59" t="s">
        <v>61</v>
      </c>
      <c r="AU92" s="59" t="s">
        <v>62</v>
      </c>
      <c r="AV92" s="59" t="s">
        <v>63</v>
      </c>
      <c r="AW92" s="59" t="s">
        <v>64</v>
      </c>
      <c r="AX92" s="59" t="s">
        <v>65</v>
      </c>
      <c r="AY92" s="59" t="s">
        <v>66</v>
      </c>
      <c r="AZ92" s="59" t="s">
        <v>67</v>
      </c>
      <c r="BA92" s="59" t="s">
        <v>68</v>
      </c>
      <c r="BB92" s="59" t="s">
        <v>69</v>
      </c>
      <c r="BC92" s="59" t="s">
        <v>70</v>
      </c>
      <c r="BD92" s="60" t="s">
        <v>71</v>
      </c>
    </row>
    <row r="93" spans="1:90" s="1" customFormat="1" ht="10.8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0" s="5" customFormat="1" ht="32.4" customHeight="1">
      <c r="B94" s="62"/>
      <c r="C94" s="63" t="s">
        <v>72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02">
        <f>ROUND(AG95,2)</f>
        <v>0</v>
      </c>
      <c r="AH94" s="202"/>
      <c r="AI94" s="202"/>
      <c r="AJ94" s="202"/>
      <c r="AK94" s="202"/>
      <c r="AL94" s="202"/>
      <c r="AM94" s="202"/>
      <c r="AN94" s="203">
        <f>SUM(AG94,AT94)</f>
        <v>0</v>
      </c>
      <c r="AO94" s="203"/>
      <c r="AP94" s="203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73</v>
      </c>
      <c r="BT94" s="71" t="s">
        <v>74</v>
      </c>
      <c r="BV94" s="71" t="s">
        <v>75</v>
      </c>
      <c r="BW94" s="71" t="s">
        <v>4</v>
      </c>
      <c r="BX94" s="71" t="s">
        <v>76</v>
      </c>
      <c r="CL94" s="71" t="s">
        <v>1</v>
      </c>
    </row>
    <row r="95" spans="1:90" s="6" customFormat="1" ht="37.5" customHeight="1">
      <c r="A95" s="72" t="s">
        <v>77</v>
      </c>
      <c r="B95" s="73"/>
      <c r="C95" s="74"/>
      <c r="D95" s="201" t="s">
        <v>13</v>
      </c>
      <c r="E95" s="201"/>
      <c r="F95" s="201"/>
      <c r="G95" s="201"/>
      <c r="H95" s="201"/>
      <c r="I95" s="75"/>
      <c r="J95" s="201" t="s">
        <v>16</v>
      </c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199">
        <f>'21SZ04 - Revitalizácia ve...'!J28</f>
        <v>0</v>
      </c>
      <c r="AH95" s="200"/>
      <c r="AI95" s="200"/>
      <c r="AJ95" s="200"/>
      <c r="AK95" s="200"/>
      <c r="AL95" s="200"/>
      <c r="AM95" s="200"/>
      <c r="AN95" s="199">
        <f>SUM(AG95,AT95)</f>
        <v>0</v>
      </c>
      <c r="AO95" s="200"/>
      <c r="AP95" s="200"/>
      <c r="AQ95" s="76" t="s">
        <v>78</v>
      </c>
      <c r="AR95" s="73"/>
      <c r="AS95" s="77">
        <v>0</v>
      </c>
      <c r="AT95" s="78">
        <f>ROUND(SUM(AV95:AW95),2)</f>
        <v>0</v>
      </c>
      <c r="AU95" s="79">
        <f>'21SZ04 - Revitalizácia ve...'!P125</f>
        <v>0</v>
      </c>
      <c r="AV95" s="78">
        <f>'21SZ04 - Revitalizácia ve...'!J31</f>
        <v>0</v>
      </c>
      <c r="AW95" s="78">
        <f>'21SZ04 - Revitalizácia ve...'!J32</f>
        <v>0</v>
      </c>
      <c r="AX95" s="78">
        <f>'21SZ04 - Revitalizácia ve...'!J33</f>
        <v>0</v>
      </c>
      <c r="AY95" s="78">
        <f>'21SZ04 - Revitalizácia ve...'!J34</f>
        <v>0</v>
      </c>
      <c r="AZ95" s="78">
        <f>'21SZ04 - Revitalizácia ve...'!F31</f>
        <v>0</v>
      </c>
      <c r="BA95" s="78">
        <f>'21SZ04 - Revitalizácia ve...'!F32</f>
        <v>0</v>
      </c>
      <c r="BB95" s="78">
        <f>'21SZ04 - Revitalizácia ve...'!F33</f>
        <v>0</v>
      </c>
      <c r="BC95" s="78">
        <f>'21SZ04 - Revitalizácia ve...'!F34</f>
        <v>0</v>
      </c>
      <c r="BD95" s="80">
        <f>'21SZ04 - Revitalizácia ve...'!F35</f>
        <v>0</v>
      </c>
      <c r="BT95" s="81" t="s">
        <v>79</v>
      </c>
      <c r="BU95" s="81" t="s">
        <v>80</v>
      </c>
      <c r="BV95" s="81" t="s">
        <v>75</v>
      </c>
      <c r="BW95" s="81" t="s">
        <v>4</v>
      </c>
      <c r="BX95" s="81" t="s">
        <v>76</v>
      </c>
      <c r="CL95" s="81" t="s">
        <v>1</v>
      </c>
    </row>
    <row r="96" spans="1:90" s="1" customFormat="1" ht="30" customHeight="1">
      <c r="B96" s="28"/>
      <c r="AR96" s="28"/>
    </row>
    <row r="97" spans="2:44" s="1" customFormat="1" ht="6.9" customHeight="1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28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1SZ04 - Revitalizácia ve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33"/>
  <sheetViews>
    <sheetView showGridLines="0" workbookViewId="0">
      <selection activeCell="J10" sqref="J10"/>
    </sheetView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56" ht="36.9" customHeight="1">
      <c r="L2" s="204" t="s">
        <v>5</v>
      </c>
      <c r="M2" s="167"/>
      <c r="N2" s="167"/>
      <c r="O2" s="167"/>
      <c r="P2" s="167"/>
      <c r="Q2" s="167"/>
      <c r="R2" s="167"/>
      <c r="S2" s="167"/>
      <c r="T2" s="167"/>
      <c r="U2" s="167"/>
      <c r="V2" s="167"/>
      <c r="AT2" s="13" t="s">
        <v>4</v>
      </c>
      <c r="AZ2" s="82" t="s">
        <v>81</v>
      </c>
      <c r="BA2" s="82" t="s">
        <v>82</v>
      </c>
      <c r="BB2" s="82" t="s">
        <v>1</v>
      </c>
      <c r="BC2" s="82" t="s">
        <v>83</v>
      </c>
      <c r="BD2" s="82" t="s">
        <v>84</v>
      </c>
    </row>
    <row r="3" spans="2:5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  <c r="AZ3" s="82" t="s">
        <v>85</v>
      </c>
      <c r="BA3" s="82" t="s">
        <v>86</v>
      </c>
      <c r="BB3" s="82" t="s">
        <v>87</v>
      </c>
      <c r="BC3" s="82" t="s">
        <v>88</v>
      </c>
      <c r="BD3" s="82" t="s">
        <v>84</v>
      </c>
    </row>
    <row r="4" spans="2:56" ht="24.9" customHeight="1">
      <c r="B4" s="16"/>
      <c r="D4" s="17" t="s">
        <v>89</v>
      </c>
      <c r="L4" s="16"/>
      <c r="M4" s="83" t="s">
        <v>9</v>
      </c>
      <c r="AT4" s="13" t="s">
        <v>3</v>
      </c>
      <c r="AZ4" s="82" t="s">
        <v>90</v>
      </c>
      <c r="BA4" s="82" t="s">
        <v>91</v>
      </c>
      <c r="BB4" s="82" t="s">
        <v>87</v>
      </c>
      <c r="BC4" s="82" t="s">
        <v>92</v>
      </c>
      <c r="BD4" s="82" t="s">
        <v>84</v>
      </c>
    </row>
    <row r="5" spans="2:56" ht="6.9" customHeight="1">
      <c r="B5" s="16"/>
      <c r="L5" s="16"/>
      <c r="AZ5" s="82" t="s">
        <v>93</v>
      </c>
      <c r="BA5" s="82" t="s">
        <v>94</v>
      </c>
      <c r="BB5" s="82" t="s">
        <v>95</v>
      </c>
      <c r="BC5" s="82" t="s">
        <v>96</v>
      </c>
      <c r="BD5" s="82" t="s">
        <v>84</v>
      </c>
    </row>
    <row r="6" spans="2:56" s="1" customFormat="1" ht="12" customHeight="1">
      <c r="B6" s="28"/>
      <c r="D6" s="23" t="s">
        <v>15</v>
      </c>
      <c r="L6" s="28"/>
      <c r="AZ6" s="82" t="s">
        <v>97</v>
      </c>
      <c r="BA6" s="82" t="s">
        <v>98</v>
      </c>
      <c r="BB6" s="82" t="s">
        <v>87</v>
      </c>
      <c r="BC6" s="82" t="s">
        <v>99</v>
      </c>
      <c r="BD6" s="82" t="s">
        <v>84</v>
      </c>
    </row>
    <row r="7" spans="2:56" s="1" customFormat="1" ht="30" customHeight="1">
      <c r="B7" s="28"/>
      <c r="E7" s="185" t="s">
        <v>16</v>
      </c>
      <c r="F7" s="205"/>
      <c r="G7" s="205"/>
      <c r="H7" s="205"/>
      <c r="L7" s="28"/>
      <c r="AZ7" s="82" t="s">
        <v>100</v>
      </c>
      <c r="BA7" s="82" t="s">
        <v>101</v>
      </c>
      <c r="BB7" s="82" t="s">
        <v>87</v>
      </c>
      <c r="BC7" s="82" t="s">
        <v>102</v>
      </c>
      <c r="BD7" s="82" t="s">
        <v>84</v>
      </c>
    </row>
    <row r="8" spans="2:56" s="1" customFormat="1" ht="10.199999999999999">
      <c r="B8" s="28"/>
      <c r="L8" s="28"/>
      <c r="AZ8" s="82" t="s">
        <v>103</v>
      </c>
      <c r="BA8" s="82" t="s">
        <v>104</v>
      </c>
      <c r="BB8" s="82" t="s">
        <v>87</v>
      </c>
      <c r="BC8" s="82" t="s">
        <v>105</v>
      </c>
      <c r="BD8" s="82" t="s">
        <v>84</v>
      </c>
    </row>
    <row r="9" spans="2:56" s="1" customFormat="1" ht="12" customHeight="1">
      <c r="B9" s="28"/>
      <c r="D9" s="23" t="s">
        <v>17</v>
      </c>
      <c r="F9" s="21" t="s">
        <v>1</v>
      </c>
      <c r="I9" s="23" t="s">
        <v>18</v>
      </c>
      <c r="J9" s="21" t="s">
        <v>1</v>
      </c>
      <c r="L9" s="28"/>
      <c r="AZ9" s="82" t="s">
        <v>106</v>
      </c>
      <c r="BA9" s="82" t="s">
        <v>107</v>
      </c>
      <c r="BB9" s="82" t="s">
        <v>87</v>
      </c>
      <c r="BC9" s="82" t="s">
        <v>108</v>
      </c>
      <c r="BD9" s="82" t="s">
        <v>84</v>
      </c>
    </row>
    <row r="10" spans="2:56" s="1" customFormat="1" ht="12" customHeight="1">
      <c r="B10" s="28"/>
      <c r="D10" s="23" t="s">
        <v>19</v>
      </c>
      <c r="F10" s="21" t="s">
        <v>20</v>
      </c>
      <c r="I10" s="23" t="s">
        <v>21</v>
      </c>
      <c r="J10" s="51">
        <f>'Rekapitulácia stavby'!AN8</f>
        <v>44757</v>
      </c>
      <c r="L10" s="28"/>
    </row>
    <row r="11" spans="2:56" s="1" customFormat="1" ht="10.8" customHeight="1">
      <c r="B11" s="28"/>
      <c r="L11" s="28"/>
    </row>
    <row r="12" spans="2:56" s="1" customFormat="1" ht="12" customHeight="1">
      <c r="B12" s="28"/>
      <c r="D12" s="23" t="s">
        <v>22</v>
      </c>
      <c r="I12" s="23" t="s">
        <v>23</v>
      </c>
      <c r="J12" s="21" t="s">
        <v>1</v>
      </c>
      <c r="L12" s="28"/>
    </row>
    <row r="13" spans="2:56" s="1" customFormat="1" ht="18" customHeight="1">
      <c r="B13" s="28"/>
      <c r="E13" s="21" t="s">
        <v>24</v>
      </c>
      <c r="I13" s="23" t="s">
        <v>25</v>
      </c>
      <c r="J13" s="21" t="s">
        <v>1</v>
      </c>
      <c r="L13" s="28"/>
    </row>
    <row r="14" spans="2:56" s="1" customFormat="1" ht="6.9" customHeight="1">
      <c r="B14" s="28"/>
      <c r="L14" s="28"/>
    </row>
    <row r="15" spans="2:56" s="1" customFormat="1" ht="12" customHeight="1">
      <c r="B15" s="28"/>
      <c r="D15" s="23" t="s">
        <v>26</v>
      </c>
      <c r="I15" s="23" t="s">
        <v>23</v>
      </c>
      <c r="J15" s="24" t="str">
        <f>'Rekapitulácia stavby'!AN13</f>
        <v>Vyplň údaj</v>
      </c>
      <c r="L15" s="28"/>
    </row>
    <row r="16" spans="2:56" s="1" customFormat="1" ht="18" customHeight="1">
      <c r="B16" s="28"/>
      <c r="E16" s="206" t="str">
        <f>'Rekapitulácia stavby'!E14</f>
        <v>Vyplň údaj</v>
      </c>
      <c r="F16" s="166"/>
      <c r="G16" s="166"/>
      <c r="H16" s="166"/>
      <c r="I16" s="23" t="s">
        <v>25</v>
      </c>
      <c r="J16" s="24" t="str">
        <f>'Rekapitulácia stavby'!AN14</f>
        <v>Vyplň údaj</v>
      </c>
      <c r="L16" s="28"/>
    </row>
    <row r="17" spans="2:12" s="1" customFormat="1" ht="6.9" customHeight="1">
      <c r="B17" s="28"/>
      <c r="L17" s="28"/>
    </row>
    <row r="18" spans="2:12" s="1" customFormat="1" ht="12" customHeight="1">
      <c r="B18" s="28"/>
      <c r="D18" s="23" t="s">
        <v>28</v>
      </c>
      <c r="I18" s="23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29</v>
      </c>
      <c r="I19" s="23" t="s">
        <v>25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31</v>
      </c>
      <c r="I21" s="23" t="s">
        <v>23</v>
      </c>
      <c r="J21" s="21" t="s">
        <v>1</v>
      </c>
      <c r="L21" s="28"/>
    </row>
    <row r="22" spans="2:12" s="1" customFormat="1" ht="18" customHeight="1">
      <c r="B22" s="28"/>
      <c r="E22" s="21" t="s">
        <v>32</v>
      </c>
      <c r="I22" s="23" t="s">
        <v>25</v>
      </c>
      <c r="J22" s="21" t="s">
        <v>1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33</v>
      </c>
      <c r="L24" s="28"/>
    </row>
    <row r="25" spans="2:12" s="7" customFormat="1" ht="16.5" customHeight="1">
      <c r="B25" s="84"/>
      <c r="E25" s="171" t="s">
        <v>1</v>
      </c>
      <c r="F25" s="171"/>
      <c r="G25" s="171"/>
      <c r="H25" s="171"/>
      <c r="L25" s="84"/>
    </row>
    <row r="26" spans="2:12" s="1" customFormat="1" ht="6.9" customHeight="1">
      <c r="B26" s="28"/>
      <c r="L26" s="28"/>
    </row>
    <row r="27" spans="2:12" s="1" customFormat="1" ht="6.9" customHeight="1">
      <c r="B27" s="28"/>
      <c r="D27" s="52"/>
      <c r="E27" s="52"/>
      <c r="F27" s="52"/>
      <c r="G27" s="52"/>
      <c r="H27" s="52"/>
      <c r="I27" s="52"/>
      <c r="J27" s="52"/>
      <c r="K27" s="52"/>
      <c r="L27" s="28"/>
    </row>
    <row r="28" spans="2:12" s="1" customFormat="1" ht="25.35" customHeight="1">
      <c r="B28" s="28"/>
      <c r="D28" s="85" t="s">
        <v>34</v>
      </c>
      <c r="J28" s="65">
        <f>ROUND(J125, 2)</f>
        <v>0</v>
      </c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" customHeight="1">
      <c r="B30" s="28"/>
      <c r="F30" s="31" t="s">
        <v>36</v>
      </c>
      <c r="I30" s="31" t="s">
        <v>35</v>
      </c>
      <c r="J30" s="31" t="s">
        <v>37</v>
      </c>
      <c r="L30" s="28"/>
    </row>
    <row r="31" spans="2:12" s="1" customFormat="1" ht="14.4" customHeight="1">
      <c r="B31" s="28"/>
      <c r="D31" s="54" t="s">
        <v>38</v>
      </c>
      <c r="E31" s="33" t="s">
        <v>39</v>
      </c>
      <c r="F31" s="86">
        <f>ROUND((SUM(BE125:BE332)),  2)</f>
        <v>0</v>
      </c>
      <c r="G31" s="87"/>
      <c r="H31" s="87"/>
      <c r="I31" s="88">
        <v>0.2</v>
      </c>
      <c r="J31" s="86">
        <f>ROUND(((SUM(BE125:BE332))*I31),  2)</f>
        <v>0</v>
      </c>
      <c r="L31" s="28"/>
    </row>
    <row r="32" spans="2:12" s="1" customFormat="1" ht="14.4" customHeight="1">
      <c r="B32" s="28"/>
      <c r="E32" s="33" t="s">
        <v>40</v>
      </c>
      <c r="F32" s="86">
        <f>ROUND((SUM(BF125:BF332)),  2)</f>
        <v>0</v>
      </c>
      <c r="G32" s="87"/>
      <c r="H32" s="87"/>
      <c r="I32" s="88">
        <v>0.2</v>
      </c>
      <c r="J32" s="86">
        <f>ROUND(((SUM(BF125:BF332))*I32),  2)</f>
        <v>0</v>
      </c>
      <c r="L32" s="28"/>
    </row>
    <row r="33" spans="2:12" s="1" customFormat="1" ht="14.4" hidden="1" customHeight="1">
      <c r="B33" s="28"/>
      <c r="E33" s="23" t="s">
        <v>41</v>
      </c>
      <c r="F33" s="89">
        <f>ROUND((SUM(BG125:BG332)),  2)</f>
        <v>0</v>
      </c>
      <c r="I33" s="90">
        <v>0.2</v>
      </c>
      <c r="J33" s="89">
        <f>0</f>
        <v>0</v>
      </c>
      <c r="L33" s="28"/>
    </row>
    <row r="34" spans="2:12" s="1" customFormat="1" ht="14.4" hidden="1" customHeight="1">
      <c r="B34" s="28"/>
      <c r="E34" s="23" t="s">
        <v>42</v>
      </c>
      <c r="F34" s="89">
        <f>ROUND((SUM(BH125:BH332)),  2)</f>
        <v>0</v>
      </c>
      <c r="I34" s="90">
        <v>0.2</v>
      </c>
      <c r="J34" s="89">
        <f>0</f>
        <v>0</v>
      </c>
      <c r="L34" s="28"/>
    </row>
    <row r="35" spans="2:12" s="1" customFormat="1" ht="14.4" hidden="1" customHeight="1">
      <c r="B35" s="28"/>
      <c r="E35" s="33" t="s">
        <v>43</v>
      </c>
      <c r="F35" s="86">
        <f>ROUND((SUM(BI125:BI332)),  2)</f>
        <v>0</v>
      </c>
      <c r="G35" s="87"/>
      <c r="H35" s="87"/>
      <c r="I35" s="88">
        <v>0</v>
      </c>
      <c r="J35" s="86">
        <f>0</f>
        <v>0</v>
      </c>
      <c r="L35" s="28"/>
    </row>
    <row r="36" spans="2:12" s="1" customFormat="1" ht="6.9" customHeight="1">
      <c r="B36" s="28"/>
      <c r="L36" s="28"/>
    </row>
    <row r="37" spans="2:12" s="1" customFormat="1" ht="25.35" customHeight="1">
      <c r="B37" s="28"/>
      <c r="C37" s="91"/>
      <c r="D37" s="92" t="s">
        <v>44</v>
      </c>
      <c r="E37" s="56"/>
      <c r="F37" s="56"/>
      <c r="G37" s="93" t="s">
        <v>45</v>
      </c>
      <c r="H37" s="94" t="s">
        <v>46</v>
      </c>
      <c r="I37" s="56"/>
      <c r="J37" s="95">
        <f>SUM(J28:J35)</f>
        <v>0</v>
      </c>
      <c r="K37" s="96"/>
      <c r="L37" s="28"/>
    </row>
    <row r="38" spans="2:12" s="1" customFormat="1" ht="14.4" customHeight="1">
      <c r="B38" s="28"/>
      <c r="L38" s="28"/>
    </row>
    <row r="39" spans="2:12" ht="14.4" customHeight="1">
      <c r="B39" s="16"/>
      <c r="L39" s="16"/>
    </row>
    <row r="40" spans="2:12" ht="14.4" customHeight="1">
      <c r="B40" s="16"/>
      <c r="L40" s="16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49</v>
      </c>
      <c r="E61" s="30"/>
      <c r="F61" s="97" t="s">
        <v>50</v>
      </c>
      <c r="G61" s="42" t="s">
        <v>49</v>
      </c>
      <c r="H61" s="30"/>
      <c r="I61" s="30"/>
      <c r="J61" s="98" t="s">
        <v>50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49</v>
      </c>
      <c r="E76" s="30"/>
      <c r="F76" s="97" t="s">
        <v>50</v>
      </c>
      <c r="G76" s="42" t="s">
        <v>49</v>
      </c>
      <c r="H76" s="30"/>
      <c r="I76" s="30"/>
      <c r="J76" s="98" t="s">
        <v>50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109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30" customHeight="1">
      <c r="B85" s="28"/>
      <c r="E85" s="185" t="str">
        <f>E7</f>
        <v>Revitalizácia verejného priestoru medzi ul. Michalská a Pod lesíkom, 082 22, Šarišské Michaľany</v>
      </c>
      <c r="F85" s="205"/>
      <c r="G85" s="205"/>
      <c r="H85" s="205"/>
      <c r="L85" s="28"/>
    </row>
    <row r="86" spans="2:47" s="1" customFormat="1" ht="6.9" customHeight="1">
      <c r="B86" s="28"/>
      <c r="L86" s="28"/>
    </row>
    <row r="87" spans="2:47" s="1" customFormat="1" ht="12" customHeight="1">
      <c r="B87" s="28"/>
      <c r="C87" s="23" t="s">
        <v>19</v>
      </c>
      <c r="F87" s="21" t="str">
        <f>F10</f>
        <v>Šarišské Michaľany, p.č. 480/1</v>
      </c>
      <c r="I87" s="23" t="s">
        <v>21</v>
      </c>
      <c r="J87" s="51">
        <f>IF(J10="","",J10)</f>
        <v>44757</v>
      </c>
      <c r="L87" s="28"/>
    </row>
    <row r="88" spans="2:47" s="1" customFormat="1" ht="6.9" customHeight="1">
      <c r="B88" s="28"/>
      <c r="L88" s="28"/>
    </row>
    <row r="89" spans="2:47" s="1" customFormat="1" ht="25.65" customHeight="1">
      <c r="B89" s="28"/>
      <c r="C89" s="23" t="s">
        <v>22</v>
      </c>
      <c r="F89" s="21" t="str">
        <f>E13</f>
        <v>Obecný úrad Šarišské Michaľany</v>
      </c>
      <c r="I89" s="23" t="s">
        <v>28</v>
      </c>
      <c r="J89" s="26" t="str">
        <f>E19</f>
        <v>doc. Ing. arch. Milan Andráš PhD.</v>
      </c>
      <c r="L89" s="28"/>
    </row>
    <row r="90" spans="2:47" s="1" customFormat="1" ht="15.15" customHeight="1">
      <c r="B90" s="28"/>
      <c r="C90" s="23" t="s">
        <v>26</v>
      </c>
      <c r="F90" s="21" t="str">
        <f>IF(E16="","",E16)</f>
        <v>Vyplň údaj</v>
      </c>
      <c r="I90" s="23" t="s">
        <v>31</v>
      </c>
      <c r="J90" s="26" t="str">
        <f>E22</f>
        <v>Bc. Zoltán Sándor</v>
      </c>
      <c r="L90" s="28"/>
    </row>
    <row r="91" spans="2:47" s="1" customFormat="1" ht="10.35" customHeight="1">
      <c r="B91" s="28"/>
      <c r="L91" s="28"/>
    </row>
    <row r="92" spans="2:47" s="1" customFormat="1" ht="29.25" customHeight="1">
      <c r="B92" s="28"/>
      <c r="C92" s="99" t="s">
        <v>110</v>
      </c>
      <c r="D92" s="91"/>
      <c r="E92" s="91"/>
      <c r="F92" s="91"/>
      <c r="G92" s="91"/>
      <c r="H92" s="91"/>
      <c r="I92" s="91"/>
      <c r="J92" s="100" t="s">
        <v>111</v>
      </c>
      <c r="K92" s="91"/>
      <c r="L92" s="28"/>
    </row>
    <row r="93" spans="2:47" s="1" customFormat="1" ht="10.35" customHeight="1">
      <c r="B93" s="28"/>
      <c r="L93" s="28"/>
    </row>
    <row r="94" spans="2:47" s="1" customFormat="1" ht="22.8" customHeight="1">
      <c r="B94" s="28"/>
      <c r="C94" s="101" t="s">
        <v>112</v>
      </c>
      <c r="J94" s="65">
        <f>J125</f>
        <v>0</v>
      </c>
      <c r="L94" s="28"/>
      <c r="AU94" s="13" t="s">
        <v>113</v>
      </c>
    </row>
    <row r="95" spans="2:47" s="8" customFormat="1" ht="24.9" customHeight="1">
      <c r="B95" s="102"/>
      <c r="D95" s="103" t="s">
        <v>114</v>
      </c>
      <c r="E95" s="104"/>
      <c r="F95" s="104"/>
      <c r="G95" s="104"/>
      <c r="H95" s="104"/>
      <c r="I95" s="104"/>
      <c r="J95" s="105">
        <f>J126</f>
        <v>0</v>
      </c>
      <c r="L95" s="102"/>
    </row>
    <row r="96" spans="2:47" s="9" customFormat="1" ht="19.95" customHeight="1">
      <c r="B96" s="106"/>
      <c r="D96" s="107" t="s">
        <v>115</v>
      </c>
      <c r="E96" s="108"/>
      <c r="F96" s="108"/>
      <c r="G96" s="108"/>
      <c r="H96" s="108"/>
      <c r="I96" s="108"/>
      <c r="J96" s="109">
        <f>J127</f>
        <v>0</v>
      </c>
      <c r="L96" s="106"/>
    </row>
    <row r="97" spans="2:12" s="9" customFormat="1" ht="19.95" customHeight="1">
      <c r="B97" s="106"/>
      <c r="D97" s="107" t="s">
        <v>116</v>
      </c>
      <c r="E97" s="108"/>
      <c r="F97" s="108"/>
      <c r="G97" s="108"/>
      <c r="H97" s="108"/>
      <c r="I97" s="108"/>
      <c r="J97" s="109">
        <f>J208</f>
        <v>0</v>
      </c>
      <c r="L97" s="106"/>
    </row>
    <row r="98" spans="2:12" s="9" customFormat="1" ht="19.95" customHeight="1">
      <c r="B98" s="106"/>
      <c r="D98" s="107" t="s">
        <v>117</v>
      </c>
      <c r="E98" s="108"/>
      <c r="F98" s="108"/>
      <c r="G98" s="108"/>
      <c r="H98" s="108"/>
      <c r="I98" s="108"/>
      <c r="J98" s="109">
        <f>J212</f>
        <v>0</v>
      </c>
      <c r="L98" s="106"/>
    </row>
    <row r="99" spans="2:12" s="9" customFormat="1" ht="19.95" customHeight="1">
      <c r="B99" s="106"/>
      <c r="D99" s="107" t="s">
        <v>118</v>
      </c>
      <c r="E99" s="108"/>
      <c r="F99" s="108"/>
      <c r="G99" s="108"/>
      <c r="H99" s="108"/>
      <c r="I99" s="108"/>
      <c r="J99" s="109">
        <f>J218</f>
        <v>0</v>
      </c>
      <c r="L99" s="106"/>
    </row>
    <row r="100" spans="2:12" s="9" customFormat="1" ht="19.95" customHeight="1">
      <c r="B100" s="106"/>
      <c r="D100" s="107" t="s">
        <v>119</v>
      </c>
      <c r="E100" s="108"/>
      <c r="F100" s="108"/>
      <c r="G100" s="108"/>
      <c r="H100" s="108"/>
      <c r="I100" s="108"/>
      <c r="J100" s="109">
        <f>J228</f>
        <v>0</v>
      </c>
      <c r="L100" s="106"/>
    </row>
    <row r="101" spans="2:12" s="9" customFormat="1" ht="19.95" customHeight="1">
      <c r="B101" s="106"/>
      <c r="D101" s="107" t="s">
        <v>120</v>
      </c>
      <c r="E101" s="108"/>
      <c r="F101" s="108"/>
      <c r="G101" s="108"/>
      <c r="H101" s="108"/>
      <c r="I101" s="108"/>
      <c r="J101" s="109">
        <f>J266</f>
        <v>0</v>
      </c>
      <c r="L101" s="106"/>
    </row>
    <row r="102" spans="2:12" s="8" customFormat="1" ht="24.9" customHeight="1">
      <c r="B102" s="102"/>
      <c r="D102" s="103" t="s">
        <v>121</v>
      </c>
      <c r="E102" s="104"/>
      <c r="F102" s="104"/>
      <c r="G102" s="104"/>
      <c r="H102" s="104"/>
      <c r="I102" s="104"/>
      <c r="J102" s="105">
        <f>J269</f>
        <v>0</v>
      </c>
      <c r="L102" s="102"/>
    </row>
    <row r="103" spans="2:12" s="9" customFormat="1" ht="19.95" customHeight="1">
      <c r="B103" s="106"/>
      <c r="D103" s="107" t="s">
        <v>122</v>
      </c>
      <c r="E103" s="108"/>
      <c r="F103" s="108"/>
      <c r="G103" s="108"/>
      <c r="H103" s="108"/>
      <c r="I103" s="108"/>
      <c r="J103" s="109">
        <f>J270</f>
        <v>0</v>
      </c>
      <c r="L103" s="106"/>
    </row>
    <row r="104" spans="2:12" s="9" customFormat="1" ht="19.95" customHeight="1">
      <c r="B104" s="106"/>
      <c r="D104" s="107" t="s">
        <v>123</v>
      </c>
      <c r="E104" s="108"/>
      <c r="F104" s="108"/>
      <c r="G104" s="108"/>
      <c r="H104" s="108"/>
      <c r="I104" s="108"/>
      <c r="J104" s="109">
        <f>J304</f>
        <v>0</v>
      </c>
      <c r="L104" s="106"/>
    </row>
    <row r="105" spans="2:12" s="9" customFormat="1" ht="19.95" customHeight="1">
      <c r="B105" s="106"/>
      <c r="D105" s="107" t="s">
        <v>124</v>
      </c>
      <c r="E105" s="108"/>
      <c r="F105" s="108"/>
      <c r="G105" s="108"/>
      <c r="H105" s="108"/>
      <c r="I105" s="108"/>
      <c r="J105" s="109">
        <f>J307</f>
        <v>0</v>
      </c>
      <c r="L105" s="106"/>
    </row>
    <row r="106" spans="2:12" s="8" customFormat="1" ht="24.9" customHeight="1">
      <c r="B106" s="102"/>
      <c r="D106" s="103" t="s">
        <v>125</v>
      </c>
      <c r="E106" s="104"/>
      <c r="F106" s="104"/>
      <c r="G106" s="104"/>
      <c r="H106" s="104"/>
      <c r="I106" s="104"/>
      <c r="J106" s="105">
        <f>J319</f>
        <v>0</v>
      </c>
      <c r="L106" s="102"/>
    </row>
    <row r="107" spans="2:12" s="8" customFormat="1" ht="24.9" customHeight="1">
      <c r="B107" s="102"/>
      <c r="D107" s="103" t="s">
        <v>126</v>
      </c>
      <c r="E107" s="104"/>
      <c r="F107" s="104"/>
      <c r="G107" s="104"/>
      <c r="H107" s="104"/>
      <c r="I107" s="104"/>
      <c r="J107" s="105">
        <f>J327</f>
        <v>0</v>
      </c>
      <c r="L107" s="102"/>
    </row>
    <row r="108" spans="2:12" s="1" customFormat="1" ht="21.75" customHeight="1">
      <c r="B108" s="28"/>
      <c r="L108" s="28"/>
    </row>
    <row r="109" spans="2:12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65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65" s="1" customFormat="1" ht="24.9" customHeight="1">
      <c r="B114" s="28"/>
      <c r="C114" s="17" t="s">
        <v>127</v>
      </c>
      <c r="L114" s="28"/>
    </row>
    <row r="115" spans="2:65" s="1" customFormat="1" ht="6.9" customHeight="1">
      <c r="B115" s="28"/>
      <c r="L115" s="28"/>
    </row>
    <row r="116" spans="2:65" s="1" customFormat="1" ht="12" customHeight="1">
      <c r="B116" s="28"/>
      <c r="C116" s="23" t="s">
        <v>15</v>
      </c>
      <c r="L116" s="28"/>
    </row>
    <row r="117" spans="2:65" s="1" customFormat="1" ht="30" customHeight="1">
      <c r="B117" s="28"/>
      <c r="E117" s="185" t="str">
        <f>E7</f>
        <v>Revitalizácia verejného priestoru medzi ul. Michalská a Pod lesíkom, 082 22, Šarišské Michaľany</v>
      </c>
      <c r="F117" s="205"/>
      <c r="G117" s="205"/>
      <c r="H117" s="205"/>
      <c r="L117" s="28"/>
    </row>
    <row r="118" spans="2:65" s="1" customFormat="1" ht="6.9" customHeight="1">
      <c r="B118" s="28"/>
      <c r="L118" s="28"/>
    </row>
    <row r="119" spans="2:65" s="1" customFormat="1" ht="12" customHeight="1">
      <c r="B119" s="28"/>
      <c r="C119" s="23" t="s">
        <v>19</v>
      </c>
      <c r="F119" s="21" t="str">
        <f>F10</f>
        <v>Šarišské Michaľany, p.č. 480/1</v>
      </c>
      <c r="I119" s="23" t="s">
        <v>21</v>
      </c>
      <c r="J119" s="51">
        <f>IF(J10="","",J10)</f>
        <v>44757</v>
      </c>
      <c r="L119" s="28"/>
    </row>
    <row r="120" spans="2:65" s="1" customFormat="1" ht="6.9" customHeight="1">
      <c r="B120" s="28"/>
      <c r="L120" s="28"/>
    </row>
    <row r="121" spans="2:65" s="1" customFormat="1" ht="25.65" customHeight="1">
      <c r="B121" s="28"/>
      <c r="C121" s="23" t="s">
        <v>22</v>
      </c>
      <c r="F121" s="21" t="str">
        <f>E13</f>
        <v>Obecný úrad Šarišské Michaľany</v>
      </c>
      <c r="I121" s="23" t="s">
        <v>28</v>
      </c>
      <c r="J121" s="26" t="str">
        <f>E19</f>
        <v>doc. Ing. arch. Milan Andráš PhD.</v>
      </c>
      <c r="L121" s="28"/>
    </row>
    <row r="122" spans="2:65" s="1" customFormat="1" ht="15.15" customHeight="1">
      <c r="B122" s="28"/>
      <c r="C122" s="23" t="s">
        <v>26</v>
      </c>
      <c r="F122" s="21" t="str">
        <f>IF(E16="","",E16)</f>
        <v>Vyplň údaj</v>
      </c>
      <c r="I122" s="23" t="s">
        <v>31</v>
      </c>
      <c r="J122" s="26" t="str">
        <f>E22</f>
        <v>Bc. Zoltán Sándor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0"/>
      <c r="C124" s="111" t="s">
        <v>128</v>
      </c>
      <c r="D124" s="112" t="s">
        <v>59</v>
      </c>
      <c r="E124" s="112" t="s">
        <v>55</v>
      </c>
      <c r="F124" s="112" t="s">
        <v>56</v>
      </c>
      <c r="G124" s="112" t="s">
        <v>129</v>
      </c>
      <c r="H124" s="112" t="s">
        <v>130</v>
      </c>
      <c r="I124" s="112" t="s">
        <v>131</v>
      </c>
      <c r="J124" s="113" t="s">
        <v>111</v>
      </c>
      <c r="K124" s="114" t="s">
        <v>132</v>
      </c>
      <c r="L124" s="110"/>
      <c r="M124" s="58" t="s">
        <v>1</v>
      </c>
      <c r="N124" s="59" t="s">
        <v>38</v>
      </c>
      <c r="O124" s="59" t="s">
        <v>133</v>
      </c>
      <c r="P124" s="59" t="s">
        <v>134</v>
      </c>
      <c r="Q124" s="59" t="s">
        <v>135</v>
      </c>
      <c r="R124" s="59" t="s">
        <v>136</v>
      </c>
      <c r="S124" s="59" t="s">
        <v>137</v>
      </c>
      <c r="T124" s="60" t="s">
        <v>138</v>
      </c>
    </row>
    <row r="125" spans="2:65" s="1" customFormat="1" ht="22.8" customHeight="1">
      <c r="B125" s="28"/>
      <c r="C125" s="63" t="s">
        <v>112</v>
      </c>
      <c r="J125" s="115">
        <f>BK125</f>
        <v>0</v>
      </c>
      <c r="L125" s="28"/>
      <c r="M125" s="61"/>
      <c r="N125" s="52"/>
      <c r="O125" s="52"/>
      <c r="P125" s="116">
        <f>P126+P269+P319+P327</f>
        <v>0</v>
      </c>
      <c r="Q125" s="52"/>
      <c r="R125" s="116">
        <f>R126+R269+R319+R327</f>
        <v>2439.2382437599999</v>
      </c>
      <c r="S125" s="52"/>
      <c r="T125" s="117">
        <f>T126+T269+T319+T327</f>
        <v>106.49100000000001</v>
      </c>
      <c r="AT125" s="13" t="s">
        <v>73</v>
      </c>
      <c r="AU125" s="13" t="s">
        <v>113</v>
      </c>
      <c r="BK125" s="118">
        <f>BK126+BK269+BK319+BK327</f>
        <v>0</v>
      </c>
    </row>
    <row r="126" spans="2:65" s="11" customFormat="1" ht="25.95" customHeight="1">
      <c r="B126" s="119"/>
      <c r="D126" s="120" t="s">
        <v>73</v>
      </c>
      <c r="E126" s="121" t="s">
        <v>139</v>
      </c>
      <c r="F126" s="121" t="s">
        <v>140</v>
      </c>
      <c r="I126" s="122"/>
      <c r="J126" s="123">
        <f>BK126</f>
        <v>0</v>
      </c>
      <c r="L126" s="119"/>
      <c r="M126" s="124"/>
      <c r="P126" s="125">
        <f>P127+P208+P212+P218+P228+P266</f>
        <v>0</v>
      </c>
      <c r="R126" s="125">
        <f>R127+R208+R212+R218+R228+R266</f>
        <v>2404.4942637599997</v>
      </c>
      <c r="T126" s="126">
        <f>T127+T208+T212+T218+T228+T266</f>
        <v>106.49100000000001</v>
      </c>
      <c r="AR126" s="120" t="s">
        <v>79</v>
      </c>
      <c r="AT126" s="127" t="s">
        <v>73</v>
      </c>
      <c r="AU126" s="127" t="s">
        <v>74</v>
      </c>
      <c r="AY126" s="120" t="s">
        <v>141</v>
      </c>
      <c r="BK126" s="128">
        <f>BK127+BK208+BK212+BK218+BK228+BK266</f>
        <v>0</v>
      </c>
    </row>
    <row r="127" spans="2:65" s="11" customFormat="1" ht="22.8" customHeight="1">
      <c r="B127" s="119"/>
      <c r="D127" s="120" t="s">
        <v>73</v>
      </c>
      <c r="E127" s="129" t="s">
        <v>79</v>
      </c>
      <c r="F127" s="129" t="s">
        <v>142</v>
      </c>
      <c r="I127" s="122"/>
      <c r="J127" s="130">
        <f>BK127</f>
        <v>0</v>
      </c>
      <c r="L127" s="119"/>
      <c r="M127" s="124"/>
      <c r="P127" s="125">
        <f>SUM(P128:P207)</f>
        <v>0</v>
      </c>
      <c r="R127" s="125">
        <f>SUM(R128:R207)</f>
        <v>970.05497299999979</v>
      </c>
      <c r="T127" s="126">
        <f>SUM(T128:T207)</f>
        <v>0</v>
      </c>
      <c r="AR127" s="120" t="s">
        <v>79</v>
      </c>
      <c r="AT127" s="127" t="s">
        <v>73</v>
      </c>
      <c r="AU127" s="127" t="s">
        <v>79</v>
      </c>
      <c r="AY127" s="120" t="s">
        <v>141</v>
      </c>
      <c r="BK127" s="128">
        <f>SUM(BK128:BK207)</f>
        <v>0</v>
      </c>
    </row>
    <row r="128" spans="2:65" s="1" customFormat="1" ht="24.15" customHeight="1">
      <c r="B128" s="131"/>
      <c r="C128" s="132" t="s">
        <v>79</v>
      </c>
      <c r="D128" s="132" t="s">
        <v>143</v>
      </c>
      <c r="E128" s="133" t="s">
        <v>144</v>
      </c>
      <c r="F128" s="134" t="s">
        <v>145</v>
      </c>
      <c r="G128" s="135" t="s">
        <v>95</v>
      </c>
      <c r="H128" s="136">
        <v>1771.3889999999999</v>
      </c>
      <c r="I128" s="137"/>
      <c r="J128" s="138">
        <f t="shared" ref="J128:J159" si="0">ROUND(I128*H128,2)</f>
        <v>0</v>
      </c>
      <c r="K128" s="139"/>
      <c r="L128" s="28"/>
      <c r="M128" s="140" t="s">
        <v>1</v>
      </c>
      <c r="N128" s="141" t="s">
        <v>40</v>
      </c>
      <c r="P128" s="142">
        <f t="shared" ref="P128:P159" si="1">O128*H128</f>
        <v>0</v>
      </c>
      <c r="Q128" s="142">
        <v>0</v>
      </c>
      <c r="R128" s="142">
        <f t="shared" ref="R128:R159" si="2">Q128*H128</f>
        <v>0</v>
      </c>
      <c r="S128" s="142">
        <v>0</v>
      </c>
      <c r="T128" s="143">
        <f t="shared" ref="T128:T159" si="3">S128*H128</f>
        <v>0</v>
      </c>
      <c r="AR128" s="144" t="s">
        <v>146</v>
      </c>
      <c r="AT128" s="144" t="s">
        <v>143</v>
      </c>
      <c r="AU128" s="144" t="s">
        <v>84</v>
      </c>
      <c r="AY128" s="13" t="s">
        <v>141</v>
      </c>
      <c r="BE128" s="145">
        <f t="shared" ref="BE128:BE159" si="4">IF(N128="základná",J128,0)</f>
        <v>0</v>
      </c>
      <c r="BF128" s="145">
        <f t="shared" ref="BF128:BF159" si="5">IF(N128="znížená",J128,0)</f>
        <v>0</v>
      </c>
      <c r="BG128" s="145">
        <f t="shared" ref="BG128:BG159" si="6">IF(N128="zákl. prenesená",J128,0)</f>
        <v>0</v>
      </c>
      <c r="BH128" s="145">
        <f t="shared" ref="BH128:BH159" si="7">IF(N128="zníž. prenesená",J128,0)</f>
        <v>0</v>
      </c>
      <c r="BI128" s="145">
        <f t="shared" ref="BI128:BI159" si="8">IF(N128="nulová",J128,0)</f>
        <v>0</v>
      </c>
      <c r="BJ128" s="13" t="s">
        <v>84</v>
      </c>
      <c r="BK128" s="145">
        <f t="shared" ref="BK128:BK159" si="9">ROUND(I128*H128,2)</f>
        <v>0</v>
      </c>
      <c r="BL128" s="13" t="s">
        <v>146</v>
      </c>
      <c r="BM128" s="144" t="s">
        <v>147</v>
      </c>
    </row>
    <row r="129" spans="2:65" s="1" customFormat="1" ht="24.15" customHeight="1">
      <c r="B129" s="131"/>
      <c r="C129" s="132" t="s">
        <v>84</v>
      </c>
      <c r="D129" s="132" t="s">
        <v>143</v>
      </c>
      <c r="E129" s="133" t="s">
        <v>148</v>
      </c>
      <c r="F129" s="134" t="s">
        <v>149</v>
      </c>
      <c r="G129" s="135" t="s">
        <v>95</v>
      </c>
      <c r="H129" s="136">
        <v>1771.3889999999999</v>
      </c>
      <c r="I129" s="137"/>
      <c r="J129" s="138">
        <f t="shared" si="0"/>
        <v>0</v>
      </c>
      <c r="K129" s="139"/>
      <c r="L129" s="28"/>
      <c r="M129" s="140" t="s">
        <v>1</v>
      </c>
      <c r="N129" s="141" t="s">
        <v>40</v>
      </c>
      <c r="P129" s="142">
        <f t="shared" si="1"/>
        <v>0</v>
      </c>
      <c r="Q129" s="142">
        <v>0</v>
      </c>
      <c r="R129" s="142">
        <f t="shared" si="2"/>
        <v>0</v>
      </c>
      <c r="S129" s="142">
        <v>0</v>
      </c>
      <c r="T129" s="143">
        <f t="shared" si="3"/>
        <v>0</v>
      </c>
      <c r="AR129" s="144" t="s">
        <v>146</v>
      </c>
      <c r="AT129" s="144" t="s">
        <v>143</v>
      </c>
      <c r="AU129" s="144" t="s">
        <v>84</v>
      </c>
      <c r="AY129" s="13" t="s">
        <v>141</v>
      </c>
      <c r="BE129" s="145">
        <f t="shared" si="4"/>
        <v>0</v>
      </c>
      <c r="BF129" s="145">
        <f t="shared" si="5"/>
        <v>0</v>
      </c>
      <c r="BG129" s="145">
        <f t="shared" si="6"/>
        <v>0</v>
      </c>
      <c r="BH129" s="145">
        <f t="shared" si="7"/>
        <v>0</v>
      </c>
      <c r="BI129" s="145">
        <f t="shared" si="8"/>
        <v>0</v>
      </c>
      <c r="BJ129" s="13" t="s">
        <v>84</v>
      </c>
      <c r="BK129" s="145">
        <f t="shared" si="9"/>
        <v>0</v>
      </c>
      <c r="BL129" s="13" t="s">
        <v>146</v>
      </c>
      <c r="BM129" s="144" t="s">
        <v>150</v>
      </c>
    </row>
    <row r="130" spans="2:65" s="1" customFormat="1" ht="24.15" customHeight="1">
      <c r="B130" s="131"/>
      <c r="C130" s="132" t="s">
        <v>151</v>
      </c>
      <c r="D130" s="132" t="s">
        <v>143</v>
      </c>
      <c r="E130" s="133" t="s">
        <v>152</v>
      </c>
      <c r="F130" s="134" t="s">
        <v>153</v>
      </c>
      <c r="G130" s="135" t="s">
        <v>95</v>
      </c>
      <c r="H130" s="136">
        <v>26.175000000000001</v>
      </c>
      <c r="I130" s="137"/>
      <c r="J130" s="138">
        <f t="shared" si="0"/>
        <v>0</v>
      </c>
      <c r="K130" s="139"/>
      <c r="L130" s="28"/>
      <c r="M130" s="140" t="s">
        <v>1</v>
      </c>
      <c r="N130" s="141" t="s">
        <v>40</v>
      </c>
      <c r="P130" s="142">
        <f t="shared" si="1"/>
        <v>0</v>
      </c>
      <c r="Q130" s="142">
        <v>0</v>
      </c>
      <c r="R130" s="142">
        <f t="shared" si="2"/>
        <v>0</v>
      </c>
      <c r="S130" s="142">
        <v>0</v>
      </c>
      <c r="T130" s="143">
        <f t="shared" si="3"/>
        <v>0</v>
      </c>
      <c r="AR130" s="144" t="s">
        <v>146</v>
      </c>
      <c r="AT130" s="144" t="s">
        <v>143</v>
      </c>
      <c r="AU130" s="144" t="s">
        <v>84</v>
      </c>
      <c r="AY130" s="13" t="s">
        <v>141</v>
      </c>
      <c r="BE130" s="145">
        <f t="shared" si="4"/>
        <v>0</v>
      </c>
      <c r="BF130" s="145">
        <f t="shared" si="5"/>
        <v>0</v>
      </c>
      <c r="BG130" s="145">
        <f t="shared" si="6"/>
        <v>0</v>
      </c>
      <c r="BH130" s="145">
        <f t="shared" si="7"/>
        <v>0</v>
      </c>
      <c r="BI130" s="145">
        <f t="shared" si="8"/>
        <v>0</v>
      </c>
      <c r="BJ130" s="13" t="s">
        <v>84</v>
      </c>
      <c r="BK130" s="145">
        <f t="shared" si="9"/>
        <v>0</v>
      </c>
      <c r="BL130" s="13" t="s">
        <v>146</v>
      </c>
      <c r="BM130" s="144" t="s">
        <v>154</v>
      </c>
    </row>
    <row r="131" spans="2:65" s="1" customFormat="1" ht="33" customHeight="1">
      <c r="B131" s="131"/>
      <c r="C131" s="132" t="s">
        <v>146</v>
      </c>
      <c r="D131" s="132" t="s">
        <v>143</v>
      </c>
      <c r="E131" s="133" t="s">
        <v>155</v>
      </c>
      <c r="F131" s="134" t="s">
        <v>156</v>
      </c>
      <c r="G131" s="135" t="s">
        <v>95</v>
      </c>
      <c r="H131" s="136">
        <v>1173.3679999999999</v>
      </c>
      <c r="I131" s="137"/>
      <c r="J131" s="138">
        <f t="shared" si="0"/>
        <v>0</v>
      </c>
      <c r="K131" s="139"/>
      <c r="L131" s="28"/>
      <c r="M131" s="140" t="s">
        <v>1</v>
      </c>
      <c r="N131" s="141" t="s">
        <v>40</v>
      </c>
      <c r="P131" s="142">
        <f t="shared" si="1"/>
        <v>0</v>
      </c>
      <c r="Q131" s="142">
        <v>0</v>
      </c>
      <c r="R131" s="142">
        <f t="shared" si="2"/>
        <v>0</v>
      </c>
      <c r="S131" s="142">
        <v>0</v>
      </c>
      <c r="T131" s="143">
        <f t="shared" si="3"/>
        <v>0</v>
      </c>
      <c r="AR131" s="144" t="s">
        <v>146</v>
      </c>
      <c r="AT131" s="144" t="s">
        <v>143</v>
      </c>
      <c r="AU131" s="144" t="s">
        <v>84</v>
      </c>
      <c r="AY131" s="13" t="s">
        <v>141</v>
      </c>
      <c r="BE131" s="145">
        <f t="shared" si="4"/>
        <v>0</v>
      </c>
      <c r="BF131" s="145">
        <f t="shared" si="5"/>
        <v>0</v>
      </c>
      <c r="BG131" s="145">
        <f t="shared" si="6"/>
        <v>0</v>
      </c>
      <c r="BH131" s="145">
        <f t="shared" si="7"/>
        <v>0</v>
      </c>
      <c r="BI131" s="145">
        <f t="shared" si="8"/>
        <v>0</v>
      </c>
      <c r="BJ131" s="13" t="s">
        <v>84</v>
      </c>
      <c r="BK131" s="145">
        <f t="shared" si="9"/>
        <v>0</v>
      </c>
      <c r="BL131" s="13" t="s">
        <v>146</v>
      </c>
      <c r="BM131" s="144" t="s">
        <v>157</v>
      </c>
    </row>
    <row r="132" spans="2:65" s="1" customFormat="1" ht="44.25" customHeight="1">
      <c r="B132" s="131"/>
      <c r="C132" s="132" t="s">
        <v>158</v>
      </c>
      <c r="D132" s="132" t="s">
        <v>143</v>
      </c>
      <c r="E132" s="133" t="s">
        <v>159</v>
      </c>
      <c r="F132" s="134" t="s">
        <v>160</v>
      </c>
      <c r="G132" s="135" t="s">
        <v>95</v>
      </c>
      <c r="H132" s="136">
        <v>598.02099999999996</v>
      </c>
      <c r="I132" s="137"/>
      <c r="J132" s="138">
        <f t="shared" si="0"/>
        <v>0</v>
      </c>
      <c r="K132" s="139"/>
      <c r="L132" s="28"/>
      <c r="M132" s="140" t="s">
        <v>1</v>
      </c>
      <c r="N132" s="141" t="s">
        <v>40</v>
      </c>
      <c r="P132" s="142">
        <f t="shared" si="1"/>
        <v>0</v>
      </c>
      <c r="Q132" s="142">
        <v>0</v>
      </c>
      <c r="R132" s="142">
        <f t="shared" si="2"/>
        <v>0</v>
      </c>
      <c r="S132" s="142">
        <v>0</v>
      </c>
      <c r="T132" s="143">
        <f t="shared" si="3"/>
        <v>0</v>
      </c>
      <c r="AR132" s="144" t="s">
        <v>146</v>
      </c>
      <c r="AT132" s="144" t="s">
        <v>143</v>
      </c>
      <c r="AU132" s="144" t="s">
        <v>84</v>
      </c>
      <c r="AY132" s="13" t="s">
        <v>141</v>
      </c>
      <c r="BE132" s="145">
        <f t="shared" si="4"/>
        <v>0</v>
      </c>
      <c r="BF132" s="145">
        <f t="shared" si="5"/>
        <v>0</v>
      </c>
      <c r="BG132" s="145">
        <f t="shared" si="6"/>
        <v>0</v>
      </c>
      <c r="BH132" s="145">
        <f t="shared" si="7"/>
        <v>0</v>
      </c>
      <c r="BI132" s="145">
        <f t="shared" si="8"/>
        <v>0</v>
      </c>
      <c r="BJ132" s="13" t="s">
        <v>84</v>
      </c>
      <c r="BK132" s="145">
        <f t="shared" si="9"/>
        <v>0</v>
      </c>
      <c r="BL132" s="13" t="s">
        <v>146</v>
      </c>
      <c r="BM132" s="144" t="s">
        <v>161</v>
      </c>
    </row>
    <row r="133" spans="2:65" s="1" customFormat="1" ht="44.25" customHeight="1">
      <c r="B133" s="131"/>
      <c r="C133" s="132" t="s">
        <v>162</v>
      </c>
      <c r="D133" s="132" t="s">
        <v>143</v>
      </c>
      <c r="E133" s="133" t="s">
        <v>163</v>
      </c>
      <c r="F133" s="134" t="s">
        <v>164</v>
      </c>
      <c r="G133" s="135" t="s">
        <v>95</v>
      </c>
      <c r="H133" s="136">
        <v>8372.2939999999999</v>
      </c>
      <c r="I133" s="137"/>
      <c r="J133" s="138">
        <f t="shared" si="0"/>
        <v>0</v>
      </c>
      <c r="K133" s="139"/>
      <c r="L133" s="28"/>
      <c r="M133" s="140" t="s">
        <v>1</v>
      </c>
      <c r="N133" s="141" t="s">
        <v>40</v>
      </c>
      <c r="P133" s="142">
        <f t="shared" si="1"/>
        <v>0</v>
      </c>
      <c r="Q133" s="142">
        <v>0</v>
      </c>
      <c r="R133" s="142">
        <f t="shared" si="2"/>
        <v>0</v>
      </c>
      <c r="S133" s="142">
        <v>0</v>
      </c>
      <c r="T133" s="143">
        <f t="shared" si="3"/>
        <v>0</v>
      </c>
      <c r="AR133" s="144" t="s">
        <v>146</v>
      </c>
      <c r="AT133" s="144" t="s">
        <v>143</v>
      </c>
      <c r="AU133" s="144" t="s">
        <v>84</v>
      </c>
      <c r="AY133" s="13" t="s">
        <v>141</v>
      </c>
      <c r="BE133" s="145">
        <f t="shared" si="4"/>
        <v>0</v>
      </c>
      <c r="BF133" s="145">
        <f t="shared" si="5"/>
        <v>0</v>
      </c>
      <c r="BG133" s="145">
        <f t="shared" si="6"/>
        <v>0</v>
      </c>
      <c r="BH133" s="145">
        <f t="shared" si="7"/>
        <v>0</v>
      </c>
      <c r="BI133" s="145">
        <f t="shared" si="8"/>
        <v>0</v>
      </c>
      <c r="BJ133" s="13" t="s">
        <v>84</v>
      </c>
      <c r="BK133" s="145">
        <f t="shared" si="9"/>
        <v>0</v>
      </c>
      <c r="BL133" s="13" t="s">
        <v>146</v>
      </c>
      <c r="BM133" s="144" t="s">
        <v>165</v>
      </c>
    </row>
    <row r="134" spans="2:65" s="1" customFormat="1" ht="21.75" customHeight="1">
      <c r="B134" s="131"/>
      <c r="C134" s="132" t="s">
        <v>166</v>
      </c>
      <c r="D134" s="132" t="s">
        <v>143</v>
      </c>
      <c r="E134" s="133" t="s">
        <v>167</v>
      </c>
      <c r="F134" s="134" t="s">
        <v>168</v>
      </c>
      <c r="G134" s="135" t="s">
        <v>95</v>
      </c>
      <c r="H134" s="136">
        <v>10.282</v>
      </c>
      <c r="I134" s="137"/>
      <c r="J134" s="138">
        <f t="shared" si="0"/>
        <v>0</v>
      </c>
      <c r="K134" s="139"/>
      <c r="L134" s="28"/>
      <c r="M134" s="140" t="s">
        <v>1</v>
      </c>
      <c r="N134" s="141" t="s">
        <v>40</v>
      </c>
      <c r="P134" s="142">
        <f t="shared" si="1"/>
        <v>0</v>
      </c>
      <c r="Q134" s="142">
        <v>0</v>
      </c>
      <c r="R134" s="142">
        <f t="shared" si="2"/>
        <v>0</v>
      </c>
      <c r="S134" s="142">
        <v>0</v>
      </c>
      <c r="T134" s="143">
        <f t="shared" si="3"/>
        <v>0</v>
      </c>
      <c r="AR134" s="144" t="s">
        <v>146</v>
      </c>
      <c r="AT134" s="144" t="s">
        <v>143</v>
      </c>
      <c r="AU134" s="144" t="s">
        <v>84</v>
      </c>
      <c r="AY134" s="13" t="s">
        <v>141</v>
      </c>
      <c r="BE134" s="145">
        <f t="shared" si="4"/>
        <v>0</v>
      </c>
      <c r="BF134" s="145">
        <f t="shared" si="5"/>
        <v>0</v>
      </c>
      <c r="BG134" s="145">
        <f t="shared" si="6"/>
        <v>0</v>
      </c>
      <c r="BH134" s="145">
        <f t="shared" si="7"/>
        <v>0</v>
      </c>
      <c r="BI134" s="145">
        <f t="shared" si="8"/>
        <v>0</v>
      </c>
      <c r="BJ134" s="13" t="s">
        <v>84</v>
      </c>
      <c r="BK134" s="145">
        <f t="shared" si="9"/>
        <v>0</v>
      </c>
      <c r="BL134" s="13" t="s">
        <v>146</v>
      </c>
      <c r="BM134" s="144" t="s">
        <v>169</v>
      </c>
    </row>
    <row r="135" spans="2:65" s="1" customFormat="1" ht="16.5" customHeight="1">
      <c r="B135" s="131"/>
      <c r="C135" s="146" t="s">
        <v>170</v>
      </c>
      <c r="D135" s="146" t="s">
        <v>171</v>
      </c>
      <c r="E135" s="147" t="s">
        <v>172</v>
      </c>
      <c r="F135" s="148" t="s">
        <v>173</v>
      </c>
      <c r="G135" s="149" t="s">
        <v>174</v>
      </c>
      <c r="H135" s="150">
        <v>18.507999999999999</v>
      </c>
      <c r="I135" s="151"/>
      <c r="J135" s="152">
        <f t="shared" si="0"/>
        <v>0</v>
      </c>
      <c r="K135" s="153"/>
      <c r="L135" s="154"/>
      <c r="M135" s="155" t="s">
        <v>1</v>
      </c>
      <c r="N135" s="156" t="s">
        <v>40</v>
      </c>
      <c r="P135" s="142">
        <f t="shared" si="1"/>
        <v>0</v>
      </c>
      <c r="Q135" s="142">
        <v>1</v>
      </c>
      <c r="R135" s="142">
        <f t="shared" si="2"/>
        <v>18.507999999999999</v>
      </c>
      <c r="S135" s="142">
        <v>0</v>
      </c>
      <c r="T135" s="143">
        <f t="shared" si="3"/>
        <v>0</v>
      </c>
      <c r="AR135" s="144" t="s">
        <v>170</v>
      </c>
      <c r="AT135" s="144" t="s">
        <v>171</v>
      </c>
      <c r="AU135" s="144" t="s">
        <v>84</v>
      </c>
      <c r="AY135" s="13" t="s">
        <v>141</v>
      </c>
      <c r="BE135" s="145">
        <f t="shared" si="4"/>
        <v>0</v>
      </c>
      <c r="BF135" s="145">
        <f t="shared" si="5"/>
        <v>0</v>
      </c>
      <c r="BG135" s="145">
        <f t="shared" si="6"/>
        <v>0</v>
      </c>
      <c r="BH135" s="145">
        <f t="shared" si="7"/>
        <v>0</v>
      </c>
      <c r="BI135" s="145">
        <f t="shared" si="8"/>
        <v>0</v>
      </c>
      <c r="BJ135" s="13" t="s">
        <v>84</v>
      </c>
      <c r="BK135" s="145">
        <f t="shared" si="9"/>
        <v>0</v>
      </c>
      <c r="BL135" s="13" t="s">
        <v>146</v>
      </c>
      <c r="BM135" s="144" t="s">
        <v>175</v>
      </c>
    </row>
    <row r="136" spans="2:65" s="1" customFormat="1" ht="21.75" customHeight="1">
      <c r="B136" s="131"/>
      <c r="C136" s="132" t="s">
        <v>176</v>
      </c>
      <c r="D136" s="132" t="s">
        <v>143</v>
      </c>
      <c r="E136" s="133" t="s">
        <v>177</v>
      </c>
      <c r="F136" s="134" t="s">
        <v>178</v>
      </c>
      <c r="G136" s="135" t="s">
        <v>95</v>
      </c>
      <c r="H136" s="136">
        <v>598.02099999999996</v>
      </c>
      <c r="I136" s="137"/>
      <c r="J136" s="138">
        <f t="shared" si="0"/>
        <v>0</v>
      </c>
      <c r="K136" s="139"/>
      <c r="L136" s="28"/>
      <c r="M136" s="140" t="s">
        <v>1</v>
      </c>
      <c r="N136" s="141" t="s">
        <v>40</v>
      </c>
      <c r="P136" s="142">
        <f t="shared" si="1"/>
        <v>0</v>
      </c>
      <c r="Q136" s="142">
        <v>0</v>
      </c>
      <c r="R136" s="142">
        <f t="shared" si="2"/>
        <v>0</v>
      </c>
      <c r="S136" s="142">
        <v>0</v>
      </c>
      <c r="T136" s="143">
        <f t="shared" si="3"/>
        <v>0</v>
      </c>
      <c r="AR136" s="144" t="s">
        <v>146</v>
      </c>
      <c r="AT136" s="144" t="s">
        <v>143</v>
      </c>
      <c r="AU136" s="144" t="s">
        <v>84</v>
      </c>
      <c r="AY136" s="13" t="s">
        <v>141</v>
      </c>
      <c r="BE136" s="145">
        <f t="shared" si="4"/>
        <v>0</v>
      </c>
      <c r="BF136" s="145">
        <f t="shared" si="5"/>
        <v>0</v>
      </c>
      <c r="BG136" s="145">
        <f t="shared" si="6"/>
        <v>0</v>
      </c>
      <c r="BH136" s="145">
        <f t="shared" si="7"/>
        <v>0</v>
      </c>
      <c r="BI136" s="145">
        <f t="shared" si="8"/>
        <v>0</v>
      </c>
      <c r="BJ136" s="13" t="s">
        <v>84</v>
      </c>
      <c r="BK136" s="145">
        <f t="shared" si="9"/>
        <v>0</v>
      </c>
      <c r="BL136" s="13" t="s">
        <v>146</v>
      </c>
      <c r="BM136" s="144" t="s">
        <v>179</v>
      </c>
    </row>
    <row r="137" spans="2:65" s="1" customFormat="1" ht="21.75" customHeight="1">
      <c r="B137" s="131"/>
      <c r="C137" s="132" t="s">
        <v>180</v>
      </c>
      <c r="D137" s="132" t="s">
        <v>143</v>
      </c>
      <c r="E137" s="133" t="s">
        <v>181</v>
      </c>
      <c r="F137" s="134" t="s">
        <v>182</v>
      </c>
      <c r="G137" s="135" t="s">
        <v>87</v>
      </c>
      <c r="H137" s="136">
        <v>5866.84</v>
      </c>
      <c r="I137" s="137"/>
      <c r="J137" s="138">
        <f t="shared" si="0"/>
        <v>0</v>
      </c>
      <c r="K137" s="139"/>
      <c r="L137" s="28"/>
      <c r="M137" s="140" t="s">
        <v>1</v>
      </c>
      <c r="N137" s="141" t="s">
        <v>40</v>
      </c>
      <c r="P137" s="142">
        <f t="shared" si="1"/>
        <v>0</v>
      </c>
      <c r="Q137" s="142">
        <v>0</v>
      </c>
      <c r="R137" s="142">
        <f t="shared" si="2"/>
        <v>0</v>
      </c>
      <c r="S137" s="142">
        <v>0</v>
      </c>
      <c r="T137" s="143">
        <f t="shared" si="3"/>
        <v>0</v>
      </c>
      <c r="AR137" s="144" t="s">
        <v>146</v>
      </c>
      <c r="AT137" s="144" t="s">
        <v>143</v>
      </c>
      <c r="AU137" s="144" t="s">
        <v>84</v>
      </c>
      <c r="AY137" s="13" t="s">
        <v>141</v>
      </c>
      <c r="BE137" s="145">
        <f t="shared" si="4"/>
        <v>0</v>
      </c>
      <c r="BF137" s="145">
        <f t="shared" si="5"/>
        <v>0</v>
      </c>
      <c r="BG137" s="145">
        <f t="shared" si="6"/>
        <v>0</v>
      </c>
      <c r="BH137" s="145">
        <f t="shared" si="7"/>
        <v>0</v>
      </c>
      <c r="BI137" s="145">
        <f t="shared" si="8"/>
        <v>0</v>
      </c>
      <c r="BJ137" s="13" t="s">
        <v>84</v>
      </c>
      <c r="BK137" s="145">
        <f t="shared" si="9"/>
        <v>0</v>
      </c>
      <c r="BL137" s="13" t="s">
        <v>146</v>
      </c>
      <c r="BM137" s="144" t="s">
        <v>183</v>
      </c>
    </row>
    <row r="138" spans="2:65" s="1" customFormat="1" ht="16.5" customHeight="1">
      <c r="B138" s="131"/>
      <c r="C138" s="146" t="s">
        <v>184</v>
      </c>
      <c r="D138" s="146" t="s">
        <v>171</v>
      </c>
      <c r="E138" s="147" t="s">
        <v>185</v>
      </c>
      <c r="F138" s="148" t="s">
        <v>186</v>
      </c>
      <c r="G138" s="149" t="s">
        <v>187</v>
      </c>
      <c r="H138" s="150">
        <v>102.122</v>
      </c>
      <c r="I138" s="151"/>
      <c r="J138" s="152">
        <f t="shared" si="0"/>
        <v>0</v>
      </c>
      <c r="K138" s="153"/>
      <c r="L138" s="154"/>
      <c r="M138" s="155" t="s">
        <v>1</v>
      </c>
      <c r="N138" s="156" t="s">
        <v>40</v>
      </c>
      <c r="P138" s="142">
        <f t="shared" si="1"/>
        <v>0</v>
      </c>
      <c r="Q138" s="142">
        <v>1E-3</v>
      </c>
      <c r="R138" s="142">
        <f t="shared" si="2"/>
        <v>0.102122</v>
      </c>
      <c r="S138" s="142">
        <v>0</v>
      </c>
      <c r="T138" s="143">
        <f t="shared" si="3"/>
        <v>0</v>
      </c>
      <c r="AR138" s="144" t="s">
        <v>170</v>
      </c>
      <c r="AT138" s="144" t="s">
        <v>171</v>
      </c>
      <c r="AU138" s="144" t="s">
        <v>84</v>
      </c>
      <c r="AY138" s="13" t="s">
        <v>141</v>
      </c>
      <c r="BE138" s="145">
        <f t="shared" si="4"/>
        <v>0</v>
      </c>
      <c r="BF138" s="145">
        <f t="shared" si="5"/>
        <v>0</v>
      </c>
      <c r="BG138" s="145">
        <f t="shared" si="6"/>
        <v>0</v>
      </c>
      <c r="BH138" s="145">
        <f t="shared" si="7"/>
        <v>0</v>
      </c>
      <c r="BI138" s="145">
        <f t="shared" si="8"/>
        <v>0</v>
      </c>
      <c r="BJ138" s="13" t="s">
        <v>84</v>
      </c>
      <c r="BK138" s="145">
        <f t="shared" si="9"/>
        <v>0</v>
      </c>
      <c r="BL138" s="13" t="s">
        <v>146</v>
      </c>
      <c r="BM138" s="144" t="s">
        <v>188</v>
      </c>
    </row>
    <row r="139" spans="2:65" s="1" customFormat="1" ht="16.5" customHeight="1">
      <c r="B139" s="131"/>
      <c r="C139" s="146" t="s">
        <v>189</v>
      </c>
      <c r="D139" s="146" t="s">
        <v>171</v>
      </c>
      <c r="E139" s="147" t="s">
        <v>190</v>
      </c>
      <c r="F139" s="148" t="s">
        <v>191</v>
      </c>
      <c r="G139" s="149" t="s">
        <v>187</v>
      </c>
      <c r="H139" s="150">
        <v>4.6479999999999997</v>
      </c>
      <c r="I139" s="151"/>
      <c r="J139" s="152">
        <f t="shared" si="0"/>
        <v>0</v>
      </c>
      <c r="K139" s="153"/>
      <c r="L139" s="154"/>
      <c r="M139" s="155" t="s">
        <v>1</v>
      </c>
      <c r="N139" s="156" t="s">
        <v>40</v>
      </c>
      <c r="P139" s="142">
        <f t="shared" si="1"/>
        <v>0</v>
      </c>
      <c r="Q139" s="142">
        <v>1E-3</v>
      </c>
      <c r="R139" s="142">
        <f t="shared" si="2"/>
        <v>4.6479999999999994E-3</v>
      </c>
      <c r="S139" s="142">
        <v>0</v>
      </c>
      <c r="T139" s="143">
        <f t="shared" si="3"/>
        <v>0</v>
      </c>
      <c r="AR139" s="144" t="s">
        <v>170</v>
      </c>
      <c r="AT139" s="144" t="s">
        <v>171</v>
      </c>
      <c r="AU139" s="144" t="s">
        <v>84</v>
      </c>
      <c r="AY139" s="13" t="s">
        <v>141</v>
      </c>
      <c r="BE139" s="145">
        <f t="shared" si="4"/>
        <v>0</v>
      </c>
      <c r="BF139" s="145">
        <f t="shared" si="5"/>
        <v>0</v>
      </c>
      <c r="BG139" s="145">
        <f t="shared" si="6"/>
        <v>0</v>
      </c>
      <c r="BH139" s="145">
        <f t="shared" si="7"/>
        <v>0</v>
      </c>
      <c r="BI139" s="145">
        <f t="shared" si="8"/>
        <v>0</v>
      </c>
      <c r="BJ139" s="13" t="s">
        <v>84</v>
      </c>
      <c r="BK139" s="145">
        <f t="shared" si="9"/>
        <v>0</v>
      </c>
      <c r="BL139" s="13" t="s">
        <v>146</v>
      </c>
      <c r="BM139" s="144" t="s">
        <v>192</v>
      </c>
    </row>
    <row r="140" spans="2:65" s="1" customFormat="1" ht="24.15" customHeight="1">
      <c r="B140" s="131"/>
      <c r="C140" s="132" t="s">
        <v>193</v>
      </c>
      <c r="D140" s="132" t="s">
        <v>143</v>
      </c>
      <c r="E140" s="133" t="s">
        <v>194</v>
      </c>
      <c r="F140" s="134" t="s">
        <v>195</v>
      </c>
      <c r="G140" s="135" t="s">
        <v>87</v>
      </c>
      <c r="H140" s="136">
        <v>6200.84</v>
      </c>
      <c r="I140" s="137"/>
      <c r="J140" s="138">
        <f t="shared" si="0"/>
        <v>0</v>
      </c>
      <c r="K140" s="139"/>
      <c r="L140" s="28"/>
      <c r="M140" s="140" t="s">
        <v>1</v>
      </c>
      <c r="N140" s="141" t="s">
        <v>40</v>
      </c>
      <c r="P140" s="142">
        <f t="shared" si="1"/>
        <v>0</v>
      </c>
      <c r="Q140" s="142">
        <v>0</v>
      </c>
      <c r="R140" s="142">
        <f t="shared" si="2"/>
        <v>0</v>
      </c>
      <c r="S140" s="142">
        <v>0</v>
      </c>
      <c r="T140" s="143">
        <f t="shared" si="3"/>
        <v>0</v>
      </c>
      <c r="AR140" s="144" t="s">
        <v>146</v>
      </c>
      <c r="AT140" s="144" t="s">
        <v>143</v>
      </c>
      <c r="AU140" s="144" t="s">
        <v>84</v>
      </c>
      <c r="AY140" s="13" t="s">
        <v>141</v>
      </c>
      <c r="BE140" s="145">
        <f t="shared" si="4"/>
        <v>0</v>
      </c>
      <c r="BF140" s="145">
        <f t="shared" si="5"/>
        <v>0</v>
      </c>
      <c r="BG140" s="145">
        <f t="shared" si="6"/>
        <v>0</v>
      </c>
      <c r="BH140" s="145">
        <f t="shared" si="7"/>
        <v>0</v>
      </c>
      <c r="BI140" s="145">
        <f t="shared" si="8"/>
        <v>0</v>
      </c>
      <c r="BJ140" s="13" t="s">
        <v>84</v>
      </c>
      <c r="BK140" s="145">
        <f t="shared" si="9"/>
        <v>0</v>
      </c>
      <c r="BL140" s="13" t="s">
        <v>146</v>
      </c>
      <c r="BM140" s="144" t="s">
        <v>196</v>
      </c>
    </row>
    <row r="141" spans="2:65" s="1" customFormat="1" ht="24.15" customHeight="1">
      <c r="B141" s="131"/>
      <c r="C141" s="146" t="s">
        <v>197</v>
      </c>
      <c r="D141" s="146" t="s">
        <v>171</v>
      </c>
      <c r="E141" s="147" t="s">
        <v>198</v>
      </c>
      <c r="F141" s="148" t="s">
        <v>199</v>
      </c>
      <c r="G141" s="149" t="s">
        <v>95</v>
      </c>
      <c r="H141" s="150">
        <v>12</v>
      </c>
      <c r="I141" s="151"/>
      <c r="J141" s="152">
        <f t="shared" si="0"/>
        <v>0</v>
      </c>
      <c r="K141" s="153"/>
      <c r="L141" s="154"/>
      <c r="M141" s="155" t="s">
        <v>1</v>
      </c>
      <c r="N141" s="156" t="s">
        <v>40</v>
      </c>
      <c r="P141" s="142">
        <f t="shared" si="1"/>
        <v>0</v>
      </c>
      <c r="Q141" s="142">
        <v>5.1999999999999998E-2</v>
      </c>
      <c r="R141" s="142">
        <f t="shared" si="2"/>
        <v>0.624</v>
      </c>
      <c r="S141" s="142">
        <v>0</v>
      </c>
      <c r="T141" s="143">
        <f t="shared" si="3"/>
        <v>0</v>
      </c>
      <c r="AR141" s="144" t="s">
        <v>170</v>
      </c>
      <c r="AT141" s="144" t="s">
        <v>171</v>
      </c>
      <c r="AU141" s="144" t="s">
        <v>84</v>
      </c>
      <c r="AY141" s="13" t="s">
        <v>141</v>
      </c>
      <c r="BE141" s="145">
        <f t="shared" si="4"/>
        <v>0</v>
      </c>
      <c r="BF141" s="145">
        <f t="shared" si="5"/>
        <v>0</v>
      </c>
      <c r="BG141" s="145">
        <f t="shared" si="6"/>
        <v>0</v>
      </c>
      <c r="BH141" s="145">
        <f t="shared" si="7"/>
        <v>0</v>
      </c>
      <c r="BI141" s="145">
        <f t="shared" si="8"/>
        <v>0</v>
      </c>
      <c r="BJ141" s="13" t="s">
        <v>84</v>
      </c>
      <c r="BK141" s="145">
        <f t="shared" si="9"/>
        <v>0</v>
      </c>
      <c r="BL141" s="13" t="s">
        <v>146</v>
      </c>
      <c r="BM141" s="144" t="s">
        <v>200</v>
      </c>
    </row>
    <row r="142" spans="2:65" s="1" customFormat="1" ht="24.15" customHeight="1">
      <c r="B142" s="131"/>
      <c r="C142" s="146" t="s">
        <v>201</v>
      </c>
      <c r="D142" s="146" t="s">
        <v>171</v>
      </c>
      <c r="E142" s="147" t="s">
        <v>202</v>
      </c>
      <c r="F142" s="148" t="s">
        <v>203</v>
      </c>
      <c r="G142" s="149" t="s">
        <v>174</v>
      </c>
      <c r="H142" s="150">
        <v>610.15099999999995</v>
      </c>
      <c r="I142" s="151"/>
      <c r="J142" s="152">
        <f t="shared" si="0"/>
        <v>0</v>
      </c>
      <c r="K142" s="153"/>
      <c r="L142" s="154"/>
      <c r="M142" s="155" t="s">
        <v>1</v>
      </c>
      <c r="N142" s="156" t="s">
        <v>40</v>
      </c>
      <c r="P142" s="142">
        <f t="shared" si="1"/>
        <v>0</v>
      </c>
      <c r="Q142" s="142">
        <v>0.03</v>
      </c>
      <c r="R142" s="142">
        <f t="shared" si="2"/>
        <v>18.304529999999996</v>
      </c>
      <c r="S142" s="142">
        <v>0</v>
      </c>
      <c r="T142" s="143">
        <f t="shared" si="3"/>
        <v>0</v>
      </c>
      <c r="AR142" s="144" t="s">
        <v>170</v>
      </c>
      <c r="AT142" s="144" t="s">
        <v>171</v>
      </c>
      <c r="AU142" s="144" t="s">
        <v>84</v>
      </c>
      <c r="AY142" s="13" t="s">
        <v>141</v>
      </c>
      <c r="BE142" s="145">
        <f t="shared" si="4"/>
        <v>0</v>
      </c>
      <c r="BF142" s="145">
        <f t="shared" si="5"/>
        <v>0</v>
      </c>
      <c r="BG142" s="145">
        <f t="shared" si="6"/>
        <v>0</v>
      </c>
      <c r="BH142" s="145">
        <f t="shared" si="7"/>
        <v>0</v>
      </c>
      <c r="BI142" s="145">
        <f t="shared" si="8"/>
        <v>0</v>
      </c>
      <c r="BJ142" s="13" t="s">
        <v>84</v>
      </c>
      <c r="BK142" s="145">
        <f t="shared" si="9"/>
        <v>0</v>
      </c>
      <c r="BL142" s="13" t="s">
        <v>146</v>
      </c>
      <c r="BM142" s="144" t="s">
        <v>204</v>
      </c>
    </row>
    <row r="143" spans="2:65" s="1" customFormat="1" ht="24.15" customHeight="1">
      <c r="B143" s="131"/>
      <c r="C143" s="132" t="s">
        <v>205</v>
      </c>
      <c r="D143" s="132" t="s">
        <v>143</v>
      </c>
      <c r="E143" s="133" t="s">
        <v>206</v>
      </c>
      <c r="F143" s="134" t="s">
        <v>207</v>
      </c>
      <c r="G143" s="135" t="s">
        <v>87</v>
      </c>
      <c r="H143" s="136">
        <v>5866.84</v>
      </c>
      <c r="I143" s="137"/>
      <c r="J143" s="138">
        <f t="shared" si="0"/>
        <v>0</v>
      </c>
      <c r="K143" s="139"/>
      <c r="L143" s="28"/>
      <c r="M143" s="140" t="s">
        <v>1</v>
      </c>
      <c r="N143" s="141" t="s">
        <v>40</v>
      </c>
      <c r="P143" s="142">
        <f t="shared" si="1"/>
        <v>0</v>
      </c>
      <c r="Q143" s="142">
        <v>0</v>
      </c>
      <c r="R143" s="142">
        <f t="shared" si="2"/>
        <v>0</v>
      </c>
      <c r="S143" s="142">
        <v>0</v>
      </c>
      <c r="T143" s="143">
        <f t="shared" si="3"/>
        <v>0</v>
      </c>
      <c r="AR143" s="144" t="s">
        <v>146</v>
      </c>
      <c r="AT143" s="144" t="s">
        <v>143</v>
      </c>
      <c r="AU143" s="144" t="s">
        <v>84</v>
      </c>
      <c r="AY143" s="13" t="s">
        <v>141</v>
      </c>
      <c r="BE143" s="145">
        <f t="shared" si="4"/>
        <v>0</v>
      </c>
      <c r="BF143" s="145">
        <f t="shared" si="5"/>
        <v>0</v>
      </c>
      <c r="BG143" s="145">
        <f t="shared" si="6"/>
        <v>0</v>
      </c>
      <c r="BH143" s="145">
        <f t="shared" si="7"/>
        <v>0</v>
      </c>
      <c r="BI143" s="145">
        <f t="shared" si="8"/>
        <v>0</v>
      </c>
      <c r="BJ143" s="13" t="s">
        <v>84</v>
      </c>
      <c r="BK143" s="145">
        <f t="shared" si="9"/>
        <v>0</v>
      </c>
      <c r="BL143" s="13" t="s">
        <v>146</v>
      </c>
      <c r="BM143" s="144" t="s">
        <v>208</v>
      </c>
    </row>
    <row r="144" spans="2:65" s="1" customFormat="1" ht="24.15" customHeight="1">
      <c r="B144" s="131"/>
      <c r="C144" s="146" t="s">
        <v>209</v>
      </c>
      <c r="D144" s="146" t="s">
        <v>171</v>
      </c>
      <c r="E144" s="147" t="s">
        <v>210</v>
      </c>
      <c r="F144" s="148" t="s">
        <v>211</v>
      </c>
      <c r="G144" s="149" t="s">
        <v>174</v>
      </c>
      <c r="H144" s="150">
        <v>797.89</v>
      </c>
      <c r="I144" s="151"/>
      <c r="J144" s="152">
        <f t="shared" si="0"/>
        <v>0</v>
      </c>
      <c r="K144" s="153"/>
      <c r="L144" s="154"/>
      <c r="M144" s="155" t="s">
        <v>1</v>
      </c>
      <c r="N144" s="156" t="s">
        <v>40</v>
      </c>
      <c r="P144" s="142">
        <f t="shared" si="1"/>
        <v>0</v>
      </c>
      <c r="Q144" s="142">
        <v>1</v>
      </c>
      <c r="R144" s="142">
        <f t="shared" si="2"/>
        <v>797.89</v>
      </c>
      <c r="S144" s="142">
        <v>0</v>
      </c>
      <c r="T144" s="143">
        <f t="shared" si="3"/>
        <v>0</v>
      </c>
      <c r="AR144" s="144" t="s">
        <v>170</v>
      </c>
      <c r="AT144" s="144" t="s">
        <v>171</v>
      </c>
      <c r="AU144" s="144" t="s">
        <v>84</v>
      </c>
      <c r="AY144" s="13" t="s">
        <v>141</v>
      </c>
      <c r="BE144" s="145">
        <f t="shared" si="4"/>
        <v>0</v>
      </c>
      <c r="BF144" s="145">
        <f t="shared" si="5"/>
        <v>0</v>
      </c>
      <c r="BG144" s="145">
        <f t="shared" si="6"/>
        <v>0</v>
      </c>
      <c r="BH144" s="145">
        <f t="shared" si="7"/>
        <v>0</v>
      </c>
      <c r="BI144" s="145">
        <f t="shared" si="8"/>
        <v>0</v>
      </c>
      <c r="BJ144" s="13" t="s">
        <v>84</v>
      </c>
      <c r="BK144" s="145">
        <f t="shared" si="9"/>
        <v>0</v>
      </c>
      <c r="BL144" s="13" t="s">
        <v>146</v>
      </c>
      <c r="BM144" s="144" t="s">
        <v>212</v>
      </c>
    </row>
    <row r="145" spans="2:65" s="1" customFormat="1" ht="33" customHeight="1">
      <c r="B145" s="131"/>
      <c r="C145" s="132" t="s">
        <v>213</v>
      </c>
      <c r="D145" s="132" t="s">
        <v>143</v>
      </c>
      <c r="E145" s="133" t="s">
        <v>214</v>
      </c>
      <c r="F145" s="134" t="s">
        <v>215</v>
      </c>
      <c r="G145" s="135" t="s">
        <v>87</v>
      </c>
      <c r="H145" s="136">
        <v>6200.84</v>
      </c>
      <c r="I145" s="137"/>
      <c r="J145" s="138">
        <f t="shared" si="0"/>
        <v>0</v>
      </c>
      <c r="K145" s="139"/>
      <c r="L145" s="28"/>
      <c r="M145" s="140" t="s">
        <v>1</v>
      </c>
      <c r="N145" s="141" t="s">
        <v>40</v>
      </c>
      <c r="P145" s="142">
        <f t="shared" si="1"/>
        <v>0</v>
      </c>
      <c r="Q145" s="142">
        <v>0</v>
      </c>
      <c r="R145" s="142">
        <f t="shared" si="2"/>
        <v>0</v>
      </c>
      <c r="S145" s="142">
        <v>0</v>
      </c>
      <c r="T145" s="143">
        <f t="shared" si="3"/>
        <v>0</v>
      </c>
      <c r="AR145" s="144" t="s">
        <v>146</v>
      </c>
      <c r="AT145" s="144" t="s">
        <v>143</v>
      </c>
      <c r="AU145" s="144" t="s">
        <v>84</v>
      </c>
      <c r="AY145" s="13" t="s">
        <v>141</v>
      </c>
      <c r="BE145" s="145">
        <f t="shared" si="4"/>
        <v>0</v>
      </c>
      <c r="BF145" s="145">
        <f t="shared" si="5"/>
        <v>0</v>
      </c>
      <c r="BG145" s="145">
        <f t="shared" si="6"/>
        <v>0</v>
      </c>
      <c r="BH145" s="145">
        <f t="shared" si="7"/>
        <v>0</v>
      </c>
      <c r="BI145" s="145">
        <f t="shared" si="8"/>
        <v>0</v>
      </c>
      <c r="BJ145" s="13" t="s">
        <v>84</v>
      </c>
      <c r="BK145" s="145">
        <f t="shared" si="9"/>
        <v>0</v>
      </c>
      <c r="BL145" s="13" t="s">
        <v>146</v>
      </c>
      <c r="BM145" s="144" t="s">
        <v>216</v>
      </c>
    </row>
    <row r="146" spans="2:65" s="1" customFormat="1" ht="24.15" customHeight="1">
      <c r="B146" s="131"/>
      <c r="C146" s="132" t="s">
        <v>217</v>
      </c>
      <c r="D146" s="132" t="s">
        <v>143</v>
      </c>
      <c r="E146" s="133" t="s">
        <v>218</v>
      </c>
      <c r="F146" s="134" t="s">
        <v>219</v>
      </c>
      <c r="G146" s="135" t="s">
        <v>220</v>
      </c>
      <c r="H146" s="136">
        <v>603</v>
      </c>
      <c r="I146" s="137"/>
      <c r="J146" s="138">
        <f t="shared" si="0"/>
        <v>0</v>
      </c>
      <c r="K146" s="139"/>
      <c r="L146" s="28"/>
      <c r="M146" s="140" t="s">
        <v>1</v>
      </c>
      <c r="N146" s="141" t="s">
        <v>40</v>
      </c>
      <c r="P146" s="142">
        <f t="shared" si="1"/>
        <v>0</v>
      </c>
      <c r="Q146" s="142">
        <v>0</v>
      </c>
      <c r="R146" s="142">
        <f t="shared" si="2"/>
        <v>0</v>
      </c>
      <c r="S146" s="142">
        <v>0</v>
      </c>
      <c r="T146" s="143">
        <f t="shared" si="3"/>
        <v>0</v>
      </c>
      <c r="AR146" s="144" t="s">
        <v>146</v>
      </c>
      <c r="AT146" s="144" t="s">
        <v>143</v>
      </c>
      <c r="AU146" s="144" t="s">
        <v>84</v>
      </c>
      <c r="AY146" s="13" t="s">
        <v>141</v>
      </c>
      <c r="BE146" s="145">
        <f t="shared" si="4"/>
        <v>0</v>
      </c>
      <c r="BF146" s="145">
        <f t="shared" si="5"/>
        <v>0</v>
      </c>
      <c r="BG146" s="145">
        <f t="shared" si="6"/>
        <v>0</v>
      </c>
      <c r="BH146" s="145">
        <f t="shared" si="7"/>
        <v>0</v>
      </c>
      <c r="BI146" s="145">
        <f t="shared" si="8"/>
        <v>0</v>
      </c>
      <c r="BJ146" s="13" t="s">
        <v>84</v>
      </c>
      <c r="BK146" s="145">
        <f t="shared" si="9"/>
        <v>0</v>
      </c>
      <c r="BL146" s="13" t="s">
        <v>146</v>
      </c>
      <c r="BM146" s="144" t="s">
        <v>221</v>
      </c>
    </row>
    <row r="147" spans="2:65" s="1" customFormat="1" ht="24.15" customHeight="1">
      <c r="B147" s="131"/>
      <c r="C147" s="132" t="s">
        <v>7</v>
      </c>
      <c r="D147" s="132" t="s">
        <v>143</v>
      </c>
      <c r="E147" s="133" t="s">
        <v>222</v>
      </c>
      <c r="F147" s="134" t="s">
        <v>223</v>
      </c>
      <c r="G147" s="135" t="s">
        <v>220</v>
      </c>
      <c r="H147" s="136">
        <v>145</v>
      </c>
      <c r="I147" s="137"/>
      <c r="J147" s="138">
        <f t="shared" si="0"/>
        <v>0</v>
      </c>
      <c r="K147" s="139"/>
      <c r="L147" s="28"/>
      <c r="M147" s="140" t="s">
        <v>1</v>
      </c>
      <c r="N147" s="141" t="s">
        <v>40</v>
      </c>
      <c r="P147" s="142">
        <f t="shared" si="1"/>
        <v>0</v>
      </c>
      <c r="Q147" s="142">
        <v>0</v>
      </c>
      <c r="R147" s="142">
        <f t="shared" si="2"/>
        <v>0</v>
      </c>
      <c r="S147" s="142">
        <v>0</v>
      </c>
      <c r="T147" s="143">
        <f t="shared" si="3"/>
        <v>0</v>
      </c>
      <c r="AR147" s="144" t="s">
        <v>146</v>
      </c>
      <c r="AT147" s="144" t="s">
        <v>143</v>
      </c>
      <c r="AU147" s="144" t="s">
        <v>84</v>
      </c>
      <c r="AY147" s="13" t="s">
        <v>141</v>
      </c>
      <c r="BE147" s="145">
        <f t="shared" si="4"/>
        <v>0</v>
      </c>
      <c r="BF147" s="145">
        <f t="shared" si="5"/>
        <v>0</v>
      </c>
      <c r="BG147" s="145">
        <f t="shared" si="6"/>
        <v>0</v>
      </c>
      <c r="BH147" s="145">
        <f t="shared" si="7"/>
        <v>0</v>
      </c>
      <c r="BI147" s="145">
        <f t="shared" si="8"/>
        <v>0</v>
      </c>
      <c r="BJ147" s="13" t="s">
        <v>84</v>
      </c>
      <c r="BK147" s="145">
        <f t="shared" si="9"/>
        <v>0</v>
      </c>
      <c r="BL147" s="13" t="s">
        <v>146</v>
      </c>
      <c r="BM147" s="144" t="s">
        <v>224</v>
      </c>
    </row>
    <row r="148" spans="2:65" s="1" customFormat="1" ht="24.15" customHeight="1">
      <c r="B148" s="131"/>
      <c r="C148" s="132" t="s">
        <v>225</v>
      </c>
      <c r="D148" s="132" t="s">
        <v>143</v>
      </c>
      <c r="E148" s="133" t="s">
        <v>226</v>
      </c>
      <c r="F148" s="134" t="s">
        <v>227</v>
      </c>
      <c r="G148" s="135" t="s">
        <v>220</v>
      </c>
      <c r="H148" s="136">
        <v>41</v>
      </c>
      <c r="I148" s="137"/>
      <c r="J148" s="138">
        <f t="shared" si="0"/>
        <v>0</v>
      </c>
      <c r="K148" s="139"/>
      <c r="L148" s="28"/>
      <c r="M148" s="140" t="s">
        <v>1</v>
      </c>
      <c r="N148" s="141" t="s">
        <v>40</v>
      </c>
      <c r="P148" s="142">
        <f t="shared" si="1"/>
        <v>0</v>
      </c>
      <c r="Q148" s="142">
        <v>0</v>
      </c>
      <c r="R148" s="142">
        <f t="shared" si="2"/>
        <v>0</v>
      </c>
      <c r="S148" s="142">
        <v>0</v>
      </c>
      <c r="T148" s="143">
        <f t="shared" si="3"/>
        <v>0</v>
      </c>
      <c r="AR148" s="144" t="s">
        <v>146</v>
      </c>
      <c r="AT148" s="144" t="s">
        <v>143</v>
      </c>
      <c r="AU148" s="144" t="s">
        <v>84</v>
      </c>
      <c r="AY148" s="13" t="s">
        <v>141</v>
      </c>
      <c r="BE148" s="145">
        <f t="shared" si="4"/>
        <v>0</v>
      </c>
      <c r="BF148" s="145">
        <f t="shared" si="5"/>
        <v>0</v>
      </c>
      <c r="BG148" s="145">
        <f t="shared" si="6"/>
        <v>0</v>
      </c>
      <c r="BH148" s="145">
        <f t="shared" si="7"/>
        <v>0</v>
      </c>
      <c r="BI148" s="145">
        <f t="shared" si="8"/>
        <v>0</v>
      </c>
      <c r="BJ148" s="13" t="s">
        <v>84</v>
      </c>
      <c r="BK148" s="145">
        <f t="shared" si="9"/>
        <v>0</v>
      </c>
      <c r="BL148" s="13" t="s">
        <v>146</v>
      </c>
      <c r="BM148" s="144" t="s">
        <v>228</v>
      </c>
    </row>
    <row r="149" spans="2:65" s="1" customFormat="1" ht="37.799999999999997" customHeight="1">
      <c r="B149" s="131"/>
      <c r="C149" s="132" t="s">
        <v>229</v>
      </c>
      <c r="D149" s="132" t="s">
        <v>143</v>
      </c>
      <c r="E149" s="133" t="s">
        <v>230</v>
      </c>
      <c r="F149" s="134" t="s">
        <v>231</v>
      </c>
      <c r="G149" s="135" t="s">
        <v>220</v>
      </c>
      <c r="H149" s="136">
        <v>603</v>
      </c>
      <c r="I149" s="137"/>
      <c r="J149" s="138">
        <f t="shared" si="0"/>
        <v>0</v>
      </c>
      <c r="K149" s="139"/>
      <c r="L149" s="28"/>
      <c r="M149" s="140" t="s">
        <v>1</v>
      </c>
      <c r="N149" s="141" t="s">
        <v>40</v>
      </c>
      <c r="P149" s="142">
        <f t="shared" si="1"/>
        <v>0</v>
      </c>
      <c r="Q149" s="142">
        <v>0</v>
      </c>
      <c r="R149" s="142">
        <f t="shared" si="2"/>
        <v>0</v>
      </c>
      <c r="S149" s="142">
        <v>0</v>
      </c>
      <c r="T149" s="143">
        <f t="shared" si="3"/>
        <v>0</v>
      </c>
      <c r="AR149" s="144" t="s">
        <v>146</v>
      </c>
      <c r="AT149" s="144" t="s">
        <v>143</v>
      </c>
      <c r="AU149" s="144" t="s">
        <v>84</v>
      </c>
      <c r="AY149" s="13" t="s">
        <v>141</v>
      </c>
      <c r="BE149" s="145">
        <f t="shared" si="4"/>
        <v>0</v>
      </c>
      <c r="BF149" s="145">
        <f t="shared" si="5"/>
        <v>0</v>
      </c>
      <c r="BG149" s="145">
        <f t="shared" si="6"/>
        <v>0</v>
      </c>
      <c r="BH149" s="145">
        <f t="shared" si="7"/>
        <v>0</v>
      </c>
      <c r="BI149" s="145">
        <f t="shared" si="8"/>
        <v>0</v>
      </c>
      <c r="BJ149" s="13" t="s">
        <v>84</v>
      </c>
      <c r="BK149" s="145">
        <f t="shared" si="9"/>
        <v>0</v>
      </c>
      <c r="BL149" s="13" t="s">
        <v>146</v>
      </c>
      <c r="BM149" s="144" t="s">
        <v>232</v>
      </c>
    </row>
    <row r="150" spans="2:65" s="1" customFormat="1" ht="37.799999999999997" customHeight="1">
      <c r="B150" s="131"/>
      <c r="C150" s="132" t="s">
        <v>233</v>
      </c>
      <c r="D150" s="132" t="s">
        <v>143</v>
      </c>
      <c r="E150" s="133" t="s">
        <v>234</v>
      </c>
      <c r="F150" s="134" t="s">
        <v>235</v>
      </c>
      <c r="G150" s="135" t="s">
        <v>220</v>
      </c>
      <c r="H150" s="136">
        <v>145</v>
      </c>
      <c r="I150" s="137"/>
      <c r="J150" s="138">
        <f t="shared" si="0"/>
        <v>0</v>
      </c>
      <c r="K150" s="139"/>
      <c r="L150" s="28"/>
      <c r="M150" s="140" t="s">
        <v>1</v>
      </c>
      <c r="N150" s="141" t="s">
        <v>40</v>
      </c>
      <c r="P150" s="142">
        <f t="shared" si="1"/>
        <v>0</v>
      </c>
      <c r="Q150" s="142">
        <v>0</v>
      </c>
      <c r="R150" s="142">
        <f t="shared" si="2"/>
        <v>0</v>
      </c>
      <c r="S150" s="142">
        <v>0</v>
      </c>
      <c r="T150" s="143">
        <f t="shared" si="3"/>
        <v>0</v>
      </c>
      <c r="AR150" s="144" t="s">
        <v>146</v>
      </c>
      <c r="AT150" s="144" t="s">
        <v>143</v>
      </c>
      <c r="AU150" s="144" t="s">
        <v>84</v>
      </c>
      <c r="AY150" s="13" t="s">
        <v>141</v>
      </c>
      <c r="BE150" s="145">
        <f t="shared" si="4"/>
        <v>0</v>
      </c>
      <c r="BF150" s="145">
        <f t="shared" si="5"/>
        <v>0</v>
      </c>
      <c r="BG150" s="145">
        <f t="shared" si="6"/>
        <v>0</v>
      </c>
      <c r="BH150" s="145">
        <f t="shared" si="7"/>
        <v>0</v>
      </c>
      <c r="BI150" s="145">
        <f t="shared" si="8"/>
        <v>0</v>
      </c>
      <c r="BJ150" s="13" t="s">
        <v>84</v>
      </c>
      <c r="BK150" s="145">
        <f t="shared" si="9"/>
        <v>0</v>
      </c>
      <c r="BL150" s="13" t="s">
        <v>146</v>
      </c>
      <c r="BM150" s="144" t="s">
        <v>236</v>
      </c>
    </row>
    <row r="151" spans="2:65" s="1" customFormat="1" ht="37.799999999999997" customHeight="1">
      <c r="B151" s="131"/>
      <c r="C151" s="132" t="s">
        <v>237</v>
      </c>
      <c r="D151" s="132" t="s">
        <v>143</v>
      </c>
      <c r="E151" s="133" t="s">
        <v>238</v>
      </c>
      <c r="F151" s="134" t="s">
        <v>239</v>
      </c>
      <c r="G151" s="135" t="s">
        <v>220</v>
      </c>
      <c r="H151" s="136">
        <v>41</v>
      </c>
      <c r="I151" s="137"/>
      <c r="J151" s="138">
        <f t="shared" si="0"/>
        <v>0</v>
      </c>
      <c r="K151" s="139"/>
      <c r="L151" s="28"/>
      <c r="M151" s="140" t="s">
        <v>1</v>
      </c>
      <c r="N151" s="141" t="s">
        <v>40</v>
      </c>
      <c r="P151" s="142">
        <f t="shared" si="1"/>
        <v>0</v>
      </c>
      <c r="Q151" s="142">
        <v>0</v>
      </c>
      <c r="R151" s="142">
        <f t="shared" si="2"/>
        <v>0</v>
      </c>
      <c r="S151" s="142">
        <v>0</v>
      </c>
      <c r="T151" s="143">
        <f t="shared" si="3"/>
        <v>0</v>
      </c>
      <c r="AR151" s="144" t="s">
        <v>146</v>
      </c>
      <c r="AT151" s="144" t="s">
        <v>143</v>
      </c>
      <c r="AU151" s="144" t="s">
        <v>84</v>
      </c>
      <c r="AY151" s="13" t="s">
        <v>141</v>
      </c>
      <c r="BE151" s="145">
        <f t="shared" si="4"/>
        <v>0</v>
      </c>
      <c r="BF151" s="145">
        <f t="shared" si="5"/>
        <v>0</v>
      </c>
      <c r="BG151" s="145">
        <f t="shared" si="6"/>
        <v>0</v>
      </c>
      <c r="BH151" s="145">
        <f t="shared" si="7"/>
        <v>0</v>
      </c>
      <c r="BI151" s="145">
        <f t="shared" si="8"/>
        <v>0</v>
      </c>
      <c r="BJ151" s="13" t="s">
        <v>84</v>
      </c>
      <c r="BK151" s="145">
        <f t="shared" si="9"/>
        <v>0</v>
      </c>
      <c r="BL151" s="13" t="s">
        <v>146</v>
      </c>
      <c r="BM151" s="144" t="s">
        <v>240</v>
      </c>
    </row>
    <row r="152" spans="2:65" s="1" customFormat="1" ht="33" customHeight="1">
      <c r="B152" s="131"/>
      <c r="C152" s="132" t="s">
        <v>241</v>
      </c>
      <c r="D152" s="132" t="s">
        <v>143</v>
      </c>
      <c r="E152" s="133" t="s">
        <v>242</v>
      </c>
      <c r="F152" s="134" t="s">
        <v>243</v>
      </c>
      <c r="G152" s="135" t="s">
        <v>87</v>
      </c>
      <c r="H152" s="136">
        <v>293</v>
      </c>
      <c r="I152" s="137"/>
      <c r="J152" s="138">
        <f t="shared" si="0"/>
        <v>0</v>
      </c>
      <c r="K152" s="139"/>
      <c r="L152" s="28"/>
      <c r="M152" s="140" t="s">
        <v>1</v>
      </c>
      <c r="N152" s="141" t="s">
        <v>40</v>
      </c>
      <c r="P152" s="142">
        <f t="shared" si="1"/>
        <v>0</v>
      </c>
      <c r="Q152" s="142">
        <v>0</v>
      </c>
      <c r="R152" s="142">
        <f t="shared" si="2"/>
        <v>0</v>
      </c>
      <c r="S152" s="142">
        <v>0</v>
      </c>
      <c r="T152" s="143">
        <f t="shared" si="3"/>
        <v>0</v>
      </c>
      <c r="AR152" s="144" t="s">
        <v>146</v>
      </c>
      <c r="AT152" s="144" t="s">
        <v>143</v>
      </c>
      <c r="AU152" s="144" t="s">
        <v>84</v>
      </c>
      <c r="AY152" s="13" t="s">
        <v>141</v>
      </c>
      <c r="BE152" s="145">
        <f t="shared" si="4"/>
        <v>0</v>
      </c>
      <c r="BF152" s="145">
        <f t="shared" si="5"/>
        <v>0</v>
      </c>
      <c r="BG152" s="145">
        <f t="shared" si="6"/>
        <v>0</v>
      </c>
      <c r="BH152" s="145">
        <f t="shared" si="7"/>
        <v>0</v>
      </c>
      <c r="BI152" s="145">
        <f t="shared" si="8"/>
        <v>0</v>
      </c>
      <c r="BJ152" s="13" t="s">
        <v>84</v>
      </c>
      <c r="BK152" s="145">
        <f t="shared" si="9"/>
        <v>0</v>
      </c>
      <c r="BL152" s="13" t="s">
        <v>146</v>
      </c>
      <c r="BM152" s="144" t="s">
        <v>244</v>
      </c>
    </row>
    <row r="153" spans="2:65" s="1" customFormat="1" ht="24.15" customHeight="1">
      <c r="B153" s="131"/>
      <c r="C153" s="132" t="s">
        <v>245</v>
      </c>
      <c r="D153" s="132" t="s">
        <v>143</v>
      </c>
      <c r="E153" s="133" t="s">
        <v>246</v>
      </c>
      <c r="F153" s="134" t="s">
        <v>247</v>
      </c>
      <c r="G153" s="135" t="s">
        <v>87</v>
      </c>
      <c r="H153" s="136">
        <v>6200.84</v>
      </c>
      <c r="I153" s="137"/>
      <c r="J153" s="138">
        <f t="shared" si="0"/>
        <v>0</v>
      </c>
      <c r="K153" s="139"/>
      <c r="L153" s="28"/>
      <c r="M153" s="140" t="s">
        <v>1</v>
      </c>
      <c r="N153" s="141" t="s">
        <v>40</v>
      </c>
      <c r="P153" s="142">
        <f t="shared" si="1"/>
        <v>0</v>
      </c>
      <c r="Q153" s="142">
        <v>0</v>
      </c>
      <c r="R153" s="142">
        <f t="shared" si="2"/>
        <v>0</v>
      </c>
      <c r="S153" s="142">
        <v>0</v>
      </c>
      <c r="T153" s="143">
        <f t="shared" si="3"/>
        <v>0</v>
      </c>
      <c r="AR153" s="144" t="s">
        <v>146</v>
      </c>
      <c r="AT153" s="144" t="s">
        <v>143</v>
      </c>
      <c r="AU153" s="144" t="s">
        <v>84</v>
      </c>
      <c r="AY153" s="13" t="s">
        <v>141</v>
      </c>
      <c r="BE153" s="145">
        <f t="shared" si="4"/>
        <v>0</v>
      </c>
      <c r="BF153" s="145">
        <f t="shared" si="5"/>
        <v>0</v>
      </c>
      <c r="BG153" s="145">
        <f t="shared" si="6"/>
        <v>0</v>
      </c>
      <c r="BH153" s="145">
        <f t="shared" si="7"/>
        <v>0</v>
      </c>
      <c r="BI153" s="145">
        <f t="shared" si="8"/>
        <v>0</v>
      </c>
      <c r="BJ153" s="13" t="s">
        <v>84</v>
      </c>
      <c r="BK153" s="145">
        <f t="shared" si="9"/>
        <v>0</v>
      </c>
      <c r="BL153" s="13" t="s">
        <v>146</v>
      </c>
      <c r="BM153" s="144" t="s">
        <v>248</v>
      </c>
    </row>
    <row r="154" spans="2:65" s="1" customFormat="1" ht="24.15" customHeight="1">
      <c r="B154" s="131"/>
      <c r="C154" s="132" t="s">
        <v>249</v>
      </c>
      <c r="D154" s="132" t="s">
        <v>143</v>
      </c>
      <c r="E154" s="133" t="s">
        <v>250</v>
      </c>
      <c r="F154" s="134" t="s">
        <v>251</v>
      </c>
      <c r="G154" s="135" t="s">
        <v>87</v>
      </c>
      <c r="H154" s="136">
        <v>6200.84</v>
      </c>
      <c r="I154" s="137"/>
      <c r="J154" s="138">
        <f t="shared" si="0"/>
        <v>0</v>
      </c>
      <c r="K154" s="139"/>
      <c r="L154" s="28"/>
      <c r="M154" s="140" t="s">
        <v>1</v>
      </c>
      <c r="N154" s="141" t="s">
        <v>40</v>
      </c>
      <c r="P154" s="142">
        <f t="shared" si="1"/>
        <v>0</v>
      </c>
      <c r="Q154" s="142">
        <v>0</v>
      </c>
      <c r="R154" s="142">
        <f t="shared" si="2"/>
        <v>0</v>
      </c>
      <c r="S154" s="142">
        <v>0</v>
      </c>
      <c r="T154" s="143">
        <f t="shared" si="3"/>
        <v>0</v>
      </c>
      <c r="AR154" s="144" t="s">
        <v>146</v>
      </c>
      <c r="AT154" s="144" t="s">
        <v>143</v>
      </c>
      <c r="AU154" s="144" t="s">
        <v>84</v>
      </c>
      <c r="AY154" s="13" t="s">
        <v>141</v>
      </c>
      <c r="BE154" s="145">
        <f t="shared" si="4"/>
        <v>0</v>
      </c>
      <c r="BF154" s="145">
        <f t="shared" si="5"/>
        <v>0</v>
      </c>
      <c r="BG154" s="145">
        <f t="shared" si="6"/>
        <v>0</v>
      </c>
      <c r="BH154" s="145">
        <f t="shared" si="7"/>
        <v>0</v>
      </c>
      <c r="BI154" s="145">
        <f t="shared" si="8"/>
        <v>0</v>
      </c>
      <c r="BJ154" s="13" t="s">
        <v>84</v>
      </c>
      <c r="BK154" s="145">
        <f t="shared" si="9"/>
        <v>0</v>
      </c>
      <c r="BL154" s="13" t="s">
        <v>146</v>
      </c>
      <c r="BM154" s="144" t="s">
        <v>252</v>
      </c>
    </row>
    <row r="155" spans="2:65" s="1" customFormat="1" ht="24.15" customHeight="1">
      <c r="B155" s="131"/>
      <c r="C155" s="132" t="s">
        <v>253</v>
      </c>
      <c r="D155" s="132" t="s">
        <v>143</v>
      </c>
      <c r="E155" s="133" t="s">
        <v>254</v>
      </c>
      <c r="F155" s="134" t="s">
        <v>255</v>
      </c>
      <c r="G155" s="135" t="s">
        <v>87</v>
      </c>
      <c r="H155" s="136">
        <v>5954.84</v>
      </c>
      <c r="I155" s="137"/>
      <c r="J155" s="138">
        <f t="shared" si="0"/>
        <v>0</v>
      </c>
      <c r="K155" s="139"/>
      <c r="L155" s="28"/>
      <c r="M155" s="140" t="s">
        <v>1</v>
      </c>
      <c r="N155" s="141" t="s">
        <v>40</v>
      </c>
      <c r="P155" s="142">
        <f t="shared" si="1"/>
        <v>0</v>
      </c>
      <c r="Q155" s="142">
        <v>0</v>
      </c>
      <c r="R155" s="142">
        <f t="shared" si="2"/>
        <v>0</v>
      </c>
      <c r="S155" s="142">
        <v>0</v>
      </c>
      <c r="T155" s="143">
        <f t="shared" si="3"/>
        <v>0</v>
      </c>
      <c r="AR155" s="144" t="s">
        <v>146</v>
      </c>
      <c r="AT155" s="144" t="s">
        <v>143</v>
      </c>
      <c r="AU155" s="144" t="s">
        <v>84</v>
      </c>
      <c r="AY155" s="13" t="s">
        <v>141</v>
      </c>
      <c r="BE155" s="145">
        <f t="shared" si="4"/>
        <v>0</v>
      </c>
      <c r="BF155" s="145">
        <f t="shared" si="5"/>
        <v>0</v>
      </c>
      <c r="BG155" s="145">
        <f t="shared" si="6"/>
        <v>0</v>
      </c>
      <c r="BH155" s="145">
        <f t="shared" si="7"/>
        <v>0</v>
      </c>
      <c r="BI155" s="145">
        <f t="shared" si="8"/>
        <v>0</v>
      </c>
      <c r="BJ155" s="13" t="s">
        <v>84</v>
      </c>
      <c r="BK155" s="145">
        <f t="shared" si="9"/>
        <v>0</v>
      </c>
      <c r="BL155" s="13" t="s">
        <v>146</v>
      </c>
      <c r="BM155" s="144" t="s">
        <v>256</v>
      </c>
    </row>
    <row r="156" spans="2:65" s="1" customFormat="1" ht="33" customHeight="1">
      <c r="B156" s="131"/>
      <c r="C156" s="132" t="s">
        <v>257</v>
      </c>
      <c r="D156" s="132" t="s">
        <v>143</v>
      </c>
      <c r="E156" s="133" t="s">
        <v>258</v>
      </c>
      <c r="F156" s="134" t="s">
        <v>259</v>
      </c>
      <c r="G156" s="135" t="s">
        <v>220</v>
      </c>
      <c r="H156" s="136">
        <v>603</v>
      </c>
      <c r="I156" s="137"/>
      <c r="J156" s="138">
        <f t="shared" si="0"/>
        <v>0</v>
      </c>
      <c r="K156" s="139"/>
      <c r="L156" s="28"/>
      <c r="M156" s="140" t="s">
        <v>1</v>
      </c>
      <c r="N156" s="141" t="s">
        <v>40</v>
      </c>
      <c r="P156" s="142">
        <f t="shared" si="1"/>
        <v>0</v>
      </c>
      <c r="Q156" s="142">
        <v>0</v>
      </c>
      <c r="R156" s="142">
        <f t="shared" si="2"/>
        <v>0</v>
      </c>
      <c r="S156" s="142">
        <v>0</v>
      </c>
      <c r="T156" s="143">
        <f t="shared" si="3"/>
        <v>0</v>
      </c>
      <c r="AR156" s="144" t="s">
        <v>146</v>
      </c>
      <c r="AT156" s="144" t="s">
        <v>143</v>
      </c>
      <c r="AU156" s="144" t="s">
        <v>84</v>
      </c>
      <c r="AY156" s="13" t="s">
        <v>141</v>
      </c>
      <c r="BE156" s="145">
        <f t="shared" si="4"/>
        <v>0</v>
      </c>
      <c r="BF156" s="145">
        <f t="shared" si="5"/>
        <v>0</v>
      </c>
      <c r="BG156" s="145">
        <f t="shared" si="6"/>
        <v>0</v>
      </c>
      <c r="BH156" s="145">
        <f t="shared" si="7"/>
        <v>0</v>
      </c>
      <c r="BI156" s="145">
        <f t="shared" si="8"/>
        <v>0</v>
      </c>
      <c r="BJ156" s="13" t="s">
        <v>84</v>
      </c>
      <c r="BK156" s="145">
        <f t="shared" si="9"/>
        <v>0</v>
      </c>
      <c r="BL156" s="13" t="s">
        <v>146</v>
      </c>
      <c r="BM156" s="144" t="s">
        <v>260</v>
      </c>
    </row>
    <row r="157" spans="2:65" s="1" customFormat="1" ht="16.5" customHeight="1">
      <c r="B157" s="131"/>
      <c r="C157" s="146" t="s">
        <v>261</v>
      </c>
      <c r="D157" s="146" t="s">
        <v>171</v>
      </c>
      <c r="E157" s="147" t="s">
        <v>262</v>
      </c>
      <c r="F157" s="148" t="s">
        <v>263</v>
      </c>
      <c r="G157" s="149" t="s">
        <v>220</v>
      </c>
      <c r="H157" s="150">
        <v>28</v>
      </c>
      <c r="I157" s="151"/>
      <c r="J157" s="152">
        <f t="shared" si="0"/>
        <v>0</v>
      </c>
      <c r="K157" s="153"/>
      <c r="L157" s="154"/>
      <c r="M157" s="155" t="s">
        <v>1</v>
      </c>
      <c r="N157" s="156" t="s">
        <v>40</v>
      </c>
      <c r="P157" s="142">
        <f t="shared" si="1"/>
        <v>0</v>
      </c>
      <c r="Q157" s="142">
        <v>0</v>
      </c>
      <c r="R157" s="142">
        <f t="shared" si="2"/>
        <v>0</v>
      </c>
      <c r="S157" s="142">
        <v>0</v>
      </c>
      <c r="T157" s="143">
        <f t="shared" si="3"/>
        <v>0</v>
      </c>
      <c r="AR157" s="144" t="s">
        <v>170</v>
      </c>
      <c r="AT157" s="144" t="s">
        <v>171</v>
      </c>
      <c r="AU157" s="144" t="s">
        <v>84</v>
      </c>
      <c r="AY157" s="13" t="s">
        <v>141</v>
      </c>
      <c r="BE157" s="145">
        <f t="shared" si="4"/>
        <v>0</v>
      </c>
      <c r="BF157" s="145">
        <f t="shared" si="5"/>
        <v>0</v>
      </c>
      <c r="BG157" s="145">
        <f t="shared" si="6"/>
        <v>0</v>
      </c>
      <c r="BH157" s="145">
        <f t="shared" si="7"/>
        <v>0</v>
      </c>
      <c r="BI157" s="145">
        <f t="shared" si="8"/>
        <v>0</v>
      </c>
      <c r="BJ157" s="13" t="s">
        <v>84</v>
      </c>
      <c r="BK157" s="145">
        <f t="shared" si="9"/>
        <v>0</v>
      </c>
      <c r="BL157" s="13" t="s">
        <v>146</v>
      </c>
      <c r="BM157" s="144" t="s">
        <v>264</v>
      </c>
    </row>
    <row r="158" spans="2:65" s="1" customFormat="1" ht="16.5" customHeight="1">
      <c r="B158" s="131"/>
      <c r="C158" s="146" t="s">
        <v>265</v>
      </c>
      <c r="D158" s="146" t="s">
        <v>171</v>
      </c>
      <c r="E158" s="147" t="s">
        <v>266</v>
      </c>
      <c r="F158" s="148" t="s">
        <v>267</v>
      </c>
      <c r="G158" s="149" t="s">
        <v>220</v>
      </c>
      <c r="H158" s="150">
        <v>50</v>
      </c>
      <c r="I158" s="151"/>
      <c r="J158" s="152">
        <f t="shared" si="0"/>
        <v>0</v>
      </c>
      <c r="K158" s="153"/>
      <c r="L158" s="154"/>
      <c r="M158" s="155" t="s">
        <v>1</v>
      </c>
      <c r="N158" s="156" t="s">
        <v>40</v>
      </c>
      <c r="P158" s="142">
        <f t="shared" si="1"/>
        <v>0</v>
      </c>
      <c r="Q158" s="142">
        <v>0</v>
      </c>
      <c r="R158" s="142">
        <f t="shared" si="2"/>
        <v>0</v>
      </c>
      <c r="S158" s="142">
        <v>0</v>
      </c>
      <c r="T158" s="143">
        <f t="shared" si="3"/>
        <v>0</v>
      </c>
      <c r="AR158" s="144" t="s">
        <v>170</v>
      </c>
      <c r="AT158" s="144" t="s">
        <v>171</v>
      </c>
      <c r="AU158" s="144" t="s">
        <v>84</v>
      </c>
      <c r="AY158" s="13" t="s">
        <v>141</v>
      </c>
      <c r="BE158" s="145">
        <f t="shared" si="4"/>
        <v>0</v>
      </c>
      <c r="BF158" s="145">
        <f t="shared" si="5"/>
        <v>0</v>
      </c>
      <c r="BG158" s="145">
        <f t="shared" si="6"/>
        <v>0</v>
      </c>
      <c r="BH158" s="145">
        <f t="shared" si="7"/>
        <v>0</v>
      </c>
      <c r="BI158" s="145">
        <f t="shared" si="8"/>
        <v>0</v>
      </c>
      <c r="BJ158" s="13" t="s">
        <v>84</v>
      </c>
      <c r="BK158" s="145">
        <f t="shared" si="9"/>
        <v>0</v>
      </c>
      <c r="BL158" s="13" t="s">
        <v>146</v>
      </c>
      <c r="BM158" s="144" t="s">
        <v>268</v>
      </c>
    </row>
    <row r="159" spans="2:65" s="1" customFormat="1" ht="16.5" customHeight="1">
      <c r="B159" s="131"/>
      <c r="C159" s="146" t="s">
        <v>269</v>
      </c>
      <c r="D159" s="146" t="s">
        <v>171</v>
      </c>
      <c r="E159" s="147" t="s">
        <v>270</v>
      </c>
      <c r="F159" s="148" t="s">
        <v>271</v>
      </c>
      <c r="G159" s="149" t="s">
        <v>220</v>
      </c>
      <c r="H159" s="150">
        <v>60</v>
      </c>
      <c r="I159" s="151"/>
      <c r="J159" s="152">
        <f t="shared" si="0"/>
        <v>0</v>
      </c>
      <c r="K159" s="153"/>
      <c r="L159" s="154"/>
      <c r="M159" s="155" t="s">
        <v>1</v>
      </c>
      <c r="N159" s="156" t="s">
        <v>40</v>
      </c>
      <c r="P159" s="142">
        <f t="shared" si="1"/>
        <v>0</v>
      </c>
      <c r="Q159" s="142">
        <v>0</v>
      </c>
      <c r="R159" s="142">
        <f t="shared" si="2"/>
        <v>0</v>
      </c>
      <c r="S159" s="142">
        <v>0</v>
      </c>
      <c r="T159" s="143">
        <f t="shared" si="3"/>
        <v>0</v>
      </c>
      <c r="AR159" s="144" t="s">
        <v>170</v>
      </c>
      <c r="AT159" s="144" t="s">
        <v>171</v>
      </c>
      <c r="AU159" s="144" t="s">
        <v>84</v>
      </c>
      <c r="AY159" s="13" t="s">
        <v>141</v>
      </c>
      <c r="BE159" s="145">
        <f t="shared" si="4"/>
        <v>0</v>
      </c>
      <c r="BF159" s="145">
        <f t="shared" si="5"/>
        <v>0</v>
      </c>
      <c r="BG159" s="145">
        <f t="shared" si="6"/>
        <v>0</v>
      </c>
      <c r="BH159" s="145">
        <f t="shared" si="7"/>
        <v>0</v>
      </c>
      <c r="BI159" s="145">
        <f t="shared" si="8"/>
        <v>0</v>
      </c>
      <c r="BJ159" s="13" t="s">
        <v>84</v>
      </c>
      <c r="BK159" s="145">
        <f t="shared" si="9"/>
        <v>0</v>
      </c>
      <c r="BL159" s="13" t="s">
        <v>146</v>
      </c>
      <c r="BM159" s="144" t="s">
        <v>272</v>
      </c>
    </row>
    <row r="160" spans="2:65" s="1" customFormat="1" ht="16.5" customHeight="1">
      <c r="B160" s="131"/>
      <c r="C160" s="146" t="s">
        <v>273</v>
      </c>
      <c r="D160" s="146" t="s">
        <v>171</v>
      </c>
      <c r="E160" s="147" t="s">
        <v>274</v>
      </c>
      <c r="F160" s="148" t="s">
        <v>275</v>
      </c>
      <c r="G160" s="149" t="s">
        <v>220</v>
      </c>
      <c r="H160" s="150">
        <v>80</v>
      </c>
      <c r="I160" s="151"/>
      <c r="J160" s="152">
        <f t="shared" ref="J160:J191" si="10">ROUND(I160*H160,2)</f>
        <v>0</v>
      </c>
      <c r="K160" s="153"/>
      <c r="L160" s="154"/>
      <c r="M160" s="155" t="s">
        <v>1</v>
      </c>
      <c r="N160" s="156" t="s">
        <v>40</v>
      </c>
      <c r="P160" s="142">
        <f t="shared" ref="P160:P191" si="11">O160*H160</f>
        <v>0</v>
      </c>
      <c r="Q160" s="142">
        <v>0</v>
      </c>
      <c r="R160" s="142">
        <f t="shared" ref="R160:R191" si="12">Q160*H160</f>
        <v>0</v>
      </c>
      <c r="S160" s="142">
        <v>0</v>
      </c>
      <c r="T160" s="143">
        <f t="shared" ref="T160:T191" si="13">S160*H160</f>
        <v>0</v>
      </c>
      <c r="AR160" s="144" t="s">
        <v>170</v>
      </c>
      <c r="AT160" s="144" t="s">
        <v>171</v>
      </c>
      <c r="AU160" s="144" t="s">
        <v>84</v>
      </c>
      <c r="AY160" s="13" t="s">
        <v>141</v>
      </c>
      <c r="BE160" s="145">
        <f t="shared" ref="BE160:BE191" si="14">IF(N160="základná",J160,0)</f>
        <v>0</v>
      </c>
      <c r="BF160" s="145">
        <f t="shared" ref="BF160:BF191" si="15">IF(N160="znížená",J160,0)</f>
        <v>0</v>
      </c>
      <c r="BG160" s="145">
        <f t="shared" ref="BG160:BG191" si="16">IF(N160="zákl. prenesená",J160,0)</f>
        <v>0</v>
      </c>
      <c r="BH160" s="145">
        <f t="shared" ref="BH160:BH191" si="17">IF(N160="zníž. prenesená",J160,0)</f>
        <v>0</v>
      </c>
      <c r="BI160" s="145">
        <f t="shared" ref="BI160:BI191" si="18">IF(N160="nulová",J160,0)</f>
        <v>0</v>
      </c>
      <c r="BJ160" s="13" t="s">
        <v>84</v>
      </c>
      <c r="BK160" s="145">
        <f t="shared" ref="BK160:BK191" si="19">ROUND(I160*H160,2)</f>
        <v>0</v>
      </c>
      <c r="BL160" s="13" t="s">
        <v>146</v>
      </c>
      <c r="BM160" s="144" t="s">
        <v>276</v>
      </c>
    </row>
    <row r="161" spans="2:65" s="1" customFormat="1" ht="16.5" customHeight="1">
      <c r="B161" s="131"/>
      <c r="C161" s="146" t="s">
        <v>277</v>
      </c>
      <c r="D161" s="146" t="s">
        <v>171</v>
      </c>
      <c r="E161" s="147" t="s">
        <v>278</v>
      </c>
      <c r="F161" s="148" t="s">
        <v>279</v>
      </c>
      <c r="G161" s="149" t="s">
        <v>220</v>
      </c>
      <c r="H161" s="150">
        <v>45</v>
      </c>
      <c r="I161" s="151"/>
      <c r="J161" s="152">
        <f t="shared" si="10"/>
        <v>0</v>
      </c>
      <c r="K161" s="153"/>
      <c r="L161" s="154"/>
      <c r="M161" s="155" t="s">
        <v>1</v>
      </c>
      <c r="N161" s="156" t="s">
        <v>40</v>
      </c>
      <c r="P161" s="142">
        <f t="shared" si="11"/>
        <v>0</v>
      </c>
      <c r="Q161" s="142">
        <v>0</v>
      </c>
      <c r="R161" s="142">
        <f t="shared" si="12"/>
        <v>0</v>
      </c>
      <c r="S161" s="142">
        <v>0</v>
      </c>
      <c r="T161" s="143">
        <f t="shared" si="13"/>
        <v>0</v>
      </c>
      <c r="AR161" s="144" t="s">
        <v>170</v>
      </c>
      <c r="AT161" s="144" t="s">
        <v>171</v>
      </c>
      <c r="AU161" s="144" t="s">
        <v>84</v>
      </c>
      <c r="AY161" s="13" t="s">
        <v>141</v>
      </c>
      <c r="BE161" s="145">
        <f t="shared" si="14"/>
        <v>0</v>
      </c>
      <c r="BF161" s="145">
        <f t="shared" si="15"/>
        <v>0</v>
      </c>
      <c r="BG161" s="145">
        <f t="shared" si="16"/>
        <v>0</v>
      </c>
      <c r="BH161" s="145">
        <f t="shared" si="17"/>
        <v>0</v>
      </c>
      <c r="BI161" s="145">
        <f t="shared" si="18"/>
        <v>0</v>
      </c>
      <c r="BJ161" s="13" t="s">
        <v>84</v>
      </c>
      <c r="BK161" s="145">
        <f t="shared" si="19"/>
        <v>0</v>
      </c>
      <c r="BL161" s="13" t="s">
        <v>146</v>
      </c>
      <c r="BM161" s="144" t="s">
        <v>280</v>
      </c>
    </row>
    <row r="162" spans="2:65" s="1" customFormat="1" ht="16.5" customHeight="1">
      <c r="B162" s="131"/>
      <c r="C162" s="146" t="s">
        <v>281</v>
      </c>
      <c r="D162" s="146" t="s">
        <v>171</v>
      </c>
      <c r="E162" s="147" t="s">
        <v>282</v>
      </c>
      <c r="F162" s="148" t="s">
        <v>283</v>
      </c>
      <c r="G162" s="149" t="s">
        <v>220</v>
      </c>
      <c r="H162" s="150">
        <v>45</v>
      </c>
      <c r="I162" s="151"/>
      <c r="J162" s="152">
        <f t="shared" si="10"/>
        <v>0</v>
      </c>
      <c r="K162" s="153"/>
      <c r="L162" s="154"/>
      <c r="M162" s="155" t="s">
        <v>1</v>
      </c>
      <c r="N162" s="156" t="s">
        <v>40</v>
      </c>
      <c r="P162" s="142">
        <f t="shared" si="11"/>
        <v>0</v>
      </c>
      <c r="Q162" s="142">
        <v>0</v>
      </c>
      <c r="R162" s="142">
        <f t="shared" si="12"/>
        <v>0</v>
      </c>
      <c r="S162" s="142">
        <v>0</v>
      </c>
      <c r="T162" s="143">
        <f t="shared" si="13"/>
        <v>0</v>
      </c>
      <c r="AR162" s="144" t="s">
        <v>170</v>
      </c>
      <c r="AT162" s="144" t="s">
        <v>171</v>
      </c>
      <c r="AU162" s="144" t="s">
        <v>84</v>
      </c>
      <c r="AY162" s="13" t="s">
        <v>141</v>
      </c>
      <c r="BE162" s="145">
        <f t="shared" si="14"/>
        <v>0</v>
      </c>
      <c r="BF162" s="145">
        <f t="shared" si="15"/>
        <v>0</v>
      </c>
      <c r="BG162" s="145">
        <f t="shared" si="16"/>
        <v>0</v>
      </c>
      <c r="BH162" s="145">
        <f t="shared" si="17"/>
        <v>0</v>
      </c>
      <c r="BI162" s="145">
        <f t="shared" si="18"/>
        <v>0</v>
      </c>
      <c r="BJ162" s="13" t="s">
        <v>84</v>
      </c>
      <c r="BK162" s="145">
        <f t="shared" si="19"/>
        <v>0</v>
      </c>
      <c r="BL162" s="13" t="s">
        <v>146</v>
      </c>
      <c r="BM162" s="144" t="s">
        <v>284</v>
      </c>
    </row>
    <row r="163" spans="2:65" s="1" customFormat="1" ht="16.5" customHeight="1">
      <c r="B163" s="131"/>
      <c r="C163" s="146" t="s">
        <v>285</v>
      </c>
      <c r="D163" s="146" t="s">
        <v>171</v>
      </c>
      <c r="E163" s="147" t="s">
        <v>286</v>
      </c>
      <c r="F163" s="148" t="s">
        <v>287</v>
      </c>
      <c r="G163" s="149" t="s">
        <v>220</v>
      </c>
      <c r="H163" s="150">
        <v>45</v>
      </c>
      <c r="I163" s="151"/>
      <c r="J163" s="152">
        <f t="shared" si="10"/>
        <v>0</v>
      </c>
      <c r="K163" s="153"/>
      <c r="L163" s="154"/>
      <c r="M163" s="155" t="s">
        <v>1</v>
      </c>
      <c r="N163" s="156" t="s">
        <v>40</v>
      </c>
      <c r="P163" s="142">
        <f t="shared" si="11"/>
        <v>0</v>
      </c>
      <c r="Q163" s="142">
        <v>0</v>
      </c>
      <c r="R163" s="142">
        <f t="shared" si="12"/>
        <v>0</v>
      </c>
      <c r="S163" s="142">
        <v>0</v>
      </c>
      <c r="T163" s="143">
        <f t="shared" si="13"/>
        <v>0</v>
      </c>
      <c r="AR163" s="144" t="s">
        <v>170</v>
      </c>
      <c r="AT163" s="144" t="s">
        <v>171</v>
      </c>
      <c r="AU163" s="144" t="s">
        <v>84</v>
      </c>
      <c r="AY163" s="13" t="s">
        <v>141</v>
      </c>
      <c r="BE163" s="145">
        <f t="shared" si="14"/>
        <v>0</v>
      </c>
      <c r="BF163" s="145">
        <f t="shared" si="15"/>
        <v>0</v>
      </c>
      <c r="BG163" s="145">
        <f t="shared" si="16"/>
        <v>0</v>
      </c>
      <c r="BH163" s="145">
        <f t="shared" si="17"/>
        <v>0</v>
      </c>
      <c r="BI163" s="145">
        <f t="shared" si="18"/>
        <v>0</v>
      </c>
      <c r="BJ163" s="13" t="s">
        <v>84</v>
      </c>
      <c r="BK163" s="145">
        <f t="shared" si="19"/>
        <v>0</v>
      </c>
      <c r="BL163" s="13" t="s">
        <v>146</v>
      </c>
      <c r="BM163" s="144" t="s">
        <v>288</v>
      </c>
    </row>
    <row r="164" spans="2:65" s="1" customFormat="1" ht="16.5" customHeight="1">
      <c r="B164" s="131"/>
      <c r="C164" s="146" t="s">
        <v>289</v>
      </c>
      <c r="D164" s="146" t="s">
        <v>171</v>
      </c>
      <c r="E164" s="147" t="s">
        <v>290</v>
      </c>
      <c r="F164" s="148" t="s">
        <v>291</v>
      </c>
      <c r="G164" s="149" t="s">
        <v>220</v>
      </c>
      <c r="H164" s="150">
        <v>60</v>
      </c>
      <c r="I164" s="151"/>
      <c r="J164" s="152">
        <f t="shared" si="10"/>
        <v>0</v>
      </c>
      <c r="K164" s="153"/>
      <c r="L164" s="154"/>
      <c r="M164" s="155" t="s">
        <v>1</v>
      </c>
      <c r="N164" s="156" t="s">
        <v>40</v>
      </c>
      <c r="P164" s="142">
        <f t="shared" si="11"/>
        <v>0</v>
      </c>
      <c r="Q164" s="142">
        <v>0</v>
      </c>
      <c r="R164" s="142">
        <f t="shared" si="12"/>
        <v>0</v>
      </c>
      <c r="S164" s="142">
        <v>0</v>
      </c>
      <c r="T164" s="143">
        <f t="shared" si="13"/>
        <v>0</v>
      </c>
      <c r="AR164" s="144" t="s">
        <v>170</v>
      </c>
      <c r="AT164" s="144" t="s">
        <v>171</v>
      </c>
      <c r="AU164" s="144" t="s">
        <v>84</v>
      </c>
      <c r="AY164" s="13" t="s">
        <v>141</v>
      </c>
      <c r="BE164" s="145">
        <f t="shared" si="14"/>
        <v>0</v>
      </c>
      <c r="BF164" s="145">
        <f t="shared" si="15"/>
        <v>0</v>
      </c>
      <c r="BG164" s="145">
        <f t="shared" si="16"/>
        <v>0</v>
      </c>
      <c r="BH164" s="145">
        <f t="shared" si="17"/>
        <v>0</v>
      </c>
      <c r="BI164" s="145">
        <f t="shared" si="18"/>
        <v>0</v>
      </c>
      <c r="BJ164" s="13" t="s">
        <v>84</v>
      </c>
      <c r="BK164" s="145">
        <f t="shared" si="19"/>
        <v>0</v>
      </c>
      <c r="BL164" s="13" t="s">
        <v>146</v>
      </c>
      <c r="BM164" s="144" t="s">
        <v>292</v>
      </c>
    </row>
    <row r="165" spans="2:65" s="1" customFormat="1" ht="16.5" customHeight="1">
      <c r="B165" s="131"/>
      <c r="C165" s="146" t="s">
        <v>293</v>
      </c>
      <c r="D165" s="146" t="s">
        <v>171</v>
      </c>
      <c r="E165" s="147" t="s">
        <v>294</v>
      </c>
      <c r="F165" s="148" t="s">
        <v>295</v>
      </c>
      <c r="G165" s="149" t="s">
        <v>220</v>
      </c>
      <c r="H165" s="150">
        <v>20</v>
      </c>
      <c r="I165" s="151"/>
      <c r="J165" s="152">
        <f t="shared" si="10"/>
        <v>0</v>
      </c>
      <c r="K165" s="153"/>
      <c r="L165" s="154"/>
      <c r="M165" s="155" t="s">
        <v>1</v>
      </c>
      <c r="N165" s="156" t="s">
        <v>40</v>
      </c>
      <c r="P165" s="142">
        <f t="shared" si="11"/>
        <v>0</v>
      </c>
      <c r="Q165" s="142">
        <v>0</v>
      </c>
      <c r="R165" s="142">
        <f t="shared" si="12"/>
        <v>0</v>
      </c>
      <c r="S165" s="142">
        <v>0</v>
      </c>
      <c r="T165" s="143">
        <f t="shared" si="13"/>
        <v>0</v>
      </c>
      <c r="AR165" s="144" t="s">
        <v>170</v>
      </c>
      <c r="AT165" s="144" t="s">
        <v>171</v>
      </c>
      <c r="AU165" s="144" t="s">
        <v>84</v>
      </c>
      <c r="AY165" s="13" t="s">
        <v>141</v>
      </c>
      <c r="BE165" s="145">
        <f t="shared" si="14"/>
        <v>0</v>
      </c>
      <c r="BF165" s="145">
        <f t="shared" si="15"/>
        <v>0</v>
      </c>
      <c r="BG165" s="145">
        <f t="shared" si="16"/>
        <v>0</v>
      </c>
      <c r="BH165" s="145">
        <f t="shared" si="17"/>
        <v>0</v>
      </c>
      <c r="BI165" s="145">
        <f t="shared" si="18"/>
        <v>0</v>
      </c>
      <c r="BJ165" s="13" t="s">
        <v>84</v>
      </c>
      <c r="BK165" s="145">
        <f t="shared" si="19"/>
        <v>0</v>
      </c>
      <c r="BL165" s="13" t="s">
        <v>146</v>
      </c>
      <c r="BM165" s="144" t="s">
        <v>296</v>
      </c>
    </row>
    <row r="166" spans="2:65" s="1" customFormat="1" ht="16.5" customHeight="1">
      <c r="B166" s="131"/>
      <c r="C166" s="146" t="s">
        <v>297</v>
      </c>
      <c r="D166" s="146" t="s">
        <v>171</v>
      </c>
      <c r="E166" s="147" t="s">
        <v>298</v>
      </c>
      <c r="F166" s="148" t="s">
        <v>299</v>
      </c>
      <c r="G166" s="149" t="s">
        <v>220</v>
      </c>
      <c r="H166" s="150">
        <v>25</v>
      </c>
      <c r="I166" s="151"/>
      <c r="J166" s="152">
        <f t="shared" si="10"/>
        <v>0</v>
      </c>
      <c r="K166" s="153"/>
      <c r="L166" s="154"/>
      <c r="M166" s="155" t="s">
        <v>1</v>
      </c>
      <c r="N166" s="156" t="s">
        <v>40</v>
      </c>
      <c r="P166" s="142">
        <f t="shared" si="11"/>
        <v>0</v>
      </c>
      <c r="Q166" s="142">
        <v>0</v>
      </c>
      <c r="R166" s="142">
        <f t="shared" si="12"/>
        <v>0</v>
      </c>
      <c r="S166" s="142">
        <v>0</v>
      </c>
      <c r="T166" s="143">
        <f t="shared" si="13"/>
        <v>0</v>
      </c>
      <c r="AR166" s="144" t="s">
        <v>170</v>
      </c>
      <c r="AT166" s="144" t="s">
        <v>171</v>
      </c>
      <c r="AU166" s="144" t="s">
        <v>84</v>
      </c>
      <c r="AY166" s="13" t="s">
        <v>141</v>
      </c>
      <c r="BE166" s="145">
        <f t="shared" si="14"/>
        <v>0</v>
      </c>
      <c r="BF166" s="145">
        <f t="shared" si="15"/>
        <v>0</v>
      </c>
      <c r="BG166" s="145">
        <f t="shared" si="16"/>
        <v>0</v>
      </c>
      <c r="BH166" s="145">
        <f t="shared" si="17"/>
        <v>0</v>
      </c>
      <c r="BI166" s="145">
        <f t="shared" si="18"/>
        <v>0</v>
      </c>
      <c r="BJ166" s="13" t="s">
        <v>84</v>
      </c>
      <c r="BK166" s="145">
        <f t="shared" si="19"/>
        <v>0</v>
      </c>
      <c r="BL166" s="13" t="s">
        <v>146</v>
      </c>
      <c r="BM166" s="144" t="s">
        <v>300</v>
      </c>
    </row>
    <row r="167" spans="2:65" s="1" customFormat="1" ht="16.5" customHeight="1">
      <c r="B167" s="131"/>
      <c r="C167" s="146" t="s">
        <v>301</v>
      </c>
      <c r="D167" s="146" t="s">
        <v>171</v>
      </c>
      <c r="E167" s="147" t="s">
        <v>302</v>
      </c>
      <c r="F167" s="148" t="s">
        <v>303</v>
      </c>
      <c r="G167" s="149" t="s">
        <v>220</v>
      </c>
      <c r="H167" s="150">
        <v>20</v>
      </c>
      <c r="I167" s="151"/>
      <c r="J167" s="152">
        <f t="shared" si="10"/>
        <v>0</v>
      </c>
      <c r="K167" s="153"/>
      <c r="L167" s="154"/>
      <c r="M167" s="155" t="s">
        <v>1</v>
      </c>
      <c r="N167" s="156" t="s">
        <v>40</v>
      </c>
      <c r="P167" s="142">
        <f t="shared" si="11"/>
        <v>0</v>
      </c>
      <c r="Q167" s="142">
        <v>0</v>
      </c>
      <c r="R167" s="142">
        <f t="shared" si="12"/>
        <v>0</v>
      </c>
      <c r="S167" s="142">
        <v>0</v>
      </c>
      <c r="T167" s="143">
        <f t="shared" si="13"/>
        <v>0</v>
      </c>
      <c r="AR167" s="144" t="s">
        <v>170</v>
      </c>
      <c r="AT167" s="144" t="s">
        <v>171</v>
      </c>
      <c r="AU167" s="144" t="s">
        <v>84</v>
      </c>
      <c r="AY167" s="13" t="s">
        <v>141</v>
      </c>
      <c r="BE167" s="145">
        <f t="shared" si="14"/>
        <v>0</v>
      </c>
      <c r="BF167" s="145">
        <f t="shared" si="15"/>
        <v>0</v>
      </c>
      <c r="BG167" s="145">
        <f t="shared" si="16"/>
        <v>0</v>
      </c>
      <c r="BH167" s="145">
        <f t="shared" si="17"/>
        <v>0</v>
      </c>
      <c r="BI167" s="145">
        <f t="shared" si="18"/>
        <v>0</v>
      </c>
      <c r="BJ167" s="13" t="s">
        <v>84</v>
      </c>
      <c r="BK167" s="145">
        <f t="shared" si="19"/>
        <v>0</v>
      </c>
      <c r="BL167" s="13" t="s">
        <v>146</v>
      </c>
      <c r="BM167" s="144" t="s">
        <v>304</v>
      </c>
    </row>
    <row r="168" spans="2:65" s="1" customFormat="1" ht="16.5" customHeight="1">
      <c r="B168" s="131"/>
      <c r="C168" s="146" t="s">
        <v>102</v>
      </c>
      <c r="D168" s="146" t="s">
        <v>171</v>
      </c>
      <c r="E168" s="147" t="s">
        <v>305</v>
      </c>
      <c r="F168" s="148" t="s">
        <v>306</v>
      </c>
      <c r="G168" s="149" t="s">
        <v>220</v>
      </c>
      <c r="H168" s="150">
        <v>15</v>
      </c>
      <c r="I168" s="151"/>
      <c r="J168" s="152">
        <f t="shared" si="10"/>
        <v>0</v>
      </c>
      <c r="K168" s="153"/>
      <c r="L168" s="154"/>
      <c r="M168" s="155" t="s">
        <v>1</v>
      </c>
      <c r="N168" s="156" t="s">
        <v>40</v>
      </c>
      <c r="P168" s="142">
        <f t="shared" si="11"/>
        <v>0</v>
      </c>
      <c r="Q168" s="142">
        <v>0</v>
      </c>
      <c r="R168" s="142">
        <f t="shared" si="12"/>
        <v>0</v>
      </c>
      <c r="S168" s="142">
        <v>0</v>
      </c>
      <c r="T168" s="143">
        <f t="shared" si="13"/>
        <v>0</v>
      </c>
      <c r="AR168" s="144" t="s">
        <v>170</v>
      </c>
      <c r="AT168" s="144" t="s">
        <v>171</v>
      </c>
      <c r="AU168" s="144" t="s">
        <v>84</v>
      </c>
      <c r="AY168" s="13" t="s">
        <v>141</v>
      </c>
      <c r="BE168" s="145">
        <f t="shared" si="14"/>
        <v>0</v>
      </c>
      <c r="BF168" s="145">
        <f t="shared" si="15"/>
        <v>0</v>
      </c>
      <c r="BG168" s="145">
        <f t="shared" si="16"/>
        <v>0</v>
      </c>
      <c r="BH168" s="145">
        <f t="shared" si="17"/>
        <v>0</v>
      </c>
      <c r="BI168" s="145">
        <f t="shared" si="18"/>
        <v>0</v>
      </c>
      <c r="BJ168" s="13" t="s">
        <v>84</v>
      </c>
      <c r="BK168" s="145">
        <f t="shared" si="19"/>
        <v>0</v>
      </c>
      <c r="BL168" s="13" t="s">
        <v>146</v>
      </c>
      <c r="BM168" s="144" t="s">
        <v>307</v>
      </c>
    </row>
    <row r="169" spans="2:65" s="1" customFormat="1" ht="16.5" customHeight="1">
      <c r="B169" s="131"/>
      <c r="C169" s="146" t="s">
        <v>308</v>
      </c>
      <c r="D169" s="146" t="s">
        <v>171</v>
      </c>
      <c r="E169" s="147" t="s">
        <v>309</v>
      </c>
      <c r="F169" s="148" t="s">
        <v>310</v>
      </c>
      <c r="G169" s="149" t="s">
        <v>220</v>
      </c>
      <c r="H169" s="150">
        <v>25</v>
      </c>
      <c r="I169" s="151"/>
      <c r="J169" s="152">
        <f t="shared" si="10"/>
        <v>0</v>
      </c>
      <c r="K169" s="153"/>
      <c r="L169" s="154"/>
      <c r="M169" s="155" t="s">
        <v>1</v>
      </c>
      <c r="N169" s="156" t="s">
        <v>40</v>
      </c>
      <c r="P169" s="142">
        <f t="shared" si="11"/>
        <v>0</v>
      </c>
      <c r="Q169" s="142">
        <v>0</v>
      </c>
      <c r="R169" s="142">
        <f t="shared" si="12"/>
        <v>0</v>
      </c>
      <c r="S169" s="142">
        <v>0</v>
      </c>
      <c r="T169" s="143">
        <f t="shared" si="13"/>
        <v>0</v>
      </c>
      <c r="AR169" s="144" t="s">
        <v>170</v>
      </c>
      <c r="AT169" s="144" t="s">
        <v>171</v>
      </c>
      <c r="AU169" s="144" t="s">
        <v>84</v>
      </c>
      <c r="AY169" s="13" t="s">
        <v>141</v>
      </c>
      <c r="BE169" s="145">
        <f t="shared" si="14"/>
        <v>0</v>
      </c>
      <c r="BF169" s="145">
        <f t="shared" si="15"/>
        <v>0</v>
      </c>
      <c r="BG169" s="145">
        <f t="shared" si="16"/>
        <v>0</v>
      </c>
      <c r="BH169" s="145">
        <f t="shared" si="17"/>
        <v>0</v>
      </c>
      <c r="BI169" s="145">
        <f t="shared" si="18"/>
        <v>0</v>
      </c>
      <c r="BJ169" s="13" t="s">
        <v>84</v>
      </c>
      <c r="BK169" s="145">
        <f t="shared" si="19"/>
        <v>0</v>
      </c>
      <c r="BL169" s="13" t="s">
        <v>146</v>
      </c>
      <c r="BM169" s="144" t="s">
        <v>311</v>
      </c>
    </row>
    <row r="170" spans="2:65" s="1" customFormat="1" ht="16.5" customHeight="1">
      <c r="B170" s="131"/>
      <c r="C170" s="146" t="s">
        <v>312</v>
      </c>
      <c r="D170" s="146" t="s">
        <v>171</v>
      </c>
      <c r="E170" s="147" t="s">
        <v>313</v>
      </c>
      <c r="F170" s="148" t="s">
        <v>314</v>
      </c>
      <c r="G170" s="149" t="s">
        <v>220</v>
      </c>
      <c r="H170" s="150">
        <v>20</v>
      </c>
      <c r="I170" s="151"/>
      <c r="J170" s="152">
        <f t="shared" si="10"/>
        <v>0</v>
      </c>
      <c r="K170" s="153"/>
      <c r="L170" s="154"/>
      <c r="M170" s="155" t="s">
        <v>1</v>
      </c>
      <c r="N170" s="156" t="s">
        <v>40</v>
      </c>
      <c r="P170" s="142">
        <f t="shared" si="11"/>
        <v>0</v>
      </c>
      <c r="Q170" s="142">
        <v>0</v>
      </c>
      <c r="R170" s="142">
        <f t="shared" si="12"/>
        <v>0</v>
      </c>
      <c r="S170" s="142">
        <v>0</v>
      </c>
      <c r="T170" s="143">
        <f t="shared" si="13"/>
        <v>0</v>
      </c>
      <c r="AR170" s="144" t="s">
        <v>170</v>
      </c>
      <c r="AT170" s="144" t="s">
        <v>171</v>
      </c>
      <c r="AU170" s="144" t="s">
        <v>84</v>
      </c>
      <c r="AY170" s="13" t="s">
        <v>141</v>
      </c>
      <c r="BE170" s="145">
        <f t="shared" si="14"/>
        <v>0</v>
      </c>
      <c r="BF170" s="145">
        <f t="shared" si="15"/>
        <v>0</v>
      </c>
      <c r="BG170" s="145">
        <f t="shared" si="16"/>
        <v>0</v>
      </c>
      <c r="BH170" s="145">
        <f t="shared" si="17"/>
        <v>0</v>
      </c>
      <c r="BI170" s="145">
        <f t="shared" si="18"/>
        <v>0</v>
      </c>
      <c r="BJ170" s="13" t="s">
        <v>84</v>
      </c>
      <c r="BK170" s="145">
        <f t="shared" si="19"/>
        <v>0</v>
      </c>
      <c r="BL170" s="13" t="s">
        <v>146</v>
      </c>
      <c r="BM170" s="144" t="s">
        <v>315</v>
      </c>
    </row>
    <row r="171" spans="2:65" s="1" customFormat="1" ht="16.5" customHeight="1">
      <c r="B171" s="131"/>
      <c r="C171" s="146" t="s">
        <v>316</v>
      </c>
      <c r="D171" s="146" t="s">
        <v>171</v>
      </c>
      <c r="E171" s="147" t="s">
        <v>317</v>
      </c>
      <c r="F171" s="148" t="s">
        <v>318</v>
      </c>
      <c r="G171" s="149" t="s">
        <v>220</v>
      </c>
      <c r="H171" s="150">
        <v>20</v>
      </c>
      <c r="I171" s="151"/>
      <c r="J171" s="152">
        <f t="shared" si="10"/>
        <v>0</v>
      </c>
      <c r="K171" s="153"/>
      <c r="L171" s="154"/>
      <c r="M171" s="155" t="s">
        <v>1</v>
      </c>
      <c r="N171" s="156" t="s">
        <v>40</v>
      </c>
      <c r="P171" s="142">
        <f t="shared" si="11"/>
        <v>0</v>
      </c>
      <c r="Q171" s="142">
        <v>0</v>
      </c>
      <c r="R171" s="142">
        <f t="shared" si="12"/>
        <v>0</v>
      </c>
      <c r="S171" s="142">
        <v>0</v>
      </c>
      <c r="T171" s="143">
        <f t="shared" si="13"/>
        <v>0</v>
      </c>
      <c r="AR171" s="144" t="s">
        <v>170</v>
      </c>
      <c r="AT171" s="144" t="s">
        <v>171</v>
      </c>
      <c r="AU171" s="144" t="s">
        <v>84</v>
      </c>
      <c r="AY171" s="13" t="s">
        <v>141</v>
      </c>
      <c r="BE171" s="145">
        <f t="shared" si="14"/>
        <v>0</v>
      </c>
      <c r="BF171" s="145">
        <f t="shared" si="15"/>
        <v>0</v>
      </c>
      <c r="BG171" s="145">
        <f t="shared" si="16"/>
        <v>0</v>
      </c>
      <c r="BH171" s="145">
        <f t="shared" si="17"/>
        <v>0</v>
      </c>
      <c r="BI171" s="145">
        <f t="shared" si="18"/>
        <v>0</v>
      </c>
      <c r="BJ171" s="13" t="s">
        <v>84</v>
      </c>
      <c r="BK171" s="145">
        <f t="shared" si="19"/>
        <v>0</v>
      </c>
      <c r="BL171" s="13" t="s">
        <v>146</v>
      </c>
      <c r="BM171" s="144" t="s">
        <v>319</v>
      </c>
    </row>
    <row r="172" spans="2:65" s="1" customFormat="1" ht="16.5" customHeight="1">
      <c r="B172" s="131"/>
      <c r="C172" s="146" t="s">
        <v>320</v>
      </c>
      <c r="D172" s="146" t="s">
        <v>171</v>
      </c>
      <c r="E172" s="147" t="s">
        <v>321</v>
      </c>
      <c r="F172" s="148" t="s">
        <v>322</v>
      </c>
      <c r="G172" s="149" t="s">
        <v>220</v>
      </c>
      <c r="H172" s="150">
        <v>25</v>
      </c>
      <c r="I172" s="151"/>
      <c r="J172" s="152">
        <f t="shared" si="10"/>
        <v>0</v>
      </c>
      <c r="K172" s="153"/>
      <c r="L172" s="154"/>
      <c r="M172" s="155" t="s">
        <v>1</v>
      </c>
      <c r="N172" s="156" t="s">
        <v>40</v>
      </c>
      <c r="P172" s="142">
        <f t="shared" si="11"/>
        <v>0</v>
      </c>
      <c r="Q172" s="142">
        <v>0</v>
      </c>
      <c r="R172" s="142">
        <f t="shared" si="12"/>
        <v>0</v>
      </c>
      <c r="S172" s="142">
        <v>0</v>
      </c>
      <c r="T172" s="143">
        <f t="shared" si="13"/>
        <v>0</v>
      </c>
      <c r="AR172" s="144" t="s">
        <v>170</v>
      </c>
      <c r="AT172" s="144" t="s">
        <v>171</v>
      </c>
      <c r="AU172" s="144" t="s">
        <v>84</v>
      </c>
      <c r="AY172" s="13" t="s">
        <v>141</v>
      </c>
      <c r="BE172" s="145">
        <f t="shared" si="14"/>
        <v>0</v>
      </c>
      <c r="BF172" s="145">
        <f t="shared" si="15"/>
        <v>0</v>
      </c>
      <c r="BG172" s="145">
        <f t="shared" si="16"/>
        <v>0</v>
      </c>
      <c r="BH172" s="145">
        <f t="shared" si="17"/>
        <v>0</v>
      </c>
      <c r="BI172" s="145">
        <f t="shared" si="18"/>
        <v>0</v>
      </c>
      <c r="BJ172" s="13" t="s">
        <v>84</v>
      </c>
      <c r="BK172" s="145">
        <f t="shared" si="19"/>
        <v>0</v>
      </c>
      <c r="BL172" s="13" t="s">
        <v>146</v>
      </c>
      <c r="BM172" s="144" t="s">
        <v>323</v>
      </c>
    </row>
    <row r="173" spans="2:65" s="1" customFormat="1" ht="16.5" customHeight="1">
      <c r="B173" s="131"/>
      <c r="C173" s="146" t="s">
        <v>324</v>
      </c>
      <c r="D173" s="146" t="s">
        <v>171</v>
      </c>
      <c r="E173" s="147" t="s">
        <v>325</v>
      </c>
      <c r="F173" s="148" t="s">
        <v>326</v>
      </c>
      <c r="G173" s="149" t="s">
        <v>220</v>
      </c>
      <c r="H173" s="150">
        <v>15</v>
      </c>
      <c r="I173" s="151"/>
      <c r="J173" s="152">
        <f t="shared" si="10"/>
        <v>0</v>
      </c>
      <c r="K173" s="153"/>
      <c r="L173" s="154"/>
      <c r="M173" s="155" t="s">
        <v>1</v>
      </c>
      <c r="N173" s="156" t="s">
        <v>40</v>
      </c>
      <c r="P173" s="142">
        <f t="shared" si="11"/>
        <v>0</v>
      </c>
      <c r="Q173" s="142">
        <v>0</v>
      </c>
      <c r="R173" s="142">
        <f t="shared" si="12"/>
        <v>0</v>
      </c>
      <c r="S173" s="142">
        <v>0</v>
      </c>
      <c r="T173" s="143">
        <f t="shared" si="13"/>
        <v>0</v>
      </c>
      <c r="AR173" s="144" t="s">
        <v>170</v>
      </c>
      <c r="AT173" s="144" t="s">
        <v>171</v>
      </c>
      <c r="AU173" s="144" t="s">
        <v>84</v>
      </c>
      <c r="AY173" s="13" t="s">
        <v>141</v>
      </c>
      <c r="BE173" s="145">
        <f t="shared" si="14"/>
        <v>0</v>
      </c>
      <c r="BF173" s="145">
        <f t="shared" si="15"/>
        <v>0</v>
      </c>
      <c r="BG173" s="145">
        <f t="shared" si="16"/>
        <v>0</v>
      </c>
      <c r="BH173" s="145">
        <f t="shared" si="17"/>
        <v>0</v>
      </c>
      <c r="BI173" s="145">
        <f t="shared" si="18"/>
        <v>0</v>
      </c>
      <c r="BJ173" s="13" t="s">
        <v>84</v>
      </c>
      <c r="BK173" s="145">
        <f t="shared" si="19"/>
        <v>0</v>
      </c>
      <c r="BL173" s="13" t="s">
        <v>146</v>
      </c>
      <c r="BM173" s="144" t="s">
        <v>327</v>
      </c>
    </row>
    <row r="174" spans="2:65" s="1" customFormat="1" ht="16.5" customHeight="1">
      <c r="B174" s="131"/>
      <c r="C174" s="146" t="s">
        <v>328</v>
      </c>
      <c r="D174" s="146" t="s">
        <v>171</v>
      </c>
      <c r="E174" s="147" t="s">
        <v>329</v>
      </c>
      <c r="F174" s="148" t="s">
        <v>330</v>
      </c>
      <c r="G174" s="149" t="s">
        <v>220</v>
      </c>
      <c r="H174" s="150">
        <v>10</v>
      </c>
      <c r="I174" s="151"/>
      <c r="J174" s="152">
        <f t="shared" si="10"/>
        <v>0</v>
      </c>
      <c r="K174" s="153"/>
      <c r="L174" s="154"/>
      <c r="M174" s="155" t="s">
        <v>1</v>
      </c>
      <c r="N174" s="156" t="s">
        <v>40</v>
      </c>
      <c r="P174" s="142">
        <f t="shared" si="11"/>
        <v>0</v>
      </c>
      <c r="Q174" s="142">
        <v>0</v>
      </c>
      <c r="R174" s="142">
        <f t="shared" si="12"/>
        <v>0</v>
      </c>
      <c r="S174" s="142">
        <v>0</v>
      </c>
      <c r="T174" s="143">
        <f t="shared" si="13"/>
        <v>0</v>
      </c>
      <c r="AR174" s="144" t="s">
        <v>170</v>
      </c>
      <c r="AT174" s="144" t="s">
        <v>171</v>
      </c>
      <c r="AU174" s="144" t="s">
        <v>84</v>
      </c>
      <c r="AY174" s="13" t="s">
        <v>141</v>
      </c>
      <c r="BE174" s="145">
        <f t="shared" si="14"/>
        <v>0</v>
      </c>
      <c r="BF174" s="145">
        <f t="shared" si="15"/>
        <v>0</v>
      </c>
      <c r="BG174" s="145">
        <f t="shared" si="16"/>
        <v>0</v>
      </c>
      <c r="BH174" s="145">
        <f t="shared" si="17"/>
        <v>0</v>
      </c>
      <c r="BI174" s="145">
        <f t="shared" si="18"/>
        <v>0</v>
      </c>
      <c r="BJ174" s="13" t="s">
        <v>84</v>
      </c>
      <c r="BK174" s="145">
        <f t="shared" si="19"/>
        <v>0</v>
      </c>
      <c r="BL174" s="13" t="s">
        <v>146</v>
      </c>
      <c r="BM174" s="144" t="s">
        <v>331</v>
      </c>
    </row>
    <row r="175" spans="2:65" s="1" customFormat="1" ht="16.5" customHeight="1">
      <c r="B175" s="131"/>
      <c r="C175" s="146" t="s">
        <v>332</v>
      </c>
      <c r="D175" s="146" t="s">
        <v>171</v>
      </c>
      <c r="E175" s="147" t="s">
        <v>333</v>
      </c>
      <c r="F175" s="148" t="s">
        <v>334</v>
      </c>
      <c r="G175" s="149" t="s">
        <v>220</v>
      </c>
      <c r="H175" s="150">
        <v>30</v>
      </c>
      <c r="I175" s="151"/>
      <c r="J175" s="152">
        <f t="shared" si="10"/>
        <v>0</v>
      </c>
      <c r="K175" s="153"/>
      <c r="L175" s="154"/>
      <c r="M175" s="155" t="s">
        <v>1</v>
      </c>
      <c r="N175" s="156" t="s">
        <v>40</v>
      </c>
      <c r="P175" s="142">
        <f t="shared" si="11"/>
        <v>0</v>
      </c>
      <c r="Q175" s="142">
        <v>0</v>
      </c>
      <c r="R175" s="142">
        <f t="shared" si="12"/>
        <v>0</v>
      </c>
      <c r="S175" s="142">
        <v>0</v>
      </c>
      <c r="T175" s="143">
        <f t="shared" si="13"/>
        <v>0</v>
      </c>
      <c r="AR175" s="144" t="s">
        <v>170</v>
      </c>
      <c r="AT175" s="144" t="s">
        <v>171</v>
      </c>
      <c r="AU175" s="144" t="s">
        <v>84</v>
      </c>
      <c r="AY175" s="13" t="s">
        <v>141</v>
      </c>
      <c r="BE175" s="145">
        <f t="shared" si="14"/>
        <v>0</v>
      </c>
      <c r="BF175" s="145">
        <f t="shared" si="15"/>
        <v>0</v>
      </c>
      <c r="BG175" s="145">
        <f t="shared" si="16"/>
        <v>0</v>
      </c>
      <c r="BH175" s="145">
        <f t="shared" si="17"/>
        <v>0</v>
      </c>
      <c r="BI175" s="145">
        <f t="shared" si="18"/>
        <v>0</v>
      </c>
      <c r="BJ175" s="13" t="s">
        <v>84</v>
      </c>
      <c r="BK175" s="145">
        <f t="shared" si="19"/>
        <v>0</v>
      </c>
      <c r="BL175" s="13" t="s">
        <v>146</v>
      </c>
      <c r="BM175" s="144" t="s">
        <v>335</v>
      </c>
    </row>
    <row r="176" spans="2:65" s="1" customFormat="1" ht="16.5" customHeight="1">
      <c r="B176" s="131"/>
      <c r="C176" s="146" t="s">
        <v>336</v>
      </c>
      <c r="D176" s="146" t="s">
        <v>171</v>
      </c>
      <c r="E176" s="147" t="s">
        <v>337</v>
      </c>
      <c r="F176" s="148" t="s">
        <v>338</v>
      </c>
      <c r="G176" s="149" t="s">
        <v>220</v>
      </c>
      <c r="H176" s="150">
        <v>15</v>
      </c>
      <c r="I176" s="151"/>
      <c r="J176" s="152">
        <f t="shared" si="10"/>
        <v>0</v>
      </c>
      <c r="K176" s="153"/>
      <c r="L176" s="154"/>
      <c r="M176" s="155" t="s">
        <v>1</v>
      </c>
      <c r="N176" s="156" t="s">
        <v>40</v>
      </c>
      <c r="P176" s="142">
        <f t="shared" si="11"/>
        <v>0</v>
      </c>
      <c r="Q176" s="142">
        <v>0</v>
      </c>
      <c r="R176" s="142">
        <f t="shared" si="12"/>
        <v>0</v>
      </c>
      <c r="S176" s="142">
        <v>0</v>
      </c>
      <c r="T176" s="143">
        <f t="shared" si="13"/>
        <v>0</v>
      </c>
      <c r="AR176" s="144" t="s">
        <v>170</v>
      </c>
      <c r="AT176" s="144" t="s">
        <v>171</v>
      </c>
      <c r="AU176" s="144" t="s">
        <v>84</v>
      </c>
      <c r="AY176" s="13" t="s">
        <v>141</v>
      </c>
      <c r="BE176" s="145">
        <f t="shared" si="14"/>
        <v>0</v>
      </c>
      <c r="BF176" s="145">
        <f t="shared" si="15"/>
        <v>0</v>
      </c>
      <c r="BG176" s="145">
        <f t="shared" si="16"/>
        <v>0</v>
      </c>
      <c r="BH176" s="145">
        <f t="shared" si="17"/>
        <v>0</v>
      </c>
      <c r="BI176" s="145">
        <f t="shared" si="18"/>
        <v>0</v>
      </c>
      <c r="BJ176" s="13" t="s">
        <v>84</v>
      </c>
      <c r="BK176" s="145">
        <f t="shared" si="19"/>
        <v>0</v>
      </c>
      <c r="BL176" s="13" t="s">
        <v>146</v>
      </c>
      <c r="BM176" s="144" t="s">
        <v>339</v>
      </c>
    </row>
    <row r="177" spans="2:65" s="1" customFormat="1" ht="16.5" customHeight="1">
      <c r="B177" s="131"/>
      <c r="C177" s="146" t="s">
        <v>340</v>
      </c>
      <c r="D177" s="146" t="s">
        <v>171</v>
      </c>
      <c r="E177" s="147" t="s">
        <v>341</v>
      </c>
      <c r="F177" s="148" t="s">
        <v>342</v>
      </c>
      <c r="G177" s="149" t="s">
        <v>220</v>
      </c>
      <c r="H177" s="150">
        <v>30</v>
      </c>
      <c r="I177" s="151"/>
      <c r="J177" s="152">
        <f t="shared" si="10"/>
        <v>0</v>
      </c>
      <c r="K177" s="153"/>
      <c r="L177" s="154"/>
      <c r="M177" s="155" t="s">
        <v>1</v>
      </c>
      <c r="N177" s="156" t="s">
        <v>40</v>
      </c>
      <c r="P177" s="142">
        <f t="shared" si="11"/>
        <v>0</v>
      </c>
      <c r="Q177" s="142">
        <v>0</v>
      </c>
      <c r="R177" s="142">
        <f t="shared" si="12"/>
        <v>0</v>
      </c>
      <c r="S177" s="142">
        <v>0</v>
      </c>
      <c r="T177" s="143">
        <f t="shared" si="13"/>
        <v>0</v>
      </c>
      <c r="AR177" s="144" t="s">
        <v>170</v>
      </c>
      <c r="AT177" s="144" t="s">
        <v>171</v>
      </c>
      <c r="AU177" s="144" t="s">
        <v>84</v>
      </c>
      <c r="AY177" s="13" t="s">
        <v>141</v>
      </c>
      <c r="BE177" s="145">
        <f t="shared" si="14"/>
        <v>0</v>
      </c>
      <c r="BF177" s="145">
        <f t="shared" si="15"/>
        <v>0</v>
      </c>
      <c r="BG177" s="145">
        <f t="shared" si="16"/>
        <v>0</v>
      </c>
      <c r="BH177" s="145">
        <f t="shared" si="17"/>
        <v>0</v>
      </c>
      <c r="BI177" s="145">
        <f t="shared" si="18"/>
        <v>0</v>
      </c>
      <c r="BJ177" s="13" t="s">
        <v>84</v>
      </c>
      <c r="BK177" s="145">
        <f t="shared" si="19"/>
        <v>0</v>
      </c>
      <c r="BL177" s="13" t="s">
        <v>146</v>
      </c>
      <c r="BM177" s="144" t="s">
        <v>343</v>
      </c>
    </row>
    <row r="178" spans="2:65" s="1" customFormat="1" ht="16.5" customHeight="1">
      <c r="B178" s="131"/>
      <c r="C178" s="146" t="s">
        <v>344</v>
      </c>
      <c r="D178" s="146" t="s">
        <v>171</v>
      </c>
      <c r="E178" s="147" t="s">
        <v>345</v>
      </c>
      <c r="F178" s="148" t="s">
        <v>346</v>
      </c>
      <c r="G178" s="149" t="s">
        <v>220</v>
      </c>
      <c r="H178" s="150">
        <v>65</v>
      </c>
      <c r="I178" s="151"/>
      <c r="J178" s="152">
        <f t="shared" si="10"/>
        <v>0</v>
      </c>
      <c r="K178" s="153"/>
      <c r="L178" s="154"/>
      <c r="M178" s="155" t="s">
        <v>1</v>
      </c>
      <c r="N178" s="156" t="s">
        <v>40</v>
      </c>
      <c r="P178" s="142">
        <f t="shared" si="11"/>
        <v>0</v>
      </c>
      <c r="Q178" s="142">
        <v>0</v>
      </c>
      <c r="R178" s="142">
        <f t="shared" si="12"/>
        <v>0</v>
      </c>
      <c r="S178" s="142">
        <v>0</v>
      </c>
      <c r="T178" s="143">
        <f t="shared" si="13"/>
        <v>0</v>
      </c>
      <c r="AR178" s="144" t="s">
        <v>170</v>
      </c>
      <c r="AT178" s="144" t="s">
        <v>171</v>
      </c>
      <c r="AU178" s="144" t="s">
        <v>84</v>
      </c>
      <c r="AY178" s="13" t="s">
        <v>141</v>
      </c>
      <c r="BE178" s="145">
        <f t="shared" si="14"/>
        <v>0</v>
      </c>
      <c r="BF178" s="145">
        <f t="shared" si="15"/>
        <v>0</v>
      </c>
      <c r="BG178" s="145">
        <f t="shared" si="16"/>
        <v>0</v>
      </c>
      <c r="BH178" s="145">
        <f t="shared" si="17"/>
        <v>0</v>
      </c>
      <c r="BI178" s="145">
        <f t="shared" si="18"/>
        <v>0</v>
      </c>
      <c r="BJ178" s="13" t="s">
        <v>84</v>
      </c>
      <c r="BK178" s="145">
        <f t="shared" si="19"/>
        <v>0</v>
      </c>
      <c r="BL178" s="13" t="s">
        <v>146</v>
      </c>
      <c r="BM178" s="144" t="s">
        <v>347</v>
      </c>
    </row>
    <row r="179" spans="2:65" s="1" customFormat="1" ht="33" customHeight="1">
      <c r="B179" s="131"/>
      <c r="C179" s="132" t="s">
        <v>348</v>
      </c>
      <c r="D179" s="132" t="s">
        <v>143</v>
      </c>
      <c r="E179" s="133" t="s">
        <v>349</v>
      </c>
      <c r="F179" s="134" t="s">
        <v>350</v>
      </c>
      <c r="G179" s="135" t="s">
        <v>220</v>
      </c>
      <c r="H179" s="136">
        <v>145</v>
      </c>
      <c r="I179" s="137"/>
      <c r="J179" s="138">
        <f t="shared" si="10"/>
        <v>0</v>
      </c>
      <c r="K179" s="139"/>
      <c r="L179" s="28"/>
      <c r="M179" s="140" t="s">
        <v>1</v>
      </c>
      <c r="N179" s="141" t="s">
        <v>40</v>
      </c>
      <c r="P179" s="142">
        <f t="shared" si="11"/>
        <v>0</v>
      </c>
      <c r="Q179" s="142">
        <v>0</v>
      </c>
      <c r="R179" s="142">
        <f t="shared" si="12"/>
        <v>0</v>
      </c>
      <c r="S179" s="142">
        <v>0</v>
      </c>
      <c r="T179" s="143">
        <f t="shared" si="13"/>
        <v>0</v>
      </c>
      <c r="AR179" s="144" t="s">
        <v>146</v>
      </c>
      <c r="AT179" s="144" t="s">
        <v>143</v>
      </c>
      <c r="AU179" s="144" t="s">
        <v>84</v>
      </c>
      <c r="AY179" s="13" t="s">
        <v>141</v>
      </c>
      <c r="BE179" s="145">
        <f t="shared" si="14"/>
        <v>0</v>
      </c>
      <c r="BF179" s="145">
        <f t="shared" si="15"/>
        <v>0</v>
      </c>
      <c r="BG179" s="145">
        <f t="shared" si="16"/>
        <v>0</v>
      </c>
      <c r="BH179" s="145">
        <f t="shared" si="17"/>
        <v>0</v>
      </c>
      <c r="BI179" s="145">
        <f t="shared" si="18"/>
        <v>0</v>
      </c>
      <c r="BJ179" s="13" t="s">
        <v>84</v>
      </c>
      <c r="BK179" s="145">
        <f t="shared" si="19"/>
        <v>0</v>
      </c>
      <c r="BL179" s="13" t="s">
        <v>146</v>
      </c>
      <c r="BM179" s="144" t="s">
        <v>351</v>
      </c>
    </row>
    <row r="180" spans="2:65" s="1" customFormat="1" ht="33" customHeight="1">
      <c r="B180" s="131"/>
      <c r="C180" s="132" t="s">
        <v>352</v>
      </c>
      <c r="D180" s="132" t="s">
        <v>143</v>
      </c>
      <c r="E180" s="133" t="s">
        <v>353</v>
      </c>
      <c r="F180" s="134" t="s">
        <v>354</v>
      </c>
      <c r="G180" s="135" t="s">
        <v>220</v>
      </c>
      <c r="H180" s="136">
        <v>41</v>
      </c>
      <c r="I180" s="137"/>
      <c r="J180" s="138">
        <f t="shared" si="10"/>
        <v>0</v>
      </c>
      <c r="K180" s="139"/>
      <c r="L180" s="28"/>
      <c r="M180" s="140" t="s">
        <v>1</v>
      </c>
      <c r="N180" s="141" t="s">
        <v>40</v>
      </c>
      <c r="P180" s="142">
        <f t="shared" si="11"/>
        <v>0</v>
      </c>
      <c r="Q180" s="142">
        <v>0</v>
      </c>
      <c r="R180" s="142">
        <f t="shared" si="12"/>
        <v>0</v>
      </c>
      <c r="S180" s="142">
        <v>0</v>
      </c>
      <c r="T180" s="143">
        <f t="shared" si="13"/>
        <v>0</v>
      </c>
      <c r="AR180" s="144" t="s">
        <v>146</v>
      </c>
      <c r="AT180" s="144" t="s">
        <v>143</v>
      </c>
      <c r="AU180" s="144" t="s">
        <v>84</v>
      </c>
      <c r="AY180" s="13" t="s">
        <v>141</v>
      </c>
      <c r="BE180" s="145">
        <f t="shared" si="14"/>
        <v>0</v>
      </c>
      <c r="BF180" s="145">
        <f t="shared" si="15"/>
        <v>0</v>
      </c>
      <c r="BG180" s="145">
        <f t="shared" si="16"/>
        <v>0</v>
      </c>
      <c r="BH180" s="145">
        <f t="shared" si="17"/>
        <v>0</v>
      </c>
      <c r="BI180" s="145">
        <f t="shared" si="18"/>
        <v>0</v>
      </c>
      <c r="BJ180" s="13" t="s">
        <v>84</v>
      </c>
      <c r="BK180" s="145">
        <f t="shared" si="19"/>
        <v>0</v>
      </c>
      <c r="BL180" s="13" t="s">
        <v>146</v>
      </c>
      <c r="BM180" s="144" t="s">
        <v>355</v>
      </c>
    </row>
    <row r="181" spans="2:65" s="1" customFormat="1" ht="16.5" customHeight="1">
      <c r="B181" s="131"/>
      <c r="C181" s="146" t="s">
        <v>356</v>
      </c>
      <c r="D181" s="146" t="s">
        <v>171</v>
      </c>
      <c r="E181" s="147" t="s">
        <v>357</v>
      </c>
      <c r="F181" s="148" t="s">
        <v>358</v>
      </c>
      <c r="G181" s="149" t="s">
        <v>359</v>
      </c>
      <c r="H181" s="150">
        <v>3</v>
      </c>
      <c r="I181" s="151"/>
      <c r="J181" s="152">
        <f t="shared" si="10"/>
        <v>0</v>
      </c>
      <c r="K181" s="153"/>
      <c r="L181" s="154"/>
      <c r="M181" s="155" t="s">
        <v>1</v>
      </c>
      <c r="N181" s="156" t="s">
        <v>40</v>
      </c>
      <c r="P181" s="142">
        <f t="shared" si="11"/>
        <v>0</v>
      </c>
      <c r="Q181" s="142">
        <v>0</v>
      </c>
      <c r="R181" s="142">
        <f t="shared" si="12"/>
        <v>0</v>
      </c>
      <c r="S181" s="142">
        <v>0</v>
      </c>
      <c r="T181" s="143">
        <f t="shared" si="13"/>
        <v>0</v>
      </c>
      <c r="AR181" s="144" t="s">
        <v>170</v>
      </c>
      <c r="AT181" s="144" t="s">
        <v>171</v>
      </c>
      <c r="AU181" s="144" t="s">
        <v>84</v>
      </c>
      <c r="AY181" s="13" t="s">
        <v>141</v>
      </c>
      <c r="BE181" s="145">
        <f t="shared" si="14"/>
        <v>0</v>
      </c>
      <c r="BF181" s="145">
        <f t="shared" si="15"/>
        <v>0</v>
      </c>
      <c r="BG181" s="145">
        <f t="shared" si="16"/>
        <v>0</v>
      </c>
      <c r="BH181" s="145">
        <f t="shared" si="17"/>
        <v>0</v>
      </c>
      <c r="BI181" s="145">
        <f t="shared" si="18"/>
        <v>0</v>
      </c>
      <c r="BJ181" s="13" t="s">
        <v>84</v>
      </c>
      <c r="BK181" s="145">
        <f t="shared" si="19"/>
        <v>0</v>
      </c>
      <c r="BL181" s="13" t="s">
        <v>146</v>
      </c>
      <c r="BM181" s="144" t="s">
        <v>360</v>
      </c>
    </row>
    <row r="182" spans="2:65" s="1" customFormat="1" ht="16.5" customHeight="1">
      <c r="B182" s="131"/>
      <c r="C182" s="146" t="s">
        <v>361</v>
      </c>
      <c r="D182" s="146" t="s">
        <v>171</v>
      </c>
      <c r="E182" s="147" t="s">
        <v>362</v>
      </c>
      <c r="F182" s="148" t="s">
        <v>363</v>
      </c>
      <c r="G182" s="149" t="s">
        <v>220</v>
      </c>
      <c r="H182" s="150">
        <v>8</v>
      </c>
      <c r="I182" s="151"/>
      <c r="J182" s="152">
        <f t="shared" si="10"/>
        <v>0</v>
      </c>
      <c r="K182" s="153"/>
      <c r="L182" s="154"/>
      <c r="M182" s="155" t="s">
        <v>1</v>
      </c>
      <c r="N182" s="156" t="s">
        <v>40</v>
      </c>
      <c r="P182" s="142">
        <f t="shared" si="11"/>
        <v>0</v>
      </c>
      <c r="Q182" s="142">
        <v>0</v>
      </c>
      <c r="R182" s="142">
        <f t="shared" si="12"/>
        <v>0</v>
      </c>
      <c r="S182" s="142">
        <v>0</v>
      </c>
      <c r="T182" s="143">
        <f t="shared" si="13"/>
        <v>0</v>
      </c>
      <c r="AR182" s="144" t="s">
        <v>170</v>
      </c>
      <c r="AT182" s="144" t="s">
        <v>171</v>
      </c>
      <c r="AU182" s="144" t="s">
        <v>84</v>
      </c>
      <c r="AY182" s="13" t="s">
        <v>141</v>
      </c>
      <c r="BE182" s="145">
        <f t="shared" si="14"/>
        <v>0</v>
      </c>
      <c r="BF182" s="145">
        <f t="shared" si="15"/>
        <v>0</v>
      </c>
      <c r="BG182" s="145">
        <f t="shared" si="16"/>
        <v>0</v>
      </c>
      <c r="BH182" s="145">
        <f t="shared" si="17"/>
        <v>0</v>
      </c>
      <c r="BI182" s="145">
        <f t="shared" si="18"/>
        <v>0</v>
      </c>
      <c r="BJ182" s="13" t="s">
        <v>84</v>
      </c>
      <c r="BK182" s="145">
        <f t="shared" si="19"/>
        <v>0</v>
      </c>
      <c r="BL182" s="13" t="s">
        <v>146</v>
      </c>
      <c r="BM182" s="144" t="s">
        <v>364</v>
      </c>
    </row>
    <row r="183" spans="2:65" s="1" customFormat="1" ht="24.15" customHeight="1">
      <c r="B183" s="131"/>
      <c r="C183" s="146" t="s">
        <v>365</v>
      </c>
      <c r="D183" s="146" t="s">
        <v>171</v>
      </c>
      <c r="E183" s="147" t="s">
        <v>366</v>
      </c>
      <c r="F183" s="148" t="s">
        <v>367</v>
      </c>
      <c r="G183" s="149" t="s">
        <v>220</v>
      </c>
      <c r="H183" s="150">
        <v>17</v>
      </c>
      <c r="I183" s="151"/>
      <c r="J183" s="152">
        <f t="shared" si="10"/>
        <v>0</v>
      </c>
      <c r="K183" s="153"/>
      <c r="L183" s="154"/>
      <c r="M183" s="155" t="s">
        <v>1</v>
      </c>
      <c r="N183" s="156" t="s">
        <v>40</v>
      </c>
      <c r="P183" s="142">
        <f t="shared" si="11"/>
        <v>0</v>
      </c>
      <c r="Q183" s="142">
        <v>0</v>
      </c>
      <c r="R183" s="142">
        <f t="shared" si="12"/>
        <v>0</v>
      </c>
      <c r="S183" s="142">
        <v>0</v>
      </c>
      <c r="T183" s="143">
        <f t="shared" si="13"/>
        <v>0</v>
      </c>
      <c r="AR183" s="144" t="s">
        <v>170</v>
      </c>
      <c r="AT183" s="144" t="s">
        <v>171</v>
      </c>
      <c r="AU183" s="144" t="s">
        <v>84</v>
      </c>
      <c r="AY183" s="13" t="s">
        <v>141</v>
      </c>
      <c r="BE183" s="145">
        <f t="shared" si="14"/>
        <v>0</v>
      </c>
      <c r="BF183" s="145">
        <f t="shared" si="15"/>
        <v>0</v>
      </c>
      <c r="BG183" s="145">
        <f t="shared" si="16"/>
        <v>0</v>
      </c>
      <c r="BH183" s="145">
        <f t="shared" si="17"/>
        <v>0</v>
      </c>
      <c r="BI183" s="145">
        <f t="shared" si="18"/>
        <v>0</v>
      </c>
      <c r="BJ183" s="13" t="s">
        <v>84</v>
      </c>
      <c r="BK183" s="145">
        <f t="shared" si="19"/>
        <v>0</v>
      </c>
      <c r="BL183" s="13" t="s">
        <v>146</v>
      </c>
      <c r="BM183" s="144" t="s">
        <v>368</v>
      </c>
    </row>
    <row r="184" spans="2:65" s="1" customFormat="1" ht="16.5" customHeight="1">
      <c r="B184" s="131"/>
      <c r="C184" s="146" t="s">
        <v>369</v>
      </c>
      <c r="D184" s="146" t="s">
        <v>171</v>
      </c>
      <c r="E184" s="147" t="s">
        <v>370</v>
      </c>
      <c r="F184" s="148" t="s">
        <v>371</v>
      </c>
      <c r="G184" s="149" t="s">
        <v>220</v>
      </c>
      <c r="H184" s="150">
        <v>13</v>
      </c>
      <c r="I184" s="151"/>
      <c r="J184" s="152">
        <f t="shared" si="10"/>
        <v>0</v>
      </c>
      <c r="K184" s="153"/>
      <c r="L184" s="154"/>
      <c r="M184" s="155" t="s">
        <v>1</v>
      </c>
      <c r="N184" s="156" t="s">
        <v>40</v>
      </c>
      <c r="P184" s="142">
        <f t="shared" si="11"/>
        <v>0</v>
      </c>
      <c r="Q184" s="142">
        <v>0</v>
      </c>
      <c r="R184" s="142">
        <f t="shared" si="12"/>
        <v>0</v>
      </c>
      <c r="S184" s="142">
        <v>0</v>
      </c>
      <c r="T184" s="143">
        <f t="shared" si="13"/>
        <v>0</v>
      </c>
      <c r="AR184" s="144" t="s">
        <v>170</v>
      </c>
      <c r="AT184" s="144" t="s">
        <v>171</v>
      </c>
      <c r="AU184" s="144" t="s">
        <v>84</v>
      </c>
      <c r="AY184" s="13" t="s">
        <v>141</v>
      </c>
      <c r="BE184" s="145">
        <f t="shared" si="14"/>
        <v>0</v>
      </c>
      <c r="BF184" s="145">
        <f t="shared" si="15"/>
        <v>0</v>
      </c>
      <c r="BG184" s="145">
        <f t="shared" si="16"/>
        <v>0</v>
      </c>
      <c r="BH184" s="145">
        <f t="shared" si="17"/>
        <v>0</v>
      </c>
      <c r="BI184" s="145">
        <f t="shared" si="18"/>
        <v>0</v>
      </c>
      <c r="BJ184" s="13" t="s">
        <v>84</v>
      </c>
      <c r="BK184" s="145">
        <f t="shared" si="19"/>
        <v>0</v>
      </c>
      <c r="BL184" s="13" t="s">
        <v>146</v>
      </c>
      <c r="BM184" s="144" t="s">
        <v>372</v>
      </c>
    </row>
    <row r="185" spans="2:65" s="1" customFormat="1" ht="33" customHeight="1">
      <c r="B185" s="131"/>
      <c r="C185" s="132" t="s">
        <v>373</v>
      </c>
      <c r="D185" s="132" t="s">
        <v>143</v>
      </c>
      <c r="E185" s="133" t="s">
        <v>374</v>
      </c>
      <c r="F185" s="134" t="s">
        <v>375</v>
      </c>
      <c r="G185" s="135" t="s">
        <v>220</v>
      </c>
      <c r="H185" s="136">
        <v>41</v>
      </c>
      <c r="I185" s="137"/>
      <c r="J185" s="138">
        <f t="shared" si="10"/>
        <v>0</v>
      </c>
      <c r="K185" s="139"/>
      <c r="L185" s="28"/>
      <c r="M185" s="140" t="s">
        <v>1</v>
      </c>
      <c r="N185" s="141" t="s">
        <v>40</v>
      </c>
      <c r="P185" s="142">
        <f t="shared" si="11"/>
        <v>0</v>
      </c>
      <c r="Q185" s="142">
        <v>4.8000000000000001E-4</v>
      </c>
      <c r="R185" s="142">
        <f t="shared" si="12"/>
        <v>1.968E-2</v>
      </c>
      <c r="S185" s="142">
        <v>0</v>
      </c>
      <c r="T185" s="143">
        <f t="shared" si="13"/>
        <v>0</v>
      </c>
      <c r="AR185" s="144" t="s">
        <v>146</v>
      </c>
      <c r="AT185" s="144" t="s">
        <v>143</v>
      </c>
      <c r="AU185" s="144" t="s">
        <v>84</v>
      </c>
      <c r="AY185" s="13" t="s">
        <v>141</v>
      </c>
      <c r="BE185" s="145">
        <f t="shared" si="14"/>
        <v>0</v>
      </c>
      <c r="BF185" s="145">
        <f t="shared" si="15"/>
        <v>0</v>
      </c>
      <c r="BG185" s="145">
        <f t="shared" si="16"/>
        <v>0</v>
      </c>
      <c r="BH185" s="145">
        <f t="shared" si="17"/>
        <v>0</v>
      </c>
      <c r="BI185" s="145">
        <f t="shared" si="18"/>
        <v>0</v>
      </c>
      <c r="BJ185" s="13" t="s">
        <v>84</v>
      </c>
      <c r="BK185" s="145">
        <f t="shared" si="19"/>
        <v>0</v>
      </c>
      <c r="BL185" s="13" t="s">
        <v>146</v>
      </c>
      <c r="BM185" s="144" t="s">
        <v>376</v>
      </c>
    </row>
    <row r="186" spans="2:65" s="1" customFormat="1" ht="16.5" customHeight="1">
      <c r="B186" s="131"/>
      <c r="C186" s="146" t="s">
        <v>377</v>
      </c>
      <c r="D186" s="146" t="s">
        <v>171</v>
      </c>
      <c r="E186" s="147" t="s">
        <v>378</v>
      </c>
      <c r="F186" s="148" t="s">
        <v>379</v>
      </c>
      <c r="G186" s="149" t="s">
        <v>220</v>
      </c>
      <c r="H186" s="150">
        <v>123</v>
      </c>
      <c r="I186" s="151"/>
      <c r="J186" s="152">
        <f t="shared" si="10"/>
        <v>0</v>
      </c>
      <c r="K186" s="153"/>
      <c r="L186" s="154"/>
      <c r="M186" s="155" t="s">
        <v>1</v>
      </c>
      <c r="N186" s="156" t="s">
        <v>40</v>
      </c>
      <c r="P186" s="142">
        <f t="shared" si="11"/>
        <v>0</v>
      </c>
      <c r="Q186" s="142">
        <v>3.3000000000000002E-2</v>
      </c>
      <c r="R186" s="142">
        <f t="shared" si="12"/>
        <v>4.0590000000000002</v>
      </c>
      <c r="S186" s="142">
        <v>0</v>
      </c>
      <c r="T186" s="143">
        <f t="shared" si="13"/>
        <v>0</v>
      </c>
      <c r="AR186" s="144" t="s">
        <v>170</v>
      </c>
      <c r="AT186" s="144" t="s">
        <v>171</v>
      </c>
      <c r="AU186" s="144" t="s">
        <v>84</v>
      </c>
      <c r="AY186" s="13" t="s">
        <v>141</v>
      </c>
      <c r="BE186" s="145">
        <f t="shared" si="14"/>
        <v>0</v>
      </c>
      <c r="BF186" s="145">
        <f t="shared" si="15"/>
        <v>0</v>
      </c>
      <c r="BG186" s="145">
        <f t="shared" si="16"/>
        <v>0</v>
      </c>
      <c r="BH186" s="145">
        <f t="shared" si="17"/>
        <v>0</v>
      </c>
      <c r="BI186" s="145">
        <f t="shared" si="18"/>
        <v>0</v>
      </c>
      <c r="BJ186" s="13" t="s">
        <v>84</v>
      </c>
      <c r="BK186" s="145">
        <f t="shared" si="19"/>
        <v>0</v>
      </c>
      <c r="BL186" s="13" t="s">
        <v>146</v>
      </c>
      <c r="BM186" s="144" t="s">
        <v>380</v>
      </c>
    </row>
    <row r="187" spans="2:65" s="1" customFormat="1" ht="16.5" customHeight="1">
      <c r="B187" s="131"/>
      <c r="C187" s="146" t="s">
        <v>381</v>
      </c>
      <c r="D187" s="146" t="s">
        <v>171</v>
      </c>
      <c r="E187" s="147" t="s">
        <v>382</v>
      </c>
      <c r="F187" s="148" t="s">
        <v>383</v>
      </c>
      <c r="G187" s="149" t="s">
        <v>220</v>
      </c>
      <c r="H187" s="150">
        <v>41</v>
      </c>
      <c r="I187" s="151"/>
      <c r="J187" s="152">
        <f t="shared" si="10"/>
        <v>0</v>
      </c>
      <c r="K187" s="153"/>
      <c r="L187" s="154"/>
      <c r="M187" s="155" t="s">
        <v>1</v>
      </c>
      <c r="N187" s="156" t="s">
        <v>40</v>
      </c>
      <c r="P187" s="142">
        <f t="shared" si="11"/>
        <v>0</v>
      </c>
      <c r="Q187" s="142">
        <v>2E-3</v>
      </c>
      <c r="R187" s="142">
        <f t="shared" si="12"/>
        <v>8.2000000000000003E-2</v>
      </c>
      <c r="S187" s="142">
        <v>0</v>
      </c>
      <c r="T187" s="143">
        <f t="shared" si="13"/>
        <v>0</v>
      </c>
      <c r="AR187" s="144" t="s">
        <v>170</v>
      </c>
      <c r="AT187" s="144" t="s">
        <v>171</v>
      </c>
      <c r="AU187" s="144" t="s">
        <v>84</v>
      </c>
      <c r="AY187" s="13" t="s">
        <v>141</v>
      </c>
      <c r="BE187" s="145">
        <f t="shared" si="14"/>
        <v>0</v>
      </c>
      <c r="BF187" s="145">
        <f t="shared" si="15"/>
        <v>0</v>
      </c>
      <c r="BG187" s="145">
        <f t="shared" si="16"/>
        <v>0</v>
      </c>
      <c r="BH187" s="145">
        <f t="shared" si="17"/>
        <v>0</v>
      </c>
      <c r="BI187" s="145">
        <f t="shared" si="18"/>
        <v>0</v>
      </c>
      <c r="BJ187" s="13" t="s">
        <v>84</v>
      </c>
      <c r="BK187" s="145">
        <f t="shared" si="19"/>
        <v>0</v>
      </c>
      <c r="BL187" s="13" t="s">
        <v>146</v>
      </c>
      <c r="BM187" s="144" t="s">
        <v>384</v>
      </c>
    </row>
    <row r="188" spans="2:65" s="1" customFormat="1" ht="16.5" customHeight="1">
      <c r="B188" s="131"/>
      <c r="C188" s="146" t="s">
        <v>385</v>
      </c>
      <c r="D188" s="146" t="s">
        <v>171</v>
      </c>
      <c r="E188" s="147" t="s">
        <v>386</v>
      </c>
      <c r="F188" s="148" t="s">
        <v>387</v>
      </c>
      <c r="G188" s="149" t="s">
        <v>388</v>
      </c>
      <c r="H188" s="150">
        <v>82</v>
      </c>
      <c r="I188" s="151"/>
      <c r="J188" s="152">
        <f t="shared" si="10"/>
        <v>0</v>
      </c>
      <c r="K188" s="153"/>
      <c r="L188" s="154"/>
      <c r="M188" s="155" t="s">
        <v>1</v>
      </c>
      <c r="N188" s="156" t="s">
        <v>40</v>
      </c>
      <c r="P188" s="142">
        <f t="shared" si="11"/>
        <v>0</v>
      </c>
      <c r="Q188" s="142">
        <v>0</v>
      </c>
      <c r="R188" s="142">
        <f t="shared" si="12"/>
        <v>0</v>
      </c>
      <c r="S188" s="142">
        <v>0</v>
      </c>
      <c r="T188" s="143">
        <f t="shared" si="13"/>
        <v>0</v>
      </c>
      <c r="AR188" s="144" t="s">
        <v>170</v>
      </c>
      <c r="AT188" s="144" t="s">
        <v>171</v>
      </c>
      <c r="AU188" s="144" t="s">
        <v>84</v>
      </c>
      <c r="AY188" s="13" t="s">
        <v>141</v>
      </c>
      <c r="BE188" s="145">
        <f t="shared" si="14"/>
        <v>0</v>
      </c>
      <c r="BF188" s="145">
        <f t="shared" si="15"/>
        <v>0</v>
      </c>
      <c r="BG188" s="145">
        <f t="shared" si="16"/>
        <v>0</v>
      </c>
      <c r="BH188" s="145">
        <f t="shared" si="17"/>
        <v>0</v>
      </c>
      <c r="BI188" s="145">
        <f t="shared" si="18"/>
        <v>0</v>
      </c>
      <c r="BJ188" s="13" t="s">
        <v>84</v>
      </c>
      <c r="BK188" s="145">
        <f t="shared" si="19"/>
        <v>0</v>
      </c>
      <c r="BL188" s="13" t="s">
        <v>146</v>
      </c>
      <c r="BM188" s="144" t="s">
        <v>389</v>
      </c>
    </row>
    <row r="189" spans="2:65" s="1" customFormat="1" ht="24.15" customHeight="1">
      <c r="B189" s="131"/>
      <c r="C189" s="132" t="s">
        <v>390</v>
      </c>
      <c r="D189" s="132" t="s">
        <v>143</v>
      </c>
      <c r="E189" s="133" t="s">
        <v>391</v>
      </c>
      <c r="F189" s="134" t="s">
        <v>392</v>
      </c>
      <c r="G189" s="135" t="s">
        <v>87</v>
      </c>
      <c r="H189" s="136">
        <v>5866.84</v>
      </c>
      <c r="I189" s="137"/>
      <c r="J189" s="138">
        <f t="shared" si="10"/>
        <v>0</v>
      </c>
      <c r="K189" s="139"/>
      <c r="L189" s="28"/>
      <c r="M189" s="140" t="s">
        <v>1</v>
      </c>
      <c r="N189" s="141" t="s">
        <v>40</v>
      </c>
      <c r="P189" s="142">
        <f t="shared" si="11"/>
        <v>0</v>
      </c>
      <c r="Q189" s="142">
        <v>0</v>
      </c>
      <c r="R189" s="142">
        <f t="shared" si="12"/>
        <v>0</v>
      </c>
      <c r="S189" s="142">
        <v>0</v>
      </c>
      <c r="T189" s="143">
        <f t="shared" si="13"/>
        <v>0</v>
      </c>
      <c r="AR189" s="144" t="s">
        <v>146</v>
      </c>
      <c r="AT189" s="144" t="s">
        <v>143</v>
      </c>
      <c r="AU189" s="144" t="s">
        <v>84</v>
      </c>
      <c r="AY189" s="13" t="s">
        <v>141</v>
      </c>
      <c r="BE189" s="145">
        <f t="shared" si="14"/>
        <v>0</v>
      </c>
      <c r="BF189" s="145">
        <f t="shared" si="15"/>
        <v>0</v>
      </c>
      <c r="BG189" s="145">
        <f t="shared" si="16"/>
        <v>0</v>
      </c>
      <c r="BH189" s="145">
        <f t="shared" si="17"/>
        <v>0</v>
      </c>
      <c r="BI189" s="145">
        <f t="shared" si="18"/>
        <v>0</v>
      </c>
      <c r="BJ189" s="13" t="s">
        <v>84</v>
      </c>
      <c r="BK189" s="145">
        <f t="shared" si="19"/>
        <v>0</v>
      </c>
      <c r="BL189" s="13" t="s">
        <v>146</v>
      </c>
      <c r="BM189" s="144" t="s">
        <v>393</v>
      </c>
    </row>
    <row r="190" spans="2:65" s="1" customFormat="1" ht="24.15" customHeight="1">
      <c r="B190" s="131"/>
      <c r="C190" s="146" t="s">
        <v>394</v>
      </c>
      <c r="D190" s="146" t="s">
        <v>171</v>
      </c>
      <c r="E190" s="147" t="s">
        <v>395</v>
      </c>
      <c r="F190" s="148" t="s">
        <v>396</v>
      </c>
      <c r="G190" s="149" t="s">
        <v>220</v>
      </c>
      <c r="H190" s="150">
        <v>4.6929999999999996</v>
      </c>
      <c r="I190" s="151"/>
      <c r="J190" s="152">
        <f t="shared" si="10"/>
        <v>0</v>
      </c>
      <c r="K190" s="153"/>
      <c r="L190" s="154"/>
      <c r="M190" s="155" t="s">
        <v>1</v>
      </c>
      <c r="N190" s="156" t="s">
        <v>40</v>
      </c>
      <c r="P190" s="142">
        <f t="shared" si="11"/>
        <v>0</v>
      </c>
      <c r="Q190" s="142">
        <v>1E-3</v>
      </c>
      <c r="R190" s="142">
        <f t="shared" si="12"/>
        <v>4.6930000000000001E-3</v>
      </c>
      <c r="S190" s="142">
        <v>0</v>
      </c>
      <c r="T190" s="143">
        <f t="shared" si="13"/>
        <v>0</v>
      </c>
      <c r="AR190" s="144" t="s">
        <v>170</v>
      </c>
      <c r="AT190" s="144" t="s">
        <v>171</v>
      </c>
      <c r="AU190" s="144" t="s">
        <v>84</v>
      </c>
      <c r="AY190" s="13" t="s">
        <v>141</v>
      </c>
      <c r="BE190" s="145">
        <f t="shared" si="14"/>
        <v>0</v>
      </c>
      <c r="BF190" s="145">
        <f t="shared" si="15"/>
        <v>0</v>
      </c>
      <c r="BG190" s="145">
        <f t="shared" si="16"/>
        <v>0</v>
      </c>
      <c r="BH190" s="145">
        <f t="shared" si="17"/>
        <v>0</v>
      </c>
      <c r="BI190" s="145">
        <f t="shared" si="18"/>
        <v>0</v>
      </c>
      <c r="BJ190" s="13" t="s">
        <v>84</v>
      </c>
      <c r="BK190" s="145">
        <f t="shared" si="19"/>
        <v>0</v>
      </c>
      <c r="BL190" s="13" t="s">
        <v>146</v>
      </c>
      <c r="BM190" s="144" t="s">
        <v>397</v>
      </c>
    </row>
    <row r="191" spans="2:65" s="1" customFormat="1" ht="24.15" customHeight="1">
      <c r="B191" s="131"/>
      <c r="C191" s="132" t="s">
        <v>398</v>
      </c>
      <c r="D191" s="132" t="s">
        <v>143</v>
      </c>
      <c r="E191" s="133" t="s">
        <v>399</v>
      </c>
      <c r="F191" s="134" t="s">
        <v>400</v>
      </c>
      <c r="G191" s="135" t="s">
        <v>220</v>
      </c>
      <c r="H191" s="136">
        <v>41</v>
      </c>
      <c r="I191" s="137"/>
      <c r="J191" s="138">
        <f t="shared" si="10"/>
        <v>0</v>
      </c>
      <c r="K191" s="139"/>
      <c r="L191" s="28"/>
      <c r="M191" s="140" t="s">
        <v>1</v>
      </c>
      <c r="N191" s="141" t="s">
        <v>40</v>
      </c>
      <c r="P191" s="142">
        <f t="shared" si="11"/>
        <v>0</v>
      </c>
      <c r="Q191" s="142">
        <v>0</v>
      </c>
      <c r="R191" s="142">
        <f t="shared" si="12"/>
        <v>0</v>
      </c>
      <c r="S191" s="142">
        <v>0</v>
      </c>
      <c r="T191" s="143">
        <f t="shared" si="13"/>
        <v>0</v>
      </c>
      <c r="AR191" s="144" t="s">
        <v>146</v>
      </c>
      <c r="AT191" s="144" t="s">
        <v>143</v>
      </c>
      <c r="AU191" s="144" t="s">
        <v>84</v>
      </c>
      <c r="AY191" s="13" t="s">
        <v>141</v>
      </c>
      <c r="BE191" s="145">
        <f t="shared" si="14"/>
        <v>0</v>
      </c>
      <c r="BF191" s="145">
        <f t="shared" si="15"/>
        <v>0</v>
      </c>
      <c r="BG191" s="145">
        <f t="shared" si="16"/>
        <v>0</v>
      </c>
      <c r="BH191" s="145">
        <f t="shared" si="17"/>
        <v>0</v>
      </c>
      <c r="BI191" s="145">
        <f t="shared" si="18"/>
        <v>0</v>
      </c>
      <c r="BJ191" s="13" t="s">
        <v>84</v>
      </c>
      <c r="BK191" s="145">
        <f t="shared" si="19"/>
        <v>0</v>
      </c>
      <c r="BL191" s="13" t="s">
        <v>146</v>
      </c>
      <c r="BM191" s="144" t="s">
        <v>401</v>
      </c>
    </row>
    <row r="192" spans="2:65" s="1" customFormat="1" ht="24.15" customHeight="1">
      <c r="B192" s="131"/>
      <c r="C192" s="146" t="s">
        <v>402</v>
      </c>
      <c r="D192" s="146" t="s">
        <v>171</v>
      </c>
      <c r="E192" s="147" t="s">
        <v>403</v>
      </c>
      <c r="F192" s="148" t="s">
        <v>404</v>
      </c>
      <c r="G192" s="149" t="s">
        <v>405</v>
      </c>
      <c r="H192" s="150">
        <v>41</v>
      </c>
      <c r="I192" s="151"/>
      <c r="J192" s="152">
        <f t="shared" ref="J192:J223" si="20">ROUND(I192*H192,2)</f>
        <v>0</v>
      </c>
      <c r="K192" s="153"/>
      <c r="L192" s="154"/>
      <c r="M192" s="155" t="s">
        <v>1</v>
      </c>
      <c r="N192" s="156" t="s">
        <v>40</v>
      </c>
      <c r="P192" s="142">
        <f t="shared" ref="P192:P223" si="21">O192*H192</f>
        <v>0</v>
      </c>
      <c r="Q192" s="142">
        <v>4.1000000000000002E-2</v>
      </c>
      <c r="R192" s="142">
        <f t="shared" ref="R192:R223" si="22">Q192*H192</f>
        <v>1.681</v>
      </c>
      <c r="S192" s="142">
        <v>0</v>
      </c>
      <c r="T192" s="143">
        <f t="shared" ref="T192:T223" si="23">S192*H192</f>
        <v>0</v>
      </c>
      <c r="AR192" s="144" t="s">
        <v>170</v>
      </c>
      <c r="AT192" s="144" t="s">
        <v>171</v>
      </c>
      <c r="AU192" s="144" t="s">
        <v>84</v>
      </c>
      <c r="AY192" s="13" t="s">
        <v>141</v>
      </c>
      <c r="BE192" s="145">
        <f t="shared" ref="BE192:BE207" si="24">IF(N192="základná",J192,0)</f>
        <v>0</v>
      </c>
      <c r="BF192" s="145">
        <f t="shared" ref="BF192:BF207" si="25">IF(N192="znížená",J192,0)</f>
        <v>0</v>
      </c>
      <c r="BG192" s="145">
        <f t="shared" ref="BG192:BG207" si="26">IF(N192="zákl. prenesená",J192,0)</f>
        <v>0</v>
      </c>
      <c r="BH192" s="145">
        <f t="shared" ref="BH192:BH207" si="27">IF(N192="zníž. prenesená",J192,0)</f>
        <v>0</v>
      </c>
      <c r="BI192" s="145">
        <f t="shared" ref="BI192:BI207" si="28">IF(N192="nulová",J192,0)</f>
        <v>0</v>
      </c>
      <c r="BJ192" s="13" t="s">
        <v>84</v>
      </c>
      <c r="BK192" s="145">
        <f t="shared" ref="BK192:BK207" si="29">ROUND(I192*H192,2)</f>
        <v>0</v>
      </c>
      <c r="BL192" s="13" t="s">
        <v>146</v>
      </c>
      <c r="BM192" s="144" t="s">
        <v>406</v>
      </c>
    </row>
    <row r="193" spans="2:65" s="1" customFormat="1" ht="16.5" customHeight="1">
      <c r="B193" s="131"/>
      <c r="C193" s="146" t="s">
        <v>407</v>
      </c>
      <c r="D193" s="146" t="s">
        <v>171</v>
      </c>
      <c r="E193" s="147" t="s">
        <v>408</v>
      </c>
      <c r="F193" s="148" t="s">
        <v>409</v>
      </c>
      <c r="G193" s="149" t="s">
        <v>220</v>
      </c>
      <c r="H193" s="150">
        <v>82</v>
      </c>
      <c r="I193" s="151"/>
      <c r="J193" s="152">
        <f t="shared" si="20"/>
        <v>0</v>
      </c>
      <c r="K193" s="153"/>
      <c r="L193" s="154"/>
      <c r="M193" s="155" t="s">
        <v>1</v>
      </c>
      <c r="N193" s="156" t="s">
        <v>40</v>
      </c>
      <c r="P193" s="142">
        <f t="shared" si="21"/>
        <v>0</v>
      </c>
      <c r="Q193" s="142">
        <v>0.04</v>
      </c>
      <c r="R193" s="142">
        <f t="shared" si="22"/>
        <v>3.2800000000000002</v>
      </c>
      <c r="S193" s="142">
        <v>0</v>
      </c>
      <c r="T193" s="143">
        <f t="shared" si="23"/>
        <v>0</v>
      </c>
      <c r="AR193" s="144" t="s">
        <v>170</v>
      </c>
      <c r="AT193" s="144" t="s">
        <v>171</v>
      </c>
      <c r="AU193" s="144" t="s">
        <v>84</v>
      </c>
      <c r="AY193" s="13" t="s">
        <v>141</v>
      </c>
      <c r="BE193" s="145">
        <f t="shared" si="24"/>
        <v>0</v>
      </c>
      <c r="BF193" s="145">
        <f t="shared" si="25"/>
        <v>0</v>
      </c>
      <c r="BG193" s="145">
        <f t="shared" si="26"/>
        <v>0</v>
      </c>
      <c r="BH193" s="145">
        <f t="shared" si="27"/>
        <v>0</v>
      </c>
      <c r="BI193" s="145">
        <f t="shared" si="28"/>
        <v>0</v>
      </c>
      <c r="BJ193" s="13" t="s">
        <v>84</v>
      </c>
      <c r="BK193" s="145">
        <f t="shared" si="29"/>
        <v>0</v>
      </c>
      <c r="BL193" s="13" t="s">
        <v>146</v>
      </c>
      <c r="BM193" s="144" t="s">
        <v>410</v>
      </c>
    </row>
    <row r="194" spans="2:65" s="1" customFormat="1" ht="24.15" customHeight="1">
      <c r="B194" s="131"/>
      <c r="C194" s="132" t="s">
        <v>411</v>
      </c>
      <c r="D194" s="132" t="s">
        <v>143</v>
      </c>
      <c r="E194" s="133" t="s">
        <v>412</v>
      </c>
      <c r="F194" s="134" t="s">
        <v>413</v>
      </c>
      <c r="G194" s="135" t="s">
        <v>87</v>
      </c>
      <c r="H194" s="136">
        <v>246</v>
      </c>
      <c r="I194" s="137"/>
      <c r="J194" s="138">
        <f t="shared" si="20"/>
        <v>0</v>
      </c>
      <c r="K194" s="139"/>
      <c r="L194" s="28"/>
      <c r="M194" s="140" t="s">
        <v>1</v>
      </c>
      <c r="N194" s="141" t="s">
        <v>40</v>
      </c>
      <c r="P194" s="142">
        <f t="shared" si="21"/>
        <v>0</v>
      </c>
      <c r="Q194" s="142">
        <v>0</v>
      </c>
      <c r="R194" s="142">
        <f t="shared" si="22"/>
        <v>0</v>
      </c>
      <c r="S194" s="142">
        <v>0</v>
      </c>
      <c r="T194" s="143">
        <f t="shared" si="23"/>
        <v>0</v>
      </c>
      <c r="AR194" s="144" t="s">
        <v>146</v>
      </c>
      <c r="AT194" s="144" t="s">
        <v>143</v>
      </c>
      <c r="AU194" s="144" t="s">
        <v>84</v>
      </c>
      <c r="AY194" s="13" t="s">
        <v>141</v>
      </c>
      <c r="BE194" s="145">
        <f t="shared" si="24"/>
        <v>0</v>
      </c>
      <c r="BF194" s="145">
        <f t="shared" si="25"/>
        <v>0</v>
      </c>
      <c r="BG194" s="145">
        <f t="shared" si="26"/>
        <v>0</v>
      </c>
      <c r="BH194" s="145">
        <f t="shared" si="27"/>
        <v>0</v>
      </c>
      <c r="BI194" s="145">
        <f t="shared" si="28"/>
        <v>0</v>
      </c>
      <c r="BJ194" s="13" t="s">
        <v>84</v>
      </c>
      <c r="BK194" s="145">
        <f t="shared" si="29"/>
        <v>0</v>
      </c>
      <c r="BL194" s="13" t="s">
        <v>146</v>
      </c>
      <c r="BM194" s="144" t="s">
        <v>414</v>
      </c>
    </row>
    <row r="195" spans="2:65" s="1" customFormat="1" ht="16.5" customHeight="1">
      <c r="B195" s="131"/>
      <c r="C195" s="146" t="s">
        <v>415</v>
      </c>
      <c r="D195" s="146" t="s">
        <v>171</v>
      </c>
      <c r="E195" s="147" t="s">
        <v>416</v>
      </c>
      <c r="F195" s="148" t="s">
        <v>417</v>
      </c>
      <c r="G195" s="149" t="s">
        <v>418</v>
      </c>
      <c r="H195" s="150">
        <v>18690</v>
      </c>
      <c r="I195" s="151"/>
      <c r="J195" s="152">
        <f t="shared" si="20"/>
        <v>0</v>
      </c>
      <c r="K195" s="153"/>
      <c r="L195" s="154"/>
      <c r="M195" s="155" t="s">
        <v>1</v>
      </c>
      <c r="N195" s="156" t="s">
        <v>40</v>
      </c>
      <c r="P195" s="142">
        <f t="shared" si="21"/>
        <v>0</v>
      </c>
      <c r="Q195" s="142">
        <v>2.9999999999999997E-4</v>
      </c>
      <c r="R195" s="142">
        <f t="shared" si="22"/>
        <v>5.6069999999999993</v>
      </c>
      <c r="S195" s="142">
        <v>0</v>
      </c>
      <c r="T195" s="143">
        <f t="shared" si="23"/>
        <v>0</v>
      </c>
      <c r="AR195" s="144" t="s">
        <v>170</v>
      </c>
      <c r="AT195" s="144" t="s">
        <v>171</v>
      </c>
      <c r="AU195" s="144" t="s">
        <v>84</v>
      </c>
      <c r="AY195" s="13" t="s">
        <v>141</v>
      </c>
      <c r="BE195" s="145">
        <f t="shared" si="24"/>
        <v>0</v>
      </c>
      <c r="BF195" s="145">
        <f t="shared" si="25"/>
        <v>0</v>
      </c>
      <c r="BG195" s="145">
        <f t="shared" si="26"/>
        <v>0</v>
      </c>
      <c r="BH195" s="145">
        <f t="shared" si="27"/>
        <v>0</v>
      </c>
      <c r="BI195" s="145">
        <f t="shared" si="28"/>
        <v>0</v>
      </c>
      <c r="BJ195" s="13" t="s">
        <v>84</v>
      </c>
      <c r="BK195" s="145">
        <f t="shared" si="29"/>
        <v>0</v>
      </c>
      <c r="BL195" s="13" t="s">
        <v>146</v>
      </c>
      <c r="BM195" s="144" t="s">
        <v>419</v>
      </c>
    </row>
    <row r="196" spans="2:65" s="1" customFormat="1" ht="24.15" customHeight="1">
      <c r="B196" s="131"/>
      <c r="C196" s="132" t="s">
        <v>420</v>
      </c>
      <c r="D196" s="132" t="s">
        <v>143</v>
      </c>
      <c r="E196" s="133" t="s">
        <v>421</v>
      </c>
      <c r="F196" s="134" t="s">
        <v>422</v>
      </c>
      <c r="G196" s="135" t="s">
        <v>87</v>
      </c>
      <c r="H196" s="136">
        <v>345</v>
      </c>
      <c r="I196" s="137"/>
      <c r="J196" s="138">
        <f t="shared" si="20"/>
        <v>0</v>
      </c>
      <c r="K196" s="139"/>
      <c r="L196" s="28"/>
      <c r="M196" s="140" t="s">
        <v>1</v>
      </c>
      <c r="N196" s="141" t="s">
        <v>40</v>
      </c>
      <c r="P196" s="142">
        <f t="shared" si="21"/>
        <v>0</v>
      </c>
      <c r="Q196" s="142">
        <v>2.0000000000000001E-4</v>
      </c>
      <c r="R196" s="142">
        <f t="shared" si="22"/>
        <v>6.9000000000000006E-2</v>
      </c>
      <c r="S196" s="142">
        <v>0</v>
      </c>
      <c r="T196" s="143">
        <f t="shared" si="23"/>
        <v>0</v>
      </c>
      <c r="AR196" s="144" t="s">
        <v>146</v>
      </c>
      <c r="AT196" s="144" t="s">
        <v>143</v>
      </c>
      <c r="AU196" s="144" t="s">
        <v>84</v>
      </c>
      <c r="AY196" s="13" t="s">
        <v>141</v>
      </c>
      <c r="BE196" s="145">
        <f t="shared" si="24"/>
        <v>0</v>
      </c>
      <c r="BF196" s="145">
        <f t="shared" si="25"/>
        <v>0</v>
      </c>
      <c r="BG196" s="145">
        <f t="shared" si="26"/>
        <v>0</v>
      </c>
      <c r="BH196" s="145">
        <f t="shared" si="27"/>
        <v>0</v>
      </c>
      <c r="BI196" s="145">
        <f t="shared" si="28"/>
        <v>0</v>
      </c>
      <c r="BJ196" s="13" t="s">
        <v>84</v>
      </c>
      <c r="BK196" s="145">
        <f t="shared" si="29"/>
        <v>0</v>
      </c>
      <c r="BL196" s="13" t="s">
        <v>146</v>
      </c>
      <c r="BM196" s="144" t="s">
        <v>423</v>
      </c>
    </row>
    <row r="197" spans="2:65" s="1" customFormat="1" ht="16.5" customHeight="1">
      <c r="B197" s="131"/>
      <c r="C197" s="146" t="s">
        <v>424</v>
      </c>
      <c r="D197" s="146" t="s">
        <v>171</v>
      </c>
      <c r="E197" s="147" t="s">
        <v>425</v>
      </c>
      <c r="F197" s="148" t="s">
        <v>426</v>
      </c>
      <c r="G197" s="149" t="s">
        <v>87</v>
      </c>
      <c r="H197" s="150">
        <v>120</v>
      </c>
      <c r="I197" s="151"/>
      <c r="J197" s="152">
        <f t="shared" si="20"/>
        <v>0</v>
      </c>
      <c r="K197" s="153"/>
      <c r="L197" s="154"/>
      <c r="M197" s="155" t="s">
        <v>1</v>
      </c>
      <c r="N197" s="156" t="s">
        <v>40</v>
      </c>
      <c r="P197" s="142">
        <f t="shared" si="21"/>
        <v>0</v>
      </c>
      <c r="Q197" s="142">
        <v>2.9999999999999997E-4</v>
      </c>
      <c r="R197" s="142">
        <f t="shared" si="22"/>
        <v>3.5999999999999997E-2</v>
      </c>
      <c r="S197" s="142">
        <v>0</v>
      </c>
      <c r="T197" s="143">
        <f t="shared" si="23"/>
        <v>0</v>
      </c>
      <c r="AR197" s="144" t="s">
        <v>170</v>
      </c>
      <c r="AT197" s="144" t="s">
        <v>171</v>
      </c>
      <c r="AU197" s="144" t="s">
        <v>84</v>
      </c>
      <c r="AY197" s="13" t="s">
        <v>141</v>
      </c>
      <c r="BE197" s="145">
        <f t="shared" si="24"/>
        <v>0</v>
      </c>
      <c r="BF197" s="145">
        <f t="shared" si="25"/>
        <v>0</v>
      </c>
      <c r="BG197" s="145">
        <f t="shared" si="26"/>
        <v>0</v>
      </c>
      <c r="BH197" s="145">
        <f t="shared" si="27"/>
        <v>0</v>
      </c>
      <c r="BI197" s="145">
        <f t="shared" si="28"/>
        <v>0</v>
      </c>
      <c r="BJ197" s="13" t="s">
        <v>84</v>
      </c>
      <c r="BK197" s="145">
        <f t="shared" si="29"/>
        <v>0</v>
      </c>
      <c r="BL197" s="13" t="s">
        <v>146</v>
      </c>
      <c r="BM197" s="144" t="s">
        <v>427</v>
      </c>
    </row>
    <row r="198" spans="2:65" s="1" customFormat="1" ht="24.15" customHeight="1">
      <c r="B198" s="131"/>
      <c r="C198" s="146" t="s">
        <v>428</v>
      </c>
      <c r="D198" s="146" t="s">
        <v>171</v>
      </c>
      <c r="E198" s="147" t="s">
        <v>429</v>
      </c>
      <c r="F198" s="148" t="s">
        <v>430</v>
      </c>
      <c r="G198" s="149" t="s">
        <v>220</v>
      </c>
      <c r="H198" s="150">
        <v>1380</v>
      </c>
      <c r="I198" s="151"/>
      <c r="J198" s="152">
        <f t="shared" si="20"/>
        <v>0</v>
      </c>
      <c r="K198" s="153"/>
      <c r="L198" s="154"/>
      <c r="M198" s="155" t="s">
        <v>1</v>
      </c>
      <c r="N198" s="156" t="s">
        <v>40</v>
      </c>
      <c r="P198" s="142">
        <f t="shared" si="21"/>
        <v>0</v>
      </c>
      <c r="Q198" s="142">
        <v>1E-4</v>
      </c>
      <c r="R198" s="142">
        <f t="shared" si="22"/>
        <v>0.13800000000000001</v>
      </c>
      <c r="S198" s="142">
        <v>0</v>
      </c>
      <c r="T198" s="143">
        <f t="shared" si="23"/>
        <v>0</v>
      </c>
      <c r="AR198" s="144" t="s">
        <v>170</v>
      </c>
      <c r="AT198" s="144" t="s">
        <v>171</v>
      </c>
      <c r="AU198" s="144" t="s">
        <v>84</v>
      </c>
      <c r="AY198" s="13" t="s">
        <v>141</v>
      </c>
      <c r="BE198" s="145">
        <f t="shared" si="24"/>
        <v>0</v>
      </c>
      <c r="BF198" s="145">
        <f t="shared" si="25"/>
        <v>0</v>
      </c>
      <c r="BG198" s="145">
        <f t="shared" si="26"/>
        <v>0</v>
      </c>
      <c r="BH198" s="145">
        <f t="shared" si="27"/>
        <v>0</v>
      </c>
      <c r="BI198" s="145">
        <f t="shared" si="28"/>
        <v>0</v>
      </c>
      <c r="BJ198" s="13" t="s">
        <v>84</v>
      </c>
      <c r="BK198" s="145">
        <f t="shared" si="29"/>
        <v>0</v>
      </c>
      <c r="BL198" s="13" t="s">
        <v>146</v>
      </c>
      <c r="BM198" s="144" t="s">
        <v>431</v>
      </c>
    </row>
    <row r="199" spans="2:65" s="1" customFormat="1" ht="16.5" customHeight="1">
      <c r="B199" s="131"/>
      <c r="C199" s="146" t="s">
        <v>432</v>
      </c>
      <c r="D199" s="146" t="s">
        <v>171</v>
      </c>
      <c r="E199" s="147" t="s">
        <v>433</v>
      </c>
      <c r="F199" s="148" t="s">
        <v>434</v>
      </c>
      <c r="G199" s="149" t="s">
        <v>87</v>
      </c>
      <c r="H199" s="150">
        <v>225</v>
      </c>
      <c r="I199" s="151"/>
      <c r="J199" s="152">
        <f t="shared" si="20"/>
        <v>0</v>
      </c>
      <c r="K199" s="153"/>
      <c r="L199" s="154"/>
      <c r="M199" s="155" t="s">
        <v>1</v>
      </c>
      <c r="N199" s="156" t="s">
        <v>40</v>
      </c>
      <c r="P199" s="142">
        <f t="shared" si="21"/>
        <v>0</v>
      </c>
      <c r="Q199" s="142">
        <v>8.0000000000000002E-3</v>
      </c>
      <c r="R199" s="142">
        <f t="shared" si="22"/>
        <v>1.8</v>
      </c>
      <c r="S199" s="142">
        <v>0</v>
      </c>
      <c r="T199" s="143">
        <f t="shared" si="23"/>
        <v>0</v>
      </c>
      <c r="AR199" s="144" t="s">
        <v>170</v>
      </c>
      <c r="AT199" s="144" t="s">
        <v>171</v>
      </c>
      <c r="AU199" s="144" t="s">
        <v>84</v>
      </c>
      <c r="AY199" s="13" t="s">
        <v>141</v>
      </c>
      <c r="BE199" s="145">
        <f t="shared" si="24"/>
        <v>0</v>
      </c>
      <c r="BF199" s="145">
        <f t="shared" si="25"/>
        <v>0</v>
      </c>
      <c r="BG199" s="145">
        <f t="shared" si="26"/>
        <v>0</v>
      </c>
      <c r="BH199" s="145">
        <f t="shared" si="27"/>
        <v>0</v>
      </c>
      <c r="BI199" s="145">
        <f t="shared" si="28"/>
        <v>0</v>
      </c>
      <c r="BJ199" s="13" t="s">
        <v>84</v>
      </c>
      <c r="BK199" s="145">
        <f t="shared" si="29"/>
        <v>0</v>
      </c>
      <c r="BL199" s="13" t="s">
        <v>146</v>
      </c>
      <c r="BM199" s="144" t="s">
        <v>435</v>
      </c>
    </row>
    <row r="200" spans="2:65" s="1" customFormat="1" ht="33" customHeight="1">
      <c r="B200" s="131"/>
      <c r="C200" s="132" t="s">
        <v>436</v>
      </c>
      <c r="D200" s="132" t="s">
        <v>143</v>
      </c>
      <c r="E200" s="133" t="s">
        <v>437</v>
      </c>
      <c r="F200" s="134" t="s">
        <v>438</v>
      </c>
      <c r="G200" s="135" t="s">
        <v>87</v>
      </c>
      <c r="H200" s="136">
        <v>88</v>
      </c>
      <c r="I200" s="137"/>
      <c r="J200" s="138">
        <f t="shared" si="20"/>
        <v>0</v>
      </c>
      <c r="K200" s="139"/>
      <c r="L200" s="28"/>
      <c r="M200" s="140" t="s">
        <v>1</v>
      </c>
      <c r="N200" s="141" t="s">
        <v>40</v>
      </c>
      <c r="P200" s="142">
        <f t="shared" si="21"/>
        <v>0</v>
      </c>
      <c r="Q200" s="142">
        <v>0</v>
      </c>
      <c r="R200" s="142">
        <f t="shared" si="22"/>
        <v>0</v>
      </c>
      <c r="S200" s="142">
        <v>0</v>
      </c>
      <c r="T200" s="143">
        <f t="shared" si="23"/>
        <v>0</v>
      </c>
      <c r="AR200" s="144" t="s">
        <v>146</v>
      </c>
      <c r="AT200" s="144" t="s">
        <v>143</v>
      </c>
      <c r="AU200" s="144" t="s">
        <v>84</v>
      </c>
      <c r="AY200" s="13" t="s">
        <v>141</v>
      </c>
      <c r="BE200" s="145">
        <f t="shared" si="24"/>
        <v>0</v>
      </c>
      <c r="BF200" s="145">
        <f t="shared" si="25"/>
        <v>0</v>
      </c>
      <c r="BG200" s="145">
        <f t="shared" si="26"/>
        <v>0</v>
      </c>
      <c r="BH200" s="145">
        <f t="shared" si="27"/>
        <v>0</v>
      </c>
      <c r="BI200" s="145">
        <f t="shared" si="28"/>
        <v>0</v>
      </c>
      <c r="BJ200" s="13" t="s">
        <v>84</v>
      </c>
      <c r="BK200" s="145">
        <f t="shared" si="29"/>
        <v>0</v>
      </c>
      <c r="BL200" s="13" t="s">
        <v>146</v>
      </c>
      <c r="BM200" s="144" t="s">
        <v>439</v>
      </c>
    </row>
    <row r="201" spans="2:65" s="1" customFormat="1" ht="24.15" customHeight="1">
      <c r="B201" s="131"/>
      <c r="C201" s="132" t="s">
        <v>440</v>
      </c>
      <c r="D201" s="132" t="s">
        <v>143</v>
      </c>
      <c r="E201" s="133" t="s">
        <v>441</v>
      </c>
      <c r="F201" s="134" t="s">
        <v>442</v>
      </c>
      <c r="G201" s="135" t="s">
        <v>87</v>
      </c>
      <c r="H201" s="136">
        <v>5866.84</v>
      </c>
      <c r="I201" s="137"/>
      <c r="J201" s="138">
        <f t="shared" si="20"/>
        <v>0</v>
      </c>
      <c r="K201" s="139"/>
      <c r="L201" s="28"/>
      <c r="M201" s="140" t="s">
        <v>1</v>
      </c>
      <c r="N201" s="141" t="s">
        <v>40</v>
      </c>
      <c r="P201" s="142">
        <f t="shared" si="21"/>
        <v>0</v>
      </c>
      <c r="Q201" s="142">
        <v>0</v>
      </c>
      <c r="R201" s="142">
        <f t="shared" si="22"/>
        <v>0</v>
      </c>
      <c r="S201" s="142">
        <v>0</v>
      </c>
      <c r="T201" s="143">
        <f t="shared" si="23"/>
        <v>0</v>
      </c>
      <c r="AR201" s="144" t="s">
        <v>146</v>
      </c>
      <c r="AT201" s="144" t="s">
        <v>143</v>
      </c>
      <c r="AU201" s="144" t="s">
        <v>84</v>
      </c>
      <c r="AY201" s="13" t="s">
        <v>141</v>
      </c>
      <c r="BE201" s="145">
        <f t="shared" si="24"/>
        <v>0</v>
      </c>
      <c r="BF201" s="145">
        <f t="shared" si="25"/>
        <v>0</v>
      </c>
      <c r="BG201" s="145">
        <f t="shared" si="26"/>
        <v>0</v>
      </c>
      <c r="BH201" s="145">
        <f t="shared" si="27"/>
        <v>0</v>
      </c>
      <c r="BI201" s="145">
        <f t="shared" si="28"/>
        <v>0</v>
      </c>
      <c r="BJ201" s="13" t="s">
        <v>84</v>
      </c>
      <c r="BK201" s="145">
        <f t="shared" si="29"/>
        <v>0</v>
      </c>
      <c r="BL201" s="13" t="s">
        <v>146</v>
      </c>
      <c r="BM201" s="144" t="s">
        <v>443</v>
      </c>
    </row>
    <row r="202" spans="2:65" s="1" customFormat="1" ht="16.5" customHeight="1">
      <c r="B202" s="131"/>
      <c r="C202" s="146" t="s">
        <v>444</v>
      </c>
      <c r="D202" s="146" t="s">
        <v>171</v>
      </c>
      <c r="E202" s="147" t="s">
        <v>445</v>
      </c>
      <c r="F202" s="148" t="s">
        <v>446</v>
      </c>
      <c r="G202" s="149" t="s">
        <v>187</v>
      </c>
      <c r="H202" s="150">
        <v>117.337</v>
      </c>
      <c r="I202" s="151"/>
      <c r="J202" s="152">
        <f t="shared" si="20"/>
        <v>0</v>
      </c>
      <c r="K202" s="153"/>
      <c r="L202" s="154"/>
      <c r="M202" s="155" t="s">
        <v>1</v>
      </c>
      <c r="N202" s="156" t="s">
        <v>40</v>
      </c>
      <c r="P202" s="142">
        <f t="shared" si="21"/>
        <v>0</v>
      </c>
      <c r="Q202" s="142">
        <v>1</v>
      </c>
      <c r="R202" s="142">
        <f t="shared" si="22"/>
        <v>117.337</v>
      </c>
      <c r="S202" s="142">
        <v>0</v>
      </c>
      <c r="T202" s="143">
        <f t="shared" si="23"/>
        <v>0</v>
      </c>
      <c r="AR202" s="144" t="s">
        <v>170</v>
      </c>
      <c r="AT202" s="144" t="s">
        <v>171</v>
      </c>
      <c r="AU202" s="144" t="s">
        <v>84</v>
      </c>
      <c r="AY202" s="13" t="s">
        <v>141</v>
      </c>
      <c r="BE202" s="145">
        <f t="shared" si="24"/>
        <v>0</v>
      </c>
      <c r="BF202" s="145">
        <f t="shared" si="25"/>
        <v>0</v>
      </c>
      <c r="BG202" s="145">
        <f t="shared" si="26"/>
        <v>0</v>
      </c>
      <c r="BH202" s="145">
        <f t="shared" si="27"/>
        <v>0</v>
      </c>
      <c r="BI202" s="145">
        <f t="shared" si="28"/>
        <v>0</v>
      </c>
      <c r="BJ202" s="13" t="s">
        <v>84</v>
      </c>
      <c r="BK202" s="145">
        <f t="shared" si="29"/>
        <v>0</v>
      </c>
      <c r="BL202" s="13" t="s">
        <v>146</v>
      </c>
      <c r="BM202" s="144" t="s">
        <v>447</v>
      </c>
    </row>
    <row r="203" spans="2:65" s="1" customFormat="1" ht="24.15" customHeight="1">
      <c r="B203" s="131"/>
      <c r="C203" s="132" t="s">
        <v>448</v>
      </c>
      <c r="D203" s="132" t="s">
        <v>143</v>
      </c>
      <c r="E203" s="133" t="s">
        <v>449</v>
      </c>
      <c r="F203" s="134" t="s">
        <v>450</v>
      </c>
      <c r="G203" s="135" t="s">
        <v>220</v>
      </c>
      <c r="H203" s="136">
        <v>712</v>
      </c>
      <c r="I203" s="137"/>
      <c r="J203" s="138">
        <f t="shared" si="20"/>
        <v>0</v>
      </c>
      <c r="K203" s="139"/>
      <c r="L203" s="28"/>
      <c r="M203" s="140" t="s">
        <v>1</v>
      </c>
      <c r="N203" s="141" t="s">
        <v>40</v>
      </c>
      <c r="P203" s="142">
        <f t="shared" si="21"/>
        <v>0</v>
      </c>
      <c r="Q203" s="142">
        <v>0</v>
      </c>
      <c r="R203" s="142">
        <f t="shared" si="22"/>
        <v>0</v>
      </c>
      <c r="S203" s="142">
        <v>0</v>
      </c>
      <c r="T203" s="143">
        <f t="shared" si="23"/>
        <v>0</v>
      </c>
      <c r="AR203" s="144" t="s">
        <v>146</v>
      </c>
      <c r="AT203" s="144" t="s">
        <v>143</v>
      </c>
      <c r="AU203" s="144" t="s">
        <v>84</v>
      </c>
      <c r="AY203" s="13" t="s">
        <v>141</v>
      </c>
      <c r="BE203" s="145">
        <f t="shared" si="24"/>
        <v>0</v>
      </c>
      <c r="BF203" s="145">
        <f t="shared" si="25"/>
        <v>0</v>
      </c>
      <c r="BG203" s="145">
        <f t="shared" si="26"/>
        <v>0</v>
      </c>
      <c r="BH203" s="145">
        <f t="shared" si="27"/>
        <v>0</v>
      </c>
      <c r="BI203" s="145">
        <f t="shared" si="28"/>
        <v>0</v>
      </c>
      <c r="BJ203" s="13" t="s">
        <v>84</v>
      </c>
      <c r="BK203" s="145">
        <f t="shared" si="29"/>
        <v>0</v>
      </c>
      <c r="BL203" s="13" t="s">
        <v>146</v>
      </c>
      <c r="BM203" s="144" t="s">
        <v>451</v>
      </c>
    </row>
    <row r="204" spans="2:65" s="1" customFormat="1" ht="24.15" customHeight="1">
      <c r="B204" s="131"/>
      <c r="C204" s="146" t="s">
        <v>452</v>
      </c>
      <c r="D204" s="146" t="s">
        <v>171</v>
      </c>
      <c r="E204" s="147" t="s">
        <v>453</v>
      </c>
      <c r="F204" s="148" t="s">
        <v>404</v>
      </c>
      <c r="G204" s="149" t="s">
        <v>405</v>
      </c>
      <c r="H204" s="150">
        <v>13</v>
      </c>
      <c r="I204" s="151"/>
      <c r="J204" s="152">
        <f t="shared" si="20"/>
        <v>0</v>
      </c>
      <c r="K204" s="153"/>
      <c r="L204" s="154"/>
      <c r="M204" s="155" t="s">
        <v>1</v>
      </c>
      <c r="N204" s="156" t="s">
        <v>40</v>
      </c>
      <c r="P204" s="142">
        <f t="shared" si="21"/>
        <v>0</v>
      </c>
      <c r="Q204" s="142">
        <v>3.9100000000000003E-2</v>
      </c>
      <c r="R204" s="142">
        <f t="shared" si="22"/>
        <v>0.50830000000000009</v>
      </c>
      <c r="S204" s="142">
        <v>0</v>
      </c>
      <c r="T204" s="143">
        <f t="shared" si="23"/>
        <v>0</v>
      </c>
      <c r="AR204" s="144" t="s">
        <v>170</v>
      </c>
      <c r="AT204" s="144" t="s">
        <v>171</v>
      </c>
      <c r="AU204" s="144" t="s">
        <v>84</v>
      </c>
      <c r="AY204" s="13" t="s">
        <v>141</v>
      </c>
      <c r="BE204" s="145">
        <f t="shared" si="24"/>
        <v>0</v>
      </c>
      <c r="BF204" s="145">
        <f t="shared" si="25"/>
        <v>0</v>
      </c>
      <c r="BG204" s="145">
        <f t="shared" si="26"/>
        <v>0</v>
      </c>
      <c r="BH204" s="145">
        <f t="shared" si="27"/>
        <v>0</v>
      </c>
      <c r="BI204" s="145">
        <f t="shared" si="28"/>
        <v>0</v>
      </c>
      <c r="BJ204" s="13" t="s">
        <v>84</v>
      </c>
      <c r="BK204" s="145">
        <f t="shared" si="29"/>
        <v>0</v>
      </c>
      <c r="BL204" s="13" t="s">
        <v>146</v>
      </c>
      <c r="BM204" s="144" t="s">
        <v>454</v>
      </c>
    </row>
    <row r="205" spans="2:65" s="1" customFormat="1" ht="16.5" customHeight="1">
      <c r="B205" s="131"/>
      <c r="C205" s="146" t="s">
        <v>455</v>
      </c>
      <c r="D205" s="146" t="s">
        <v>171</v>
      </c>
      <c r="E205" s="147" t="s">
        <v>456</v>
      </c>
      <c r="F205" s="148" t="s">
        <v>457</v>
      </c>
      <c r="G205" s="149" t="s">
        <v>220</v>
      </c>
      <c r="H205" s="150">
        <v>11</v>
      </c>
      <c r="I205" s="151"/>
      <c r="J205" s="152">
        <f t="shared" si="20"/>
        <v>0</v>
      </c>
      <c r="K205" s="153"/>
      <c r="L205" s="154"/>
      <c r="M205" s="155" t="s">
        <v>1</v>
      </c>
      <c r="N205" s="156" t="s">
        <v>40</v>
      </c>
      <c r="P205" s="142">
        <f t="shared" si="21"/>
        <v>0</v>
      </c>
      <c r="Q205" s="142">
        <v>0</v>
      </c>
      <c r="R205" s="142">
        <f t="shared" si="22"/>
        <v>0</v>
      </c>
      <c r="S205" s="142">
        <v>0</v>
      </c>
      <c r="T205" s="143">
        <f t="shared" si="23"/>
        <v>0</v>
      </c>
      <c r="AR205" s="144" t="s">
        <v>170</v>
      </c>
      <c r="AT205" s="144" t="s">
        <v>171</v>
      </c>
      <c r="AU205" s="144" t="s">
        <v>84</v>
      </c>
      <c r="AY205" s="13" t="s">
        <v>141</v>
      </c>
      <c r="BE205" s="145">
        <f t="shared" si="24"/>
        <v>0</v>
      </c>
      <c r="BF205" s="145">
        <f t="shared" si="25"/>
        <v>0</v>
      </c>
      <c r="BG205" s="145">
        <f t="shared" si="26"/>
        <v>0</v>
      </c>
      <c r="BH205" s="145">
        <f t="shared" si="27"/>
        <v>0</v>
      </c>
      <c r="BI205" s="145">
        <f t="shared" si="28"/>
        <v>0</v>
      </c>
      <c r="BJ205" s="13" t="s">
        <v>84</v>
      </c>
      <c r="BK205" s="145">
        <f t="shared" si="29"/>
        <v>0</v>
      </c>
      <c r="BL205" s="13" t="s">
        <v>146</v>
      </c>
      <c r="BM205" s="144" t="s">
        <v>458</v>
      </c>
    </row>
    <row r="206" spans="2:65" s="1" customFormat="1" ht="21.75" customHeight="1">
      <c r="B206" s="131"/>
      <c r="C206" s="132" t="s">
        <v>459</v>
      </c>
      <c r="D206" s="132" t="s">
        <v>143</v>
      </c>
      <c r="E206" s="133" t="s">
        <v>460</v>
      </c>
      <c r="F206" s="134" t="s">
        <v>461</v>
      </c>
      <c r="G206" s="135" t="s">
        <v>95</v>
      </c>
      <c r="H206" s="136">
        <v>3.8</v>
      </c>
      <c r="I206" s="137"/>
      <c r="J206" s="138">
        <f t="shared" si="20"/>
        <v>0</v>
      </c>
      <c r="K206" s="139"/>
      <c r="L206" s="28"/>
      <c r="M206" s="140" t="s">
        <v>1</v>
      </c>
      <c r="N206" s="141" t="s">
        <v>40</v>
      </c>
      <c r="P206" s="142">
        <f t="shared" si="21"/>
        <v>0</v>
      </c>
      <c r="Q206" s="142">
        <v>0</v>
      </c>
      <c r="R206" s="142">
        <f t="shared" si="22"/>
        <v>0</v>
      </c>
      <c r="S206" s="142">
        <v>0</v>
      </c>
      <c r="T206" s="143">
        <f t="shared" si="23"/>
        <v>0</v>
      </c>
      <c r="AR206" s="144" t="s">
        <v>146</v>
      </c>
      <c r="AT206" s="144" t="s">
        <v>143</v>
      </c>
      <c r="AU206" s="144" t="s">
        <v>84</v>
      </c>
      <c r="AY206" s="13" t="s">
        <v>141</v>
      </c>
      <c r="BE206" s="145">
        <f t="shared" si="24"/>
        <v>0</v>
      </c>
      <c r="BF206" s="145">
        <f t="shared" si="25"/>
        <v>0</v>
      </c>
      <c r="BG206" s="145">
        <f t="shared" si="26"/>
        <v>0</v>
      </c>
      <c r="BH206" s="145">
        <f t="shared" si="27"/>
        <v>0</v>
      </c>
      <c r="BI206" s="145">
        <f t="shared" si="28"/>
        <v>0</v>
      </c>
      <c r="BJ206" s="13" t="s">
        <v>84</v>
      </c>
      <c r="BK206" s="145">
        <f t="shared" si="29"/>
        <v>0</v>
      </c>
      <c r="BL206" s="13" t="s">
        <v>146</v>
      </c>
      <c r="BM206" s="144" t="s">
        <v>462</v>
      </c>
    </row>
    <row r="207" spans="2:65" s="1" customFormat="1" ht="24.15" customHeight="1">
      <c r="B207" s="131"/>
      <c r="C207" s="132" t="s">
        <v>463</v>
      </c>
      <c r="D207" s="132" t="s">
        <v>143</v>
      </c>
      <c r="E207" s="133" t="s">
        <v>464</v>
      </c>
      <c r="F207" s="134" t="s">
        <v>465</v>
      </c>
      <c r="G207" s="135" t="s">
        <v>95</v>
      </c>
      <c r="H207" s="136">
        <v>5.6</v>
      </c>
      <c r="I207" s="137"/>
      <c r="J207" s="138">
        <f t="shared" si="20"/>
        <v>0</v>
      </c>
      <c r="K207" s="139"/>
      <c r="L207" s="28"/>
      <c r="M207" s="140" t="s">
        <v>1</v>
      </c>
      <c r="N207" s="141" t="s">
        <v>40</v>
      </c>
      <c r="P207" s="142">
        <f t="shared" si="21"/>
        <v>0</v>
      </c>
      <c r="Q207" s="142">
        <v>0</v>
      </c>
      <c r="R207" s="142">
        <f t="shared" si="22"/>
        <v>0</v>
      </c>
      <c r="S207" s="142">
        <v>0</v>
      </c>
      <c r="T207" s="143">
        <f t="shared" si="23"/>
        <v>0</v>
      </c>
      <c r="AR207" s="144" t="s">
        <v>146</v>
      </c>
      <c r="AT207" s="144" t="s">
        <v>143</v>
      </c>
      <c r="AU207" s="144" t="s">
        <v>84</v>
      </c>
      <c r="AY207" s="13" t="s">
        <v>141</v>
      </c>
      <c r="BE207" s="145">
        <f t="shared" si="24"/>
        <v>0</v>
      </c>
      <c r="BF207" s="145">
        <f t="shared" si="25"/>
        <v>0</v>
      </c>
      <c r="BG207" s="145">
        <f t="shared" si="26"/>
        <v>0</v>
      </c>
      <c r="BH207" s="145">
        <f t="shared" si="27"/>
        <v>0</v>
      </c>
      <c r="BI207" s="145">
        <f t="shared" si="28"/>
        <v>0</v>
      </c>
      <c r="BJ207" s="13" t="s">
        <v>84</v>
      </c>
      <c r="BK207" s="145">
        <f t="shared" si="29"/>
        <v>0</v>
      </c>
      <c r="BL207" s="13" t="s">
        <v>146</v>
      </c>
      <c r="BM207" s="144" t="s">
        <v>466</v>
      </c>
    </row>
    <row r="208" spans="2:65" s="11" customFormat="1" ht="22.8" customHeight="1">
      <c r="B208" s="119"/>
      <c r="D208" s="120" t="s">
        <v>73</v>
      </c>
      <c r="E208" s="129" t="s">
        <v>84</v>
      </c>
      <c r="F208" s="129" t="s">
        <v>467</v>
      </c>
      <c r="I208" s="122"/>
      <c r="J208" s="130">
        <f>BK208</f>
        <v>0</v>
      </c>
      <c r="L208" s="119"/>
      <c r="M208" s="124"/>
      <c r="P208" s="125">
        <f>SUM(P209:P211)</f>
        <v>0</v>
      </c>
      <c r="R208" s="125">
        <f>SUM(R209:R211)</f>
        <v>48.015158280000001</v>
      </c>
      <c r="T208" s="126">
        <f>SUM(T209:T211)</f>
        <v>0</v>
      </c>
      <c r="AR208" s="120" t="s">
        <v>79</v>
      </c>
      <c r="AT208" s="127" t="s">
        <v>73</v>
      </c>
      <c r="AU208" s="127" t="s">
        <v>79</v>
      </c>
      <c r="AY208" s="120" t="s">
        <v>141</v>
      </c>
      <c r="BK208" s="128">
        <f>SUM(BK209:BK211)</f>
        <v>0</v>
      </c>
    </row>
    <row r="209" spans="2:65" s="1" customFormat="1" ht="33" customHeight="1">
      <c r="B209" s="131"/>
      <c r="C209" s="132" t="s">
        <v>468</v>
      </c>
      <c r="D209" s="132" t="s">
        <v>143</v>
      </c>
      <c r="E209" s="133" t="s">
        <v>469</v>
      </c>
      <c r="F209" s="134" t="s">
        <v>470</v>
      </c>
      <c r="G209" s="135" t="s">
        <v>87</v>
      </c>
      <c r="H209" s="136">
        <v>1876.07</v>
      </c>
      <c r="I209" s="137"/>
      <c r="J209" s="138">
        <f>ROUND(I209*H209,2)</f>
        <v>0</v>
      </c>
      <c r="K209" s="139"/>
      <c r="L209" s="28"/>
      <c r="M209" s="140" t="s">
        <v>1</v>
      </c>
      <c r="N209" s="141" t="s">
        <v>40</v>
      </c>
      <c r="P209" s="142">
        <f>O209*H209</f>
        <v>0</v>
      </c>
      <c r="Q209" s="142">
        <v>0</v>
      </c>
      <c r="R209" s="142">
        <f>Q209*H209</f>
        <v>0</v>
      </c>
      <c r="S209" s="142">
        <v>0</v>
      </c>
      <c r="T209" s="143">
        <f>S209*H209</f>
        <v>0</v>
      </c>
      <c r="AR209" s="144" t="s">
        <v>146</v>
      </c>
      <c r="AT209" s="144" t="s">
        <v>143</v>
      </c>
      <c r="AU209" s="144" t="s">
        <v>84</v>
      </c>
      <c r="AY209" s="13" t="s">
        <v>141</v>
      </c>
      <c r="BE209" s="145">
        <f>IF(N209="základná",J209,0)</f>
        <v>0</v>
      </c>
      <c r="BF209" s="145">
        <f>IF(N209="znížená",J209,0)</f>
        <v>0</v>
      </c>
      <c r="BG209" s="145">
        <f>IF(N209="zákl. prenesená",J209,0)</f>
        <v>0</v>
      </c>
      <c r="BH209" s="145">
        <f>IF(N209="zníž. prenesená",J209,0)</f>
        <v>0</v>
      </c>
      <c r="BI209" s="145">
        <f>IF(N209="nulová",J209,0)</f>
        <v>0</v>
      </c>
      <c r="BJ209" s="13" t="s">
        <v>84</v>
      </c>
      <c r="BK209" s="145">
        <f>ROUND(I209*H209,2)</f>
        <v>0</v>
      </c>
      <c r="BL209" s="13" t="s">
        <v>146</v>
      </c>
      <c r="BM209" s="144" t="s">
        <v>471</v>
      </c>
    </row>
    <row r="210" spans="2:65" s="1" customFormat="1" ht="24.15" customHeight="1">
      <c r="B210" s="131"/>
      <c r="C210" s="132" t="s">
        <v>472</v>
      </c>
      <c r="D210" s="132" t="s">
        <v>143</v>
      </c>
      <c r="E210" s="133" t="s">
        <v>473</v>
      </c>
      <c r="F210" s="134" t="s">
        <v>474</v>
      </c>
      <c r="G210" s="135" t="s">
        <v>95</v>
      </c>
      <c r="H210" s="136">
        <v>3.4159999999999999</v>
      </c>
      <c r="I210" s="137"/>
      <c r="J210" s="138">
        <f>ROUND(I210*H210,2)</f>
        <v>0</v>
      </c>
      <c r="K210" s="139"/>
      <c r="L210" s="28"/>
      <c r="M210" s="140" t="s">
        <v>1</v>
      </c>
      <c r="N210" s="141" t="s">
        <v>40</v>
      </c>
      <c r="P210" s="142">
        <f>O210*H210</f>
        <v>0</v>
      </c>
      <c r="Q210" s="142">
        <v>2.0699999999999998</v>
      </c>
      <c r="R210" s="142">
        <f>Q210*H210</f>
        <v>7.0711199999999996</v>
      </c>
      <c r="S210" s="142">
        <v>0</v>
      </c>
      <c r="T210" s="143">
        <f>S210*H210</f>
        <v>0</v>
      </c>
      <c r="AR210" s="144" t="s">
        <v>146</v>
      </c>
      <c r="AT210" s="144" t="s">
        <v>143</v>
      </c>
      <c r="AU210" s="144" t="s">
        <v>84</v>
      </c>
      <c r="AY210" s="13" t="s">
        <v>141</v>
      </c>
      <c r="BE210" s="145">
        <f>IF(N210="základná",J210,0)</f>
        <v>0</v>
      </c>
      <c r="BF210" s="145">
        <f>IF(N210="znížená",J210,0)</f>
        <v>0</v>
      </c>
      <c r="BG210" s="145">
        <f>IF(N210="zákl. prenesená",J210,0)</f>
        <v>0</v>
      </c>
      <c r="BH210" s="145">
        <f>IF(N210="zníž. prenesená",J210,0)</f>
        <v>0</v>
      </c>
      <c r="BI210" s="145">
        <f>IF(N210="nulová",J210,0)</f>
        <v>0</v>
      </c>
      <c r="BJ210" s="13" t="s">
        <v>84</v>
      </c>
      <c r="BK210" s="145">
        <f>ROUND(I210*H210,2)</f>
        <v>0</v>
      </c>
      <c r="BL210" s="13" t="s">
        <v>146</v>
      </c>
      <c r="BM210" s="144" t="s">
        <v>475</v>
      </c>
    </row>
    <row r="211" spans="2:65" s="1" customFormat="1" ht="16.5" customHeight="1">
      <c r="B211" s="131"/>
      <c r="C211" s="132" t="s">
        <v>476</v>
      </c>
      <c r="D211" s="132" t="s">
        <v>143</v>
      </c>
      <c r="E211" s="133" t="s">
        <v>477</v>
      </c>
      <c r="F211" s="134" t="s">
        <v>478</v>
      </c>
      <c r="G211" s="135" t="s">
        <v>95</v>
      </c>
      <c r="H211" s="136">
        <v>16.949000000000002</v>
      </c>
      <c r="I211" s="137"/>
      <c r="J211" s="138">
        <f>ROUND(I211*H211,2)</f>
        <v>0</v>
      </c>
      <c r="K211" s="139"/>
      <c r="L211" s="28"/>
      <c r="M211" s="140" t="s">
        <v>1</v>
      </c>
      <c r="N211" s="141" t="s">
        <v>40</v>
      </c>
      <c r="P211" s="142">
        <f>O211*H211</f>
        <v>0</v>
      </c>
      <c r="Q211" s="142">
        <v>2.4157199999999999</v>
      </c>
      <c r="R211" s="142">
        <f>Q211*H211</f>
        <v>40.944038280000001</v>
      </c>
      <c r="S211" s="142">
        <v>0</v>
      </c>
      <c r="T211" s="143">
        <f>S211*H211</f>
        <v>0</v>
      </c>
      <c r="AR211" s="144" t="s">
        <v>146</v>
      </c>
      <c r="AT211" s="144" t="s">
        <v>143</v>
      </c>
      <c r="AU211" s="144" t="s">
        <v>84</v>
      </c>
      <c r="AY211" s="13" t="s">
        <v>141</v>
      </c>
      <c r="BE211" s="145">
        <f>IF(N211="základná",J211,0)</f>
        <v>0</v>
      </c>
      <c r="BF211" s="145">
        <f>IF(N211="znížená",J211,0)</f>
        <v>0</v>
      </c>
      <c r="BG211" s="145">
        <f>IF(N211="zákl. prenesená",J211,0)</f>
        <v>0</v>
      </c>
      <c r="BH211" s="145">
        <f>IF(N211="zníž. prenesená",J211,0)</f>
        <v>0</v>
      </c>
      <c r="BI211" s="145">
        <f>IF(N211="nulová",J211,0)</f>
        <v>0</v>
      </c>
      <c r="BJ211" s="13" t="s">
        <v>84</v>
      </c>
      <c r="BK211" s="145">
        <f>ROUND(I211*H211,2)</f>
        <v>0</v>
      </c>
      <c r="BL211" s="13" t="s">
        <v>146</v>
      </c>
      <c r="BM211" s="144" t="s">
        <v>479</v>
      </c>
    </row>
    <row r="212" spans="2:65" s="11" customFormat="1" ht="22.8" customHeight="1">
      <c r="B212" s="119"/>
      <c r="D212" s="120" t="s">
        <v>73</v>
      </c>
      <c r="E212" s="129" t="s">
        <v>151</v>
      </c>
      <c r="F212" s="129" t="s">
        <v>480</v>
      </c>
      <c r="I212" s="122"/>
      <c r="J212" s="130">
        <f>BK212</f>
        <v>0</v>
      </c>
      <c r="L212" s="119"/>
      <c r="M212" s="124"/>
      <c r="P212" s="125">
        <f>SUM(P213:P217)</f>
        <v>0</v>
      </c>
      <c r="R212" s="125">
        <f>SUM(R213:R217)</f>
        <v>23.820082379999999</v>
      </c>
      <c r="T212" s="126">
        <f>SUM(T213:T217)</f>
        <v>0</v>
      </c>
      <c r="AR212" s="120" t="s">
        <v>79</v>
      </c>
      <c r="AT212" s="127" t="s">
        <v>73</v>
      </c>
      <c r="AU212" s="127" t="s">
        <v>79</v>
      </c>
      <c r="AY212" s="120" t="s">
        <v>141</v>
      </c>
      <c r="BK212" s="128">
        <f>SUM(BK213:BK217)</f>
        <v>0</v>
      </c>
    </row>
    <row r="213" spans="2:65" s="1" customFormat="1" ht="24.15" customHeight="1">
      <c r="B213" s="131"/>
      <c r="C213" s="132" t="s">
        <v>481</v>
      </c>
      <c r="D213" s="132" t="s">
        <v>143</v>
      </c>
      <c r="E213" s="133" t="s">
        <v>482</v>
      </c>
      <c r="F213" s="134" t="s">
        <v>483</v>
      </c>
      <c r="G213" s="135" t="s">
        <v>87</v>
      </c>
      <c r="H213" s="136">
        <v>54.624000000000002</v>
      </c>
      <c r="I213" s="137"/>
      <c r="J213" s="138">
        <f>ROUND(I213*H213,2)</f>
        <v>0</v>
      </c>
      <c r="K213" s="139"/>
      <c r="L213" s="28"/>
      <c r="M213" s="140" t="s">
        <v>1</v>
      </c>
      <c r="N213" s="141" t="s">
        <v>40</v>
      </c>
      <c r="P213" s="142">
        <f>O213*H213</f>
        <v>0</v>
      </c>
      <c r="Q213" s="142">
        <v>0</v>
      </c>
      <c r="R213" s="142">
        <f>Q213*H213</f>
        <v>0</v>
      </c>
      <c r="S213" s="142">
        <v>0</v>
      </c>
      <c r="T213" s="143">
        <f>S213*H213</f>
        <v>0</v>
      </c>
      <c r="AR213" s="144" t="s">
        <v>146</v>
      </c>
      <c r="AT213" s="144" t="s">
        <v>143</v>
      </c>
      <c r="AU213" s="144" t="s">
        <v>84</v>
      </c>
      <c r="AY213" s="13" t="s">
        <v>141</v>
      </c>
      <c r="BE213" s="145">
        <f>IF(N213="základná",J213,0)</f>
        <v>0</v>
      </c>
      <c r="BF213" s="145">
        <f>IF(N213="znížená",J213,0)</f>
        <v>0</v>
      </c>
      <c r="BG213" s="145">
        <f>IF(N213="zákl. prenesená",J213,0)</f>
        <v>0</v>
      </c>
      <c r="BH213" s="145">
        <f>IF(N213="zníž. prenesená",J213,0)</f>
        <v>0</v>
      </c>
      <c r="BI213" s="145">
        <f>IF(N213="nulová",J213,0)</f>
        <v>0</v>
      </c>
      <c r="BJ213" s="13" t="s">
        <v>84</v>
      </c>
      <c r="BK213" s="145">
        <f>ROUND(I213*H213,2)</f>
        <v>0</v>
      </c>
      <c r="BL213" s="13" t="s">
        <v>146</v>
      </c>
      <c r="BM213" s="144" t="s">
        <v>484</v>
      </c>
    </row>
    <row r="214" spans="2:65" s="1" customFormat="1" ht="21.75" customHeight="1">
      <c r="B214" s="131"/>
      <c r="C214" s="132" t="s">
        <v>485</v>
      </c>
      <c r="D214" s="132" t="s">
        <v>143</v>
      </c>
      <c r="E214" s="133" t="s">
        <v>486</v>
      </c>
      <c r="F214" s="134" t="s">
        <v>487</v>
      </c>
      <c r="G214" s="135" t="s">
        <v>95</v>
      </c>
      <c r="H214" s="136">
        <v>9.5589999999999993</v>
      </c>
      <c r="I214" s="137"/>
      <c r="J214" s="138">
        <f>ROUND(I214*H214,2)</f>
        <v>0</v>
      </c>
      <c r="K214" s="139"/>
      <c r="L214" s="28"/>
      <c r="M214" s="140" t="s">
        <v>1</v>
      </c>
      <c r="N214" s="141" t="s">
        <v>40</v>
      </c>
      <c r="P214" s="142">
        <f>O214*H214</f>
        <v>0</v>
      </c>
      <c r="Q214" s="142">
        <v>2.40177</v>
      </c>
      <c r="R214" s="142">
        <f>Q214*H214</f>
        <v>22.958519429999999</v>
      </c>
      <c r="S214" s="142">
        <v>0</v>
      </c>
      <c r="T214" s="143">
        <f>S214*H214</f>
        <v>0</v>
      </c>
      <c r="AR214" s="144" t="s">
        <v>146</v>
      </c>
      <c r="AT214" s="144" t="s">
        <v>143</v>
      </c>
      <c r="AU214" s="144" t="s">
        <v>84</v>
      </c>
      <c r="AY214" s="13" t="s">
        <v>141</v>
      </c>
      <c r="BE214" s="145">
        <f>IF(N214="základná",J214,0)</f>
        <v>0</v>
      </c>
      <c r="BF214" s="145">
        <f>IF(N214="znížená",J214,0)</f>
        <v>0</v>
      </c>
      <c r="BG214" s="145">
        <f>IF(N214="zákl. prenesená",J214,0)</f>
        <v>0</v>
      </c>
      <c r="BH214" s="145">
        <f>IF(N214="zníž. prenesená",J214,0)</f>
        <v>0</v>
      </c>
      <c r="BI214" s="145">
        <f>IF(N214="nulová",J214,0)</f>
        <v>0</v>
      </c>
      <c r="BJ214" s="13" t="s">
        <v>84</v>
      </c>
      <c r="BK214" s="145">
        <f>ROUND(I214*H214,2)</f>
        <v>0</v>
      </c>
      <c r="BL214" s="13" t="s">
        <v>146</v>
      </c>
      <c r="BM214" s="144" t="s">
        <v>488</v>
      </c>
    </row>
    <row r="215" spans="2:65" s="1" customFormat="1" ht="24.15" customHeight="1">
      <c r="B215" s="131"/>
      <c r="C215" s="132" t="s">
        <v>489</v>
      </c>
      <c r="D215" s="132" t="s">
        <v>143</v>
      </c>
      <c r="E215" s="133" t="s">
        <v>490</v>
      </c>
      <c r="F215" s="134" t="s">
        <v>491</v>
      </c>
      <c r="G215" s="135" t="s">
        <v>87</v>
      </c>
      <c r="H215" s="136">
        <v>54.624000000000002</v>
      </c>
      <c r="I215" s="137"/>
      <c r="J215" s="138">
        <f>ROUND(I215*H215,2)</f>
        <v>0</v>
      </c>
      <c r="K215" s="139"/>
      <c r="L215" s="28"/>
      <c r="M215" s="140" t="s">
        <v>1</v>
      </c>
      <c r="N215" s="141" t="s">
        <v>40</v>
      </c>
      <c r="P215" s="142">
        <f>O215*H215</f>
        <v>0</v>
      </c>
      <c r="Q215" s="142">
        <v>1.5499999999999999E-3</v>
      </c>
      <c r="R215" s="142">
        <f>Q215*H215</f>
        <v>8.4667199999999998E-2</v>
      </c>
      <c r="S215" s="142">
        <v>0</v>
      </c>
      <c r="T215" s="143">
        <f>S215*H215</f>
        <v>0</v>
      </c>
      <c r="AR215" s="144" t="s">
        <v>146</v>
      </c>
      <c r="AT215" s="144" t="s">
        <v>143</v>
      </c>
      <c r="AU215" s="144" t="s">
        <v>84</v>
      </c>
      <c r="AY215" s="13" t="s">
        <v>141</v>
      </c>
      <c r="BE215" s="145">
        <f>IF(N215="základná",J215,0)</f>
        <v>0</v>
      </c>
      <c r="BF215" s="145">
        <f>IF(N215="znížená",J215,0)</f>
        <v>0</v>
      </c>
      <c r="BG215" s="145">
        <f>IF(N215="zákl. prenesená",J215,0)</f>
        <v>0</v>
      </c>
      <c r="BH215" s="145">
        <f>IF(N215="zníž. prenesená",J215,0)</f>
        <v>0</v>
      </c>
      <c r="BI215" s="145">
        <f>IF(N215="nulová",J215,0)</f>
        <v>0</v>
      </c>
      <c r="BJ215" s="13" t="s">
        <v>84</v>
      </c>
      <c r="BK215" s="145">
        <f>ROUND(I215*H215,2)</f>
        <v>0</v>
      </c>
      <c r="BL215" s="13" t="s">
        <v>146</v>
      </c>
      <c r="BM215" s="144" t="s">
        <v>492</v>
      </c>
    </row>
    <row r="216" spans="2:65" s="1" customFormat="1" ht="24.15" customHeight="1">
      <c r="B216" s="131"/>
      <c r="C216" s="132" t="s">
        <v>493</v>
      </c>
      <c r="D216" s="132" t="s">
        <v>143</v>
      </c>
      <c r="E216" s="133" t="s">
        <v>494</v>
      </c>
      <c r="F216" s="134" t="s">
        <v>495</v>
      </c>
      <c r="G216" s="135" t="s">
        <v>87</v>
      </c>
      <c r="H216" s="136">
        <v>54.624000000000002</v>
      </c>
      <c r="I216" s="137"/>
      <c r="J216" s="138">
        <f>ROUND(I216*H216,2)</f>
        <v>0</v>
      </c>
      <c r="K216" s="139"/>
      <c r="L216" s="28"/>
      <c r="M216" s="140" t="s">
        <v>1</v>
      </c>
      <c r="N216" s="141" t="s">
        <v>40</v>
      </c>
      <c r="P216" s="142">
        <f>O216*H216</f>
        <v>0</v>
      </c>
      <c r="Q216" s="142">
        <v>0</v>
      </c>
      <c r="R216" s="142">
        <f>Q216*H216</f>
        <v>0</v>
      </c>
      <c r="S216" s="142">
        <v>0</v>
      </c>
      <c r="T216" s="143">
        <f>S216*H216</f>
        <v>0</v>
      </c>
      <c r="AR216" s="144" t="s">
        <v>146</v>
      </c>
      <c r="AT216" s="144" t="s">
        <v>143</v>
      </c>
      <c r="AU216" s="144" t="s">
        <v>84</v>
      </c>
      <c r="AY216" s="13" t="s">
        <v>141</v>
      </c>
      <c r="BE216" s="145">
        <f>IF(N216="základná",J216,0)</f>
        <v>0</v>
      </c>
      <c r="BF216" s="145">
        <f>IF(N216="znížená",J216,0)</f>
        <v>0</v>
      </c>
      <c r="BG216" s="145">
        <f>IF(N216="zákl. prenesená",J216,0)</f>
        <v>0</v>
      </c>
      <c r="BH216" s="145">
        <f>IF(N216="zníž. prenesená",J216,0)</f>
        <v>0</v>
      </c>
      <c r="BI216" s="145">
        <f>IF(N216="nulová",J216,0)</f>
        <v>0</v>
      </c>
      <c r="BJ216" s="13" t="s">
        <v>84</v>
      </c>
      <c r="BK216" s="145">
        <f>ROUND(I216*H216,2)</f>
        <v>0</v>
      </c>
      <c r="BL216" s="13" t="s">
        <v>146</v>
      </c>
      <c r="BM216" s="144" t="s">
        <v>496</v>
      </c>
    </row>
    <row r="217" spans="2:65" s="1" customFormat="1" ht="16.5" customHeight="1">
      <c r="B217" s="131"/>
      <c r="C217" s="132" t="s">
        <v>105</v>
      </c>
      <c r="D217" s="132" t="s">
        <v>143</v>
      </c>
      <c r="E217" s="133" t="s">
        <v>497</v>
      </c>
      <c r="F217" s="134" t="s">
        <v>498</v>
      </c>
      <c r="G217" s="135" t="s">
        <v>174</v>
      </c>
      <c r="H217" s="136">
        <v>0.76500000000000001</v>
      </c>
      <c r="I217" s="137"/>
      <c r="J217" s="138">
        <f>ROUND(I217*H217,2)</f>
        <v>0</v>
      </c>
      <c r="K217" s="139"/>
      <c r="L217" s="28"/>
      <c r="M217" s="140" t="s">
        <v>1</v>
      </c>
      <c r="N217" s="141" t="s">
        <v>40</v>
      </c>
      <c r="P217" s="142">
        <f>O217*H217</f>
        <v>0</v>
      </c>
      <c r="Q217" s="142">
        <v>1.01555</v>
      </c>
      <c r="R217" s="142">
        <f>Q217*H217</f>
        <v>0.77689575</v>
      </c>
      <c r="S217" s="142">
        <v>0</v>
      </c>
      <c r="T217" s="143">
        <f>S217*H217</f>
        <v>0</v>
      </c>
      <c r="AR217" s="144" t="s">
        <v>146</v>
      </c>
      <c r="AT217" s="144" t="s">
        <v>143</v>
      </c>
      <c r="AU217" s="144" t="s">
        <v>84</v>
      </c>
      <c r="AY217" s="13" t="s">
        <v>141</v>
      </c>
      <c r="BE217" s="145">
        <f>IF(N217="základná",J217,0)</f>
        <v>0</v>
      </c>
      <c r="BF217" s="145">
        <f>IF(N217="znížená",J217,0)</f>
        <v>0</v>
      </c>
      <c r="BG217" s="145">
        <f>IF(N217="zákl. prenesená",J217,0)</f>
        <v>0</v>
      </c>
      <c r="BH217" s="145">
        <f>IF(N217="zníž. prenesená",J217,0)</f>
        <v>0</v>
      </c>
      <c r="BI217" s="145">
        <f>IF(N217="nulová",J217,0)</f>
        <v>0</v>
      </c>
      <c r="BJ217" s="13" t="s">
        <v>84</v>
      </c>
      <c r="BK217" s="145">
        <f>ROUND(I217*H217,2)</f>
        <v>0</v>
      </c>
      <c r="BL217" s="13" t="s">
        <v>146</v>
      </c>
      <c r="BM217" s="144" t="s">
        <v>499</v>
      </c>
    </row>
    <row r="218" spans="2:65" s="11" customFormat="1" ht="22.8" customHeight="1">
      <c r="B218" s="119"/>
      <c r="D218" s="120" t="s">
        <v>73</v>
      </c>
      <c r="E218" s="129" t="s">
        <v>158</v>
      </c>
      <c r="F218" s="129" t="s">
        <v>500</v>
      </c>
      <c r="I218" s="122"/>
      <c r="J218" s="130">
        <f>BK218</f>
        <v>0</v>
      </c>
      <c r="L218" s="119"/>
      <c r="M218" s="124"/>
      <c r="P218" s="125">
        <f>SUM(P219:P227)</f>
        <v>0</v>
      </c>
      <c r="R218" s="125">
        <f>SUM(R219:R227)</f>
        <v>1123.270458</v>
      </c>
      <c r="T218" s="126">
        <f>SUM(T219:T227)</f>
        <v>0</v>
      </c>
      <c r="AR218" s="120" t="s">
        <v>79</v>
      </c>
      <c r="AT218" s="127" t="s">
        <v>73</v>
      </c>
      <c r="AU218" s="127" t="s">
        <v>79</v>
      </c>
      <c r="AY218" s="120" t="s">
        <v>141</v>
      </c>
      <c r="BK218" s="128">
        <f>SUM(BK219:BK227)</f>
        <v>0</v>
      </c>
    </row>
    <row r="219" spans="2:65" s="1" customFormat="1" ht="33" customHeight="1">
      <c r="B219" s="131"/>
      <c r="C219" s="132" t="s">
        <v>501</v>
      </c>
      <c r="D219" s="132" t="s">
        <v>143</v>
      </c>
      <c r="E219" s="133" t="s">
        <v>502</v>
      </c>
      <c r="F219" s="134" t="s">
        <v>503</v>
      </c>
      <c r="G219" s="135" t="s">
        <v>87</v>
      </c>
      <c r="H219" s="136">
        <v>419.46</v>
      </c>
      <c r="I219" s="137"/>
      <c r="J219" s="138">
        <f t="shared" ref="J219:J227" si="30">ROUND(I219*H219,2)</f>
        <v>0</v>
      </c>
      <c r="K219" s="139"/>
      <c r="L219" s="28"/>
      <c r="M219" s="140" t="s">
        <v>1</v>
      </c>
      <c r="N219" s="141" t="s">
        <v>40</v>
      </c>
      <c r="P219" s="142">
        <f t="shared" ref="P219:P227" si="31">O219*H219</f>
        <v>0</v>
      </c>
      <c r="Q219" s="142">
        <v>0.106</v>
      </c>
      <c r="R219" s="142">
        <f t="shared" ref="R219:R227" si="32">Q219*H219</f>
        <v>44.462759999999996</v>
      </c>
      <c r="S219" s="142">
        <v>0</v>
      </c>
      <c r="T219" s="143">
        <f t="shared" ref="T219:T227" si="33">S219*H219</f>
        <v>0</v>
      </c>
      <c r="AR219" s="144" t="s">
        <v>146</v>
      </c>
      <c r="AT219" s="144" t="s">
        <v>143</v>
      </c>
      <c r="AU219" s="144" t="s">
        <v>84</v>
      </c>
      <c r="AY219" s="13" t="s">
        <v>141</v>
      </c>
      <c r="BE219" s="145">
        <f t="shared" ref="BE219:BE227" si="34">IF(N219="základná",J219,0)</f>
        <v>0</v>
      </c>
      <c r="BF219" s="145">
        <f t="shared" ref="BF219:BF227" si="35">IF(N219="znížená",J219,0)</f>
        <v>0</v>
      </c>
      <c r="BG219" s="145">
        <f t="shared" ref="BG219:BG227" si="36">IF(N219="zákl. prenesená",J219,0)</f>
        <v>0</v>
      </c>
      <c r="BH219" s="145">
        <f t="shared" ref="BH219:BH227" si="37">IF(N219="zníž. prenesená",J219,0)</f>
        <v>0</v>
      </c>
      <c r="BI219" s="145">
        <f t="shared" ref="BI219:BI227" si="38">IF(N219="nulová",J219,0)</f>
        <v>0</v>
      </c>
      <c r="BJ219" s="13" t="s">
        <v>84</v>
      </c>
      <c r="BK219" s="145">
        <f t="shared" ref="BK219:BK227" si="39">ROUND(I219*H219,2)</f>
        <v>0</v>
      </c>
      <c r="BL219" s="13" t="s">
        <v>146</v>
      </c>
      <c r="BM219" s="144" t="s">
        <v>504</v>
      </c>
    </row>
    <row r="220" spans="2:65" s="1" customFormat="1" ht="33" customHeight="1">
      <c r="B220" s="131"/>
      <c r="C220" s="132" t="s">
        <v>505</v>
      </c>
      <c r="D220" s="132" t="s">
        <v>143</v>
      </c>
      <c r="E220" s="133" t="s">
        <v>506</v>
      </c>
      <c r="F220" s="134" t="s">
        <v>507</v>
      </c>
      <c r="G220" s="135" t="s">
        <v>87</v>
      </c>
      <c r="H220" s="136">
        <v>419.46</v>
      </c>
      <c r="I220" s="137"/>
      <c r="J220" s="138">
        <f t="shared" si="30"/>
        <v>0</v>
      </c>
      <c r="K220" s="139"/>
      <c r="L220" s="28"/>
      <c r="M220" s="140" t="s">
        <v>1</v>
      </c>
      <c r="N220" s="141" t="s">
        <v>40</v>
      </c>
      <c r="P220" s="142">
        <f t="shared" si="31"/>
        <v>0</v>
      </c>
      <c r="Q220" s="142">
        <v>0.19900000000000001</v>
      </c>
      <c r="R220" s="142">
        <f t="shared" si="32"/>
        <v>83.472539999999995</v>
      </c>
      <c r="S220" s="142">
        <v>0</v>
      </c>
      <c r="T220" s="143">
        <f t="shared" si="33"/>
        <v>0</v>
      </c>
      <c r="AR220" s="144" t="s">
        <v>146</v>
      </c>
      <c r="AT220" s="144" t="s">
        <v>143</v>
      </c>
      <c r="AU220" s="144" t="s">
        <v>84</v>
      </c>
      <c r="AY220" s="13" t="s">
        <v>141</v>
      </c>
      <c r="BE220" s="145">
        <f t="shared" si="34"/>
        <v>0</v>
      </c>
      <c r="BF220" s="145">
        <f t="shared" si="35"/>
        <v>0</v>
      </c>
      <c r="BG220" s="145">
        <f t="shared" si="36"/>
        <v>0</v>
      </c>
      <c r="BH220" s="145">
        <f t="shared" si="37"/>
        <v>0</v>
      </c>
      <c r="BI220" s="145">
        <f t="shared" si="38"/>
        <v>0</v>
      </c>
      <c r="BJ220" s="13" t="s">
        <v>84</v>
      </c>
      <c r="BK220" s="145">
        <f t="shared" si="39"/>
        <v>0</v>
      </c>
      <c r="BL220" s="13" t="s">
        <v>146</v>
      </c>
      <c r="BM220" s="144" t="s">
        <v>508</v>
      </c>
    </row>
    <row r="221" spans="2:65" s="1" customFormat="1" ht="33" customHeight="1">
      <c r="B221" s="131"/>
      <c r="C221" s="132" t="s">
        <v>509</v>
      </c>
      <c r="D221" s="132" t="s">
        <v>143</v>
      </c>
      <c r="E221" s="133" t="s">
        <v>510</v>
      </c>
      <c r="F221" s="134" t="s">
        <v>511</v>
      </c>
      <c r="G221" s="135" t="s">
        <v>87</v>
      </c>
      <c r="H221" s="136">
        <v>1456.61</v>
      </c>
      <c r="I221" s="137"/>
      <c r="J221" s="138">
        <f t="shared" si="30"/>
        <v>0</v>
      </c>
      <c r="K221" s="139"/>
      <c r="L221" s="28"/>
      <c r="M221" s="140" t="s">
        <v>1</v>
      </c>
      <c r="N221" s="141" t="s">
        <v>40</v>
      </c>
      <c r="P221" s="142">
        <f t="shared" si="31"/>
        <v>0</v>
      </c>
      <c r="Q221" s="142">
        <v>0.39800000000000002</v>
      </c>
      <c r="R221" s="142">
        <f t="shared" si="32"/>
        <v>579.73077999999998</v>
      </c>
      <c r="S221" s="142">
        <v>0</v>
      </c>
      <c r="T221" s="143">
        <f t="shared" si="33"/>
        <v>0</v>
      </c>
      <c r="AR221" s="144" t="s">
        <v>146</v>
      </c>
      <c r="AT221" s="144" t="s">
        <v>143</v>
      </c>
      <c r="AU221" s="144" t="s">
        <v>84</v>
      </c>
      <c r="AY221" s="13" t="s">
        <v>141</v>
      </c>
      <c r="BE221" s="145">
        <f t="shared" si="34"/>
        <v>0</v>
      </c>
      <c r="BF221" s="145">
        <f t="shared" si="35"/>
        <v>0</v>
      </c>
      <c r="BG221" s="145">
        <f t="shared" si="36"/>
        <v>0</v>
      </c>
      <c r="BH221" s="145">
        <f t="shared" si="37"/>
        <v>0</v>
      </c>
      <c r="BI221" s="145">
        <f t="shared" si="38"/>
        <v>0</v>
      </c>
      <c r="BJ221" s="13" t="s">
        <v>84</v>
      </c>
      <c r="BK221" s="145">
        <f t="shared" si="39"/>
        <v>0</v>
      </c>
      <c r="BL221" s="13" t="s">
        <v>146</v>
      </c>
      <c r="BM221" s="144" t="s">
        <v>512</v>
      </c>
    </row>
    <row r="222" spans="2:65" s="1" customFormat="1" ht="33" customHeight="1">
      <c r="B222" s="131"/>
      <c r="C222" s="132" t="s">
        <v>513</v>
      </c>
      <c r="D222" s="132" t="s">
        <v>143</v>
      </c>
      <c r="E222" s="133" t="s">
        <v>514</v>
      </c>
      <c r="F222" s="134" t="s">
        <v>515</v>
      </c>
      <c r="G222" s="135" t="s">
        <v>87</v>
      </c>
      <c r="H222" s="136">
        <v>120</v>
      </c>
      <c r="I222" s="137"/>
      <c r="J222" s="138">
        <f t="shared" si="30"/>
        <v>0</v>
      </c>
      <c r="K222" s="139"/>
      <c r="L222" s="28"/>
      <c r="M222" s="140" t="s">
        <v>1</v>
      </c>
      <c r="N222" s="141" t="s">
        <v>40</v>
      </c>
      <c r="P222" s="142">
        <f t="shared" si="31"/>
        <v>0</v>
      </c>
      <c r="Q222" s="142">
        <v>0.71643999999999997</v>
      </c>
      <c r="R222" s="142">
        <f t="shared" si="32"/>
        <v>85.972799999999992</v>
      </c>
      <c r="S222" s="142">
        <v>0</v>
      </c>
      <c r="T222" s="143">
        <f t="shared" si="33"/>
        <v>0</v>
      </c>
      <c r="AR222" s="144" t="s">
        <v>146</v>
      </c>
      <c r="AT222" s="144" t="s">
        <v>143</v>
      </c>
      <c r="AU222" s="144" t="s">
        <v>84</v>
      </c>
      <c r="AY222" s="13" t="s">
        <v>141</v>
      </c>
      <c r="BE222" s="145">
        <f t="shared" si="34"/>
        <v>0</v>
      </c>
      <c r="BF222" s="145">
        <f t="shared" si="35"/>
        <v>0</v>
      </c>
      <c r="BG222" s="145">
        <f t="shared" si="36"/>
        <v>0</v>
      </c>
      <c r="BH222" s="145">
        <f t="shared" si="37"/>
        <v>0</v>
      </c>
      <c r="BI222" s="145">
        <f t="shared" si="38"/>
        <v>0</v>
      </c>
      <c r="BJ222" s="13" t="s">
        <v>84</v>
      </c>
      <c r="BK222" s="145">
        <f t="shared" si="39"/>
        <v>0</v>
      </c>
      <c r="BL222" s="13" t="s">
        <v>146</v>
      </c>
      <c r="BM222" s="144" t="s">
        <v>516</v>
      </c>
    </row>
    <row r="223" spans="2:65" s="1" customFormat="1" ht="16.5" customHeight="1">
      <c r="B223" s="131"/>
      <c r="C223" s="132" t="s">
        <v>517</v>
      </c>
      <c r="D223" s="132" t="s">
        <v>143</v>
      </c>
      <c r="E223" s="133" t="s">
        <v>518</v>
      </c>
      <c r="F223" s="134" t="s">
        <v>519</v>
      </c>
      <c r="G223" s="135" t="s">
        <v>87</v>
      </c>
      <c r="H223" s="136">
        <v>419.46</v>
      </c>
      <c r="I223" s="137"/>
      <c r="J223" s="138">
        <f t="shared" si="30"/>
        <v>0</v>
      </c>
      <c r="K223" s="139"/>
      <c r="L223" s="28"/>
      <c r="M223" s="140" t="s">
        <v>1</v>
      </c>
      <c r="N223" s="141" t="s">
        <v>40</v>
      </c>
      <c r="P223" s="142">
        <f t="shared" si="31"/>
        <v>0</v>
      </c>
      <c r="Q223" s="142">
        <v>1.8E-3</v>
      </c>
      <c r="R223" s="142">
        <f t="shared" si="32"/>
        <v>0.75502799999999992</v>
      </c>
      <c r="S223" s="142">
        <v>0</v>
      </c>
      <c r="T223" s="143">
        <f t="shared" si="33"/>
        <v>0</v>
      </c>
      <c r="AR223" s="144" t="s">
        <v>146</v>
      </c>
      <c r="AT223" s="144" t="s">
        <v>143</v>
      </c>
      <c r="AU223" s="144" t="s">
        <v>84</v>
      </c>
      <c r="AY223" s="13" t="s">
        <v>141</v>
      </c>
      <c r="BE223" s="145">
        <f t="shared" si="34"/>
        <v>0</v>
      </c>
      <c r="BF223" s="145">
        <f t="shared" si="35"/>
        <v>0</v>
      </c>
      <c r="BG223" s="145">
        <f t="shared" si="36"/>
        <v>0</v>
      </c>
      <c r="BH223" s="145">
        <f t="shared" si="37"/>
        <v>0</v>
      </c>
      <c r="BI223" s="145">
        <f t="shared" si="38"/>
        <v>0</v>
      </c>
      <c r="BJ223" s="13" t="s">
        <v>84</v>
      </c>
      <c r="BK223" s="145">
        <f t="shared" si="39"/>
        <v>0</v>
      </c>
      <c r="BL223" s="13" t="s">
        <v>146</v>
      </c>
      <c r="BM223" s="144" t="s">
        <v>520</v>
      </c>
    </row>
    <row r="224" spans="2:65" s="1" customFormat="1" ht="24.15" customHeight="1">
      <c r="B224" s="131"/>
      <c r="C224" s="132" t="s">
        <v>521</v>
      </c>
      <c r="D224" s="132" t="s">
        <v>143</v>
      </c>
      <c r="E224" s="133" t="s">
        <v>522</v>
      </c>
      <c r="F224" s="134" t="s">
        <v>523</v>
      </c>
      <c r="G224" s="135" t="s">
        <v>87</v>
      </c>
      <c r="H224" s="136">
        <v>419.46</v>
      </c>
      <c r="I224" s="137"/>
      <c r="J224" s="138">
        <f t="shared" si="30"/>
        <v>0</v>
      </c>
      <c r="K224" s="139"/>
      <c r="L224" s="28"/>
      <c r="M224" s="140" t="s">
        <v>1</v>
      </c>
      <c r="N224" s="141" t="s">
        <v>40</v>
      </c>
      <c r="P224" s="142">
        <f t="shared" si="31"/>
        <v>0</v>
      </c>
      <c r="Q224" s="142">
        <v>1.75E-3</v>
      </c>
      <c r="R224" s="142">
        <f t="shared" si="32"/>
        <v>0.73405500000000001</v>
      </c>
      <c r="S224" s="142">
        <v>0</v>
      </c>
      <c r="T224" s="143">
        <f t="shared" si="33"/>
        <v>0</v>
      </c>
      <c r="AR224" s="144" t="s">
        <v>146</v>
      </c>
      <c r="AT224" s="144" t="s">
        <v>143</v>
      </c>
      <c r="AU224" s="144" t="s">
        <v>84</v>
      </c>
      <c r="AY224" s="13" t="s">
        <v>141</v>
      </c>
      <c r="BE224" s="145">
        <f t="shared" si="34"/>
        <v>0</v>
      </c>
      <c r="BF224" s="145">
        <f t="shared" si="35"/>
        <v>0</v>
      </c>
      <c r="BG224" s="145">
        <f t="shared" si="36"/>
        <v>0</v>
      </c>
      <c r="BH224" s="145">
        <f t="shared" si="37"/>
        <v>0</v>
      </c>
      <c r="BI224" s="145">
        <f t="shared" si="38"/>
        <v>0</v>
      </c>
      <c r="BJ224" s="13" t="s">
        <v>84</v>
      </c>
      <c r="BK224" s="145">
        <f t="shared" si="39"/>
        <v>0</v>
      </c>
      <c r="BL224" s="13" t="s">
        <v>146</v>
      </c>
      <c r="BM224" s="144" t="s">
        <v>524</v>
      </c>
    </row>
    <row r="225" spans="2:65" s="1" customFormat="1" ht="44.25" customHeight="1">
      <c r="B225" s="131"/>
      <c r="C225" s="132" t="s">
        <v>525</v>
      </c>
      <c r="D225" s="132" t="s">
        <v>143</v>
      </c>
      <c r="E225" s="133" t="s">
        <v>526</v>
      </c>
      <c r="F225" s="134" t="s">
        <v>527</v>
      </c>
      <c r="G225" s="135" t="s">
        <v>87</v>
      </c>
      <c r="H225" s="136">
        <v>1456.61</v>
      </c>
      <c r="I225" s="137"/>
      <c r="J225" s="138">
        <f t="shared" si="30"/>
        <v>0</v>
      </c>
      <c r="K225" s="139"/>
      <c r="L225" s="28"/>
      <c r="M225" s="140" t="s">
        <v>1</v>
      </c>
      <c r="N225" s="141" t="s">
        <v>40</v>
      </c>
      <c r="P225" s="142">
        <f t="shared" si="31"/>
        <v>0</v>
      </c>
      <c r="Q225" s="142">
        <v>9.2499999999999999E-2</v>
      </c>
      <c r="R225" s="142">
        <f t="shared" si="32"/>
        <v>134.736425</v>
      </c>
      <c r="S225" s="142">
        <v>0</v>
      </c>
      <c r="T225" s="143">
        <f t="shared" si="33"/>
        <v>0</v>
      </c>
      <c r="AR225" s="144" t="s">
        <v>146</v>
      </c>
      <c r="AT225" s="144" t="s">
        <v>143</v>
      </c>
      <c r="AU225" s="144" t="s">
        <v>84</v>
      </c>
      <c r="AY225" s="13" t="s">
        <v>141</v>
      </c>
      <c r="BE225" s="145">
        <f t="shared" si="34"/>
        <v>0</v>
      </c>
      <c r="BF225" s="145">
        <f t="shared" si="35"/>
        <v>0</v>
      </c>
      <c r="BG225" s="145">
        <f t="shared" si="36"/>
        <v>0</v>
      </c>
      <c r="BH225" s="145">
        <f t="shared" si="37"/>
        <v>0</v>
      </c>
      <c r="BI225" s="145">
        <f t="shared" si="38"/>
        <v>0</v>
      </c>
      <c r="BJ225" s="13" t="s">
        <v>84</v>
      </c>
      <c r="BK225" s="145">
        <f t="shared" si="39"/>
        <v>0</v>
      </c>
      <c r="BL225" s="13" t="s">
        <v>146</v>
      </c>
      <c r="BM225" s="144" t="s">
        <v>528</v>
      </c>
    </row>
    <row r="226" spans="2:65" s="1" customFormat="1" ht="24.15" customHeight="1">
      <c r="B226" s="131"/>
      <c r="C226" s="146" t="s">
        <v>529</v>
      </c>
      <c r="D226" s="146" t="s">
        <v>171</v>
      </c>
      <c r="E226" s="147" t="s">
        <v>530</v>
      </c>
      <c r="F226" s="148" t="s">
        <v>531</v>
      </c>
      <c r="G226" s="149" t="s">
        <v>87</v>
      </c>
      <c r="H226" s="150">
        <v>1417.8610000000001</v>
      </c>
      <c r="I226" s="151"/>
      <c r="J226" s="152">
        <f t="shared" si="30"/>
        <v>0</v>
      </c>
      <c r="K226" s="153"/>
      <c r="L226" s="154"/>
      <c r="M226" s="155" t="s">
        <v>1</v>
      </c>
      <c r="N226" s="156" t="s">
        <v>40</v>
      </c>
      <c r="P226" s="142">
        <f t="shared" si="31"/>
        <v>0</v>
      </c>
      <c r="Q226" s="142">
        <v>0.13</v>
      </c>
      <c r="R226" s="142">
        <f t="shared" si="32"/>
        <v>184.32193000000001</v>
      </c>
      <c r="S226" s="142">
        <v>0</v>
      </c>
      <c r="T226" s="143">
        <f t="shared" si="33"/>
        <v>0</v>
      </c>
      <c r="AR226" s="144" t="s">
        <v>170</v>
      </c>
      <c r="AT226" s="144" t="s">
        <v>171</v>
      </c>
      <c r="AU226" s="144" t="s">
        <v>84</v>
      </c>
      <c r="AY226" s="13" t="s">
        <v>141</v>
      </c>
      <c r="BE226" s="145">
        <f t="shared" si="34"/>
        <v>0</v>
      </c>
      <c r="BF226" s="145">
        <f t="shared" si="35"/>
        <v>0</v>
      </c>
      <c r="BG226" s="145">
        <f t="shared" si="36"/>
        <v>0</v>
      </c>
      <c r="BH226" s="145">
        <f t="shared" si="37"/>
        <v>0</v>
      </c>
      <c r="BI226" s="145">
        <f t="shared" si="38"/>
        <v>0</v>
      </c>
      <c r="BJ226" s="13" t="s">
        <v>84</v>
      </c>
      <c r="BK226" s="145">
        <f t="shared" si="39"/>
        <v>0</v>
      </c>
      <c r="BL226" s="13" t="s">
        <v>146</v>
      </c>
      <c r="BM226" s="144" t="s">
        <v>532</v>
      </c>
    </row>
    <row r="227" spans="2:65" s="1" customFormat="1" ht="24.15" customHeight="1">
      <c r="B227" s="131"/>
      <c r="C227" s="146" t="s">
        <v>533</v>
      </c>
      <c r="D227" s="146" t="s">
        <v>171</v>
      </c>
      <c r="E227" s="147" t="s">
        <v>534</v>
      </c>
      <c r="F227" s="148" t="s">
        <v>535</v>
      </c>
      <c r="G227" s="149" t="s">
        <v>87</v>
      </c>
      <c r="H227" s="150">
        <v>69.878</v>
      </c>
      <c r="I227" s="151"/>
      <c r="J227" s="152">
        <f t="shared" si="30"/>
        <v>0</v>
      </c>
      <c r="K227" s="153"/>
      <c r="L227" s="154"/>
      <c r="M227" s="155" t="s">
        <v>1</v>
      </c>
      <c r="N227" s="156" t="s">
        <v>40</v>
      </c>
      <c r="P227" s="142">
        <f t="shared" si="31"/>
        <v>0</v>
      </c>
      <c r="Q227" s="142">
        <v>0.13</v>
      </c>
      <c r="R227" s="142">
        <f t="shared" si="32"/>
        <v>9.0841399999999997</v>
      </c>
      <c r="S227" s="142">
        <v>0</v>
      </c>
      <c r="T227" s="143">
        <f t="shared" si="33"/>
        <v>0</v>
      </c>
      <c r="AR227" s="144" t="s">
        <v>170</v>
      </c>
      <c r="AT227" s="144" t="s">
        <v>171</v>
      </c>
      <c r="AU227" s="144" t="s">
        <v>84</v>
      </c>
      <c r="AY227" s="13" t="s">
        <v>141</v>
      </c>
      <c r="BE227" s="145">
        <f t="shared" si="34"/>
        <v>0</v>
      </c>
      <c r="BF227" s="145">
        <f t="shared" si="35"/>
        <v>0</v>
      </c>
      <c r="BG227" s="145">
        <f t="shared" si="36"/>
        <v>0</v>
      </c>
      <c r="BH227" s="145">
        <f t="shared" si="37"/>
        <v>0</v>
      </c>
      <c r="BI227" s="145">
        <f t="shared" si="38"/>
        <v>0</v>
      </c>
      <c r="BJ227" s="13" t="s">
        <v>84</v>
      </c>
      <c r="BK227" s="145">
        <f t="shared" si="39"/>
        <v>0</v>
      </c>
      <c r="BL227" s="13" t="s">
        <v>146</v>
      </c>
      <c r="BM227" s="144" t="s">
        <v>536</v>
      </c>
    </row>
    <row r="228" spans="2:65" s="11" customFormat="1" ht="22.8" customHeight="1">
      <c r="B228" s="119"/>
      <c r="D228" s="120" t="s">
        <v>73</v>
      </c>
      <c r="E228" s="129" t="s">
        <v>176</v>
      </c>
      <c r="F228" s="129" t="s">
        <v>537</v>
      </c>
      <c r="I228" s="122"/>
      <c r="J228" s="130">
        <f>BK228</f>
        <v>0</v>
      </c>
      <c r="L228" s="119"/>
      <c r="M228" s="124"/>
      <c r="P228" s="125">
        <f>SUM(P229:P265)</f>
        <v>0</v>
      </c>
      <c r="R228" s="125">
        <f>SUM(R229:R265)</f>
        <v>239.33359209999992</v>
      </c>
      <c r="T228" s="126">
        <f>SUM(T229:T265)</f>
        <v>106.49100000000001</v>
      </c>
      <c r="AR228" s="120" t="s">
        <v>79</v>
      </c>
      <c r="AT228" s="127" t="s">
        <v>73</v>
      </c>
      <c r="AU228" s="127" t="s">
        <v>79</v>
      </c>
      <c r="AY228" s="120" t="s">
        <v>141</v>
      </c>
      <c r="BK228" s="128">
        <f>SUM(BK229:BK265)</f>
        <v>0</v>
      </c>
    </row>
    <row r="229" spans="2:65" s="1" customFormat="1" ht="33" customHeight="1">
      <c r="B229" s="131"/>
      <c r="C229" s="132" t="s">
        <v>538</v>
      </c>
      <c r="D229" s="132" t="s">
        <v>143</v>
      </c>
      <c r="E229" s="133" t="s">
        <v>539</v>
      </c>
      <c r="F229" s="134" t="s">
        <v>540</v>
      </c>
      <c r="G229" s="135" t="s">
        <v>388</v>
      </c>
      <c r="H229" s="136">
        <v>1177.74</v>
      </c>
      <c r="I229" s="137"/>
      <c r="J229" s="138">
        <f t="shared" ref="J229:J265" si="40">ROUND(I229*H229,2)</f>
        <v>0</v>
      </c>
      <c r="K229" s="139"/>
      <c r="L229" s="28"/>
      <c r="M229" s="140" t="s">
        <v>1</v>
      </c>
      <c r="N229" s="141" t="s">
        <v>40</v>
      </c>
      <c r="P229" s="142">
        <f t="shared" ref="P229:P265" si="41">O229*H229</f>
        <v>0</v>
      </c>
      <c r="Q229" s="142">
        <v>0.16503999999999999</v>
      </c>
      <c r="R229" s="142">
        <f t="shared" ref="R229:R265" si="42">Q229*H229</f>
        <v>194.3742096</v>
      </c>
      <c r="S229" s="142">
        <v>0</v>
      </c>
      <c r="T229" s="143">
        <f t="shared" ref="T229:T265" si="43">S229*H229</f>
        <v>0</v>
      </c>
      <c r="AR229" s="144" t="s">
        <v>146</v>
      </c>
      <c r="AT229" s="144" t="s">
        <v>143</v>
      </c>
      <c r="AU229" s="144" t="s">
        <v>84</v>
      </c>
      <c r="AY229" s="13" t="s">
        <v>141</v>
      </c>
      <c r="BE229" s="145">
        <f t="shared" ref="BE229:BE265" si="44">IF(N229="základná",J229,0)</f>
        <v>0</v>
      </c>
      <c r="BF229" s="145">
        <f t="shared" ref="BF229:BF265" si="45">IF(N229="znížená",J229,0)</f>
        <v>0</v>
      </c>
      <c r="BG229" s="145">
        <f t="shared" ref="BG229:BG265" si="46">IF(N229="zákl. prenesená",J229,0)</f>
        <v>0</v>
      </c>
      <c r="BH229" s="145">
        <f t="shared" ref="BH229:BH265" si="47">IF(N229="zníž. prenesená",J229,0)</f>
        <v>0</v>
      </c>
      <c r="BI229" s="145">
        <f t="shared" ref="BI229:BI265" si="48">IF(N229="nulová",J229,0)</f>
        <v>0</v>
      </c>
      <c r="BJ229" s="13" t="s">
        <v>84</v>
      </c>
      <c r="BK229" s="145">
        <f t="shared" ref="BK229:BK265" si="49">ROUND(I229*H229,2)</f>
        <v>0</v>
      </c>
      <c r="BL229" s="13" t="s">
        <v>146</v>
      </c>
      <c r="BM229" s="144" t="s">
        <v>541</v>
      </c>
    </row>
    <row r="230" spans="2:65" s="1" customFormat="1" ht="16.5" customHeight="1">
      <c r="B230" s="131"/>
      <c r="C230" s="146" t="s">
        <v>542</v>
      </c>
      <c r="D230" s="146" t="s">
        <v>171</v>
      </c>
      <c r="E230" s="147" t="s">
        <v>543</v>
      </c>
      <c r="F230" s="148" t="s">
        <v>544</v>
      </c>
      <c r="G230" s="149" t="s">
        <v>220</v>
      </c>
      <c r="H230" s="150">
        <v>2379.0349999999999</v>
      </c>
      <c r="I230" s="151"/>
      <c r="J230" s="152">
        <f t="shared" si="40"/>
        <v>0</v>
      </c>
      <c r="K230" s="153"/>
      <c r="L230" s="154"/>
      <c r="M230" s="155" t="s">
        <v>1</v>
      </c>
      <c r="N230" s="156" t="s">
        <v>40</v>
      </c>
      <c r="P230" s="142">
        <f t="shared" si="41"/>
        <v>0</v>
      </c>
      <c r="Q230" s="142">
        <v>1.15E-2</v>
      </c>
      <c r="R230" s="142">
        <f t="shared" si="42"/>
        <v>27.358902499999999</v>
      </c>
      <c r="S230" s="142">
        <v>0</v>
      </c>
      <c r="T230" s="143">
        <f t="shared" si="43"/>
        <v>0</v>
      </c>
      <c r="AR230" s="144" t="s">
        <v>170</v>
      </c>
      <c r="AT230" s="144" t="s">
        <v>171</v>
      </c>
      <c r="AU230" s="144" t="s">
        <v>84</v>
      </c>
      <c r="AY230" s="13" t="s">
        <v>141</v>
      </c>
      <c r="BE230" s="145">
        <f t="shared" si="44"/>
        <v>0</v>
      </c>
      <c r="BF230" s="145">
        <f t="shared" si="45"/>
        <v>0</v>
      </c>
      <c r="BG230" s="145">
        <f t="shared" si="46"/>
        <v>0</v>
      </c>
      <c r="BH230" s="145">
        <f t="shared" si="47"/>
        <v>0</v>
      </c>
      <c r="BI230" s="145">
        <f t="shared" si="48"/>
        <v>0</v>
      </c>
      <c r="BJ230" s="13" t="s">
        <v>84</v>
      </c>
      <c r="BK230" s="145">
        <f t="shared" si="49"/>
        <v>0</v>
      </c>
      <c r="BL230" s="13" t="s">
        <v>146</v>
      </c>
      <c r="BM230" s="144" t="s">
        <v>545</v>
      </c>
    </row>
    <row r="231" spans="2:65" s="1" customFormat="1" ht="16.5" customHeight="1">
      <c r="B231" s="131"/>
      <c r="C231" s="132" t="s">
        <v>546</v>
      </c>
      <c r="D231" s="132" t="s">
        <v>143</v>
      </c>
      <c r="E231" s="133" t="s">
        <v>547</v>
      </c>
      <c r="F231" s="134" t="s">
        <v>548</v>
      </c>
      <c r="G231" s="135" t="s">
        <v>220</v>
      </c>
      <c r="H231" s="136">
        <v>15</v>
      </c>
      <c r="I231" s="137"/>
      <c r="J231" s="138">
        <f t="shared" si="40"/>
        <v>0</v>
      </c>
      <c r="K231" s="139"/>
      <c r="L231" s="28"/>
      <c r="M231" s="140" t="s">
        <v>1</v>
      </c>
      <c r="N231" s="141" t="s">
        <v>40</v>
      </c>
      <c r="P231" s="142">
        <f t="shared" si="41"/>
        <v>0</v>
      </c>
      <c r="Q231" s="142">
        <v>0.15306</v>
      </c>
      <c r="R231" s="142">
        <f t="shared" si="42"/>
        <v>2.2959000000000001</v>
      </c>
      <c r="S231" s="142">
        <v>0</v>
      </c>
      <c r="T231" s="143">
        <f t="shared" si="43"/>
        <v>0</v>
      </c>
      <c r="AR231" s="144" t="s">
        <v>146</v>
      </c>
      <c r="AT231" s="144" t="s">
        <v>143</v>
      </c>
      <c r="AU231" s="144" t="s">
        <v>84</v>
      </c>
      <c r="AY231" s="13" t="s">
        <v>141</v>
      </c>
      <c r="BE231" s="145">
        <f t="shared" si="44"/>
        <v>0</v>
      </c>
      <c r="BF231" s="145">
        <f t="shared" si="45"/>
        <v>0</v>
      </c>
      <c r="BG231" s="145">
        <f t="shared" si="46"/>
        <v>0</v>
      </c>
      <c r="BH231" s="145">
        <f t="shared" si="47"/>
        <v>0</v>
      </c>
      <c r="BI231" s="145">
        <f t="shared" si="48"/>
        <v>0</v>
      </c>
      <c r="BJ231" s="13" t="s">
        <v>84</v>
      </c>
      <c r="BK231" s="145">
        <f t="shared" si="49"/>
        <v>0</v>
      </c>
      <c r="BL231" s="13" t="s">
        <v>146</v>
      </c>
      <c r="BM231" s="144" t="s">
        <v>549</v>
      </c>
    </row>
    <row r="232" spans="2:65" s="1" customFormat="1" ht="16.5" customHeight="1">
      <c r="B232" s="131"/>
      <c r="C232" s="146" t="s">
        <v>550</v>
      </c>
      <c r="D232" s="146" t="s">
        <v>171</v>
      </c>
      <c r="E232" s="147" t="s">
        <v>551</v>
      </c>
      <c r="F232" s="148" t="s">
        <v>552</v>
      </c>
      <c r="G232" s="149" t="s">
        <v>220</v>
      </c>
      <c r="H232" s="150">
        <v>15</v>
      </c>
      <c r="I232" s="151"/>
      <c r="J232" s="152">
        <f t="shared" si="40"/>
        <v>0</v>
      </c>
      <c r="K232" s="153"/>
      <c r="L232" s="154"/>
      <c r="M232" s="155" t="s">
        <v>1</v>
      </c>
      <c r="N232" s="156" t="s">
        <v>40</v>
      </c>
      <c r="P232" s="142">
        <f t="shared" si="41"/>
        <v>0</v>
      </c>
      <c r="Q232" s="142">
        <v>2.5000000000000001E-2</v>
      </c>
      <c r="R232" s="142">
        <f t="shared" si="42"/>
        <v>0.375</v>
      </c>
      <c r="S232" s="142">
        <v>0</v>
      </c>
      <c r="T232" s="143">
        <f t="shared" si="43"/>
        <v>0</v>
      </c>
      <c r="AR232" s="144" t="s">
        <v>170</v>
      </c>
      <c r="AT232" s="144" t="s">
        <v>171</v>
      </c>
      <c r="AU232" s="144" t="s">
        <v>84</v>
      </c>
      <c r="AY232" s="13" t="s">
        <v>141</v>
      </c>
      <c r="BE232" s="145">
        <f t="shared" si="44"/>
        <v>0</v>
      </c>
      <c r="BF232" s="145">
        <f t="shared" si="45"/>
        <v>0</v>
      </c>
      <c r="BG232" s="145">
        <f t="shared" si="46"/>
        <v>0</v>
      </c>
      <c r="BH232" s="145">
        <f t="shared" si="47"/>
        <v>0</v>
      </c>
      <c r="BI232" s="145">
        <f t="shared" si="48"/>
        <v>0</v>
      </c>
      <c r="BJ232" s="13" t="s">
        <v>84</v>
      </c>
      <c r="BK232" s="145">
        <f t="shared" si="49"/>
        <v>0</v>
      </c>
      <c r="BL232" s="13" t="s">
        <v>146</v>
      </c>
      <c r="BM232" s="144" t="s">
        <v>553</v>
      </c>
    </row>
    <row r="233" spans="2:65" s="1" customFormat="1" ht="37.799999999999997" customHeight="1">
      <c r="B233" s="131"/>
      <c r="C233" s="132" t="s">
        <v>554</v>
      </c>
      <c r="D233" s="132" t="s">
        <v>143</v>
      </c>
      <c r="E233" s="133" t="s">
        <v>555</v>
      </c>
      <c r="F233" s="134" t="s">
        <v>556</v>
      </c>
      <c r="G233" s="135" t="s">
        <v>557</v>
      </c>
      <c r="H233" s="136">
        <v>2</v>
      </c>
      <c r="I233" s="137"/>
      <c r="J233" s="138">
        <f t="shared" si="40"/>
        <v>0</v>
      </c>
      <c r="K233" s="139"/>
      <c r="L233" s="28"/>
      <c r="M233" s="140" t="s">
        <v>1</v>
      </c>
      <c r="N233" s="141" t="s">
        <v>40</v>
      </c>
      <c r="P233" s="142">
        <f t="shared" si="41"/>
        <v>0</v>
      </c>
      <c r="Q233" s="142">
        <v>0.69499</v>
      </c>
      <c r="R233" s="142">
        <f t="shared" si="42"/>
        <v>1.38998</v>
      </c>
      <c r="S233" s="142">
        <v>0</v>
      </c>
      <c r="T233" s="143">
        <f t="shared" si="43"/>
        <v>0</v>
      </c>
      <c r="AR233" s="144" t="s">
        <v>146</v>
      </c>
      <c r="AT233" s="144" t="s">
        <v>143</v>
      </c>
      <c r="AU233" s="144" t="s">
        <v>84</v>
      </c>
      <c r="AY233" s="13" t="s">
        <v>141</v>
      </c>
      <c r="BE233" s="145">
        <f t="shared" si="44"/>
        <v>0</v>
      </c>
      <c r="BF233" s="145">
        <f t="shared" si="45"/>
        <v>0</v>
      </c>
      <c r="BG233" s="145">
        <f t="shared" si="46"/>
        <v>0</v>
      </c>
      <c r="BH233" s="145">
        <f t="shared" si="47"/>
        <v>0</v>
      </c>
      <c r="BI233" s="145">
        <f t="shared" si="48"/>
        <v>0</v>
      </c>
      <c r="BJ233" s="13" t="s">
        <v>84</v>
      </c>
      <c r="BK233" s="145">
        <f t="shared" si="49"/>
        <v>0</v>
      </c>
      <c r="BL233" s="13" t="s">
        <v>146</v>
      </c>
      <c r="BM233" s="144" t="s">
        <v>558</v>
      </c>
    </row>
    <row r="234" spans="2:65" s="1" customFormat="1" ht="24.15" customHeight="1">
      <c r="B234" s="131"/>
      <c r="C234" s="146" t="s">
        <v>559</v>
      </c>
      <c r="D234" s="146" t="s">
        <v>171</v>
      </c>
      <c r="E234" s="147" t="s">
        <v>560</v>
      </c>
      <c r="F234" s="148" t="s">
        <v>561</v>
      </c>
      <c r="G234" s="149" t="s">
        <v>220</v>
      </c>
      <c r="H234" s="150">
        <v>2</v>
      </c>
      <c r="I234" s="151"/>
      <c r="J234" s="152">
        <f t="shared" si="40"/>
        <v>0</v>
      </c>
      <c r="K234" s="153"/>
      <c r="L234" s="154"/>
      <c r="M234" s="155" t="s">
        <v>1</v>
      </c>
      <c r="N234" s="156" t="s">
        <v>40</v>
      </c>
      <c r="P234" s="142">
        <f t="shared" si="41"/>
        <v>0</v>
      </c>
      <c r="Q234" s="142">
        <v>6.5000000000000002E-2</v>
      </c>
      <c r="R234" s="142">
        <f t="shared" si="42"/>
        <v>0.13</v>
      </c>
      <c r="S234" s="142">
        <v>0</v>
      </c>
      <c r="T234" s="143">
        <f t="shared" si="43"/>
        <v>0</v>
      </c>
      <c r="AR234" s="144" t="s">
        <v>170</v>
      </c>
      <c r="AT234" s="144" t="s">
        <v>171</v>
      </c>
      <c r="AU234" s="144" t="s">
        <v>84</v>
      </c>
      <c r="AY234" s="13" t="s">
        <v>141</v>
      </c>
      <c r="BE234" s="145">
        <f t="shared" si="44"/>
        <v>0</v>
      </c>
      <c r="BF234" s="145">
        <f t="shared" si="45"/>
        <v>0</v>
      </c>
      <c r="BG234" s="145">
        <f t="shared" si="46"/>
        <v>0</v>
      </c>
      <c r="BH234" s="145">
        <f t="shared" si="47"/>
        <v>0</v>
      </c>
      <c r="BI234" s="145">
        <f t="shared" si="48"/>
        <v>0</v>
      </c>
      <c r="BJ234" s="13" t="s">
        <v>84</v>
      </c>
      <c r="BK234" s="145">
        <f t="shared" si="49"/>
        <v>0</v>
      </c>
      <c r="BL234" s="13" t="s">
        <v>146</v>
      </c>
      <c r="BM234" s="144" t="s">
        <v>562</v>
      </c>
    </row>
    <row r="235" spans="2:65" s="1" customFormat="1" ht="37.799999999999997" customHeight="1">
      <c r="B235" s="131"/>
      <c r="C235" s="132" t="s">
        <v>563</v>
      </c>
      <c r="D235" s="132" t="s">
        <v>143</v>
      </c>
      <c r="E235" s="133" t="s">
        <v>564</v>
      </c>
      <c r="F235" s="134" t="s">
        <v>565</v>
      </c>
      <c r="G235" s="135" t="s">
        <v>557</v>
      </c>
      <c r="H235" s="136">
        <v>2</v>
      </c>
      <c r="I235" s="137"/>
      <c r="J235" s="138">
        <f t="shared" si="40"/>
        <v>0</v>
      </c>
      <c r="K235" s="139"/>
      <c r="L235" s="28"/>
      <c r="M235" s="140" t="s">
        <v>1</v>
      </c>
      <c r="N235" s="141" t="s">
        <v>40</v>
      </c>
      <c r="P235" s="142">
        <f t="shared" si="41"/>
        <v>0</v>
      </c>
      <c r="Q235" s="142">
        <v>0.41019</v>
      </c>
      <c r="R235" s="142">
        <f t="shared" si="42"/>
        <v>0.82038</v>
      </c>
      <c r="S235" s="142">
        <v>0</v>
      </c>
      <c r="T235" s="143">
        <f t="shared" si="43"/>
        <v>0</v>
      </c>
      <c r="AR235" s="144" t="s">
        <v>146</v>
      </c>
      <c r="AT235" s="144" t="s">
        <v>143</v>
      </c>
      <c r="AU235" s="144" t="s">
        <v>84</v>
      </c>
      <c r="AY235" s="13" t="s">
        <v>141</v>
      </c>
      <c r="BE235" s="145">
        <f t="shared" si="44"/>
        <v>0</v>
      </c>
      <c r="BF235" s="145">
        <f t="shared" si="45"/>
        <v>0</v>
      </c>
      <c r="BG235" s="145">
        <f t="shared" si="46"/>
        <v>0</v>
      </c>
      <c r="BH235" s="145">
        <f t="shared" si="47"/>
        <v>0</v>
      </c>
      <c r="BI235" s="145">
        <f t="shared" si="48"/>
        <v>0</v>
      </c>
      <c r="BJ235" s="13" t="s">
        <v>84</v>
      </c>
      <c r="BK235" s="145">
        <f t="shared" si="49"/>
        <v>0</v>
      </c>
      <c r="BL235" s="13" t="s">
        <v>146</v>
      </c>
      <c r="BM235" s="144" t="s">
        <v>566</v>
      </c>
    </row>
    <row r="236" spans="2:65" s="1" customFormat="1" ht="24.15" customHeight="1">
      <c r="B236" s="131"/>
      <c r="C236" s="146" t="s">
        <v>567</v>
      </c>
      <c r="D236" s="146" t="s">
        <v>171</v>
      </c>
      <c r="E236" s="147" t="s">
        <v>568</v>
      </c>
      <c r="F236" s="148" t="s">
        <v>569</v>
      </c>
      <c r="G236" s="149" t="s">
        <v>220</v>
      </c>
      <c r="H236" s="150">
        <v>2</v>
      </c>
      <c r="I236" s="151"/>
      <c r="J236" s="152">
        <f t="shared" si="40"/>
        <v>0</v>
      </c>
      <c r="K236" s="153"/>
      <c r="L236" s="154"/>
      <c r="M236" s="155" t="s">
        <v>1</v>
      </c>
      <c r="N236" s="156" t="s">
        <v>40</v>
      </c>
      <c r="P236" s="142">
        <f t="shared" si="41"/>
        <v>0</v>
      </c>
      <c r="Q236" s="142">
        <v>0.05</v>
      </c>
      <c r="R236" s="142">
        <f t="shared" si="42"/>
        <v>0.1</v>
      </c>
      <c r="S236" s="142">
        <v>0</v>
      </c>
      <c r="T236" s="143">
        <f t="shared" si="43"/>
        <v>0</v>
      </c>
      <c r="AR236" s="144" t="s">
        <v>170</v>
      </c>
      <c r="AT236" s="144" t="s">
        <v>171</v>
      </c>
      <c r="AU236" s="144" t="s">
        <v>84</v>
      </c>
      <c r="AY236" s="13" t="s">
        <v>141</v>
      </c>
      <c r="BE236" s="145">
        <f t="shared" si="44"/>
        <v>0</v>
      </c>
      <c r="BF236" s="145">
        <f t="shared" si="45"/>
        <v>0</v>
      </c>
      <c r="BG236" s="145">
        <f t="shared" si="46"/>
        <v>0</v>
      </c>
      <c r="BH236" s="145">
        <f t="shared" si="47"/>
        <v>0</v>
      </c>
      <c r="BI236" s="145">
        <f t="shared" si="48"/>
        <v>0</v>
      </c>
      <c r="BJ236" s="13" t="s">
        <v>84</v>
      </c>
      <c r="BK236" s="145">
        <f t="shared" si="49"/>
        <v>0</v>
      </c>
      <c r="BL236" s="13" t="s">
        <v>146</v>
      </c>
      <c r="BM236" s="144" t="s">
        <v>570</v>
      </c>
    </row>
    <row r="237" spans="2:65" s="1" customFormat="1" ht="44.25" customHeight="1">
      <c r="B237" s="131"/>
      <c r="C237" s="132" t="s">
        <v>571</v>
      </c>
      <c r="D237" s="132" t="s">
        <v>143</v>
      </c>
      <c r="E237" s="133" t="s">
        <v>572</v>
      </c>
      <c r="F237" s="134" t="s">
        <v>573</v>
      </c>
      <c r="G237" s="135" t="s">
        <v>557</v>
      </c>
      <c r="H237" s="136">
        <v>1</v>
      </c>
      <c r="I237" s="137"/>
      <c r="J237" s="138">
        <f t="shared" si="40"/>
        <v>0</v>
      </c>
      <c r="K237" s="139"/>
      <c r="L237" s="28"/>
      <c r="M237" s="140" t="s">
        <v>1</v>
      </c>
      <c r="N237" s="141" t="s">
        <v>40</v>
      </c>
      <c r="P237" s="142">
        <f t="shared" si="41"/>
        <v>0</v>
      </c>
      <c r="Q237" s="142">
        <v>0.69499</v>
      </c>
      <c r="R237" s="142">
        <f t="shared" si="42"/>
        <v>0.69499</v>
      </c>
      <c r="S237" s="142">
        <v>0</v>
      </c>
      <c r="T237" s="143">
        <f t="shared" si="43"/>
        <v>0</v>
      </c>
      <c r="AR237" s="144" t="s">
        <v>146</v>
      </c>
      <c r="AT237" s="144" t="s">
        <v>143</v>
      </c>
      <c r="AU237" s="144" t="s">
        <v>84</v>
      </c>
      <c r="AY237" s="13" t="s">
        <v>141</v>
      </c>
      <c r="BE237" s="145">
        <f t="shared" si="44"/>
        <v>0</v>
      </c>
      <c r="BF237" s="145">
        <f t="shared" si="45"/>
        <v>0</v>
      </c>
      <c r="BG237" s="145">
        <f t="shared" si="46"/>
        <v>0</v>
      </c>
      <c r="BH237" s="145">
        <f t="shared" si="47"/>
        <v>0</v>
      </c>
      <c r="BI237" s="145">
        <f t="shared" si="48"/>
        <v>0</v>
      </c>
      <c r="BJ237" s="13" t="s">
        <v>84</v>
      </c>
      <c r="BK237" s="145">
        <f t="shared" si="49"/>
        <v>0</v>
      </c>
      <c r="BL237" s="13" t="s">
        <v>146</v>
      </c>
      <c r="BM237" s="144" t="s">
        <v>574</v>
      </c>
    </row>
    <row r="238" spans="2:65" s="1" customFormat="1" ht="24.15" customHeight="1">
      <c r="B238" s="131"/>
      <c r="C238" s="146" t="s">
        <v>575</v>
      </c>
      <c r="D238" s="146" t="s">
        <v>171</v>
      </c>
      <c r="E238" s="147" t="s">
        <v>576</v>
      </c>
      <c r="F238" s="148" t="s">
        <v>577</v>
      </c>
      <c r="G238" s="149" t="s">
        <v>220</v>
      </c>
      <c r="H238" s="150">
        <v>1</v>
      </c>
      <c r="I238" s="151"/>
      <c r="J238" s="152">
        <f t="shared" si="40"/>
        <v>0</v>
      </c>
      <c r="K238" s="153"/>
      <c r="L238" s="154"/>
      <c r="M238" s="155" t="s">
        <v>1</v>
      </c>
      <c r="N238" s="156" t="s">
        <v>40</v>
      </c>
      <c r="P238" s="142">
        <f t="shared" si="41"/>
        <v>0</v>
      </c>
      <c r="Q238" s="142">
        <v>0.21</v>
      </c>
      <c r="R238" s="142">
        <f t="shared" si="42"/>
        <v>0.21</v>
      </c>
      <c r="S238" s="142">
        <v>0</v>
      </c>
      <c r="T238" s="143">
        <f t="shared" si="43"/>
        <v>0</v>
      </c>
      <c r="AR238" s="144" t="s">
        <v>170</v>
      </c>
      <c r="AT238" s="144" t="s">
        <v>171</v>
      </c>
      <c r="AU238" s="144" t="s">
        <v>84</v>
      </c>
      <c r="AY238" s="13" t="s">
        <v>141</v>
      </c>
      <c r="BE238" s="145">
        <f t="shared" si="44"/>
        <v>0</v>
      </c>
      <c r="BF238" s="145">
        <f t="shared" si="45"/>
        <v>0</v>
      </c>
      <c r="BG238" s="145">
        <f t="shared" si="46"/>
        <v>0</v>
      </c>
      <c r="BH238" s="145">
        <f t="shared" si="47"/>
        <v>0</v>
      </c>
      <c r="BI238" s="145">
        <f t="shared" si="48"/>
        <v>0</v>
      </c>
      <c r="BJ238" s="13" t="s">
        <v>84</v>
      </c>
      <c r="BK238" s="145">
        <f t="shared" si="49"/>
        <v>0</v>
      </c>
      <c r="BL238" s="13" t="s">
        <v>146</v>
      </c>
      <c r="BM238" s="144" t="s">
        <v>578</v>
      </c>
    </row>
    <row r="239" spans="2:65" s="1" customFormat="1" ht="44.25" customHeight="1">
      <c r="B239" s="131"/>
      <c r="C239" s="132" t="s">
        <v>579</v>
      </c>
      <c r="D239" s="132" t="s">
        <v>143</v>
      </c>
      <c r="E239" s="133" t="s">
        <v>580</v>
      </c>
      <c r="F239" s="134" t="s">
        <v>581</v>
      </c>
      <c r="G239" s="135" t="s">
        <v>557</v>
      </c>
      <c r="H239" s="136">
        <v>1</v>
      </c>
      <c r="I239" s="137"/>
      <c r="J239" s="138">
        <f t="shared" si="40"/>
        <v>0</v>
      </c>
      <c r="K239" s="139"/>
      <c r="L239" s="28"/>
      <c r="M239" s="140" t="s">
        <v>1</v>
      </c>
      <c r="N239" s="141" t="s">
        <v>40</v>
      </c>
      <c r="P239" s="142">
        <f t="shared" si="41"/>
        <v>0</v>
      </c>
      <c r="Q239" s="142">
        <v>0.97299000000000002</v>
      </c>
      <c r="R239" s="142">
        <f t="shared" si="42"/>
        <v>0.97299000000000002</v>
      </c>
      <c r="S239" s="142">
        <v>0</v>
      </c>
      <c r="T239" s="143">
        <f t="shared" si="43"/>
        <v>0</v>
      </c>
      <c r="AR239" s="144" t="s">
        <v>146</v>
      </c>
      <c r="AT239" s="144" t="s">
        <v>143</v>
      </c>
      <c r="AU239" s="144" t="s">
        <v>84</v>
      </c>
      <c r="AY239" s="13" t="s">
        <v>141</v>
      </c>
      <c r="BE239" s="145">
        <f t="shared" si="44"/>
        <v>0</v>
      </c>
      <c r="BF239" s="145">
        <f t="shared" si="45"/>
        <v>0</v>
      </c>
      <c r="BG239" s="145">
        <f t="shared" si="46"/>
        <v>0</v>
      </c>
      <c r="BH239" s="145">
        <f t="shared" si="47"/>
        <v>0</v>
      </c>
      <c r="BI239" s="145">
        <f t="shared" si="48"/>
        <v>0</v>
      </c>
      <c r="BJ239" s="13" t="s">
        <v>84</v>
      </c>
      <c r="BK239" s="145">
        <f t="shared" si="49"/>
        <v>0</v>
      </c>
      <c r="BL239" s="13" t="s">
        <v>146</v>
      </c>
      <c r="BM239" s="144" t="s">
        <v>582</v>
      </c>
    </row>
    <row r="240" spans="2:65" s="1" customFormat="1" ht="16.5" customHeight="1">
      <c r="B240" s="131"/>
      <c r="C240" s="146" t="s">
        <v>583</v>
      </c>
      <c r="D240" s="146" t="s">
        <v>171</v>
      </c>
      <c r="E240" s="147" t="s">
        <v>584</v>
      </c>
      <c r="F240" s="148" t="s">
        <v>585</v>
      </c>
      <c r="G240" s="149" t="s">
        <v>220</v>
      </c>
      <c r="H240" s="150">
        <v>1</v>
      </c>
      <c r="I240" s="151"/>
      <c r="J240" s="152">
        <f t="shared" si="40"/>
        <v>0</v>
      </c>
      <c r="K240" s="153"/>
      <c r="L240" s="154"/>
      <c r="M240" s="155" t="s">
        <v>1</v>
      </c>
      <c r="N240" s="156" t="s">
        <v>40</v>
      </c>
      <c r="P240" s="142">
        <f t="shared" si="41"/>
        <v>0</v>
      </c>
      <c r="Q240" s="142">
        <v>0.14000000000000001</v>
      </c>
      <c r="R240" s="142">
        <f t="shared" si="42"/>
        <v>0.14000000000000001</v>
      </c>
      <c r="S240" s="142">
        <v>0</v>
      </c>
      <c r="T240" s="143">
        <f t="shared" si="43"/>
        <v>0</v>
      </c>
      <c r="AR240" s="144" t="s">
        <v>170</v>
      </c>
      <c r="AT240" s="144" t="s">
        <v>171</v>
      </c>
      <c r="AU240" s="144" t="s">
        <v>84</v>
      </c>
      <c r="AY240" s="13" t="s">
        <v>141</v>
      </c>
      <c r="BE240" s="145">
        <f t="shared" si="44"/>
        <v>0</v>
      </c>
      <c r="BF240" s="145">
        <f t="shared" si="45"/>
        <v>0</v>
      </c>
      <c r="BG240" s="145">
        <f t="shared" si="46"/>
        <v>0</v>
      </c>
      <c r="BH240" s="145">
        <f t="shared" si="47"/>
        <v>0</v>
      </c>
      <c r="BI240" s="145">
        <f t="shared" si="48"/>
        <v>0</v>
      </c>
      <c r="BJ240" s="13" t="s">
        <v>84</v>
      </c>
      <c r="BK240" s="145">
        <f t="shared" si="49"/>
        <v>0</v>
      </c>
      <c r="BL240" s="13" t="s">
        <v>146</v>
      </c>
      <c r="BM240" s="144" t="s">
        <v>586</v>
      </c>
    </row>
    <row r="241" spans="2:65" s="1" customFormat="1" ht="37.799999999999997" customHeight="1">
      <c r="B241" s="131"/>
      <c r="C241" s="132" t="s">
        <v>587</v>
      </c>
      <c r="D241" s="132" t="s">
        <v>143</v>
      </c>
      <c r="E241" s="133" t="s">
        <v>588</v>
      </c>
      <c r="F241" s="134" t="s">
        <v>589</v>
      </c>
      <c r="G241" s="135" t="s">
        <v>557</v>
      </c>
      <c r="H241" s="136">
        <v>4</v>
      </c>
      <c r="I241" s="137"/>
      <c r="J241" s="138">
        <f t="shared" si="40"/>
        <v>0</v>
      </c>
      <c r="K241" s="139"/>
      <c r="L241" s="28"/>
      <c r="M241" s="140" t="s">
        <v>1</v>
      </c>
      <c r="N241" s="141" t="s">
        <v>40</v>
      </c>
      <c r="P241" s="142">
        <f t="shared" si="41"/>
        <v>0</v>
      </c>
      <c r="Q241" s="142">
        <v>0.27800000000000002</v>
      </c>
      <c r="R241" s="142">
        <f t="shared" si="42"/>
        <v>1.1120000000000001</v>
      </c>
      <c r="S241" s="142">
        <v>0</v>
      </c>
      <c r="T241" s="143">
        <f t="shared" si="43"/>
        <v>0</v>
      </c>
      <c r="AR241" s="144" t="s">
        <v>146</v>
      </c>
      <c r="AT241" s="144" t="s">
        <v>143</v>
      </c>
      <c r="AU241" s="144" t="s">
        <v>84</v>
      </c>
      <c r="AY241" s="13" t="s">
        <v>141</v>
      </c>
      <c r="BE241" s="145">
        <f t="shared" si="44"/>
        <v>0</v>
      </c>
      <c r="BF241" s="145">
        <f t="shared" si="45"/>
        <v>0</v>
      </c>
      <c r="BG241" s="145">
        <f t="shared" si="46"/>
        <v>0</v>
      </c>
      <c r="BH241" s="145">
        <f t="shared" si="47"/>
        <v>0</v>
      </c>
      <c r="BI241" s="145">
        <f t="shared" si="48"/>
        <v>0</v>
      </c>
      <c r="BJ241" s="13" t="s">
        <v>84</v>
      </c>
      <c r="BK241" s="145">
        <f t="shared" si="49"/>
        <v>0</v>
      </c>
      <c r="BL241" s="13" t="s">
        <v>146</v>
      </c>
      <c r="BM241" s="144" t="s">
        <v>590</v>
      </c>
    </row>
    <row r="242" spans="2:65" s="1" customFormat="1" ht="24.15" customHeight="1">
      <c r="B242" s="131"/>
      <c r="C242" s="146" t="s">
        <v>591</v>
      </c>
      <c r="D242" s="146" t="s">
        <v>171</v>
      </c>
      <c r="E242" s="147" t="s">
        <v>592</v>
      </c>
      <c r="F242" s="148" t="s">
        <v>593</v>
      </c>
      <c r="G242" s="149" t="s">
        <v>220</v>
      </c>
      <c r="H242" s="150">
        <v>4</v>
      </c>
      <c r="I242" s="151"/>
      <c r="J242" s="152">
        <f t="shared" si="40"/>
        <v>0</v>
      </c>
      <c r="K242" s="153"/>
      <c r="L242" s="154"/>
      <c r="M242" s="155" t="s">
        <v>1</v>
      </c>
      <c r="N242" s="156" t="s">
        <v>40</v>
      </c>
      <c r="P242" s="142">
        <f t="shared" si="41"/>
        <v>0</v>
      </c>
      <c r="Q242" s="142">
        <v>5.5E-2</v>
      </c>
      <c r="R242" s="142">
        <f t="shared" si="42"/>
        <v>0.22</v>
      </c>
      <c r="S242" s="142">
        <v>0</v>
      </c>
      <c r="T242" s="143">
        <f t="shared" si="43"/>
        <v>0</v>
      </c>
      <c r="AR242" s="144" t="s">
        <v>170</v>
      </c>
      <c r="AT242" s="144" t="s">
        <v>171</v>
      </c>
      <c r="AU242" s="144" t="s">
        <v>84</v>
      </c>
      <c r="AY242" s="13" t="s">
        <v>141</v>
      </c>
      <c r="BE242" s="145">
        <f t="shared" si="44"/>
        <v>0</v>
      </c>
      <c r="BF242" s="145">
        <f t="shared" si="45"/>
        <v>0</v>
      </c>
      <c r="BG242" s="145">
        <f t="shared" si="46"/>
        <v>0</v>
      </c>
      <c r="BH242" s="145">
        <f t="shared" si="47"/>
        <v>0</v>
      </c>
      <c r="BI242" s="145">
        <f t="shared" si="48"/>
        <v>0</v>
      </c>
      <c r="BJ242" s="13" t="s">
        <v>84</v>
      </c>
      <c r="BK242" s="145">
        <f t="shared" si="49"/>
        <v>0</v>
      </c>
      <c r="BL242" s="13" t="s">
        <v>146</v>
      </c>
      <c r="BM242" s="144" t="s">
        <v>594</v>
      </c>
    </row>
    <row r="243" spans="2:65" s="1" customFormat="1" ht="24.15" customHeight="1">
      <c r="B243" s="131"/>
      <c r="C243" s="132" t="s">
        <v>595</v>
      </c>
      <c r="D243" s="132" t="s">
        <v>143</v>
      </c>
      <c r="E243" s="133" t="s">
        <v>596</v>
      </c>
      <c r="F243" s="134" t="s">
        <v>597</v>
      </c>
      <c r="G243" s="135" t="s">
        <v>557</v>
      </c>
      <c r="H243" s="136">
        <v>1</v>
      </c>
      <c r="I243" s="137"/>
      <c r="J243" s="138">
        <f t="shared" si="40"/>
        <v>0</v>
      </c>
      <c r="K243" s="139"/>
      <c r="L243" s="28"/>
      <c r="M243" s="140" t="s">
        <v>1</v>
      </c>
      <c r="N243" s="141" t="s">
        <v>40</v>
      </c>
      <c r="P243" s="142">
        <f t="shared" si="41"/>
        <v>0</v>
      </c>
      <c r="Q243" s="142">
        <v>0.27800000000000002</v>
      </c>
      <c r="R243" s="142">
        <f t="shared" si="42"/>
        <v>0.27800000000000002</v>
      </c>
      <c r="S243" s="142">
        <v>0</v>
      </c>
      <c r="T243" s="143">
        <f t="shared" si="43"/>
        <v>0</v>
      </c>
      <c r="AR243" s="144" t="s">
        <v>146</v>
      </c>
      <c r="AT243" s="144" t="s">
        <v>143</v>
      </c>
      <c r="AU243" s="144" t="s">
        <v>84</v>
      </c>
      <c r="AY243" s="13" t="s">
        <v>141</v>
      </c>
      <c r="BE243" s="145">
        <f t="shared" si="44"/>
        <v>0</v>
      </c>
      <c r="BF243" s="145">
        <f t="shared" si="45"/>
        <v>0</v>
      </c>
      <c r="BG243" s="145">
        <f t="shared" si="46"/>
        <v>0</v>
      </c>
      <c r="BH243" s="145">
        <f t="shared" si="47"/>
        <v>0</v>
      </c>
      <c r="BI243" s="145">
        <f t="shared" si="48"/>
        <v>0</v>
      </c>
      <c r="BJ243" s="13" t="s">
        <v>84</v>
      </c>
      <c r="BK243" s="145">
        <f t="shared" si="49"/>
        <v>0</v>
      </c>
      <c r="BL243" s="13" t="s">
        <v>146</v>
      </c>
      <c r="BM243" s="144" t="s">
        <v>598</v>
      </c>
    </row>
    <row r="244" spans="2:65" s="1" customFormat="1" ht="24.15" customHeight="1">
      <c r="B244" s="131"/>
      <c r="C244" s="146" t="s">
        <v>599</v>
      </c>
      <c r="D244" s="146" t="s">
        <v>171</v>
      </c>
      <c r="E244" s="147" t="s">
        <v>600</v>
      </c>
      <c r="F244" s="148" t="s">
        <v>601</v>
      </c>
      <c r="G244" s="149" t="s">
        <v>220</v>
      </c>
      <c r="H244" s="150">
        <v>1</v>
      </c>
      <c r="I244" s="151"/>
      <c r="J244" s="152">
        <f t="shared" si="40"/>
        <v>0</v>
      </c>
      <c r="K244" s="153"/>
      <c r="L244" s="154"/>
      <c r="M244" s="155" t="s">
        <v>1</v>
      </c>
      <c r="N244" s="156" t="s">
        <v>40</v>
      </c>
      <c r="P244" s="142">
        <f t="shared" si="41"/>
        <v>0</v>
      </c>
      <c r="Q244" s="142">
        <v>0.04</v>
      </c>
      <c r="R244" s="142">
        <f t="shared" si="42"/>
        <v>0.04</v>
      </c>
      <c r="S244" s="142">
        <v>0</v>
      </c>
      <c r="T244" s="143">
        <f t="shared" si="43"/>
        <v>0</v>
      </c>
      <c r="AR244" s="144" t="s">
        <v>170</v>
      </c>
      <c r="AT244" s="144" t="s">
        <v>171</v>
      </c>
      <c r="AU244" s="144" t="s">
        <v>84</v>
      </c>
      <c r="AY244" s="13" t="s">
        <v>141</v>
      </c>
      <c r="BE244" s="145">
        <f t="shared" si="44"/>
        <v>0</v>
      </c>
      <c r="BF244" s="145">
        <f t="shared" si="45"/>
        <v>0</v>
      </c>
      <c r="BG244" s="145">
        <f t="shared" si="46"/>
        <v>0</v>
      </c>
      <c r="BH244" s="145">
        <f t="shared" si="47"/>
        <v>0</v>
      </c>
      <c r="BI244" s="145">
        <f t="shared" si="48"/>
        <v>0</v>
      </c>
      <c r="BJ244" s="13" t="s">
        <v>84</v>
      </c>
      <c r="BK244" s="145">
        <f t="shared" si="49"/>
        <v>0</v>
      </c>
      <c r="BL244" s="13" t="s">
        <v>146</v>
      </c>
      <c r="BM244" s="144" t="s">
        <v>602</v>
      </c>
    </row>
    <row r="245" spans="2:65" s="1" customFormat="1" ht="24.15" customHeight="1">
      <c r="B245" s="131"/>
      <c r="C245" s="132" t="s">
        <v>603</v>
      </c>
      <c r="D245" s="132" t="s">
        <v>143</v>
      </c>
      <c r="E245" s="133" t="s">
        <v>604</v>
      </c>
      <c r="F245" s="134" t="s">
        <v>605</v>
      </c>
      <c r="G245" s="135" t="s">
        <v>557</v>
      </c>
      <c r="H245" s="136">
        <v>1</v>
      </c>
      <c r="I245" s="137"/>
      <c r="J245" s="138">
        <f t="shared" si="40"/>
        <v>0</v>
      </c>
      <c r="K245" s="139"/>
      <c r="L245" s="28"/>
      <c r="M245" s="140" t="s">
        <v>1</v>
      </c>
      <c r="N245" s="141" t="s">
        <v>40</v>
      </c>
      <c r="P245" s="142">
        <f t="shared" si="41"/>
        <v>0</v>
      </c>
      <c r="Q245" s="142">
        <v>0.27800000000000002</v>
      </c>
      <c r="R245" s="142">
        <f t="shared" si="42"/>
        <v>0.27800000000000002</v>
      </c>
      <c r="S245" s="142">
        <v>0</v>
      </c>
      <c r="T245" s="143">
        <f t="shared" si="43"/>
        <v>0</v>
      </c>
      <c r="AR245" s="144" t="s">
        <v>146</v>
      </c>
      <c r="AT245" s="144" t="s">
        <v>143</v>
      </c>
      <c r="AU245" s="144" t="s">
        <v>84</v>
      </c>
      <c r="AY245" s="13" t="s">
        <v>141</v>
      </c>
      <c r="BE245" s="145">
        <f t="shared" si="44"/>
        <v>0</v>
      </c>
      <c r="BF245" s="145">
        <f t="shared" si="45"/>
        <v>0</v>
      </c>
      <c r="BG245" s="145">
        <f t="shared" si="46"/>
        <v>0</v>
      </c>
      <c r="BH245" s="145">
        <f t="shared" si="47"/>
        <v>0</v>
      </c>
      <c r="BI245" s="145">
        <f t="shared" si="48"/>
        <v>0</v>
      </c>
      <c r="BJ245" s="13" t="s">
        <v>84</v>
      </c>
      <c r="BK245" s="145">
        <f t="shared" si="49"/>
        <v>0</v>
      </c>
      <c r="BL245" s="13" t="s">
        <v>146</v>
      </c>
      <c r="BM245" s="144" t="s">
        <v>606</v>
      </c>
    </row>
    <row r="246" spans="2:65" s="1" customFormat="1" ht="24.15" customHeight="1">
      <c r="B246" s="131"/>
      <c r="C246" s="146" t="s">
        <v>607</v>
      </c>
      <c r="D246" s="146" t="s">
        <v>171</v>
      </c>
      <c r="E246" s="147" t="s">
        <v>608</v>
      </c>
      <c r="F246" s="148" t="s">
        <v>609</v>
      </c>
      <c r="G246" s="149" t="s">
        <v>220</v>
      </c>
      <c r="H246" s="150">
        <v>1</v>
      </c>
      <c r="I246" s="151"/>
      <c r="J246" s="152">
        <f t="shared" si="40"/>
        <v>0</v>
      </c>
      <c r="K246" s="153"/>
      <c r="L246" s="154"/>
      <c r="M246" s="155" t="s">
        <v>1</v>
      </c>
      <c r="N246" s="156" t="s">
        <v>40</v>
      </c>
      <c r="P246" s="142">
        <f t="shared" si="41"/>
        <v>0</v>
      </c>
      <c r="Q246" s="142">
        <v>0.01</v>
      </c>
      <c r="R246" s="142">
        <f t="shared" si="42"/>
        <v>0.01</v>
      </c>
      <c r="S246" s="142">
        <v>0</v>
      </c>
      <c r="T246" s="143">
        <f t="shared" si="43"/>
        <v>0</v>
      </c>
      <c r="AR246" s="144" t="s">
        <v>170</v>
      </c>
      <c r="AT246" s="144" t="s">
        <v>171</v>
      </c>
      <c r="AU246" s="144" t="s">
        <v>84</v>
      </c>
      <c r="AY246" s="13" t="s">
        <v>141</v>
      </c>
      <c r="BE246" s="145">
        <f t="shared" si="44"/>
        <v>0</v>
      </c>
      <c r="BF246" s="145">
        <f t="shared" si="45"/>
        <v>0</v>
      </c>
      <c r="BG246" s="145">
        <f t="shared" si="46"/>
        <v>0</v>
      </c>
      <c r="BH246" s="145">
        <f t="shared" si="47"/>
        <v>0</v>
      </c>
      <c r="BI246" s="145">
        <f t="shared" si="48"/>
        <v>0</v>
      </c>
      <c r="BJ246" s="13" t="s">
        <v>84</v>
      </c>
      <c r="BK246" s="145">
        <f t="shared" si="49"/>
        <v>0</v>
      </c>
      <c r="BL246" s="13" t="s">
        <v>146</v>
      </c>
      <c r="BM246" s="144" t="s">
        <v>610</v>
      </c>
    </row>
    <row r="247" spans="2:65" s="1" customFormat="1" ht="24.15" customHeight="1">
      <c r="B247" s="131"/>
      <c r="C247" s="132" t="s">
        <v>611</v>
      </c>
      <c r="D247" s="132" t="s">
        <v>143</v>
      </c>
      <c r="E247" s="133" t="s">
        <v>612</v>
      </c>
      <c r="F247" s="134" t="s">
        <v>613</v>
      </c>
      <c r="G247" s="135" t="s">
        <v>557</v>
      </c>
      <c r="H247" s="136">
        <v>1</v>
      </c>
      <c r="I247" s="137"/>
      <c r="J247" s="138">
        <f t="shared" si="40"/>
        <v>0</v>
      </c>
      <c r="K247" s="139"/>
      <c r="L247" s="28"/>
      <c r="M247" s="140" t="s">
        <v>1</v>
      </c>
      <c r="N247" s="141" t="s">
        <v>40</v>
      </c>
      <c r="P247" s="142">
        <f t="shared" si="41"/>
        <v>0</v>
      </c>
      <c r="Q247" s="142">
        <v>0.27800000000000002</v>
      </c>
      <c r="R247" s="142">
        <f t="shared" si="42"/>
        <v>0.27800000000000002</v>
      </c>
      <c r="S247" s="142">
        <v>0</v>
      </c>
      <c r="T247" s="143">
        <f t="shared" si="43"/>
        <v>0</v>
      </c>
      <c r="AR247" s="144" t="s">
        <v>146</v>
      </c>
      <c r="AT247" s="144" t="s">
        <v>143</v>
      </c>
      <c r="AU247" s="144" t="s">
        <v>84</v>
      </c>
      <c r="AY247" s="13" t="s">
        <v>141</v>
      </c>
      <c r="BE247" s="145">
        <f t="shared" si="44"/>
        <v>0</v>
      </c>
      <c r="BF247" s="145">
        <f t="shared" si="45"/>
        <v>0</v>
      </c>
      <c r="BG247" s="145">
        <f t="shared" si="46"/>
        <v>0</v>
      </c>
      <c r="BH247" s="145">
        <f t="shared" si="47"/>
        <v>0</v>
      </c>
      <c r="BI247" s="145">
        <f t="shared" si="48"/>
        <v>0</v>
      </c>
      <c r="BJ247" s="13" t="s">
        <v>84</v>
      </c>
      <c r="BK247" s="145">
        <f t="shared" si="49"/>
        <v>0</v>
      </c>
      <c r="BL247" s="13" t="s">
        <v>146</v>
      </c>
      <c r="BM247" s="144" t="s">
        <v>614</v>
      </c>
    </row>
    <row r="248" spans="2:65" s="1" customFormat="1" ht="24.15" customHeight="1">
      <c r="B248" s="131"/>
      <c r="C248" s="146" t="s">
        <v>615</v>
      </c>
      <c r="D248" s="146" t="s">
        <v>171</v>
      </c>
      <c r="E248" s="147" t="s">
        <v>616</v>
      </c>
      <c r="F248" s="148" t="s">
        <v>617</v>
      </c>
      <c r="G248" s="149" t="s">
        <v>220</v>
      </c>
      <c r="H248" s="150">
        <v>1</v>
      </c>
      <c r="I248" s="151"/>
      <c r="J248" s="152">
        <f t="shared" si="40"/>
        <v>0</v>
      </c>
      <c r="K248" s="153"/>
      <c r="L248" s="154"/>
      <c r="M248" s="155" t="s">
        <v>1</v>
      </c>
      <c r="N248" s="156" t="s">
        <v>40</v>
      </c>
      <c r="P248" s="142">
        <f t="shared" si="41"/>
        <v>0</v>
      </c>
      <c r="Q248" s="142">
        <v>2.5000000000000001E-2</v>
      </c>
      <c r="R248" s="142">
        <f t="shared" si="42"/>
        <v>2.5000000000000001E-2</v>
      </c>
      <c r="S248" s="142">
        <v>0</v>
      </c>
      <c r="T248" s="143">
        <f t="shared" si="43"/>
        <v>0</v>
      </c>
      <c r="AR248" s="144" t="s">
        <v>170</v>
      </c>
      <c r="AT248" s="144" t="s">
        <v>171</v>
      </c>
      <c r="AU248" s="144" t="s">
        <v>84</v>
      </c>
      <c r="AY248" s="13" t="s">
        <v>141</v>
      </c>
      <c r="BE248" s="145">
        <f t="shared" si="44"/>
        <v>0</v>
      </c>
      <c r="BF248" s="145">
        <f t="shared" si="45"/>
        <v>0</v>
      </c>
      <c r="BG248" s="145">
        <f t="shared" si="46"/>
        <v>0</v>
      </c>
      <c r="BH248" s="145">
        <f t="shared" si="47"/>
        <v>0</v>
      </c>
      <c r="BI248" s="145">
        <f t="shared" si="48"/>
        <v>0</v>
      </c>
      <c r="BJ248" s="13" t="s">
        <v>84</v>
      </c>
      <c r="BK248" s="145">
        <f t="shared" si="49"/>
        <v>0</v>
      </c>
      <c r="BL248" s="13" t="s">
        <v>146</v>
      </c>
      <c r="BM248" s="144" t="s">
        <v>618</v>
      </c>
    </row>
    <row r="249" spans="2:65" s="1" customFormat="1" ht="24.15" customHeight="1">
      <c r="B249" s="131"/>
      <c r="C249" s="132" t="s">
        <v>619</v>
      </c>
      <c r="D249" s="132" t="s">
        <v>143</v>
      </c>
      <c r="E249" s="133" t="s">
        <v>620</v>
      </c>
      <c r="F249" s="134" t="s">
        <v>621</v>
      </c>
      <c r="G249" s="135" t="s">
        <v>557</v>
      </c>
      <c r="H249" s="136">
        <v>1</v>
      </c>
      <c r="I249" s="137"/>
      <c r="J249" s="138">
        <f t="shared" si="40"/>
        <v>0</v>
      </c>
      <c r="K249" s="139"/>
      <c r="L249" s="28"/>
      <c r="M249" s="140" t="s">
        <v>1</v>
      </c>
      <c r="N249" s="141" t="s">
        <v>40</v>
      </c>
      <c r="P249" s="142">
        <f t="shared" si="41"/>
        <v>0</v>
      </c>
      <c r="Q249" s="142">
        <v>0.27800000000000002</v>
      </c>
      <c r="R249" s="142">
        <f t="shared" si="42"/>
        <v>0.27800000000000002</v>
      </c>
      <c r="S249" s="142">
        <v>0</v>
      </c>
      <c r="T249" s="143">
        <f t="shared" si="43"/>
        <v>0</v>
      </c>
      <c r="AR249" s="144" t="s">
        <v>146</v>
      </c>
      <c r="AT249" s="144" t="s">
        <v>143</v>
      </c>
      <c r="AU249" s="144" t="s">
        <v>84</v>
      </c>
      <c r="AY249" s="13" t="s">
        <v>141</v>
      </c>
      <c r="BE249" s="145">
        <f t="shared" si="44"/>
        <v>0</v>
      </c>
      <c r="BF249" s="145">
        <f t="shared" si="45"/>
        <v>0</v>
      </c>
      <c r="BG249" s="145">
        <f t="shared" si="46"/>
        <v>0</v>
      </c>
      <c r="BH249" s="145">
        <f t="shared" si="47"/>
        <v>0</v>
      </c>
      <c r="BI249" s="145">
        <f t="shared" si="48"/>
        <v>0</v>
      </c>
      <c r="BJ249" s="13" t="s">
        <v>84</v>
      </c>
      <c r="BK249" s="145">
        <f t="shared" si="49"/>
        <v>0</v>
      </c>
      <c r="BL249" s="13" t="s">
        <v>146</v>
      </c>
      <c r="BM249" s="144" t="s">
        <v>622</v>
      </c>
    </row>
    <row r="250" spans="2:65" s="1" customFormat="1" ht="24.15" customHeight="1">
      <c r="B250" s="131"/>
      <c r="C250" s="146" t="s">
        <v>623</v>
      </c>
      <c r="D250" s="146" t="s">
        <v>171</v>
      </c>
      <c r="E250" s="147" t="s">
        <v>624</v>
      </c>
      <c r="F250" s="148" t="s">
        <v>625</v>
      </c>
      <c r="G250" s="149" t="s">
        <v>220</v>
      </c>
      <c r="H250" s="150">
        <v>1</v>
      </c>
      <c r="I250" s="151"/>
      <c r="J250" s="152">
        <f t="shared" si="40"/>
        <v>0</v>
      </c>
      <c r="K250" s="153"/>
      <c r="L250" s="154"/>
      <c r="M250" s="155" t="s">
        <v>1</v>
      </c>
      <c r="N250" s="156" t="s">
        <v>40</v>
      </c>
      <c r="P250" s="142">
        <f t="shared" si="41"/>
        <v>0</v>
      </c>
      <c r="Q250" s="142">
        <v>0.05</v>
      </c>
      <c r="R250" s="142">
        <f t="shared" si="42"/>
        <v>0.05</v>
      </c>
      <c r="S250" s="142">
        <v>0</v>
      </c>
      <c r="T250" s="143">
        <f t="shared" si="43"/>
        <v>0</v>
      </c>
      <c r="AR250" s="144" t="s">
        <v>170</v>
      </c>
      <c r="AT250" s="144" t="s">
        <v>171</v>
      </c>
      <c r="AU250" s="144" t="s">
        <v>84</v>
      </c>
      <c r="AY250" s="13" t="s">
        <v>141</v>
      </c>
      <c r="BE250" s="145">
        <f t="shared" si="44"/>
        <v>0</v>
      </c>
      <c r="BF250" s="145">
        <f t="shared" si="45"/>
        <v>0</v>
      </c>
      <c r="BG250" s="145">
        <f t="shared" si="46"/>
        <v>0</v>
      </c>
      <c r="BH250" s="145">
        <f t="shared" si="47"/>
        <v>0</v>
      </c>
      <c r="BI250" s="145">
        <f t="shared" si="48"/>
        <v>0</v>
      </c>
      <c r="BJ250" s="13" t="s">
        <v>84</v>
      </c>
      <c r="BK250" s="145">
        <f t="shared" si="49"/>
        <v>0</v>
      </c>
      <c r="BL250" s="13" t="s">
        <v>146</v>
      </c>
      <c r="BM250" s="144" t="s">
        <v>626</v>
      </c>
    </row>
    <row r="251" spans="2:65" s="1" customFormat="1" ht="24.15" customHeight="1">
      <c r="B251" s="131"/>
      <c r="C251" s="132" t="s">
        <v>627</v>
      </c>
      <c r="D251" s="132" t="s">
        <v>143</v>
      </c>
      <c r="E251" s="133" t="s">
        <v>628</v>
      </c>
      <c r="F251" s="134" t="s">
        <v>629</v>
      </c>
      <c r="G251" s="135" t="s">
        <v>557</v>
      </c>
      <c r="H251" s="136">
        <v>1</v>
      </c>
      <c r="I251" s="137"/>
      <c r="J251" s="138">
        <f t="shared" si="40"/>
        <v>0</v>
      </c>
      <c r="K251" s="139"/>
      <c r="L251" s="28"/>
      <c r="M251" s="140" t="s">
        <v>1</v>
      </c>
      <c r="N251" s="141" t="s">
        <v>40</v>
      </c>
      <c r="P251" s="142">
        <f t="shared" si="41"/>
        <v>0</v>
      </c>
      <c r="Q251" s="142">
        <v>0.27800000000000002</v>
      </c>
      <c r="R251" s="142">
        <f t="shared" si="42"/>
        <v>0.27800000000000002</v>
      </c>
      <c r="S251" s="142">
        <v>0</v>
      </c>
      <c r="T251" s="143">
        <f t="shared" si="43"/>
        <v>0</v>
      </c>
      <c r="AR251" s="144" t="s">
        <v>146</v>
      </c>
      <c r="AT251" s="144" t="s">
        <v>143</v>
      </c>
      <c r="AU251" s="144" t="s">
        <v>84</v>
      </c>
      <c r="AY251" s="13" t="s">
        <v>141</v>
      </c>
      <c r="BE251" s="145">
        <f t="shared" si="44"/>
        <v>0</v>
      </c>
      <c r="BF251" s="145">
        <f t="shared" si="45"/>
        <v>0</v>
      </c>
      <c r="BG251" s="145">
        <f t="shared" si="46"/>
        <v>0</v>
      </c>
      <c r="BH251" s="145">
        <f t="shared" si="47"/>
        <v>0</v>
      </c>
      <c r="BI251" s="145">
        <f t="shared" si="48"/>
        <v>0</v>
      </c>
      <c r="BJ251" s="13" t="s">
        <v>84</v>
      </c>
      <c r="BK251" s="145">
        <f t="shared" si="49"/>
        <v>0</v>
      </c>
      <c r="BL251" s="13" t="s">
        <v>146</v>
      </c>
      <c r="BM251" s="144" t="s">
        <v>630</v>
      </c>
    </row>
    <row r="252" spans="2:65" s="1" customFormat="1" ht="24.15" customHeight="1">
      <c r="B252" s="131"/>
      <c r="C252" s="146" t="s">
        <v>631</v>
      </c>
      <c r="D252" s="146" t="s">
        <v>171</v>
      </c>
      <c r="E252" s="147" t="s">
        <v>632</v>
      </c>
      <c r="F252" s="148" t="s">
        <v>633</v>
      </c>
      <c r="G252" s="149" t="s">
        <v>220</v>
      </c>
      <c r="H252" s="150">
        <v>1</v>
      </c>
      <c r="I252" s="151"/>
      <c r="J252" s="152">
        <f t="shared" si="40"/>
        <v>0</v>
      </c>
      <c r="K252" s="153"/>
      <c r="L252" s="154"/>
      <c r="M252" s="155" t="s">
        <v>1</v>
      </c>
      <c r="N252" s="156" t="s">
        <v>40</v>
      </c>
      <c r="P252" s="142">
        <f t="shared" si="41"/>
        <v>0</v>
      </c>
      <c r="Q252" s="142">
        <v>2.5000000000000001E-2</v>
      </c>
      <c r="R252" s="142">
        <f t="shared" si="42"/>
        <v>2.5000000000000001E-2</v>
      </c>
      <c r="S252" s="142">
        <v>0</v>
      </c>
      <c r="T252" s="143">
        <f t="shared" si="43"/>
        <v>0</v>
      </c>
      <c r="AR252" s="144" t="s">
        <v>170</v>
      </c>
      <c r="AT252" s="144" t="s">
        <v>171</v>
      </c>
      <c r="AU252" s="144" t="s">
        <v>84</v>
      </c>
      <c r="AY252" s="13" t="s">
        <v>141</v>
      </c>
      <c r="BE252" s="145">
        <f t="shared" si="44"/>
        <v>0</v>
      </c>
      <c r="BF252" s="145">
        <f t="shared" si="45"/>
        <v>0</v>
      </c>
      <c r="BG252" s="145">
        <f t="shared" si="46"/>
        <v>0</v>
      </c>
      <c r="BH252" s="145">
        <f t="shared" si="47"/>
        <v>0</v>
      </c>
      <c r="BI252" s="145">
        <f t="shared" si="48"/>
        <v>0</v>
      </c>
      <c r="BJ252" s="13" t="s">
        <v>84</v>
      </c>
      <c r="BK252" s="145">
        <f t="shared" si="49"/>
        <v>0</v>
      </c>
      <c r="BL252" s="13" t="s">
        <v>146</v>
      </c>
      <c r="BM252" s="144" t="s">
        <v>634</v>
      </c>
    </row>
    <row r="253" spans="2:65" s="1" customFormat="1" ht="16.5" customHeight="1">
      <c r="B253" s="131"/>
      <c r="C253" s="132" t="s">
        <v>635</v>
      </c>
      <c r="D253" s="132" t="s">
        <v>143</v>
      </c>
      <c r="E253" s="133" t="s">
        <v>636</v>
      </c>
      <c r="F253" s="134" t="s">
        <v>637</v>
      </c>
      <c r="G253" s="135" t="s">
        <v>220</v>
      </c>
      <c r="H253" s="136">
        <v>28</v>
      </c>
      <c r="I253" s="137"/>
      <c r="J253" s="138">
        <f t="shared" si="40"/>
        <v>0</v>
      </c>
      <c r="K253" s="139"/>
      <c r="L253" s="28"/>
      <c r="M253" s="140" t="s">
        <v>1</v>
      </c>
      <c r="N253" s="141" t="s">
        <v>40</v>
      </c>
      <c r="P253" s="142">
        <f t="shared" si="41"/>
        <v>0</v>
      </c>
      <c r="Q253" s="142">
        <v>0.20089000000000001</v>
      </c>
      <c r="R253" s="142">
        <f t="shared" si="42"/>
        <v>5.6249200000000004</v>
      </c>
      <c r="S253" s="142">
        <v>0</v>
      </c>
      <c r="T253" s="143">
        <f t="shared" si="43"/>
        <v>0</v>
      </c>
      <c r="AR253" s="144" t="s">
        <v>146</v>
      </c>
      <c r="AT253" s="144" t="s">
        <v>143</v>
      </c>
      <c r="AU253" s="144" t="s">
        <v>84</v>
      </c>
      <c r="AY253" s="13" t="s">
        <v>141</v>
      </c>
      <c r="BE253" s="145">
        <f t="shared" si="44"/>
        <v>0</v>
      </c>
      <c r="BF253" s="145">
        <f t="shared" si="45"/>
        <v>0</v>
      </c>
      <c r="BG253" s="145">
        <f t="shared" si="46"/>
        <v>0</v>
      </c>
      <c r="BH253" s="145">
        <f t="shared" si="47"/>
        <v>0</v>
      </c>
      <c r="BI253" s="145">
        <f t="shared" si="48"/>
        <v>0</v>
      </c>
      <c r="BJ253" s="13" t="s">
        <v>84</v>
      </c>
      <c r="BK253" s="145">
        <f t="shared" si="49"/>
        <v>0</v>
      </c>
      <c r="BL253" s="13" t="s">
        <v>146</v>
      </c>
      <c r="BM253" s="144" t="s">
        <v>638</v>
      </c>
    </row>
    <row r="254" spans="2:65" s="1" customFormat="1" ht="24.15" customHeight="1">
      <c r="B254" s="131"/>
      <c r="C254" s="146" t="s">
        <v>639</v>
      </c>
      <c r="D254" s="146" t="s">
        <v>171</v>
      </c>
      <c r="E254" s="147" t="s">
        <v>640</v>
      </c>
      <c r="F254" s="148" t="s">
        <v>641</v>
      </c>
      <c r="G254" s="149" t="s">
        <v>220</v>
      </c>
      <c r="H254" s="150">
        <v>28</v>
      </c>
      <c r="I254" s="151"/>
      <c r="J254" s="152">
        <f t="shared" si="40"/>
        <v>0</v>
      </c>
      <c r="K254" s="153"/>
      <c r="L254" s="154"/>
      <c r="M254" s="155" t="s">
        <v>1</v>
      </c>
      <c r="N254" s="156" t="s">
        <v>40</v>
      </c>
      <c r="P254" s="142">
        <f t="shared" si="41"/>
        <v>0</v>
      </c>
      <c r="Q254" s="142">
        <v>5.1999999999999998E-2</v>
      </c>
      <c r="R254" s="142">
        <f t="shared" si="42"/>
        <v>1.456</v>
      </c>
      <c r="S254" s="142">
        <v>0</v>
      </c>
      <c r="T254" s="143">
        <f t="shared" si="43"/>
        <v>0</v>
      </c>
      <c r="AR254" s="144" t="s">
        <v>170</v>
      </c>
      <c r="AT254" s="144" t="s">
        <v>171</v>
      </c>
      <c r="AU254" s="144" t="s">
        <v>84</v>
      </c>
      <c r="AY254" s="13" t="s">
        <v>141</v>
      </c>
      <c r="BE254" s="145">
        <f t="shared" si="44"/>
        <v>0</v>
      </c>
      <c r="BF254" s="145">
        <f t="shared" si="45"/>
        <v>0</v>
      </c>
      <c r="BG254" s="145">
        <f t="shared" si="46"/>
        <v>0</v>
      </c>
      <c r="BH254" s="145">
        <f t="shared" si="47"/>
        <v>0</v>
      </c>
      <c r="BI254" s="145">
        <f t="shared" si="48"/>
        <v>0</v>
      </c>
      <c r="BJ254" s="13" t="s">
        <v>84</v>
      </c>
      <c r="BK254" s="145">
        <f t="shared" si="49"/>
        <v>0</v>
      </c>
      <c r="BL254" s="13" t="s">
        <v>146</v>
      </c>
      <c r="BM254" s="144" t="s">
        <v>642</v>
      </c>
    </row>
    <row r="255" spans="2:65" s="1" customFormat="1" ht="21.75" customHeight="1">
      <c r="B255" s="131"/>
      <c r="C255" s="132" t="s">
        <v>643</v>
      </c>
      <c r="D255" s="132" t="s">
        <v>143</v>
      </c>
      <c r="E255" s="133" t="s">
        <v>644</v>
      </c>
      <c r="F255" s="134" t="s">
        <v>645</v>
      </c>
      <c r="G255" s="135" t="s">
        <v>220</v>
      </c>
      <c r="H255" s="136">
        <v>4</v>
      </c>
      <c r="I255" s="137"/>
      <c r="J255" s="138">
        <f t="shared" si="40"/>
        <v>0</v>
      </c>
      <c r="K255" s="139"/>
      <c r="L255" s="28"/>
      <c r="M255" s="140" t="s">
        <v>1</v>
      </c>
      <c r="N255" s="141" t="s">
        <v>40</v>
      </c>
      <c r="P255" s="142">
        <f t="shared" si="41"/>
        <v>0</v>
      </c>
      <c r="Q255" s="142">
        <v>0.11958000000000001</v>
      </c>
      <c r="R255" s="142">
        <f t="shared" si="42"/>
        <v>0.47832000000000002</v>
      </c>
      <c r="S255" s="142">
        <v>0</v>
      </c>
      <c r="T255" s="143">
        <f t="shared" si="43"/>
        <v>0</v>
      </c>
      <c r="AR255" s="144" t="s">
        <v>146</v>
      </c>
      <c r="AT255" s="144" t="s">
        <v>143</v>
      </c>
      <c r="AU255" s="144" t="s">
        <v>84</v>
      </c>
      <c r="AY255" s="13" t="s">
        <v>141</v>
      </c>
      <c r="BE255" s="145">
        <f t="shared" si="44"/>
        <v>0</v>
      </c>
      <c r="BF255" s="145">
        <f t="shared" si="45"/>
        <v>0</v>
      </c>
      <c r="BG255" s="145">
        <f t="shared" si="46"/>
        <v>0</v>
      </c>
      <c r="BH255" s="145">
        <f t="shared" si="47"/>
        <v>0</v>
      </c>
      <c r="BI255" s="145">
        <f t="shared" si="48"/>
        <v>0</v>
      </c>
      <c r="BJ255" s="13" t="s">
        <v>84</v>
      </c>
      <c r="BK255" s="145">
        <f t="shared" si="49"/>
        <v>0</v>
      </c>
      <c r="BL255" s="13" t="s">
        <v>146</v>
      </c>
      <c r="BM255" s="144" t="s">
        <v>646</v>
      </c>
    </row>
    <row r="256" spans="2:65" s="1" customFormat="1" ht="16.5" customHeight="1">
      <c r="B256" s="131"/>
      <c r="C256" s="146" t="s">
        <v>647</v>
      </c>
      <c r="D256" s="146" t="s">
        <v>171</v>
      </c>
      <c r="E256" s="147" t="s">
        <v>648</v>
      </c>
      <c r="F256" s="148" t="s">
        <v>649</v>
      </c>
      <c r="G256" s="149" t="s">
        <v>220</v>
      </c>
      <c r="H256" s="150">
        <v>4</v>
      </c>
      <c r="I256" s="151"/>
      <c r="J256" s="152">
        <f t="shared" si="40"/>
        <v>0</v>
      </c>
      <c r="K256" s="153"/>
      <c r="L256" s="154"/>
      <c r="M256" s="155" t="s">
        <v>1</v>
      </c>
      <c r="N256" s="156" t="s">
        <v>40</v>
      </c>
      <c r="P256" s="142">
        <f t="shared" si="41"/>
        <v>0</v>
      </c>
      <c r="Q256" s="142">
        <v>0.01</v>
      </c>
      <c r="R256" s="142">
        <f t="shared" si="42"/>
        <v>0.04</v>
      </c>
      <c r="S256" s="142">
        <v>0</v>
      </c>
      <c r="T256" s="143">
        <f t="shared" si="43"/>
        <v>0</v>
      </c>
      <c r="AR256" s="144" t="s">
        <v>170</v>
      </c>
      <c r="AT256" s="144" t="s">
        <v>171</v>
      </c>
      <c r="AU256" s="144" t="s">
        <v>84</v>
      </c>
      <c r="AY256" s="13" t="s">
        <v>141</v>
      </c>
      <c r="BE256" s="145">
        <f t="shared" si="44"/>
        <v>0</v>
      </c>
      <c r="BF256" s="145">
        <f t="shared" si="45"/>
        <v>0</v>
      </c>
      <c r="BG256" s="145">
        <f t="shared" si="46"/>
        <v>0</v>
      </c>
      <c r="BH256" s="145">
        <f t="shared" si="47"/>
        <v>0</v>
      </c>
      <c r="BI256" s="145">
        <f t="shared" si="48"/>
        <v>0</v>
      </c>
      <c r="BJ256" s="13" t="s">
        <v>84</v>
      </c>
      <c r="BK256" s="145">
        <f t="shared" si="49"/>
        <v>0</v>
      </c>
      <c r="BL256" s="13" t="s">
        <v>146</v>
      </c>
      <c r="BM256" s="144" t="s">
        <v>650</v>
      </c>
    </row>
    <row r="257" spans="2:65" s="1" customFormat="1" ht="37.799999999999997" customHeight="1">
      <c r="B257" s="131"/>
      <c r="C257" s="132" t="s">
        <v>651</v>
      </c>
      <c r="D257" s="132" t="s">
        <v>143</v>
      </c>
      <c r="E257" s="133" t="s">
        <v>652</v>
      </c>
      <c r="F257" s="134" t="s">
        <v>653</v>
      </c>
      <c r="G257" s="135" t="s">
        <v>95</v>
      </c>
      <c r="H257" s="136">
        <v>3.121</v>
      </c>
      <c r="I257" s="137"/>
      <c r="J257" s="138">
        <f t="shared" si="40"/>
        <v>0</v>
      </c>
      <c r="K257" s="139"/>
      <c r="L257" s="28"/>
      <c r="M257" s="140" t="s">
        <v>1</v>
      </c>
      <c r="N257" s="141" t="s">
        <v>40</v>
      </c>
      <c r="P257" s="142">
        <f t="shared" si="41"/>
        <v>0</v>
      </c>
      <c r="Q257" s="142">
        <v>0</v>
      </c>
      <c r="R257" s="142">
        <f t="shared" si="42"/>
        <v>0</v>
      </c>
      <c r="S257" s="142">
        <v>2.2000000000000002</v>
      </c>
      <c r="T257" s="143">
        <f t="shared" si="43"/>
        <v>6.866200000000001</v>
      </c>
      <c r="AR257" s="144" t="s">
        <v>146</v>
      </c>
      <c r="AT257" s="144" t="s">
        <v>143</v>
      </c>
      <c r="AU257" s="144" t="s">
        <v>84</v>
      </c>
      <c r="AY257" s="13" t="s">
        <v>141</v>
      </c>
      <c r="BE257" s="145">
        <f t="shared" si="44"/>
        <v>0</v>
      </c>
      <c r="BF257" s="145">
        <f t="shared" si="45"/>
        <v>0</v>
      </c>
      <c r="BG257" s="145">
        <f t="shared" si="46"/>
        <v>0</v>
      </c>
      <c r="BH257" s="145">
        <f t="shared" si="47"/>
        <v>0</v>
      </c>
      <c r="BI257" s="145">
        <f t="shared" si="48"/>
        <v>0</v>
      </c>
      <c r="BJ257" s="13" t="s">
        <v>84</v>
      </c>
      <c r="BK257" s="145">
        <f t="shared" si="49"/>
        <v>0</v>
      </c>
      <c r="BL257" s="13" t="s">
        <v>146</v>
      </c>
      <c r="BM257" s="144" t="s">
        <v>654</v>
      </c>
    </row>
    <row r="258" spans="2:65" s="1" customFormat="1" ht="37.799999999999997" customHeight="1">
      <c r="B258" s="131"/>
      <c r="C258" s="132" t="s">
        <v>655</v>
      </c>
      <c r="D258" s="132" t="s">
        <v>143</v>
      </c>
      <c r="E258" s="133" t="s">
        <v>656</v>
      </c>
      <c r="F258" s="134" t="s">
        <v>657</v>
      </c>
      <c r="G258" s="135" t="s">
        <v>95</v>
      </c>
      <c r="H258" s="136">
        <v>45.283999999999999</v>
      </c>
      <c r="I258" s="137"/>
      <c r="J258" s="138">
        <f t="shared" si="40"/>
        <v>0</v>
      </c>
      <c r="K258" s="139"/>
      <c r="L258" s="28"/>
      <c r="M258" s="140" t="s">
        <v>1</v>
      </c>
      <c r="N258" s="141" t="s">
        <v>40</v>
      </c>
      <c r="P258" s="142">
        <f t="shared" si="41"/>
        <v>0</v>
      </c>
      <c r="Q258" s="142">
        <v>0</v>
      </c>
      <c r="R258" s="142">
        <f t="shared" si="42"/>
        <v>0</v>
      </c>
      <c r="S258" s="142">
        <v>2.2000000000000002</v>
      </c>
      <c r="T258" s="143">
        <f t="shared" si="43"/>
        <v>99.624800000000008</v>
      </c>
      <c r="AR258" s="144" t="s">
        <v>146</v>
      </c>
      <c r="AT258" s="144" t="s">
        <v>143</v>
      </c>
      <c r="AU258" s="144" t="s">
        <v>84</v>
      </c>
      <c r="AY258" s="13" t="s">
        <v>141</v>
      </c>
      <c r="BE258" s="145">
        <f t="shared" si="44"/>
        <v>0</v>
      </c>
      <c r="BF258" s="145">
        <f t="shared" si="45"/>
        <v>0</v>
      </c>
      <c r="BG258" s="145">
        <f t="shared" si="46"/>
        <v>0</v>
      </c>
      <c r="BH258" s="145">
        <f t="shared" si="47"/>
        <v>0</v>
      </c>
      <c r="BI258" s="145">
        <f t="shared" si="48"/>
        <v>0</v>
      </c>
      <c r="BJ258" s="13" t="s">
        <v>84</v>
      </c>
      <c r="BK258" s="145">
        <f t="shared" si="49"/>
        <v>0</v>
      </c>
      <c r="BL258" s="13" t="s">
        <v>146</v>
      </c>
      <c r="BM258" s="144" t="s">
        <v>658</v>
      </c>
    </row>
    <row r="259" spans="2:65" s="1" customFormat="1" ht="21.75" customHeight="1">
      <c r="B259" s="131"/>
      <c r="C259" s="132" t="s">
        <v>659</v>
      </c>
      <c r="D259" s="132" t="s">
        <v>143</v>
      </c>
      <c r="E259" s="133" t="s">
        <v>660</v>
      </c>
      <c r="F259" s="134" t="s">
        <v>661</v>
      </c>
      <c r="G259" s="135" t="s">
        <v>174</v>
      </c>
      <c r="H259" s="136">
        <v>106.491</v>
      </c>
      <c r="I259" s="137"/>
      <c r="J259" s="138">
        <f t="shared" si="40"/>
        <v>0</v>
      </c>
      <c r="K259" s="139"/>
      <c r="L259" s="28"/>
      <c r="M259" s="140" t="s">
        <v>1</v>
      </c>
      <c r="N259" s="141" t="s">
        <v>40</v>
      </c>
      <c r="P259" s="142">
        <f t="shared" si="41"/>
        <v>0</v>
      </c>
      <c r="Q259" s="142">
        <v>0</v>
      </c>
      <c r="R259" s="142">
        <f t="shared" si="42"/>
        <v>0</v>
      </c>
      <c r="S259" s="142">
        <v>0</v>
      </c>
      <c r="T259" s="143">
        <f t="shared" si="43"/>
        <v>0</v>
      </c>
      <c r="AR259" s="144" t="s">
        <v>146</v>
      </c>
      <c r="AT259" s="144" t="s">
        <v>143</v>
      </c>
      <c r="AU259" s="144" t="s">
        <v>84</v>
      </c>
      <c r="AY259" s="13" t="s">
        <v>141</v>
      </c>
      <c r="BE259" s="145">
        <f t="shared" si="44"/>
        <v>0</v>
      </c>
      <c r="BF259" s="145">
        <f t="shared" si="45"/>
        <v>0</v>
      </c>
      <c r="BG259" s="145">
        <f t="shared" si="46"/>
        <v>0</v>
      </c>
      <c r="BH259" s="145">
        <f t="shared" si="47"/>
        <v>0</v>
      </c>
      <c r="BI259" s="145">
        <f t="shared" si="48"/>
        <v>0</v>
      </c>
      <c r="BJ259" s="13" t="s">
        <v>84</v>
      </c>
      <c r="BK259" s="145">
        <f t="shared" si="49"/>
        <v>0</v>
      </c>
      <c r="BL259" s="13" t="s">
        <v>146</v>
      </c>
      <c r="BM259" s="144" t="s">
        <v>662</v>
      </c>
    </row>
    <row r="260" spans="2:65" s="1" customFormat="1" ht="21.75" customHeight="1">
      <c r="B260" s="131"/>
      <c r="C260" s="132" t="s">
        <v>663</v>
      </c>
      <c r="D260" s="132" t="s">
        <v>143</v>
      </c>
      <c r="E260" s="133" t="s">
        <v>664</v>
      </c>
      <c r="F260" s="134" t="s">
        <v>665</v>
      </c>
      <c r="G260" s="135" t="s">
        <v>174</v>
      </c>
      <c r="H260" s="136">
        <v>1.6</v>
      </c>
      <c r="I260" s="137"/>
      <c r="J260" s="138">
        <f t="shared" si="40"/>
        <v>0</v>
      </c>
      <c r="K260" s="139"/>
      <c r="L260" s="28"/>
      <c r="M260" s="140" t="s">
        <v>1</v>
      </c>
      <c r="N260" s="141" t="s">
        <v>40</v>
      </c>
      <c r="P260" s="142">
        <f t="shared" si="41"/>
        <v>0</v>
      </c>
      <c r="Q260" s="142">
        <v>0</v>
      </c>
      <c r="R260" s="142">
        <f t="shared" si="42"/>
        <v>0</v>
      </c>
      <c r="S260" s="142">
        <v>0</v>
      </c>
      <c r="T260" s="143">
        <f t="shared" si="43"/>
        <v>0</v>
      </c>
      <c r="AR260" s="144" t="s">
        <v>146</v>
      </c>
      <c r="AT260" s="144" t="s">
        <v>143</v>
      </c>
      <c r="AU260" s="144" t="s">
        <v>84</v>
      </c>
      <c r="AY260" s="13" t="s">
        <v>141</v>
      </c>
      <c r="BE260" s="145">
        <f t="shared" si="44"/>
        <v>0</v>
      </c>
      <c r="BF260" s="145">
        <f t="shared" si="45"/>
        <v>0</v>
      </c>
      <c r="BG260" s="145">
        <f t="shared" si="46"/>
        <v>0</v>
      </c>
      <c r="BH260" s="145">
        <f t="shared" si="47"/>
        <v>0</v>
      </c>
      <c r="BI260" s="145">
        <f t="shared" si="48"/>
        <v>0</v>
      </c>
      <c r="BJ260" s="13" t="s">
        <v>84</v>
      </c>
      <c r="BK260" s="145">
        <f t="shared" si="49"/>
        <v>0</v>
      </c>
      <c r="BL260" s="13" t="s">
        <v>146</v>
      </c>
      <c r="BM260" s="144" t="s">
        <v>666</v>
      </c>
    </row>
    <row r="261" spans="2:65" s="1" customFormat="1" ht="24.15" customHeight="1">
      <c r="B261" s="131"/>
      <c r="C261" s="132" t="s">
        <v>667</v>
      </c>
      <c r="D261" s="132" t="s">
        <v>143</v>
      </c>
      <c r="E261" s="133" t="s">
        <v>668</v>
      </c>
      <c r="F261" s="134" t="s">
        <v>669</v>
      </c>
      <c r="G261" s="135" t="s">
        <v>174</v>
      </c>
      <c r="H261" s="136">
        <v>1490.874</v>
      </c>
      <c r="I261" s="137"/>
      <c r="J261" s="138">
        <f t="shared" si="40"/>
        <v>0</v>
      </c>
      <c r="K261" s="139"/>
      <c r="L261" s="28"/>
      <c r="M261" s="140" t="s">
        <v>1</v>
      </c>
      <c r="N261" s="141" t="s">
        <v>40</v>
      </c>
      <c r="P261" s="142">
        <f t="shared" si="41"/>
        <v>0</v>
      </c>
      <c r="Q261" s="142">
        <v>0</v>
      </c>
      <c r="R261" s="142">
        <f t="shared" si="42"/>
        <v>0</v>
      </c>
      <c r="S261" s="142">
        <v>0</v>
      </c>
      <c r="T261" s="143">
        <f t="shared" si="43"/>
        <v>0</v>
      </c>
      <c r="AR261" s="144" t="s">
        <v>146</v>
      </c>
      <c r="AT261" s="144" t="s">
        <v>143</v>
      </c>
      <c r="AU261" s="144" t="s">
        <v>84</v>
      </c>
      <c r="AY261" s="13" t="s">
        <v>141</v>
      </c>
      <c r="BE261" s="145">
        <f t="shared" si="44"/>
        <v>0</v>
      </c>
      <c r="BF261" s="145">
        <f t="shared" si="45"/>
        <v>0</v>
      </c>
      <c r="BG261" s="145">
        <f t="shared" si="46"/>
        <v>0</v>
      </c>
      <c r="BH261" s="145">
        <f t="shared" si="47"/>
        <v>0</v>
      </c>
      <c r="BI261" s="145">
        <f t="shared" si="48"/>
        <v>0</v>
      </c>
      <c r="BJ261" s="13" t="s">
        <v>84</v>
      </c>
      <c r="BK261" s="145">
        <f t="shared" si="49"/>
        <v>0</v>
      </c>
      <c r="BL261" s="13" t="s">
        <v>146</v>
      </c>
      <c r="BM261" s="144" t="s">
        <v>670</v>
      </c>
    </row>
    <row r="262" spans="2:65" s="1" customFormat="1" ht="24.15" customHeight="1">
      <c r="B262" s="131"/>
      <c r="C262" s="132" t="s">
        <v>671</v>
      </c>
      <c r="D262" s="132" t="s">
        <v>143</v>
      </c>
      <c r="E262" s="133" t="s">
        <v>672</v>
      </c>
      <c r="F262" s="134" t="s">
        <v>673</v>
      </c>
      <c r="G262" s="135" t="s">
        <v>174</v>
      </c>
      <c r="H262" s="136">
        <v>106.491</v>
      </c>
      <c r="I262" s="137"/>
      <c r="J262" s="138">
        <f t="shared" si="40"/>
        <v>0</v>
      </c>
      <c r="K262" s="139"/>
      <c r="L262" s="28"/>
      <c r="M262" s="140" t="s">
        <v>1</v>
      </c>
      <c r="N262" s="141" t="s">
        <v>40</v>
      </c>
      <c r="P262" s="142">
        <f t="shared" si="41"/>
        <v>0</v>
      </c>
      <c r="Q262" s="142">
        <v>0</v>
      </c>
      <c r="R262" s="142">
        <f t="shared" si="42"/>
        <v>0</v>
      </c>
      <c r="S262" s="142">
        <v>0</v>
      </c>
      <c r="T262" s="143">
        <f t="shared" si="43"/>
        <v>0</v>
      </c>
      <c r="AR262" s="144" t="s">
        <v>146</v>
      </c>
      <c r="AT262" s="144" t="s">
        <v>143</v>
      </c>
      <c r="AU262" s="144" t="s">
        <v>84</v>
      </c>
      <c r="AY262" s="13" t="s">
        <v>141</v>
      </c>
      <c r="BE262" s="145">
        <f t="shared" si="44"/>
        <v>0</v>
      </c>
      <c r="BF262" s="145">
        <f t="shared" si="45"/>
        <v>0</v>
      </c>
      <c r="BG262" s="145">
        <f t="shared" si="46"/>
        <v>0</v>
      </c>
      <c r="BH262" s="145">
        <f t="shared" si="47"/>
        <v>0</v>
      </c>
      <c r="BI262" s="145">
        <f t="shared" si="48"/>
        <v>0</v>
      </c>
      <c r="BJ262" s="13" t="s">
        <v>84</v>
      </c>
      <c r="BK262" s="145">
        <f t="shared" si="49"/>
        <v>0</v>
      </c>
      <c r="BL262" s="13" t="s">
        <v>146</v>
      </c>
      <c r="BM262" s="144" t="s">
        <v>674</v>
      </c>
    </row>
    <row r="263" spans="2:65" s="1" customFormat="1" ht="24.15" customHeight="1">
      <c r="B263" s="131"/>
      <c r="C263" s="132" t="s">
        <v>675</v>
      </c>
      <c r="D263" s="132" t="s">
        <v>143</v>
      </c>
      <c r="E263" s="133" t="s">
        <v>676</v>
      </c>
      <c r="F263" s="134" t="s">
        <v>677</v>
      </c>
      <c r="G263" s="135" t="s">
        <v>174</v>
      </c>
      <c r="H263" s="136">
        <v>319.47300000000001</v>
      </c>
      <c r="I263" s="137"/>
      <c r="J263" s="138">
        <f t="shared" si="40"/>
        <v>0</v>
      </c>
      <c r="K263" s="139"/>
      <c r="L263" s="28"/>
      <c r="M263" s="140" t="s">
        <v>1</v>
      </c>
      <c r="N263" s="141" t="s">
        <v>40</v>
      </c>
      <c r="P263" s="142">
        <f t="shared" si="41"/>
        <v>0</v>
      </c>
      <c r="Q263" s="142">
        <v>0</v>
      </c>
      <c r="R263" s="142">
        <f t="shared" si="42"/>
        <v>0</v>
      </c>
      <c r="S263" s="142">
        <v>0</v>
      </c>
      <c r="T263" s="143">
        <f t="shared" si="43"/>
        <v>0</v>
      </c>
      <c r="AR263" s="144" t="s">
        <v>146</v>
      </c>
      <c r="AT263" s="144" t="s">
        <v>143</v>
      </c>
      <c r="AU263" s="144" t="s">
        <v>84</v>
      </c>
      <c r="AY263" s="13" t="s">
        <v>141</v>
      </c>
      <c r="BE263" s="145">
        <f t="shared" si="44"/>
        <v>0</v>
      </c>
      <c r="BF263" s="145">
        <f t="shared" si="45"/>
        <v>0</v>
      </c>
      <c r="BG263" s="145">
        <f t="shared" si="46"/>
        <v>0</v>
      </c>
      <c r="BH263" s="145">
        <f t="shared" si="47"/>
        <v>0</v>
      </c>
      <c r="BI263" s="145">
        <f t="shared" si="48"/>
        <v>0</v>
      </c>
      <c r="BJ263" s="13" t="s">
        <v>84</v>
      </c>
      <c r="BK263" s="145">
        <f t="shared" si="49"/>
        <v>0</v>
      </c>
      <c r="BL263" s="13" t="s">
        <v>146</v>
      </c>
      <c r="BM263" s="144" t="s">
        <v>678</v>
      </c>
    </row>
    <row r="264" spans="2:65" s="1" customFormat="1" ht="24.15" customHeight="1">
      <c r="B264" s="131"/>
      <c r="C264" s="132" t="s">
        <v>679</v>
      </c>
      <c r="D264" s="132" t="s">
        <v>143</v>
      </c>
      <c r="E264" s="133" t="s">
        <v>680</v>
      </c>
      <c r="F264" s="134" t="s">
        <v>681</v>
      </c>
      <c r="G264" s="135" t="s">
        <v>174</v>
      </c>
      <c r="H264" s="136">
        <v>99.625</v>
      </c>
      <c r="I264" s="137"/>
      <c r="J264" s="138">
        <f t="shared" si="40"/>
        <v>0</v>
      </c>
      <c r="K264" s="139"/>
      <c r="L264" s="28"/>
      <c r="M264" s="140" t="s">
        <v>1</v>
      </c>
      <c r="N264" s="141" t="s">
        <v>40</v>
      </c>
      <c r="P264" s="142">
        <f t="shared" si="41"/>
        <v>0</v>
      </c>
      <c r="Q264" s="142">
        <v>0</v>
      </c>
      <c r="R264" s="142">
        <f t="shared" si="42"/>
        <v>0</v>
      </c>
      <c r="S264" s="142">
        <v>0</v>
      </c>
      <c r="T264" s="143">
        <f t="shared" si="43"/>
        <v>0</v>
      </c>
      <c r="AR264" s="144" t="s">
        <v>146</v>
      </c>
      <c r="AT264" s="144" t="s">
        <v>143</v>
      </c>
      <c r="AU264" s="144" t="s">
        <v>84</v>
      </c>
      <c r="AY264" s="13" t="s">
        <v>141</v>
      </c>
      <c r="BE264" s="145">
        <f t="shared" si="44"/>
        <v>0</v>
      </c>
      <c r="BF264" s="145">
        <f t="shared" si="45"/>
        <v>0</v>
      </c>
      <c r="BG264" s="145">
        <f t="shared" si="46"/>
        <v>0</v>
      </c>
      <c r="BH264" s="145">
        <f t="shared" si="47"/>
        <v>0</v>
      </c>
      <c r="BI264" s="145">
        <f t="shared" si="48"/>
        <v>0</v>
      </c>
      <c r="BJ264" s="13" t="s">
        <v>84</v>
      </c>
      <c r="BK264" s="145">
        <f t="shared" si="49"/>
        <v>0</v>
      </c>
      <c r="BL264" s="13" t="s">
        <v>146</v>
      </c>
      <c r="BM264" s="144" t="s">
        <v>682</v>
      </c>
    </row>
    <row r="265" spans="2:65" s="1" customFormat="1" ht="24.15" customHeight="1">
      <c r="B265" s="131"/>
      <c r="C265" s="132" t="s">
        <v>683</v>
      </c>
      <c r="D265" s="132" t="s">
        <v>143</v>
      </c>
      <c r="E265" s="133" t="s">
        <v>684</v>
      </c>
      <c r="F265" s="134" t="s">
        <v>685</v>
      </c>
      <c r="G265" s="135" t="s">
        <v>174</v>
      </c>
      <c r="H265" s="136">
        <v>6.8659999999999997</v>
      </c>
      <c r="I265" s="137"/>
      <c r="J265" s="138">
        <f t="shared" si="40"/>
        <v>0</v>
      </c>
      <c r="K265" s="139"/>
      <c r="L265" s="28"/>
      <c r="M265" s="140" t="s">
        <v>1</v>
      </c>
      <c r="N265" s="141" t="s">
        <v>40</v>
      </c>
      <c r="P265" s="142">
        <f t="shared" si="41"/>
        <v>0</v>
      </c>
      <c r="Q265" s="142">
        <v>0</v>
      </c>
      <c r="R265" s="142">
        <f t="shared" si="42"/>
        <v>0</v>
      </c>
      <c r="S265" s="142">
        <v>0</v>
      </c>
      <c r="T265" s="143">
        <f t="shared" si="43"/>
        <v>0</v>
      </c>
      <c r="AR265" s="144" t="s">
        <v>146</v>
      </c>
      <c r="AT265" s="144" t="s">
        <v>143</v>
      </c>
      <c r="AU265" s="144" t="s">
        <v>84</v>
      </c>
      <c r="AY265" s="13" t="s">
        <v>141</v>
      </c>
      <c r="BE265" s="145">
        <f t="shared" si="44"/>
        <v>0</v>
      </c>
      <c r="BF265" s="145">
        <f t="shared" si="45"/>
        <v>0</v>
      </c>
      <c r="BG265" s="145">
        <f t="shared" si="46"/>
        <v>0</v>
      </c>
      <c r="BH265" s="145">
        <f t="shared" si="47"/>
        <v>0</v>
      </c>
      <c r="BI265" s="145">
        <f t="shared" si="48"/>
        <v>0</v>
      </c>
      <c r="BJ265" s="13" t="s">
        <v>84</v>
      </c>
      <c r="BK265" s="145">
        <f t="shared" si="49"/>
        <v>0</v>
      </c>
      <c r="BL265" s="13" t="s">
        <v>146</v>
      </c>
      <c r="BM265" s="144" t="s">
        <v>686</v>
      </c>
    </row>
    <row r="266" spans="2:65" s="11" customFormat="1" ht="22.8" customHeight="1">
      <c r="B266" s="119"/>
      <c r="D266" s="120" t="s">
        <v>73</v>
      </c>
      <c r="E266" s="129" t="s">
        <v>542</v>
      </c>
      <c r="F266" s="129" t="s">
        <v>687</v>
      </c>
      <c r="I266" s="122"/>
      <c r="J266" s="130">
        <f>BK266</f>
        <v>0</v>
      </c>
      <c r="L266" s="119"/>
      <c r="M266" s="124"/>
      <c r="P266" s="125">
        <f>SUM(P267:P268)</f>
        <v>0</v>
      </c>
      <c r="R266" s="125">
        <f>SUM(R267:R268)</f>
        <v>0</v>
      </c>
      <c r="T266" s="126">
        <f>SUM(T267:T268)</f>
        <v>0</v>
      </c>
      <c r="AR266" s="120" t="s">
        <v>79</v>
      </c>
      <c r="AT266" s="127" t="s">
        <v>73</v>
      </c>
      <c r="AU266" s="127" t="s">
        <v>79</v>
      </c>
      <c r="AY266" s="120" t="s">
        <v>141</v>
      </c>
      <c r="BK266" s="128">
        <f>SUM(BK267:BK268)</f>
        <v>0</v>
      </c>
    </row>
    <row r="267" spans="2:65" s="1" customFormat="1" ht="33" customHeight="1">
      <c r="B267" s="131"/>
      <c r="C267" s="132" t="s">
        <v>688</v>
      </c>
      <c r="D267" s="132" t="s">
        <v>143</v>
      </c>
      <c r="E267" s="133" t="s">
        <v>689</v>
      </c>
      <c r="F267" s="134" t="s">
        <v>690</v>
      </c>
      <c r="G267" s="135" t="s">
        <v>174</v>
      </c>
      <c r="H267" s="136">
        <v>2404.4940000000001</v>
      </c>
      <c r="I267" s="137"/>
      <c r="J267" s="138">
        <f>ROUND(I267*H267,2)</f>
        <v>0</v>
      </c>
      <c r="K267" s="139"/>
      <c r="L267" s="28"/>
      <c r="M267" s="140" t="s">
        <v>1</v>
      </c>
      <c r="N267" s="141" t="s">
        <v>40</v>
      </c>
      <c r="P267" s="142">
        <f>O267*H267</f>
        <v>0</v>
      </c>
      <c r="Q267" s="142">
        <v>0</v>
      </c>
      <c r="R267" s="142">
        <f>Q267*H267</f>
        <v>0</v>
      </c>
      <c r="S267" s="142">
        <v>0</v>
      </c>
      <c r="T267" s="143">
        <f>S267*H267</f>
        <v>0</v>
      </c>
      <c r="AR267" s="144" t="s">
        <v>146</v>
      </c>
      <c r="AT267" s="144" t="s">
        <v>143</v>
      </c>
      <c r="AU267" s="144" t="s">
        <v>84</v>
      </c>
      <c r="AY267" s="13" t="s">
        <v>141</v>
      </c>
      <c r="BE267" s="145">
        <f>IF(N267="základná",J267,0)</f>
        <v>0</v>
      </c>
      <c r="BF267" s="145">
        <f>IF(N267="znížená",J267,0)</f>
        <v>0</v>
      </c>
      <c r="BG267" s="145">
        <f>IF(N267="zákl. prenesená",J267,0)</f>
        <v>0</v>
      </c>
      <c r="BH267" s="145">
        <f>IF(N267="zníž. prenesená",J267,0)</f>
        <v>0</v>
      </c>
      <c r="BI267" s="145">
        <f>IF(N267="nulová",J267,0)</f>
        <v>0</v>
      </c>
      <c r="BJ267" s="13" t="s">
        <v>84</v>
      </c>
      <c r="BK267" s="145">
        <f>ROUND(I267*H267,2)</f>
        <v>0</v>
      </c>
      <c r="BL267" s="13" t="s">
        <v>146</v>
      </c>
      <c r="BM267" s="144" t="s">
        <v>691</v>
      </c>
    </row>
    <row r="268" spans="2:65" s="1" customFormat="1" ht="33" customHeight="1">
      <c r="B268" s="131"/>
      <c r="C268" s="132" t="s">
        <v>692</v>
      </c>
      <c r="D268" s="132" t="s">
        <v>143</v>
      </c>
      <c r="E268" s="133" t="s">
        <v>693</v>
      </c>
      <c r="F268" s="134" t="s">
        <v>694</v>
      </c>
      <c r="G268" s="135" t="s">
        <v>174</v>
      </c>
      <c r="H268" s="136">
        <v>17.97</v>
      </c>
      <c r="I268" s="137"/>
      <c r="J268" s="138">
        <f>ROUND(I268*H268,2)</f>
        <v>0</v>
      </c>
      <c r="K268" s="139"/>
      <c r="L268" s="28"/>
      <c r="M268" s="140" t="s">
        <v>1</v>
      </c>
      <c r="N268" s="141" t="s">
        <v>40</v>
      </c>
      <c r="P268" s="142">
        <f>O268*H268</f>
        <v>0</v>
      </c>
      <c r="Q268" s="142">
        <v>0</v>
      </c>
      <c r="R268" s="142">
        <f>Q268*H268</f>
        <v>0</v>
      </c>
      <c r="S268" s="142">
        <v>0</v>
      </c>
      <c r="T268" s="143">
        <f>S268*H268</f>
        <v>0</v>
      </c>
      <c r="AR268" s="144" t="s">
        <v>146</v>
      </c>
      <c r="AT268" s="144" t="s">
        <v>143</v>
      </c>
      <c r="AU268" s="144" t="s">
        <v>84</v>
      </c>
      <c r="AY268" s="13" t="s">
        <v>141</v>
      </c>
      <c r="BE268" s="145">
        <f>IF(N268="základná",J268,0)</f>
        <v>0</v>
      </c>
      <c r="BF268" s="145">
        <f>IF(N268="znížená",J268,0)</f>
        <v>0</v>
      </c>
      <c r="BG268" s="145">
        <f>IF(N268="zákl. prenesená",J268,0)</f>
        <v>0</v>
      </c>
      <c r="BH268" s="145">
        <f>IF(N268="zníž. prenesená",J268,0)</f>
        <v>0</v>
      </c>
      <c r="BI268" s="145">
        <f>IF(N268="nulová",J268,0)</f>
        <v>0</v>
      </c>
      <c r="BJ268" s="13" t="s">
        <v>84</v>
      </c>
      <c r="BK268" s="145">
        <f>ROUND(I268*H268,2)</f>
        <v>0</v>
      </c>
      <c r="BL268" s="13" t="s">
        <v>146</v>
      </c>
      <c r="BM268" s="144" t="s">
        <v>695</v>
      </c>
    </row>
    <row r="269" spans="2:65" s="11" customFormat="1" ht="25.95" customHeight="1">
      <c r="B269" s="119"/>
      <c r="D269" s="120" t="s">
        <v>73</v>
      </c>
      <c r="E269" s="121" t="s">
        <v>171</v>
      </c>
      <c r="F269" s="121" t="s">
        <v>696</v>
      </c>
      <c r="I269" s="122"/>
      <c r="J269" s="123">
        <f>BK269</f>
        <v>0</v>
      </c>
      <c r="L269" s="119"/>
      <c r="M269" s="124"/>
      <c r="P269" s="125">
        <f>P270+P304+P307</f>
        <v>0</v>
      </c>
      <c r="R269" s="125">
        <f>R270+R304+R307</f>
        <v>34.743980000000001</v>
      </c>
      <c r="T269" s="126">
        <f>T270+T304+T307</f>
        <v>0</v>
      </c>
      <c r="AR269" s="120" t="s">
        <v>151</v>
      </c>
      <c r="AT269" s="127" t="s">
        <v>73</v>
      </c>
      <c r="AU269" s="127" t="s">
        <v>74</v>
      </c>
      <c r="AY269" s="120" t="s">
        <v>141</v>
      </c>
      <c r="BK269" s="128">
        <f>BK270+BK304+BK307</f>
        <v>0</v>
      </c>
    </row>
    <row r="270" spans="2:65" s="11" customFormat="1" ht="22.8" customHeight="1">
      <c r="B270" s="119"/>
      <c r="D270" s="120" t="s">
        <v>73</v>
      </c>
      <c r="E270" s="129" t="s">
        <v>697</v>
      </c>
      <c r="F270" s="129" t="s">
        <v>698</v>
      </c>
      <c r="I270" s="122"/>
      <c r="J270" s="130">
        <f>BK270</f>
        <v>0</v>
      </c>
      <c r="L270" s="119"/>
      <c r="M270" s="124"/>
      <c r="P270" s="125">
        <f>SUM(P271:P303)</f>
        <v>0</v>
      </c>
      <c r="R270" s="125">
        <f>SUM(R271:R303)</f>
        <v>4.0202299999999997</v>
      </c>
      <c r="T270" s="126">
        <f>SUM(T271:T303)</f>
        <v>0</v>
      </c>
      <c r="AR270" s="120" t="s">
        <v>151</v>
      </c>
      <c r="AT270" s="127" t="s">
        <v>73</v>
      </c>
      <c r="AU270" s="127" t="s">
        <v>79</v>
      </c>
      <c r="AY270" s="120" t="s">
        <v>141</v>
      </c>
      <c r="BK270" s="128">
        <f>SUM(BK271:BK303)</f>
        <v>0</v>
      </c>
    </row>
    <row r="271" spans="2:65" s="1" customFormat="1" ht="24.15" customHeight="1">
      <c r="B271" s="131"/>
      <c r="C271" s="132" t="s">
        <v>699</v>
      </c>
      <c r="D271" s="132" t="s">
        <v>143</v>
      </c>
      <c r="E271" s="133" t="s">
        <v>700</v>
      </c>
      <c r="F271" s="134" t="s">
        <v>701</v>
      </c>
      <c r="G271" s="135" t="s">
        <v>388</v>
      </c>
      <c r="H271" s="136">
        <v>800</v>
      </c>
      <c r="I271" s="137"/>
      <c r="J271" s="138">
        <f t="shared" ref="J271:J303" si="50">ROUND(I271*H271,2)</f>
        <v>0</v>
      </c>
      <c r="K271" s="139"/>
      <c r="L271" s="28"/>
      <c r="M271" s="140" t="s">
        <v>1</v>
      </c>
      <c r="N271" s="141" t="s">
        <v>40</v>
      </c>
      <c r="P271" s="142">
        <f t="shared" ref="P271:P303" si="51">O271*H271</f>
        <v>0</v>
      </c>
      <c r="Q271" s="142">
        <v>0</v>
      </c>
      <c r="R271" s="142">
        <f t="shared" ref="R271:R303" si="52">Q271*H271</f>
        <v>0</v>
      </c>
      <c r="S271" s="142">
        <v>0</v>
      </c>
      <c r="T271" s="143">
        <f t="shared" ref="T271:T303" si="53">S271*H271</f>
        <v>0</v>
      </c>
      <c r="AR271" s="144" t="s">
        <v>398</v>
      </c>
      <c r="AT271" s="144" t="s">
        <v>143</v>
      </c>
      <c r="AU271" s="144" t="s">
        <v>84</v>
      </c>
      <c r="AY271" s="13" t="s">
        <v>141</v>
      </c>
      <c r="BE271" s="145">
        <f t="shared" ref="BE271:BE303" si="54">IF(N271="základná",J271,0)</f>
        <v>0</v>
      </c>
      <c r="BF271" s="145">
        <f t="shared" ref="BF271:BF303" si="55">IF(N271="znížená",J271,0)</f>
        <v>0</v>
      </c>
      <c r="BG271" s="145">
        <f t="shared" ref="BG271:BG303" si="56">IF(N271="zákl. prenesená",J271,0)</f>
        <v>0</v>
      </c>
      <c r="BH271" s="145">
        <f t="shared" ref="BH271:BH303" si="57">IF(N271="zníž. prenesená",J271,0)</f>
        <v>0</v>
      </c>
      <c r="BI271" s="145">
        <f t="shared" ref="BI271:BI303" si="58">IF(N271="nulová",J271,0)</f>
        <v>0</v>
      </c>
      <c r="BJ271" s="13" t="s">
        <v>84</v>
      </c>
      <c r="BK271" s="145">
        <f t="shared" ref="BK271:BK303" si="59">ROUND(I271*H271,2)</f>
        <v>0</v>
      </c>
      <c r="BL271" s="13" t="s">
        <v>398</v>
      </c>
      <c r="BM271" s="144" t="s">
        <v>702</v>
      </c>
    </row>
    <row r="272" spans="2:65" s="1" customFormat="1" ht="24.15" customHeight="1">
      <c r="B272" s="131"/>
      <c r="C272" s="146" t="s">
        <v>703</v>
      </c>
      <c r="D272" s="146" t="s">
        <v>171</v>
      </c>
      <c r="E272" s="147" t="s">
        <v>704</v>
      </c>
      <c r="F272" s="148" t="s">
        <v>705</v>
      </c>
      <c r="G272" s="149" t="s">
        <v>388</v>
      </c>
      <c r="H272" s="150">
        <v>800</v>
      </c>
      <c r="I272" s="151"/>
      <c r="J272" s="152">
        <f t="shared" si="50"/>
        <v>0</v>
      </c>
      <c r="K272" s="153"/>
      <c r="L272" s="154"/>
      <c r="M272" s="155" t="s">
        <v>1</v>
      </c>
      <c r="N272" s="156" t="s">
        <v>40</v>
      </c>
      <c r="P272" s="142">
        <f t="shared" si="51"/>
        <v>0</v>
      </c>
      <c r="Q272" s="142">
        <v>1.6000000000000001E-4</v>
      </c>
      <c r="R272" s="142">
        <f t="shared" si="52"/>
        <v>0.128</v>
      </c>
      <c r="S272" s="142">
        <v>0</v>
      </c>
      <c r="T272" s="143">
        <f t="shared" si="53"/>
        <v>0</v>
      </c>
      <c r="AR272" s="144" t="s">
        <v>659</v>
      </c>
      <c r="AT272" s="144" t="s">
        <v>171</v>
      </c>
      <c r="AU272" s="144" t="s">
        <v>84</v>
      </c>
      <c r="AY272" s="13" t="s">
        <v>141</v>
      </c>
      <c r="BE272" s="145">
        <f t="shared" si="54"/>
        <v>0</v>
      </c>
      <c r="BF272" s="145">
        <f t="shared" si="55"/>
        <v>0</v>
      </c>
      <c r="BG272" s="145">
        <f t="shared" si="56"/>
        <v>0</v>
      </c>
      <c r="BH272" s="145">
        <f t="shared" si="57"/>
        <v>0</v>
      </c>
      <c r="BI272" s="145">
        <f t="shared" si="58"/>
        <v>0</v>
      </c>
      <c r="BJ272" s="13" t="s">
        <v>84</v>
      </c>
      <c r="BK272" s="145">
        <f t="shared" si="59"/>
        <v>0</v>
      </c>
      <c r="BL272" s="13" t="s">
        <v>659</v>
      </c>
      <c r="BM272" s="144" t="s">
        <v>706</v>
      </c>
    </row>
    <row r="273" spans="2:65" s="1" customFormat="1" ht="24.15" customHeight="1">
      <c r="B273" s="131"/>
      <c r="C273" s="132" t="s">
        <v>707</v>
      </c>
      <c r="D273" s="132" t="s">
        <v>143</v>
      </c>
      <c r="E273" s="133" t="s">
        <v>708</v>
      </c>
      <c r="F273" s="134" t="s">
        <v>709</v>
      </c>
      <c r="G273" s="135" t="s">
        <v>220</v>
      </c>
      <c r="H273" s="136">
        <v>81</v>
      </c>
      <c r="I273" s="137"/>
      <c r="J273" s="138">
        <f t="shared" si="50"/>
        <v>0</v>
      </c>
      <c r="K273" s="139"/>
      <c r="L273" s="28"/>
      <c r="M273" s="140" t="s">
        <v>1</v>
      </c>
      <c r="N273" s="141" t="s">
        <v>40</v>
      </c>
      <c r="P273" s="142">
        <f t="shared" si="51"/>
        <v>0</v>
      </c>
      <c r="Q273" s="142">
        <v>0</v>
      </c>
      <c r="R273" s="142">
        <f t="shared" si="52"/>
        <v>0</v>
      </c>
      <c r="S273" s="142">
        <v>0</v>
      </c>
      <c r="T273" s="143">
        <f t="shared" si="53"/>
        <v>0</v>
      </c>
      <c r="AR273" s="144" t="s">
        <v>398</v>
      </c>
      <c r="AT273" s="144" t="s">
        <v>143</v>
      </c>
      <c r="AU273" s="144" t="s">
        <v>84</v>
      </c>
      <c r="AY273" s="13" t="s">
        <v>141</v>
      </c>
      <c r="BE273" s="145">
        <f t="shared" si="54"/>
        <v>0</v>
      </c>
      <c r="BF273" s="145">
        <f t="shared" si="55"/>
        <v>0</v>
      </c>
      <c r="BG273" s="145">
        <f t="shared" si="56"/>
        <v>0</v>
      </c>
      <c r="BH273" s="145">
        <f t="shared" si="57"/>
        <v>0</v>
      </c>
      <c r="BI273" s="145">
        <f t="shared" si="58"/>
        <v>0</v>
      </c>
      <c r="BJ273" s="13" t="s">
        <v>84</v>
      </c>
      <c r="BK273" s="145">
        <f t="shared" si="59"/>
        <v>0</v>
      </c>
      <c r="BL273" s="13" t="s">
        <v>398</v>
      </c>
      <c r="BM273" s="144" t="s">
        <v>710</v>
      </c>
    </row>
    <row r="274" spans="2:65" s="1" customFormat="1" ht="16.5" customHeight="1">
      <c r="B274" s="131"/>
      <c r="C274" s="146" t="s">
        <v>711</v>
      </c>
      <c r="D274" s="146" t="s">
        <v>171</v>
      </c>
      <c r="E274" s="147" t="s">
        <v>712</v>
      </c>
      <c r="F274" s="148" t="s">
        <v>713</v>
      </c>
      <c r="G274" s="149" t="s">
        <v>220</v>
      </c>
      <c r="H274" s="150">
        <v>81</v>
      </c>
      <c r="I274" s="151"/>
      <c r="J274" s="152">
        <f t="shared" si="50"/>
        <v>0</v>
      </c>
      <c r="K274" s="153"/>
      <c r="L274" s="154"/>
      <c r="M274" s="155" t="s">
        <v>1</v>
      </c>
      <c r="N274" s="156" t="s">
        <v>40</v>
      </c>
      <c r="P274" s="142">
        <f t="shared" si="51"/>
        <v>0</v>
      </c>
      <c r="Q274" s="142">
        <v>2.3000000000000001E-4</v>
      </c>
      <c r="R274" s="142">
        <f t="shared" si="52"/>
        <v>1.8630000000000001E-2</v>
      </c>
      <c r="S274" s="142">
        <v>0</v>
      </c>
      <c r="T274" s="143">
        <f t="shared" si="53"/>
        <v>0</v>
      </c>
      <c r="AR274" s="144" t="s">
        <v>659</v>
      </c>
      <c r="AT274" s="144" t="s">
        <v>171</v>
      </c>
      <c r="AU274" s="144" t="s">
        <v>84</v>
      </c>
      <c r="AY274" s="13" t="s">
        <v>141</v>
      </c>
      <c r="BE274" s="145">
        <f t="shared" si="54"/>
        <v>0</v>
      </c>
      <c r="BF274" s="145">
        <f t="shared" si="55"/>
        <v>0</v>
      </c>
      <c r="BG274" s="145">
        <f t="shared" si="56"/>
        <v>0</v>
      </c>
      <c r="BH274" s="145">
        <f t="shared" si="57"/>
        <v>0</v>
      </c>
      <c r="BI274" s="145">
        <f t="shared" si="58"/>
        <v>0</v>
      </c>
      <c r="BJ274" s="13" t="s">
        <v>84</v>
      </c>
      <c r="BK274" s="145">
        <f t="shared" si="59"/>
        <v>0</v>
      </c>
      <c r="BL274" s="13" t="s">
        <v>659</v>
      </c>
      <c r="BM274" s="144" t="s">
        <v>714</v>
      </c>
    </row>
    <row r="275" spans="2:65" s="1" customFormat="1" ht="37.799999999999997" customHeight="1">
      <c r="B275" s="131"/>
      <c r="C275" s="132" t="s">
        <v>715</v>
      </c>
      <c r="D275" s="132" t="s">
        <v>143</v>
      </c>
      <c r="E275" s="133" t="s">
        <v>716</v>
      </c>
      <c r="F275" s="134" t="s">
        <v>717</v>
      </c>
      <c r="G275" s="135" t="s">
        <v>220</v>
      </c>
      <c r="H275" s="136">
        <v>540</v>
      </c>
      <c r="I275" s="137"/>
      <c r="J275" s="138">
        <f t="shared" si="50"/>
        <v>0</v>
      </c>
      <c r="K275" s="139"/>
      <c r="L275" s="28"/>
      <c r="M275" s="140" t="s">
        <v>1</v>
      </c>
      <c r="N275" s="141" t="s">
        <v>40</v>
      </c>
      <c r="P275" s="142">
        <f t="shared" si="51"/>
        <v>0</v>
      </c>
      <c r="Q275" s="142">
        <v>0</v>
      </c>
      <c r="R275" s="142">
        <f t="shared" si="52"/>
        <v>0</v>
      </c>
      <c r="S275" s="142">
        <v>0</v>
      </c>
      <c r="T275" s="143">
        <f t="shared" si="53"/>
        <v>0</v>
      </c>
      <c r="AR275" s="144" t="s">
        <v>398</v>
      </c>
      <c r="AT275" s="144" t="s">
        <v>143</v>
      </c>
      <c r="AU275" s="144" t="s">
        <v>84</v>
      </c>
      <c r="AY275" s="13" t="s">
        <v>141</v>
      </c>
      <c r="BE275" s="145">
        <f t="shared" si="54"/>
        <v>0</v>
      </c>
      <c r="BF275" s="145">
        <f t="shared" si="55"/>
        <v>0</v>
      </c>
      <c r="BG275" s="145">
        <f t="shared" si="56"/>
        <v>0</v>
      </c>
      <c r="BH275" s="145">
        <f t="shared" si="57"/>
        <v>0</v>
      </c>
      <c r="BI275" s="145">
        <f t="shared" si="58"/>
        <v>0</v>
      </c>
      <c r="BJ275" s="13" t="s">
        <v>84</v>
      </c>
      <c r="BK275" s="145">
        <f t="shared" si="59"/>
        <v>0</v>
      </c>
      <c r="BL275" s="13" t="s">
        <v>398</v>
      </c>
      <c r="BM275" s="144" t="s">
        <v>718</v>
      </c>
    </row>
    <row r="276" spans="2:65" s="1" customFormat="1" ht="33" customHeight="1">
      <c r="B276" s="131"/>
      <c r="C276" s="132" t="s">
        <v>719</v>
      </c>
      <c r="D276" s="132" t="s">
        <v>143</v>
      </c>
      <c r="E276" s="133" t="s">
        <v>720</v>
      </c>
      <c r="F276" s="134" t="s">
        <v>721</v>
      </c>
      <c r="G276" s="135" t="s">
        <v>220</v>
      </c>
      <c r="H276" s="136">
        <v>180</v>
      </c>
      <c r="I276" s="137"/>
      <c r="J276" s="138">
        <f t="shared" si="50"/>
        <v>0</v>
      </c>
      <c r="K276" s="139"/>
      <c r="L276" s="28"/>
      <c r="M276" s="140" t="s">
        <v>1</v>
      </c>
      <c r="N276" s="141" t="s">
        <v>40</v>
      </c>
      <c r="P276" s="142">
        <f t="shared" si="51"/>
        <v>0</v>
      </c>
      <c r="Q276" s="142">
        <v>0</v>
      </c>
      <c r="R276" s="142">
        <f t="shared" si="52"/>
        <v>0</v>
      </c>
      <c r="S276" s="142">
        <v>0</v>
      </c>
      <c r="T276" s="143">
        <f t="shared" si="53"/>
        <v>0</v>
      </c>
      <c r="AR276" s="144" t="s">
        <v>398</v>
      </c>
      <c r="AT276" s="144" t="s">
        <v>143</v>
      </c>
      <c r="AU276" s="144" t="s">
        <v>84</v>
      </c>
      <c r="AY276" s="13" t="s">
        <v>141</v>
      </c>
      <c r="BE276" s="145">
        <f t="shared" si="54"/>
        <v>0</v>
      </c>
      <c r="BF276" s="145">
        <f t="shared" si="55"/>
        <v>0</v>
      </c>
      <c r="BG276" s="145">
        <f t="shared" si="56"/>
        <v>0</v>
      </c>
      <c r="BH276" s="145">
        <f t="shared" si="57"/>
        <v>0</v>
      </c>
      <c r="BI276" s="145">
        <f t="shared" si="58"/>
        <v>0</v>
      </c>
      <c r="BJ276" s="13" t="s">
        <v>84</v>
      </c>
      <c r="BK276" s="145">
        <f t="shared" si="59"/>
        <v>0</v>
      </c>
      <c r="BL276" s="13" t="s">
        <v>398</v>
      </c>
      <c r="BM276" s="144" t="s">
        <v>722</v>
      </c>
    </row>
    <row r="277" spans="2:65" s="1" customFormat="1" ht="24.15" customHeight="1">
      <c r="B277" s="131"/>
      <c r="C277" s="132" t="s">
        <v>723</v>
      </c>
      <c r="D277" s="132" t="s">
        <v>143</v>
      </c>
      <c r="E277" s="133" t="s">
        <v>724</v>
      </c>
      <c r="F277" s="134" t="s">
        <v>725</v>
      </c>
      <c r="G277" s="135" t="s">
        <v>220</v>
      </c>
      <c r="H277" s="136">
        <v>81</v>
      </c>
      <c r="I277" s="137"/>
      <c r="J277" s="138">
        <f t="shared" si="50"/>
        <v>0</v>
      </c>
      <c r="K277" s="139"/>
      <c r="L277" s="28"/>
      <c r="M277" s="140" t="s">
        <v>1</v>
      </c>
      <c r="N277" s="141" t="s">
        <v>40</v>
      </c>
      <c r="P277" s="142">
        <f t="shared" si="51"/>
        <v>0</v>
      </c>
      <c r="Q277" s="142">
        <v>0</v>
      </c>
      <c r="R277" s="142">
        <f t="shared" si="52"/>
        <v>0</v>
      </c>
      <c r="S277" s="142">
        <v>0</v>
      </c>
      <c r="T277" s="143">
        <f t="shared" si="53"/>
        <v>0</v>
      </c>
      <c r="AR277" s="144" t="s">
        <v>398</v>
      </c>
      <c r="AT277" s="144" t="s">
        <v>143</v>
      </c>
      <c r="AU277" s="144" t="s">
        <v>84</v>
      </c>
      <c r="AY277" s="13" t="s">
        <v>141</v>
      </c>
      <c r="BE277" s="145">
        <f t="shared" si="54"/>
        <v>0</v>
      </c>
      <c r="BF277" s="145">
        <f t="shared" si="55"/>
        <v>0</v>
      </c>
      <c r="BG277" s="145">
        <f t="shared" si="56"/>
        <v>0</v>
      </c>
      <c r="BH277" s="145">
        <f t="shared" si="57"/>
        <v>0</v>
      </c>
      <c r="BI277" s="145">
        <f t="shared" si="58"/>
        <v>0</v>
      </c>
      <c r="BJ277" s="13" t="s">
        <v>84</v>
      </c>
      <c r="BK277" s="145">
        <f t="shared" si="59"/>
        <v>0</v>
      </c>
      <c r="BL277" s="13" t="s">
        <v>398</v>
      </c>
      <c r="BM277" s="144" t="s">
        <v>726</v>
      </c>
    </row>
    <row r="278" spans="2:65" s="1" customFormat="1" ht="16.5" customHeight="1">
      <c r="B278" s="131"/>
      <c r="C278" s="146" t="s">
        <v>727</v>
      </c>
      <c r="D278" s="146" t="s">
        <v>171</v>
      </c>
      <c r="E278" s="147" t="s">
        <v>728</v>
      </c>
      <c r="F278" s="148" t="s">
        <v>729</v>
      </c>
      <c r="G278" s="149" t="s">
        <v>220</v>
      </c>
      <c r="H278" s="150">
        <v>3</v>
      </c>
      <c r="I278" s="151"/>
      <c r="J278" s="152">
        <f t="shared" si="50"/>
        <v>0</v>
      </c>
      <c r="K278" s="153"/>
      <c r="L278" s="154"/>
      <c r="M278" s="155" t="s">
        <v>1</v>
      </c>
      <c r="N278" s="156" t="s">
        <v>40</v>
      </c>
      <c r="P278" s="142">
        <f t="shared" si="51"/>
        <v>0</v>
      </c>
      <c r="Q278" s="142">
        <v>6.1000000000000004E-3</v>
      </c>
      <c r="R278" s="142">
        <f t="shared" si="52"/>
        <v>1.83E-2</v>
      </c>
      <c r="S278" s="142">
        <v>0</v>
      </c>
      <c r="T278" s="143">
        <f t="shared" si="53"/>
        <v>0</v>
      </c>
      <c r="AR278" s="144" t="s">
        <v>659</v>
      </c>
      <c r="AT278" s="144" t="s">
        <v>171</v>
      </c>
      <c r="AU278" s="144" t="s">
        <v>84</v>
      </c>
      <c r="AY278" s="13" t="s">
        <v>141</v>
      </c>
      <c r="BE278" s="145">
        <f t="shared" si="54"/>
        <v>0</v>
      </c>
      <c r="BF278" s="145">
        <f t="shared" si="55"/>
        <v>0</v>
      </c>
      <c r="BG278" s="145">
        <f t="shared" si="56"/>
        <v>0</v>
      </c>
      <c r="BH278" s="145">
        <f t="shared" si="57"/>
        <v>0</v>
      </c>
      <c r="BI278" s="145">
        <f t="shared" si="58"/>
        <v>0</v>
      </c>
      <c r="BJ278" s="13" t="s">
        <v>84</v>
      </c>
      <c r="BK278" s="145">
        <f t="shared" si="59"/>
        <v>0</v>
      </c>
      <c r="BL278" s="13" t="s">
        <v>659</v>
      </c>
      <c r="BM278" s="144" t="s">
        <v>730</v>
      </c>
    </row>
    <row r="279" spans="2:65" s="1" customFormat="1" ht="16.5" customHeight="1">
      <c r="B279" s="131"/>
      <c r="C279" s="146" t="s">
        <v>731</v>
      </c>
      <c r="D279" s="146" t="s">
        <v>171</v>
      </c>
      <c r="E279" s="147" t="s">
        <v>732</v>
      </c>
      <c r="F279" s="148" t="s">
        <v>733</v>
      </c>
      <c r="G279" s="149" t="s">
        <v>220</v>
      </c>
      <c r="H279" s="150">
        <v>78</v>
      </c>
      <c r="I279" s="151"/>
      <c r="J279" s="152">
        <f t="shared" si="50"/>
        <v>0</v>
      </c>
      <c r="K279" s="153"/>
      <c r="L279" s="154"/>
      <c r="M279" s="155" t="s">
        <v>1</v>
      </c>
      <c r="N279" s="156" t="s">
        <v>40</v>
      </c>
      <c r="P279" s="142">
        <f t="shared" si="51"/>
        <v>0</v>
      </c>
      <c r="Q279" s="142">
        <v>6.1000000000000004E-3</v>
      </c>
      <c r="R279" s="142">
        <f t="shared" si="52"/>
        <v>0.47580000000000006</v>
      </c>
      <c r="S279" s="142">
        <v>0</v>
      </c>
      <c r="T279" s="143">
        <f t="shared" si="53"/>
        <v>0</v>
      </c>
      <c r="AR279" s="144" t="s">
        <v>659</v>
      </c>
      <c r="AT279" s="144" t="s">
        <v>171</v>
      </c>
      <c r="AU279" s="144" t="s">
        <v>84</v>
      </c>
      <c r="AY279" s="13" t="s">
        <v>141</v>
      </c>
      <c r="BE279" s="145">
        <f t="shared" si="54"/>
        <v>0</v>
      </c>
      <c r="BF279" s="145">
        <f t="shared" si="55"/>
        <v>0</v>
      </c>
      <c r="BG279" s="145">
        <f t="shared" si="56"/>
        <v>0</v>
      </c>
      <c r="BH279" s="145">
        <f t="shared" si="57"/>
        <v>0</v>
      </c>
      <c r="BI279" s="145">
        <f t="shared" si="58"/>
        <v>0</v>
      </c>
      <c r="BJ279" s="13" t="s">
        <v>84</v>
      </c>
      <c r="BK279" s="145">
        <f t="shared" si="59"/>
        <v>0</v>
      </c>
      <c r="BL279" s="13" t="s">
        <v>659</v>
      </c>
      <c r="BM279" s="144" t="s">
        <v>734</v>
      </c>
    </row>
    <row r="280" spans="2:65" s="1" customFormat="1" ht="24.15" customHeight="1">
      <c r="B280" s="131"/>
      <c r="C280" s="132" t="s">
        <v>735</v>
      </c>
      <c r="D280" s="132" t="s">
        <v>143</v>
      </c>
      <c r="E280" s="133" t="s">
        <v>736</v>
      </c>
      <c r="F280" s="134" t="s">
        <v>737</v>
      </c>
      <c r="G280" s="135" t="s">
        <v>220</v>
      </c>
      <c r="H280" s="136">
        <v>78</v>
      </c>
      <c r="I280" s="137"/>
      <c r="J280" s="138">
        <f t="shared" si="50"/>
        <v>0</v>
      </c>
      <c r="K280" s="139"/>
      <c r="L280" s="28"/>
      <c r="M280" s="140" t="s">
        <v>1</v>
      </c>
      <c r="N280" s="141" t="s">
        <v>40</v>
      </c>
      <c r="P280" s="142">
        <f t="shared" si="51"/>
        <v>0</v>
      </c>
      <c r="Q280" s="142">
        <v>0</v>
      </c>
      <c r="R280" s="142">
        <f t="shared" si="52"/>
        <v>0</v>
      </c>
      <c r="S280" s="142">
        <v>0</v>
      </c>
      <c r="T280" s="143">
        <f t="shared" si="53"/>
        <v>0</v>
      </c>
      <c r="AR280" s="144" t="s">
        <v>398</v>
      </c>
      <c r="AT280" s="144" t="s">
        <v>143</v>
      </c>
      <c r="AU280" s="144" t="s">
        <v>84</v>
      </c>
      <c r="AY280" s="13" t="s">
        <v>141</v>
      </c>
      <c r="BE280" s="145">
        <f t="shared" si="54"/>
        <v>0</v>
      </c>
      <c r="BF280" s="145">
        <f t="shared" si="55"/>
        <v>0</v>
      </c>
      <c r="BG280" s="145">
        <f t="shared" si="56"/>
        <v>0</v>
      </c>
      <c r="BH280" s="145">
        <f t="shared" si="57"/>
        <v>0</v>
      </c>
      <c r="BI280" s="145">
        <f t="shared" si="58"/>
        <v>0</v>
      </c>
      <c r="BJ280" s="13" t="s">
        <v>84</v>
      </c>
      <c r="BK280" s="145">
        <f t="shared" si="59"/>
        <v>0</v>
      </c>
      <c r="BL280" s="13" t="s">
        <v>398</v>
      </c>
      <c r="BM280" s="144" t="s">
        <v>738</v>
      </c>
    </row>
    <row r="281" spans="2:65" s="1" customFormat="1" ht="24.15" customHeight="1">
      <c r="B281" s="131"/>
      <c r="C281" s="146" t="s">
        <v>739</v>
      </c>
      <c r="D281" s="146" t="s">
        <v>171</v>
      </c>
      <c r="E281" s="147" t="s">
        <v>740</v>
      </c>
      <c r="F281" s="148" t="s">
        <v>741</v>
      </c>
      <c r="G281" s="149" t="s">
        <v>220</v>
      </c>
      <c r="H281" s="150">
        <v>78</v>
      </c>
      <c r="I281" s="151"/>
      <c r="J281" s="152">
        <f t="shared" si="50"/>
        <v>0</v>
      </c>
      <c r="K281" s="153"/>
      <c r="L281" s="154"/>
      <c r="M281" s="155" t="s">
        <v>1</v>
      </c>
      <c r="N281" s="156" t="s">
        <v>40</v>
      </c>
      <c r="P281" s="142">
        <f t="shared" si="51"/>
        <v>0</v>
      </c>
      <c r="Q281" s="142">
        <v>2.4E-2</v>
      </c>
      <c r="R281" s="142">
        <f t="shared" si="52"/>
        <v>1.8720000000000001</v>
      </c>
      <c r="S281" s="142">
        <v>0</v>
      </c>
      <c r="T281" s="143">
        <f t="shared" si="53"/>
        <v>0</v>
      </c>
      <c r="AR281" s="144" t="s">
        <v>659</v>
      </c>
      <c r="AT281" s="144" t="s">
        <v>171</v>
      </c>
      <c r="AU281" s="144" t="s">
        <v>84</v>
      </c>
      <c r="AY281" s="13" t="s">
        <v>141</v>
      </c>
      <c r="BE281" s="145">
        <f t="shared" si="54"/>
        <v>0</v>
      </c>
      <c r="BF281" s="145">
        <f t="shared" si="55"/>
        <v>0</v>
      </c>
      <c r="BG281" s="145">
        <f t="shared" si="56"/>
        <v>0</v>
      </c>
      <c r="BH281" s="145">
        <f t="shared" si="57"/>
        <v>0</v>
      </c>
      <c r="BI281" s="145">
        <f t="shared" si="58"/>
        <v>0</v>
      </c>
      <c r="BJ281" s="13" t="s">
        <v>84</v>
      </c>
      <c r="BK281" s="145">
        <f t="shared" si="59"/>
        <v>0</v>
      </c>
      <c r="BL281" s="13" t="s">
        <v>659</v>
      </c>
      <c r="BM281" s="144" t="s">
        <v>742</v>
      </c>
    </row>
    <row r="282" spans="2:65" s="1" customFormat="1" ht="24.15" customHeight="1">
      <c r="B282" s="131"/>
      <c r="C282" s="132" t="s">
        <v>743</v>
      </c>
      <c r="D282" s="132" t="s">
        <v>143</v>
      </c>
      <c r="E282" s="133" t="s">
        <v>744</v>
      </c>
      <c r="F282" s="134" t="s">
        <v>745</v>
      </c>
      <c r="G282" s="135" t="s">
        <v>220</v>
      </c>
      <c r="H282" s="136">
        <v>3</v>
      </c>
      <c r="I282" s="137"/>
      <c r="J282" s="138">
        <f t="shared" si="50"/>
        <v>0</v>
      </c>
      <c r="K282" s="139"/>
      <c r="L282" s="28"/>
      <c r="M282" s="140" t="s">
        <v>1</v>
      </c>
      <c r="N282" s="141" t="s">
        <v>40</v>
      </c>
      <c r="P282" s="142">
        <f t="shared" si="51"/>
        <v>0</v>
      </c>
      <c r="Q282" s="142">
        <v>0</v>
      </c>
      <c r="R282" s="142">
        <f t="shared" si="52"/>
        <v>0</v>
      </c>
      <c r="S282" s="142">
        <v>0</v>
      </c>
      <c r="T282" s="143">
        <f t="shared" si="53"/>
        <v>0</v>
      </c>
      <c r="AR282" s="144" t="s">
        <v>398</v>
      </c>
      <c r="AT282" s="144" t="s">
        <v>143</v>
      </c>
      <c r="AU282" s="144" t="s">
        <v>84</v>
      </c>
      <c r="AY282" s="13" t="s">
        <v>141</v>
      </c>
      <c r="BE282" s="145">
        <f t="shared" si="54"/>
        <v>0</v>
      </c>
      <c r="BF282" s="145">
        <f t="shared" si="55"/>
        <v>0</v>
      </c>
      <c r="BG282" s="145">
        <f t="shared" si="56"/>
        <v>0</v>
      </c>
      <c r="BH282" s="145">
        <f t="shared" si="57"/>
        <v>0</v>
      </c>
      <c r="BI282" s="145">
        <f t="shared" si="58"/>
        <v>0</v>
      </c>
      <c r="BJ282" s="13" t="s">
        <v>84</v>
      </c>
      <c r="BK282" s="145">
        <f t="shared" si="59"/>
        <v>0</v>
      </c>
      <c r="BL282" s="13" t="s">
        <v>398</v>
      </c>
      <c r="BM282" s="144" t="s">
        <v>746</v>
      </c>
    </row>
    <row r="283" spans="2:65" s="1" customFormat="1" ht="16.5" customHeight="1">
      <c r="B283" s="131"/>
      <c r="C283" s="146" t="s">
        <v>747</v>
      </c>
      <c r="D283" s="146" t="s">
        <v>171</v>
      </c>
      <c r="E283" s="147" t="s">
        <v>748</v>
      </c>
      <c r="F283" s="148" t="s">
        <v>749</v>
      </c>
      <c r="G283" s="149" t="s">
        <v>220</v>
      </c>
      <c r="H283" s="150">
        <v>3</v>
      </c>
      <c r="I283" s="151"/>
      <c r="J283" s="152">
        <f t="shared" si="50"/>
        <v>0</v>
      </c>
      <c r="K283" s="153"/>
      <c r="L283" s="154"/>
      <c r="M283" s="155" t="s">
        <v>1</v>
      </c>
      <c r="N283" s="156" t="s">
        <v>40</v>
      </c>
      <c r="P283" s="142">
        <f t="shared" si="51"/>
        <v>0</v>
      </c>
      <c r="Q283" s="142">
        <v>3.4000000000000002E-2</v>
      </c>
      <c r="R283" s="142">
        <f t="shared" si="52"/>
        <v>0.10200000000000001</v>
      </c>
      <c r="S283" s="142">
        <v>0</v>
      </c>
      <c r="T283" s="143">
        <f t="shared" si="53"/>
        <v>0</v>
      </c>
      <c r="AR283" s="144" t="s">
        <v>659</v>
      </c>
      <c r="AT283" s="144" t="s">
        <v>171</v>
      </c>
      <c r="AU283" s="144" t="s">
        <v>84</v>
      </c>
      <c r="AY283" s="13" t="s">
        <v>141</v>
      </c>
      <c r="BE283" s="145">
        <f t="shared" si="54"/>
        <v>0</v>
      </c>
      <c r="BF283" s="145">
        <f t="shared" si="55"/>
        <v>0</v>
      </c>
      <c r="BG283" s="145">
        <f t="shared" si="56"/>
        <v>0</v>
      </c>
      <c r="BH283" s="145">
        <f t="shared" si="57"/>
        <v>0</v>
      </c>
      <c r="BI283" s="145">
        <f t="shared" si="58"/>
        <v>0</v>
      </c>
      <c r="BJ283" s="13" t="s">
        <v>84</v>
      </c>
      <c r="BK283" s="145">
        <f t="shared" si="59"/>
        <v>0</v>
      </c>
      <c r="BL283" s="13" t="s">
        <v>659</v>
      </c>
      <c r="BM283" s="144" t="s">
        <v>750</v>
      </c>
    </row>
    <row r="284" spans="2:65" s="1" customFormat="1" ht="24.15" customHeight="1">
      <c r="B284" s="131"/>
      <c r="C284" s="132" t="s">
        <v>751</v>
      </c>
      <c r="D284" s="132" t="s">
        <v>143</v>
      </c>
      <c r="E284" s="133" t="s">
        <v>752</v>
      </c>
      <c r="F284" s="134" t="s">
        <v>753</v>
      </c>
      <c r="G284" s="135" t="s">
        <v>220</v>
      </c>
      <c r="H284" s="136">
        <v>600</v>
      </c>
      <c r="I284" s="137"/>
      <c r="J284" s="138">
        <f t="shared" si="50"/>
        <v>0</v>
      </c>
      <c r="K284" s="139"/>
      <c r="L284" s="28"/>
      <c r="M284" s="140" t="s">
        <v>1</v>
      </c>
      <c r="N284" s="141" t="s">
        <v>40</v>
      </c>
      <c r="P284" s="142">
        <f t="shared" si="51"/>
        <v>0</v>
      </c>
      <c r="Q284" s="142">
        <v>0</v>
      </c>
      <c r="R284" s="142">
        <f t="shared" si="52"/>
        <v>0</v>
      </c>
      <c r="S284" s="142">
        <v>0</v>
      </c>
      <c r="T284" s="143">
        <f t="shared" si="53"/>
        <v>0</v>
      </c>
      <c r="AR284" s="144" t="s">
        <v>398</v>
      </c>
      <c r="AT284" s="144" t="s">
        <v>143</v>
      </c>
      <c r="AU284" s="144" t="s">
        <v>84</v>
      </c>
      <c r="AY284" s="13" t="s">
        <v>141</v>
      </c>
      <c r="BE284" s="145">
        <f t="shared" si="54"/>
        <v>0</v>
      </c>
      <c r="BF284" s="145">
        <f t="shared" si="55"/>
        <v>0</v>
      </c>
      <c r="BG284" s="145">
        <f t="shared" si="56"/>
        <v>0</v>
      </c>
      <c r="BH284" s="145">
        <f t="shared" si="57"/>
        <v>0</v>
      </c>
      <c r="BI284" s="145">
        <f t="shared" si="58"/>
        <v>0</v>
      </c>
      <c r="BJ284" s="13" t="s">
        <v>84</v>
      </c>
      <c r="BK284" s="145">
        <f t="shared" si="59"/>
        <v>0</v>
      </c>
      <c r="BL284" s="13" t="s">
        <v>398</v>
      </c>
      <c r="BM284" s="144" t="s">
        <v>754</v>
      </c>
    </row>
    <row r="285" spans="2:65" s="1" customFormat="1" ht="16.5" customHeight="1">
      <c r="B285" s="131"/>
      <c r="C285" s="146" t="s">
        <v>755</v>
      </c>
      <c r="D285" s="146" t="s">
        <v>171</v>
      </c>
      <c r="E285" s="147" t="s">
        <v>756</v>
      </c>
      <c r="F285" s="148" t="s">
        <v>757</v>
      </c>
      <c r="G285" s="149" t="s">
        <v>187</v>
      </c>
      <c r="H285" s="150">
        <v>570</v>
      </c>
      <c r="I285" s="151"/>
      <c r="J285" s="152">
        <f t="shared" si="50"/>
        <v>0</v>
      </c>
      <c r="K285" s="153"/>
      <c r="L285" s="154"/>
      <c r="M285" s="155" t="s">
        <v>1</v>
      </c>
      <c r="N285" s="156" t="s">
        <v>40</v>
      </c>
      <c r="P285" s="142">
        <f t="shared" si="51"/>
        <v>0</v>
      </c>
      <c r="Q285" s="142">
        <v>1E-3</v>
      </c>
      <c r="R285" s="142">
        <f t="shared" si="52"/>
        <v>0.57000000000000006</v>
      </c>
      <c r="S285" s="142">
        <v>0</v>
      </c>
      <c r="T285" s="143">
        <f t="shared" si="53"/>
        <v>0</v>
      </c>
      <c r="AR285" s="144" t="s">
        <v>659</v>
      </c>
      <c r="AT285" s="144" t="s">
        <v>171</v>
      </c>
      <c r="AU285" s="144" t="s">
        <v>84</v>
      </c>
      <c r="AY285" s="13" t="s">
        <v>141</v>
      </c>
      <c r="BE285" s="145">
        <f t="shared" si="54"/>
        <v>0</v>
      </c>
      <c r="BF285" s="145">
        <f t="shared" si="55"/>
        <v>0</v>
      </c>
      <c r="BG285" s="145">
        <f t="shared" si="56"/>
        <v>0</v>
      </c>
      <c r="BH285" s="145">
        <f t="shared" si="57"/>
        <v>0</v>
      </c>
      <c r="BI285" s="145">
        <f t="shared" si="58"/>
        <v>0</v>
      </c>
      <c r="BJ285" s="13" t="s">
        <v>84</v>
      </c>
      <c r="BK285" s="145">
        <f t="shared" si="59"/>
        <v>0</v>
      </c>
      <c r="BL285" s="13" t="s">
        <v>659</v>
      </c>
      <c r="BM285" s="144" t="s">
        <v>758</v>
      </c>
    </row>
    <row r="286" spans="2:65" s="1" customFormat="1" ht="24.15" customHeight="1">
      <c r="B286" s="131"/>
      <c r="C286" s="132" t="s">
        <v>759</v>
      </c>
      <c r="D286" s="132" t="s">
        <v>143</v>
      </c>
      <c r="E286" s="133" t="s">
        <v>760</v>
      </c>
      <c r="F286" s="134" t="s">
        <v>761</v>
      </c>
      <c r="G286" s="135" t="s">
        <v>220</v>
      </c>
      <c r="H286" s="136">
        <v>170</v>
      </c>
      <c r="I286" s="137"/>
      <c r="J286" s="138">
        <f t="shared" si="50"/>
        <v>0</v>
      </c>
      <c r="K286" s="139"/>
      <c r="L286" s="28"/>
      <c r="M286" s="140" t="s">
        <v>1</v>
      </c>
      <c r="N286" s="141" t="s">
        <v>40</v>
      </c>
      <c r="P286" s="142">
        <f t="shared" si="51"/>
        <v>0</v>
      </c>
      <c r="Q286" s="142">
        <v>0</v>
      </c>
      <c r="R286" s="142">
        <f t="shared" si="52"/>
        <v>0</v>
      </c>
      <c r="S286" s="142">
        <v>0</v>
      </c>
      <c r="T286" s="143">
        <f t="shared" si="53"/>
        <v>0</v>
      </c>
      <c r="AR286" s="144" t="s">
        <v>398</v>
      </c>
      <c r="AT286" s="144" t="s">
        <v>143</v>
      </c>
      <c r="AU286" s="144" t="s">
        <v>84</v>
      </c>
      <c r="AY286" s="13" t="s">
        <v>141</v>
      </c>
      <c r="BE286" s="145">
        <f t="shared" si="54"/>
        <v>0</v>
      </c>
      <c r="BF286" s="145">
        <f t="shared" si="55"/>
        <v>0</v>
      </c>
      <c r="BG286" s="145">
        <f t="shared" si="56"/>
        <v>0</v>
      </c>
      <c r="BH286" s="145">
        <f t="shared" si="57"/>
        <v>0</v>
      </c>
      <c r="BI286" s="145">
        <f t="shared" si="58"/>
        <v>0</v>
      </c>
      <c r="BJ286" s="13" t="s">
        <v>84</v>
      </c>
      <c r="BK286" s="145">
        <f t="shared" si="59"/>
        <v>0</v>
      </c>
      <c r="BL286" s="13" t="s">
        <v>398</v>
      </c>
      <c r="BM286" s="144" t="s">
        <v>762</v>
      </c>
    </row>
    <row r="287" spans="2:65" s="1" customFormat="1" ht="16.5" customHeight="1">
      <c r="B287" s="131"/>
      <c r="C287" s="146" t="s">
        <v>763</v>
      </c>
      <c r="D287" s="146" t="s">
        <v>171</v>
      </c>
      <c r="E287" s="147" t="s">
        <v>764</v>
      </c>
      <c r="F287" s="148" t="s">
        <v>765</v>
      </c>
      <c r="G287" s="149" t="s">
        <v>187</v>
      </c>
      <c r="H287" s="150">
        <v>170</v>
      </c>
      <c r="I287" s="151"/>
      <c r="J287" s="152">
        <f t="shared" si="50"/>
        <v>0</v>
      </c>
      <c r="K287" s="153"/>
      <c r="L287" s="154"/>
      <c r="M287" s="155" t="s">
        <v>1</v>
      </c>
      <c r="N287" s="156" t="s">
        <v>40</v>
      </c>
      <c r="P287" s="142">
        <f t="shared" si="51"/>
        <v>0</v>
      </c>
      <c r="Q287" s="142">
        <v>1E-3</v>
      </c>
      <c r="R287" s="142">
        <f t="shared" si="52"/>
        <v>0.17</v>
      </c>
      <c r="S287" s="142">
        <v>0</v>
      </c>
      <c r="T287" s="143">
        <f t="shared" si="53"/>
        <v>0</v>
      </c>
      <c r="AR287" s="144" t="s">
        <v>659</v>
      </c>
      <c r="AT287" s="144" t="s">
        <v>171</v>
      </c>
      <c r="AU287" s="144" t="s">
        <v>84</v>
      </c>
      <c r="AY287" s="13" t="s">
        <v>141</v>
      </c>
      <c r="BE287" s="145">
        <f t="shared" si="54"/>
        <v>0</v>
      </c>
      <c r="BF287" s="145">
        <f t="shared" si="55"/>
        <v>0</v>
      </c>
      <c r="BG287" s="145">
        <f t="shared" si="56"/>
        <v>0</v>
      </c>
      <c r="BH287" s="145">
        <f t="shared" si="57"/>
        <v>0</v>
      </c>
      <c r="BI287" s="145">
        <f t="shared" si="58"/>
        <v>0</v>
      </c>
      <c r="BJ287" s="13" t="s">
        <v>84</v>
      </c>
      <c r="BK287" s="145">
        <f t="shared" si="59"/>
        <v>0</v>
      </c>
      <c r="BL287" s="13" t="s">
        <v>659</v>
      </c>
      <c r="BM287" s="144" t="s">
        <v>766</v>
      </c>
    </row>
    <row r="288" spans="2:65" s="1" customFormat="1" ht="24.15" customHeight="1">
      <c r="B288" s="131"/>
      <c r="C288" s="132" t="s">
        <v>767</v>
      </c>
      <c r="D288" s="132" t="s">
        <v>143</v>
      </c>
      <c r="E288" s="133" t="s">
        <v>768</v>
      </c>
      <c r="F288" s="134" t="s">
        <v>769</v>
      </c>
      <c r="G288" s="135" t="s">
        <v>220</v>
      </c>
      <c r="H288" s="136">
        <v>48</v>
      </c>
      <c r="I288" s="137"/>
      <c r="J288" s="138">
        <f t="shared" si="50"/>
        <v>0</v>
      </c>
      <c r="K288" s="139"/>
      <c r="L288" s="28"/>
      <c r="M288" s="140" t="s">
        <v>1</v>
      </c>
      <c r="N288" s="141" t="s">
        <v>40</v>
      </c>
      <c r="P288" s="142">
        <f t="shared" si="51"/>
        <v>0</v>
      </c>
      <c r="Q288" s="142">
        <v>0</v>
      </c>
      <c r="R288" s="142">
        <f t="shared" si="52"/>
        <v>0</v>
      </c>
      <c r="S288" s="142">
        <v>0</v>
      </c>
      <c r="T288" s="143">
        <f t="shared" si="53"/>
        <v>0</v>
      </c>
      <c r="AR288" s="144" t="s">
        <v>398</v>
      </c>
      <c r="AT288" s="144" t="s">
        <v>143</v>
      </c>
      <c r="AU288" s="144" t="s">
        <v>84</v>
      </c>
      <c r="AY288" s="13" t="s">
        <v>141</v>
      </c>
      <c r="BE288" s="145">
        <f t="shared" si="54"/>
        <v>0</v>
      </c>
      <c r="BF288" s="145">
        <f t="shared" si="55"/>
        <v>0</v>
      </c>
      <c r="BG288" s="145">
        <f t="shared" si="56"/>
        <v>0</v>
      </c>
      <c r="BH288" s="145">
        <f t="shared" si="57"/>
        <v>0</v>
      </c>
      <c r="BI288" s="145">
        <f t="shared" si="58"/>
        <v>0</v>
      </c>
      <c r="BJ288" s="13" t="s">
        <v>84</v>
      </c>
      <c r="BK288" s="145">
        <f t="shared" si="59"/>
        <v>0</v>
      </c>
      <c r="BL288" s="13" t="s">
        <v>398</v>
      </c>
      <c r="BM288" s="144" t="s">
        <v>770</v>
      </c>
    </row>
    <row r="289" spans="2:65" s="1" customFormat="1" ht="21.75" customHeight="1">
      <c r="B289" s="131"/>
      <c r="C289" s="146" t="s">
        <v>771</v>
      </c>
      <c r="D289" s="146" t="s">
        <v>171</v>
      </c>
      <c r="E289" s="147" t="s">
        <v>772</v>
      </c>
      <c r="F289" s="148" t="s">
        <v>773</v>
      </c>
      <c r="G289" s="149" t="s">
        <v>220</v>
      </c>
      <c r="H289" s="150">
        <v>48</v>
      </c>
      <c r="I289" s="151"/>
      <c r="J289" s="152">
        <f t="shared" si="50"/>
        <v>0</v>
      </c>
      <c r="K289" s="153"/>
      <c r="L289" s="154"/>
      <c r="M289" s="155" t="s">
        <v>1</v>
      </c>
      <c r="N289" s="156" t="s">
        <v>40</v>
      </c>
      <c r="P289" s="142">
        <f t="shared" si="51"/>
        <v>0</v>
      </c>
      <c r="Q289" s="142">
        <v>1.6000000000000001E-4</v>
      </c>
      <c r="R289" s="142">
        <f t="shared" si="52"/>
        <v>7.6800000000000011E-3</v>
      </c>
      <c r="S289" s="142">
        <v>0</v>
      </c>
      <c r="T289" s="143">
        <f t="shared" si="53"/>
        <v>0</v>
      </c>
      <c r="AR289" s="144" t="s">
        <v>659</v>
      </c>
      <c r="AT289" s="144" t="s">
        <v>171</v>
      </c>
      <c r="AU289" s="144" t="s">
        <v>84</v>
      </c>
      <c r="AY289" s="13" t="s">
        <v>141</v>
      </c>
      <c r="BE289" s="145">
        <f t="shared" si="54"/>
        <v>0</v>
      </c>
      <c r="BF289" s="145">
        <f t="shared" si="55"/>
        <v>0</v>
      </c>
      <c r="BG289" s="145">
        <f t="shared" si="56"/>
        <v>0</v>
      </c>
      <c r="BH289" s="145">
        <f t="shared" si="57"/>
        <v>0</v>
      </c>
      <c r="BI289" s="145">
        <f t="shared" si="58"/>
        <v>0</v>
      </c>
      <c r="BJ289" s="13" t="s">
        <v>84</v>
      </c>
      <c r="BK289" s="145">
        <f t="shared" si="59"/>
        <v>0</v>
      </c>
      <c r="BL289" s="13" t="s">
        <v>659</v>
      </c>
      <c r="BM289" s="144" t="s">
        <v>774</v>
      </c>
    </row>
    <row r="290" spans="2:65" s="1" customFormat="1" ht="16.5" customHeight="1">
      <c r="B290" s="131"/>
      <c r="C290" s="132" t="s">
        <v>775</v>
      </c>
      <c r="D290" s="132" t="s">
        <v>143</v>
      </c>
      <c r="E290" s="133" t="s">
        <v>776</v>
      </c>
      <c r="F290" s="134" t="s">
        <v>777</v>
      </c>
      <c r="G290" s="135" t="s">
        <v>220</v>
      </c>
      <c r="H290" s="136">
        <v>162</v>
      </c>
      <c r="I290" s="137"/>
      <c r="J290" s="138">
        <f t="shared" si="50"/>
        <v>0</v>
      </c>
      <c r="K290" s="139"/>
      <c r="L290" s="28"/>
      <c r="M290" s="140" t="s">
        <v>1</v>
      </c>
      <c r="N290" s="141" t="s">
        <v>40</v>
      </c>
      <c r="P290" s="142">
        <f t="shared" si="51"/>
        <v>0</v>
      </c>
      <c r="Q290" s="142">
        <v>0</v>
      </c>
      <c r="R290" s="142">
        <f t="shared" si="52"/>
        <v>0</v>
      </c>
      <c r="S290" s="142">
        <v>0</v>
      </c>
      <c r="T290" s="143">
        <f t="shared" si="53"/>
        <v>0</v>
      </c>
      <c r="AR290" s="144" t="s">
        <v>398</v>
      </c>
      <c r="AT290" s="144" t="s">
        <v>143</v>
      </c>
      <c r="AU290" s="144" t="s">
        <v>84</v>
      </c>
      <c r="AY290" s="13" t="s">
        <v>141</v>
      </c>
      <c r="BE290" s="145">
        <f t="shared" si="54"/>
        <v>0</v>
      </c>
      <c r="BF290" s="145">
        <f t="shared" si="55"/>
        <v>0</v>
      </c>
      <c r="BG290" s="145">
        <f t="shared" si="56"/>
        <v>0</v>
      </c>
      <c r="BH290" s="145">
        <f t="shared" si="57"/>
        <v>0</v>
      </c>
      <c r="BI290" s="145">
        <f t="shared" si="58"/>
        <v>0</v>
      </c>
      <c r="BJ290" s="13" t="s">
        <v>84</v>
      </c>
      <c r="BK290" s="145">
        <f t="shared" si="59"/>
        <v>0</v>
      </c>
      <c r="BL290" s="13" t="s">
        <v>398</v>
      </c>
      <c r="BM290" s="144" t="s">
        <v>778</v>
      </c>
    </row>
    <row r="291" spans="2:65" s="1" customFormat="1" ht="16.5" customHeight="1">
      <c r="B291" s="131"/>
      <c r="C291" s="146" t="s">
        <v>779</v>
      </c>
      <c r="D291" s="146" t="s">
        <v>171</v>
      </c>
      <c r="E291" s="147" t="s">
        <v>780</v>
      </c>
      <c r="F291" s="148" t="s">
        <v>781</v>
      </c>
      <c r="G291" s="149" t="s">
        <v>220</v>
      </c>
      <c r="H291" s="150">
        <v>162</v>
      </c>
      <c r="I291" s="151"/>
      <c r="J291" s="152">
        <f t="shared" si="50"/>
        <v>0</v>
      </c>
      <c r="K291" s="153"/>
      <c r="L291" s="154"/>
      <c r="M291" s="155" t="s">
        <v>1</v>
      </c>
      <c r="N291" s="156" t="s">
        <v>40</v>
      </c>
      <c r="P291" s="142">
        <f t="shared" si="51"/>
        <v>0</v>
      </c>
      <c r="Q291" s="142">
        <v>2.1000000000000001E-4</v>
      </c>
      <c r="R291" s="142">
        <f t="shared" si="52"/>
        <v>3.4020000000000002E-2</v>
      </c>
      <c r="S291" s="142">
        <v>0</v>
      </c>
      <c r="T291" s="143">
        <f t="shared" si="53"/>
        <v>0</v>
      </c>
      <c r="AR291" s="144" t="s">
        <v>659</v>
      </c>
      <c r="AT291" s="144" t="s">
        <v>171</v>
      </c>
      <c r="AU291" s="144" t="s">
        <v>84</v>
      </c>
      <c r="AY291" s="13" t="s">
        <v>141</v>
      </c>
      <c r="BE291" s="145">
        <f t="shared" si="54"/>
        <v>0</v>
      </c>
      <c r="BF291" s="145">
        <f t="shared" si="55"/>
        <v>0</v>
      </c>
      <c r="BG291" s="145">
        <f t="shared" si="56"/>
        <v>0</v>
      </c>
      <c r="BH291" s="145">
        <f t="shared" si="57"/>
        <v>0</v>
      </c>
      <c r="BI291" s="145">
        <f t="shared" si="58"/>
        <v>0</v>
      </c>
      <c r="BJ291" s="13" t="s">
        <v>84</v>
      </c>
      <c r="BK291" s="145">
        <f t="shared" si="59"/>
        <v>0</v>
      </c>
      <c r="BL291" s="13" t="s">
        <v>659</v>
      </c>
      <c r="BM291" s="144" t="s">
        <v>782</v>
      </c>
    </row>
    <row r="292" spans="2:65" s="1" customFormat="1" ht="16.5" customHeight="1">
      <c r="B292" s="131"/>
      <c r="C292" s="132" t="s">
        <v>783</v>
      </c>
      <c r="D292" s="132" t="s">
        <v>143</v>
      </c>
      <c r="E292" s="133" t="s">
        <v>784</v>
      </c>
      <c r="F292" s="134" t="s">
        <v>785</v>
      </c>
      <c r="G292" s="135" t="s">
        <v>95</v>
      </c>
      <c r="H292" s="136">
        <v>15</v>
      </c>
      <c r="I292" s="137"/>
      <c r="J292" s="138">
        <f t="shared" si="50"/>
        <v>0</v>
      </c>
      <c r="K292" s="139"/>
      <c r="L292" s="28"/>
      <c r="M292" s="140" t="s">
        <v>1</v>
      </c>
      <c r="N292" s="141" t="s">
        <v>40</v>
      </c>
      <c r="P292" s="142">
        <f t="shared" si="51"/>
        <v>0</v>
      </c>
      <c r="Q292" s="142">
        <v>0</v>
      </c>
      <c r="R292" s="142">
        <f t="shared" si="52"/>
        <v>0</v>
      </c>
      <c r="S292" s="142">
        <v>0</v>
      </c>
      <c r="T292" s="143">
        <f t="shared" si="53"/>
        <v>0</v>
      </c>
      <c r="AR292" s="144" t="s">
        <v>398</v>
      </c>
      <c r="AT292" s="144" t="s">
        <v>143</v>
      </c>
      <c r="AU292" s="144" t="s">
        <v>84</v>
      </c>
      <c r="AY292" s="13" t="s">
        <v>141</v>
      </c>
      <c r="BE292" s="145">
        <f t="shared" si="54"/>
        <v>0</v>
      </c>
      <c r="BF292" s="145">
        <f t="shared" si="55"/>
        <v>0</v>
      </c>
      <c r="BG292" s="145">
        <f t="shared" si="56"/>
        <v>0</v>
      </c>
      <c r="BH292" s="145">
        <f t="shared" si="57"/>
        <v>0</v>
      </c>
      <c r="BI292" s="145">
        <f t="shared" si="58"/>
        <v>0</v>
      </c>
      <c r="BJ292" s="13" t="s">
        <v>84</v>
      </c>
      <c r="BK292" s="145">
        <f t="shared" si="59"/>
        <v>0</v>
      </c>
      <c r="BL292" s="13" t="s">
        <v>398</v>
      </c>
      <c r="BM292" s="144" t="s">
        <v>786</v>
      </c>
    </row>
    <row r="293" spans="2:65" s="1" customFormat="1" ht="21.75" customHeight="1">
      <c r="B293" s="131"/>
      <c r="C293" s="132" t="s">
        <v>787</v>
      </c>
      <c r="D293" s="132" t="s">
        <v>143</v>
      </c>
      <c r="E293" s="133" t="s">
        <v>788</v>
      </c>
      <c r="F293" s="134" t="s">
        <v>789</v>
      </c>
      <c r="G293" s="135" t="s">
        <v>95</v>
      </c>
      <c r="H293" s="136">
        <v>15</v>
      </c>
      <c r="I293" s="137"/>
      <c r="J293" s="138">
        <f t="shared" si="50"/>
        <v>0</v>
      </c>
      <c r="K293" s="139"/>
      <c r="L293" s="28"/>
      <c r="M293" s="140" t="s">
        <v>1</v>
      </c>
      <c r="N293" s="141" t="s">
        <v>40</v>
      </c>
      <c r="P293" s="142">
        <f t="shared" si="51"/>
        <v>0</v>
      </c>
      <c r="Q293" s="142">
        <v>0</v>
      </c>
      <c r="R293" s="142">
        <f t="shared" si="52"/>
        <v>0</v>
      </c>
      <c r="S293" s="142">
        <v>0</v>
      </c>
      <c r="T293" s="143">
        <f t="shared" si="53"/>
        <v>0</v>
      </c>
      <c r="AR293" s="144" t="s">
        <v>398</v>
      </c>
      <c r="AT293" s="144" t="s">
        <v>143</v>
      </c>
      <c r="AU293" s="144" t="s">
        <v>84</v>
      </c>
      <c r="AY293" s="13" t="s">
        <v>141</v>
      </c>
      <c r="BE293" s="145">
        <f t="shared" si="54"/>
        <v>0</v>
      </c>
      <c r="BF293" s="145">
        <f t="shared" si="55"/>
        <v>0</v>
      </c>
      <c r="BG293" s="145">
        <f t="shared" si="56"/>
        <v>0</v>
      </c>
      <c r="BH293" s="145">
        <f t="shared" si="57"/>
        <v>0</v>
      </c>
      <c r="BI293" s="145">
        <f t="shared" si="58"/>
        <v>0</v>
      </c>
      <c r="BJ293" s="13" t="s">
        <v>84</v>
      </c>
      <c r="BK293" s="145">
        <f t="shared" si="59"/>
        <v>0</v>
      </c>
      <c r="BL293" s="13" t="s">
        <v>398</v>
      </c>
      <c r="BM293" s="144" t="s">
        <v>790</v>
      </c>
    </row>
    <row r="294" spans="2:65" s="1" customFormat="1" ht="24.15" customHeight="1">
      <c r="B294" s="131"/>
      <c r="C294" s="132" t="s">
        <v>791</v>
      </c>
      <c r="D294" s="132" t="s">
        <v>143</v>
      </c>
      <c r="E294" s="133" t="s">
        <v>792</v>
      </c>
      <c r="F294" s="134" t="s">
        <v>793</v>
      </c>
      <c r="G294" s="135" t="s">
        <v>220</v>
      </c>
      <c r="H294" s="136">
        <v>180</v>
      </c>
      <c r="I294" s="137"/>
      <c r="J294" s="138">
        <f t="shared" si="50"/>
        <v>0</v>
      </c>
      <c r="K294" s="139"/>
      <c r="L294" s="28"/>
      <c r="M294" s="140" t="s">
        <v>1</v>
      </c>
      <c r="N294" s="141" t="s">
        <v>40</v>
      </c>
      <c r="P294" s="142">
        <f t="shared" si="51"/>
        <v>0</v>
      </c>
      <c r="Q294" s="142">
        <v>0</v>
      </c>
      <c r="R294" s="142">
        <f t="shared" si="52"/>
        <v>0</v>
      </c>
      <c r="S294" s="142">
        <v>0</v>
      </c>
      <c r="T294" s="143">
        <f t="shared" si="53"/>
        <v>0</v>
      </c>
      <c r="AR294" s="144" t="s">
        <v>398</v>
      </c>
      <c r="AT294" s="144" t="s">
        <v>143</v>
      </c>
      <c r="AU294" s="144" t="s">
        <v>84</v>
      </c>
      <c r="AY294" s="13" t="s">
        <v>141</v>
      </c>
      <c r="BE294" s="145">
        <f t="shared" si="54"/>
        <v>0</v>
      </c>
      <c r="BF294" s="145">
        <f t="shared" si="55"/>
        <v>0</v>
      </c>
      <c r="BG294" s="145">
        <f t="shared" si="56"/>
        <v>0</v>
      </c>
      <c r="BH294" s="145">
        <f t="shared" si="57"/>
        <v>0</v>
      </c>
      <c r="BI294" s="145">
        <f t="shared" si="58"/>
        <v>0</v>
      </c>
      <c r="BJ294" s="13" t="s">
        <v>84</v>
      </c>
      <c r="BK294" s="145">
        <f t="shared" si="59"/>
        <v>0</v>
      </c>
      <c r="BL294" s="13" t="s">
        <v>398</v>
      </c>
      <c r="BM294" s="144" t="s">
        <v>794</v>
      </c>
    </row>
    <row r="295" spans="2:65" s="1" customFormat="1" ht="16.5" customHeight="1">
      <c r="B295" s="131"/>
      <c r="C295" s="146" t="s">
        <v>795</v>
      </c>
      <c r="D295" s="146" t="s">
        <v>171</v>
      </c>
      <c r="E295" s="147" t="s">
        <v>796</v>
      </c>
      <c r="F295" s="148" t="s">
        <v>797</v>
      </c>
      <c r="G295" s="149" t="s">
        <v>220</v>
      </c>
      <c r="H295" s="150">
        <v>180</v>
      </c>
      <c r="I295" s="151"/>
      <c r="J295" s="152">
        <f t="shared" si="50"/>
        <v>0</v>
      </c>
      <c r="K295" s="153"/>
      <c r="L295" s="154"/>
      <c r="M295" s="155" t="s">
        <v>1</v>
      </c>
      <c r="N295" s="156" t="s">
        <v>40</v>
      </c>
      <c r="P295" s="142">
        <f t="shared" si="51"/>
        <v>0</v>
      </c>
      <c r="Q295" s="142">
        <v>1.0000000000000001E-5</v>
      </c>
      <c r="R295" s="142">
        <f t="shared" si="52"/>
        <v>1.8000000000000002E-3</v>
      </c>
      <c r="S295" s="142">
        <v>0</v>
      </c>
      <c r="T295" s="143">
        <f t="shared" si="53"/>
        <v>0</v>
      </c>
      <c r="AR295" s="144" t="s">
        <v>659</v>
      </c>
      <c r="AT295" s="144" t="s">
        <v>171</v>
      </c>
      <c r="AU295" s="144" t="s">
        <v>84</v>
      </c>
      <c r="AY295" s="13" t="s">
        <v>141</v>
      </c>
      <c r="BE295" s="145">
        <f t="shared" si="54"/>
        <v>0</v>
      </c>
      <c r="BF295" s="145">
        <f t="shared" si="55"/>
        <v>0</v>
      </c>
      <c r="BG295" s="145">
        <f t="shared" si="56"/>
        <v>0</v>
      </c>
      <c r="BH295" s="145">
        <f t="shared" si="57"/>
        <v>0</v>
      </c>
      <c r="BI295" s="145">
        <f t="shared" si="58"/>
        <v>0</v>
      </c>
      <c r="BJ295" s="13" t="s">
        <v>84</v>
      </c>
      <c r="BK295" s="145">
        <f t="shared" si="59"/>
        <v>0</v>
      </c>
      <c r="BL295" s="13" t="s">
        <v>659</v>
      </c>
      <c r="BM295" s="144" t="s">
        <v>798</v>
      </c>
    </row>
    <row r="296" spans="2:65" s="1" customFormat="1" ht="21.75" customHeight="1">
      <c r="B296" s="131"/>
      <c r="C296" s="132" t="s">
        <v>799</v>
      </c>
      <c r="D296" s="132" t="s">
        <v>143</v>
      </c>
      <c r="E296" s="133" t="s">
        <v>800</v>
      </c>
      <c r="F296" s="134" t="s">
        <v>801</v>
      </c>
      <c r="G296" s="135" t="s">
        <v>388</v>
      </c>
      <c r="H296" s="136">
        <v>800</v>
      </c>
      <c r="I296" s="137"/>
      <c r="J296" s="138">
        <f t="shared" si="50"/>
        <v>0</v>
      </c>
      <c r="K296" s="139"/>
      <c r="L296" s="28"/>
      <c r="M296" s="140" t="s">
        <v>1</v>
      </c>
      <c r="N296" s="141" t="s">
        <v>40</v>
      </c>
      <c r="P296" s="142">
        <f t="shared" si="51"/>
        <v>0</v>
      </c>
      <c r="Q296" s="142">
        <v>0</v>
      </c>
      <c r="R296" s="142">
        <f t="shared" si="52"/>
        <v>0</v>
      </c>
      <c r="S296" s="142">
        <v>0</v>
      </c>
      <c r="T296" s="143">
        <f t="shared" si="53"/>
        <v>0</v>
      </c>
      <c r="AR296" s="144" t="s">
        <v>398</v>
      </c>
      <c r="AT296" s="144" t="s">
        <v>143</v>
      </c>
      <c r="AU296" s="144" t="s">
        <v>84</v>
      </c>
      <c r="AY296" s="13" t="s">
        <v>141</v>
      </c>
      <c r="BE296" s="145">
        <f t="shared" si="54"/>
        <v>0</v>
      </c>
      <c r="BF296" s="145">
        <f t="shared" si="55"/>
        <v>0</v>
      </c>
      <c r="BG296" s="145">
        <f t="shared" si="56"/>
        <v>0</v>
      </c>
      <c r="BH296" s="145">
        <f t="shared" si="57"/>
        <v>0</v>
      </c>
      <c r="BI296" s="145">
        <f t="shared" si="58"/>
        <v>0</v>
      </c>
      <c r="BJ296" s="13" t="s">
        <v>84</v>
      </c>
      <c r="BK296" s="145">
        <f t="shared" si="59"/>
        <v>0</v>
      </c>
      <c r="BL296" s="13" t="s">
        <v>398</v>
      </c>
      <c r="BM296" s="144" t="s">
        <v>802</v>
      </c>
    </row>
    <row r="297" spans="2:65" s="1" customFormat="1" ht="16.5" customHeight="1">
      <c r="B297" s="131"/>
      <c r="C297" s="146" t="s">
        <v>803</v>
      </c>
      <c r="D297" s="146" t="s">
        <v>171</v>
      </c>
      <c r="E297" s="147" t="s">
        <v>804</v>
      </c>
      <c r="F297" s="148" t="s">
        <v>805</v>
      </c>
      <c r="G297" s="149" t="s">
        <v>388</v>
      </c>
      <c r="H297" s="150">
        <v>800</v>
      </c>
      <c r="I297" s="151"/>
      <c r="J297" s="152">
        <f t="shared" si="50"/>
        <v>0</v>
      </c>
      <c r="K297" s="153"/>
      <c r="L297" s="154"/>
      <c r="M297" s="155" t="s">
        <v>1</v>
      </c>
      <c r="N297" s="156" t="s">
        <v>40</v>
      </c>
      <c r="P297" s="142">
        <f t="shared" si="51"/>
        <v>0</v>
      </c>
      <c r="Q297" s="142">
        <v>6.2E-4</v>
      </c>
      <c r="R297" s="142">
        <f t="shared" si="52"/>
        <v>0.496</v>
      </c>
      <c r="S297" s="142">
        <v>0</v>
      </c>
      <c r="T297" s="143">
        <f t="shared" si="53"/>
        <v>0</v>
      </c>
      <c r="AR297" s="144" t="s">
        <v>659</v>
      </c>
      <c r="AT297" s="144" t="s">
        <v>171</v>
      </c>
      <c r="AU297" s="144" t="s">
        <v>84</v>
      </c>
      <c r="AY297" s="13" t="s">
        <v>141</v>
      </c>
      <c r="BE297" s="145">
        <f t="shared" si="54"/>
        <v>0</v>
      </c>
      <c r="BF297" s="145">
        <f t="shared" si="55"/>
        <v>0</v>
      </c>
      <c r="BG297" s="145">
        <f t="shared" si="56"/>
        <v>0</v>
      </c>
      <c r="BH297" s="145">
        <f t="shared" si="57"/>
        <v>0</v>
      </c>
      <c r="BI297" s="145">
        <f t="shared" si="58"/>
        <v>0</v>
      </c>
      <c r="BJ297" s="13" t="s">
        <v>84</v>
      </c>
      <c r="BK297" s="145">
        <f t="shared" si="59"/>
        <v>0</v>
      </c>
      <c r="BL297" s="13" t="s">
        <v>659</v>
      </c>
      <c r="BM297" s="144" t="s">
        <v>806</v>
      </c>
    </row>
    <row r="298" spans="2:65" s="1" customFormat="1" ht="16.5" customHeight="1">
      <c r="B298" s="131"/>
      <c r="C298" s="146" t="s">
        <v>807</v>
      </c>
      <c r="D298" s="146" t="s">
        <v>171</v>
      </c>
      <c r="E298" s="147" t="s">
        <v>808</v>
      </c>
      <c r="F298" s="148" t="s">
        <v>809</v>
      </c>
      <c r="G298" s="149" t="s">
        <v>388</v>
      </c>
      <c r="H298" s="150">
        <v>600</v>
      </c>
      <c r="I298" s="151"/>
      <c r="J298" s="152">
        <f t="shared" si="50"/>
        <v>0</v>
      </c>
      <c r="K298" s="153"/>
      <c r="L298" s="154"/>
      <c r="M298" s="155" t="s">
        <v>1</v>
      </c>
      <c r="N298" s="156" t="s">
        <v>40</v>
      </c>
      <c r="P298" s="142">
        <f t="shared" si="51"/>
        <v>0</v>
      </c>
      <c r="Q298" s="142">
        <v>2.1000000000000001E-4</v>
      </c>
      <c r="R298" s="142">
        <f t="shared" si="52"/>
        <v>0.126</v>
      </c>
      <c r="S298" s="142">
        <v>0</v>
      </c>
      <c r="T298" s="143">
        <f t="shared" si="53"/>
        <v>0</v>
      </c>
      <c r="AR298" s="144" t="s">
        <v>659</v>
      </c>
      <c r="AT298" s="144" t="s">
        <v>171</v>
      </c>
      <c r="AU298" s="144" t="s">
        <v>84</v>
      </c>
      <c r="AY298" s="13" t="s">
        <v>141</v>
      </c>
      <c r="BE298" s="145">
        <f t="shared" si="54"/>
        <v>0</v>
      </c>
      <c r="BF298" s="145">
        <f t="shared" si="55"/>
        <v>0</v>
      </c>
      <c r="BG298" s="145">
        <f t="shared" si="56"/>
        <v>0</v>
      </c>
      <c r="BH298" s="145">
        <f t="shared" si="57"/>
        <v>0</v>
      </c>
      <c r="BI298" s="145">
        <f t="shared" si="58"/>
        <v>0</v>
      </c>
      <c r="BJ298" s="13" t="s">
        <v>84</v>
      </c>
      <c r="BK298" s="145">
        <f t="shared" si="59"/>
        <v>0</v>
      </c>
      <c r="BL298" s="13" t="s">
        <v>659</v>
      </c>
      <c r="BM298" s="144" t="s">
        <v>810</v>
      </c>
    </row>
    <row r="299" spans="2:65" s="1" customFormat="1" ht="21.75" customHeight="1">
      <c r="B299" s="131"/>
      <c r="C299" s="132" t="s">
        <v>811</v>
      </c>
      <c r="D299" s="132" t="s">
        <v>143</v>
      </c>
      <c r="E299" s="133" t="s">
        <v>812</v>
      </c>
      <c r="F299" s="134" t="s">
        <v>813</v>
      </c>
      <c r="G299" s="135" t="s">
        <v>388</v>
      </c>
      <c r="H299" s="136">
        <v>800</v>
      </c>
      <c r="I299" s="137"/>
      <c r="J299" s="138">
        <f t="shared" si="50"/>
        <v>0</v>
      </c>
      <c r="K299" s="139"/>
      <c r="L299" s="28"/>
      <c r="M299" s="140" t="s">
        <v>1</v>
      </c>
      <c r="N299" s="141" t="s">
        <v>40</v>
      </c>
      <c r="P299" s="142">
        <f t="shared" si="51"/>
        <v>0</v>
      </c>
      <c r="Q299" s="142">
        <v>0</v>
      </c>
      <c r="R299" s="142">
        <f t="shared" si="52"/>
        <v>0</v>
      </c>
      <c r="S299" s="142">
        <v>0</v>
      </c>
      <c r="T299" s="143">
        <f t="shared" si="53"/>
        <v>0</v>
      </c>
      <c r="AR299" s="144" t="s">
        <v>398</v>
      </c>
      <c r="AT299" s="144" t="s">
        <v>143</v>
      </c>
      <c r="AU299" s="144" t="s">
        <v>84</v>
      </c>
      <c r="AY299" s="13" t="s">
        <v>141</v>
      </c>
      <c r="BE299" s="145">
        <f t="shared" si="54"/>
        <v>0</v>
      </c>
      <c r="BF299" s="145">
        <f t="shared" si="55"/>
        <v>0</v>
      </c>
      <c r="BG299" s="145">
        <f t="shared" si="56"/>
        <v>0</v>
      </c>
      <c r="BH299" s="145">
        <f t="shared" si="57"/>
        <v>0</v>
      </c>
      <c r="BI299" s="145">
        <f t="shared" si="58"/>
        <v>0</v>
      </c>
      <c r="BJ299" s="13" t="s">
        <v>84</v>
      </c>
      <c r="BK299" s="145">
        <f t="shared" si="59"/>
        <v>0</v>
      </c>
      <c r="BL299" s="13" t="s">
        <v>398</v>
      </c>
      <c r="BM299" s="144" t="s">
        <v>814</v>
      </c>
    </row>
    <row r="300" spans="2:65" s="1" customFormat="1" ht="16.5" customHeight="1">
      <c r="B300" s="131"/>
      <c r="C300" s="132" t="s">
        <v>815</v>
      </c>
      <c r="D300" s="132" t="s">
        <v>143</v>
      </c>
      <c r="E300" s="133" t="s">
        <v>816</v>
      </c>
      <c r="F300" s="134" t="s">
        <v>817</v>
      </c>
      <c r="G300" s="135" t="s">
        <v>818</v>
      </c>
      <c r="H300" s="157"/>
      <c r="I300" s="137"/>
      <c r="J300" s="138">
        <f t="shared" si="50"/>
        <v>0</v>
      </c>
      <c r="K300" s="139"/>
      <c r="L300" s="28"/>
      <c r="M300" s="140" t="s">
        <v>1</v>
      </c>
      <c r="N300" s="141" t="s">
        <v>40</v>
      </c>
      <c r="P300" s="142">
        <f t="shared" si="51"/>
        <v>0</v>
      </c>
      <c r="Q300" s="142">
        <v>0</v>
      </c>
      <c r="R300" s="142">
        <f t="shared" si="52"/>
        <v>0</v>
      </c>
      <c r="S300" s="142">
        <v>0</v>
      </c>
      <c r="T300" s="143">
        <f t="shared" si="53"/>
        <v>0</v>
      </c>
      <c r="AR300" s="144" t="s">
        <v>398</v>
      </c>
      <c r="AT300" s="144" t="s">
        <v>143</v>
      </c>
      <c r="AU300" s="144" t="s">
        <v>84</v>
      </c>
      <c r="AY300" s="13" t="s">
        <v>141</v>
      </c>
      <c r="BE300" s="145">
        <f t="shared" si="54"/>
        <v>0</v>
      </c>
      <c r="BF300" s="145">
        <f t="shared" si="55"/>
        <v>0</v>
      </c>
      <c r="BG300" s="145">
        <f t="shared" si="56"/>
        <v>0</v>
      </c>
      <c r="BH300" s="145">
        <f t="shared" si="57"/>
        <v>0</v>
      </c>
      <c r="BI300" s="145">
        <f t="shared" si="58"/>
        <v>0</v>
      </c>
      <c r="BJ300" s="13" t="s">
        <v>84</v>
      </c>
      <c r="BK300" s="145">
        <f t="shared" si="59"/>
        <v>0</v>
      </c>
      <c r="BL300" s="13" t="s">
        <v>398</v>
      </c>
      <c r="BM300" s="144" t="s">
        <v>819</v>
      </c>
    </row>
    <row r="301" spans="2:65" s="1" customFormat="1" ht="16.5" customHeight="1">
      <c r="B301" s="131"/>
      <c r="C301" s="132" t="s">
        <v>820</v>
      </c>
      <c r="D301" s="132" t="s">
        <v>143</v>
      </c>
      <c r="E301" s="133" t="s">
        <v>821</v>
      </c>
      <c r="F301" s="134" t="s">
        <v>822</v>
      </c>
      <c r="G301" s="135" t="s">
        <v>818</v>
      </c>
      <c r="H301" s="157"/>
      <c r="I301" s="137"/>
      <c r="J301" s="138">
        <f t="shared" si="50"/>
        <v>0</v>
      </c>
      <c r="K301" s="139"/>
      <c r="L301" s="28"/>
      <c r="M301" s="140" t="s">
        <v>1</v>
      </c>
      <c r="N301" s="141" t="s">
        <v>40</v>
      </c>
      <c r="P301" s="142">
        <f t="shared" si="51"/>
        <v>0</v>
      </c>
      <c r="Q301" s="142">
        <v>0</v>
      </c>
      <c r="R301" s="142">
        <f t="shared" si="52"/>
        <v>0</v>
      </c>
      <c r="S301" s="142">
        <v>0</v>
      </c>
      <c r="T301" s="143">
        <f t="shared" si="53"/>
        <v>0</v>
      </c>
      <c r="AR301" s="144" t="s">
        <v>398</v>
      </c>
      <c r="AT301" s="144" t="s">
        <v>143</v>
      </c>
      <c r="AU301" s="144" t="s">
        <v>84</v>
      </c>
      <c r="AY301" s="13" t="s">
        <v>141</v>
      </c>
      <c r="BE301" s="145">
        <f t="shared" si="54"/>
        <v>0</v>
      </c>
      <c r="BF301" s="145">
        <f t="shared" si="55"/>
        <v>0</v>
      </c>
      <c r="BG301" s="145">
        <f t="shared" si="56"/>
        <v>0</v>
      </c>
      <c r="BH301" s="145">
        <f t="shared" si="57"/>
        <v>0</v>
      </c>
      <c r="BI301" s="145">
        <f t="shared" si="58"/>
        <v>0</v>
      </c>
      <c r="BJ301" s="13" t="s">
        <v>84</v>
      </c>
      <c r="BK301" s="145">
        <f t="shared" si="59"/>
        <v>0</v>
      </c>
      <c r="BL301" s="13" t="s">
        <v>398</v>
      </c>
      <c r="BM301" s="144" t="s">
        <v>823</v>
      </c>
    </row>
    <row r="302" spans="2:65" s="1" customFormat="1" ht="16.5" customHeight="1">
      <c r="B302" s="131"/>
      <c r="C302" s="132" t="s">
        <v>824</v>
      </c>
      <c r="D302" s="132" t="s">
        <v>143</v>
      </c>
      <c r="E302" s="133" t="s">
        <v>825</v>
      </c>
      <c r="F302" s="134" t="s">
        <v>826</v>
      </c>
      <c r="G302" s="135" t="s">
        <v>827</v>
      </c>
      <c r="H302" s="136">
        <v>2022.89</v>
      </c>
      <c r="I302" s="137"/>
      <c r="J302" s="138">
        <f t="shared" si="50"/>
        <v>0</v>
      </c>
      <c r="K302" s="139"/>
      <c r="L302" s="28"/>
      <c r="M302" s="140" t="s">
        <v>1</v>
      </c>
      <c r="N302" s="141" t="s">
        <v>40</v>
      </c>
      <c r="P302" s="142">
        <f t="shared" si="51"/>
        <v>0</v>
      </c>
      <c r="Q302" s="142">
        <v>0</v>
      </c>
      <c r="R302" s="142">
        <f t="shared" si="52"/>
        <v>0</v>
      </c>
      <c r="S302" s="142">
        <v>0</v>
      </c>
      <c r="T302" s="143">
        <f t="shared" si="53"/>
        <v>0</v>
      </c>
      <c r="AR302" s="144" t="s">
        <v>398</v>
      </c>
      <c r="AT302" s="144" t="s">
        <v>143</v>
      </c>
      <c r="AU302" s="144" t="s">
        <v>84</v>
      </c>
      <c r="AY302" s="13" t="s">
        <v>141</v>
      </c>
      <c r="BE302" s="145">
        <f t="shared" si="54"/>
        <v>0</v>
      </c>
      <c r="BF302" s="145">
        <f t="shared" si="55"/>
        <v>0</v>
      </c>
      <c r="BG302" s="145">
        <f t="shared" si="56"/>
        <v>0</v>
      </c>
      <c r="BH302" s="145">
        <f t="shared" si="57"/>
        <v>0</v>
      </c>
      <c r="BI302" s="145">
        <f t="shared" si="58"/>
        <v>0</v>
      </c>
      <c r="BJ302" s="13" t="s">
        <v>84</v>
      </c>
      <c r="BK302" s="145">
        <f t="shared" si="59"/>
        <v>0</v>
      </c>
      <c r="BL302" s="13" t="s">
        <v>398</v>
      </c>
      <c r="BM302" s="144" t="s">
        <v>828</v>
      </c>
    </row>
    <row r="303" spans="2:65" s="1" customFormat="1" ht="16.5" customHeight="1">
      <c r="B303" s="131"/>
      <c r="C303" s="132" t="s">
        <v>829</v>
      </c>
      <c r="D303" s="132" t="s">
        <v>143</v>
      </c>
      <c r="E303" s="133" t="s">
        <v>830</v>
      </c>
      <c r="F303" s="134" t="s">
        <v>831</v>
      </c>
      <c r="G303" s="135" t="s">
        <v>827</v>
      </c>
      <c r="H303" s="136">
        <v>2022.89</v>
      </c>
      <c r="I303" s="137"/>
      <c r="J303" s="138">
        <f t="shared" si="50"/>
        <v>0</v>
      </c>
      <c r="K303" s="139"/>
      <c r="L303" s="28"/>
      <c r="M303" s="140" t="s">
        <v>1</v>
      </c>
      <c r="N303" s="141" t="s">
        <v>40</v>
      </c>
      <c r="P303" s="142">
        <f t="shared" si="51"/>
        <v>0</v>
      </c>
      <c r="Q303" s="142">
        <v>0</v>
      </c>
      <c r="R303" s="142">
        <f t="shared" si="52"/>
        <v>0</v>
      </c>
      <c r="S303" s="142">
        <v>0</v>
      </c>
      <c r="T303" s="143">
        <f t="shared" si="53"/>
        <v>0</v>
      </c>
      <c r="AR303" s="144" t="s">
        <v>398</v>
      </c>
      <c r="AT303" s="144" t="s">
        <v>143</v>
      </c>
      <c r="AU303" s="144" t="s">
        <v>84</v>
      </c>
      <c r="AY303" s="13" t="s">
        <v>141</v>
      </c>
      <c r="BE303" s="145">
        <f t="shared" si="54"/>
        <v>0</v>
      </c>
      <c r="BF303" s="145">
        <f t="shared" si="55"/>
        <v>0</v>
      </c>
      <c r="BG303" s="145">
        <f t="shared" si="56"/>
        <v>0</v>
      </c>
      <c r="BH303" s="145">
        <f t="shared" si="57"/>
        <v>0</v>
      </c>
      <c r="BI303" s="145">
        <f t="shared" si="58"/>
        <v>0</v>
      </c>
      <c r="BJ303" s="13" t="s">
        <v>84</v>
      </c>
      <c r="BK303" s="145">
        <f t="shared" si="59"/>
        <v>0</v>
      </c>
      <c r="BL303" s="13" t="s">
        <v>398</v>
      </c>
      <c r="BM303" s="144" t="s">
        <v>832</v>
      </c>
    </row>
    <row r="304" spans="2:65" s="11" customFormat="1" ht="22.8" customHeight="1">
      <c r="B304" s="119"/>
      <c r="D304" s="120" t="s">
        <v>73</v>
      </c>
      <c r="E304" s="129" t="s">
        <v>833</v>
      </c>
      <c r="F304" s="129" t="s">
        <v>834</v>
      </c>
      <c r="I304" s="122"/>
      <c r="J304" s="130">
        <f>BK304</f>
        <v>0</v>
      </c>
      <c r="L304" s="119"/>
      <c r="M304" s="124"/>
      <c r="P304" s="125">
        <f>SUM(P305:P306)</f>
        <v>0</v>
      </c>
      <c r="R304" s="125">
        <f>SUM(R305:R306)</f>
        <v>30.723749999999999</v>
      </c>
      <c r="T304" s="126">
        <f>SUM(T305:T306)</f>
        <v>0</v>
      </c>
      <c r="AR304" s="120" t="s">
        <v>151</v>
      </c>
      <c r="AT304" s="127" t="s">
        <v>73</v>
      </c>
      <c r="AU304" s="127" t="s">
        <v>79</v>
      </c>
      <c r="AY304" s="120" t="s">
        <v>141</v>
      </c>
      <c r="BK304" s="128">
        <f>SUM(BK305:BK306)</f>
        <v>0</v>
      </c>
    </row>
    <row r="305" spans="2:65" s="1" customFormat="1" ht="16.5" customHeight="1">
      <c r="B305" s="131"/>
      <c r="C305" s="132" t="s">
        <v>835</v>
      </c>
      <c r="D305" s="132" t="s">
        <v>143</v>
      </c>
      <c r="E305" s="133" t="s">
        <v>836</v>
      </c>
      <c r="F305" s="134" t="s">
        <v>837</v>
      </c>
      <c r="G305" s="135" t="s">
        <v>87</v>
      </c>
      <c r="H305" s="136">
        <v>15</v>
      </c>
      <c r="I305" s="137"/>
      <c r="J305" s="138">
        <f>ROUND(I305*H305,2)</f>
        <v>0</v>
      </c>
      <c r="K305" s="139"/>
      <c r="L305" s="28"/>
      <c r="M305" s="140" t="s">
        <v>1</v>
      </c>
      <c r="N305" s="141" t="s">
        <v>40</v>
      </c>
      <c r="P305" s="142">
        <f>O305*H305</f>
        <v>0</v>
      </c>
      <c r="Q305" s="142">
        <v>0</v>
      </c>
      <c r="R305" s="142">
        <f>Q305*H305</f>
        <v>0</v>
      </c>
      <c r="S305" s="142">
        <v>0</v>
      </c>
      <c r="T305" s="143">
        <f>S305*H305</f>
        <v>0</v>
      </c>
      <c r="AR305" s="144" t="s">
        <v>398</v>
      </c>
      <c r="AT305" s="144" t="s">
        <v>143</v>
      </c>
      <c r="AU305" s="144" t="s">
        <v>84</v>
      </c>
      <c r="AY305" s="13" t="s">
        <v>141</v>
      </c>
      <c r="BE305" s="145">
        <f>IF(N305="základná",J305,0)</f>
        <v>0</v>
      </c>
      <c r="BF305" s="145">
        <f>IF(N305="znížená",J305,0)</f>
        <v>0</v>
      </c>
      <c r="BG305" s="145">
        <f>IF(N305="zákl. prenesená",J305,0)</f>
        <v>0</v>
      </c>
      <c r="BH305" s="145">
        <f>IF(N305="zníž. prenesená",J305,0)</f>
        <v>0</v>
      </c>
      <c r="BI305" s="145">
        <f>IF(N305="nulová",J305,0)</f>
        <v>0</v>
      </c>
      <c r="BJ305" s="13" t="s">
        <v>84</v>
      </c>
      <c r="BK305" s="145">
        <f>ROUND(I305*H305,2)</f>
        <v>0</v>
      </c>
      <c r="BL305" s="13" t="s">
        <v>398</v>
      </c>
      <c r="BM305" s="144" t="s">
        <v>838</v>
      </c>
    </row>
    <row r="306" spans="2:65" s="1" customFormat="1" ht="24.15" customHeight="1">
      <c r="B306" s="131"/>
      <c r="C306" s="146" t="s">
        <v>839</v>
      </c>
      <c r="D306" s="146" t="s">
        <v>171</v>
      </c>
      <c r="E306" s="147" t="s">
        <v>840</v>
      </c>
      <c r="F306" s="148" t="s">
        <v>841</v>
      </c>
      <c r="G306" s="149" t="s">
        <v>95</v>
      </c>
      <c r="H306" s="150">
        <v>15</v>
      </c>
      <c r="I306" s="151"/>
      <c r="J306" s="152">
        <f>ROUND(I306*H306,2)</f>
        <v>0</v>
      </c>
      <c r="K306" s="153"/>
      <c r="L306" s="154"/>
      <c r="M306" s="155" t="s">
        <v>1</v>
      </c>
      <c r="N306" s="156" t="s">
        <v>40</v>
      </c>
      <c r="P306" s="142">
        <f>O306*H306</f>
        <v>0</v>
      </c>
      <c r="Q306" s="142">
        <v>2.0482499999999999</v>
      </c>
      <c r="R306" s="142">
        <f>Q306*H306</f>
        <v>30.723749999999999</v>
      </c>
      <c r="S306" s="142">
        <v>0</v>
      </c>
      <c r="T306" s="143">
        <f>S306*H306</f>
        <v>0</v>
      </c>
      <c r="AR306" s="144" t="s">
        <v>659</v>
      </c>
      <c r="AT306" s="144" t="s">
        <v>171</v>
      </c>
      <c r="AU306" s="144" t="s">
        <v>84</v>
      </c>
      <c r="AY306" s="13" t="s">
        <v>141</v>
      </c>
      <c r="BE306" s="145">
        <f>IF(N306="základná",J306,0)</f>
        <v>0</v>
      </c>
      <c r="BF306" s="145">
        <f>IF(N306="znížená",J306,0)</f>
        <v>0</v>
      </c>
      <c r="BG306" s="145">
        <f>IF(N306="zákl. prenesená",J306,0)</f>
        <v>0</v>
      </c>
      <c r="BH306" s="145">
        <f>IF(N306="zníž. prenesená",J306,0)</f>
        <v>0</v>
      </c>
      <c r="BI306" s="145">
        <f>IF(N306="nulová",J306,0)</f>
        <v>0</v>
      </c>
      <c r="BJ306" s="13" t="s">
        <v>84</v>
      </c>
      <c r="BK306" s="145">
        <f>ROUND(I306*H306,2)</f>
        <v>0</v>
      </c>
      <c r="BL306" s="13" t="s">
        <v>659</v>
      </c>
      <c r="BM306" s="144" t="s">
        <v>842</v>
      </c>
    </row>
    <row r="307" spans="2:65" s="11" customFormat="1" ht="22.8" customHeight="1">
      <c r="B307" s="119"/>
      <c r="D307" s="120" t="s">
        <v>73</v>
      </c>
      <c r="E307" s="129" t="s">
        <v>843</v>
      </c>
      <c r="F307" s="129" t="s">
        <v>844</v>
      </c>
      <c r="I307" s="122"/>
      <c r="J307" s="130">
        <f>BK307</f>
        <v>0</v>
      </c>
      <c r="L307" s="119"/>
      <c r="M307" s="124"/>
      <c r="P307" s="125">
        <f>SUM(P308:P318)</f>
        <v>0</v>
      </c>
      <c r="R307" s="125">
        <f>SUM(R308:R318)</f>
        <v>0</v>
      </c>
      <c r="T307" s="126">
        <f>SUM(T308:T318)</f>
        <v>0</v>
      </c>
      <c r="AR307" s="120" t="s">
        <v>151</v>
      </c>
      <c r="AT307" s="127" t="s">
        <v>73</v>
      </c>
      <c r="AU307" s="127" t="s">
        <v>79</v>
      </c>
      <c r="AY307" s="120" t="s">
        <v>141</v>
      </c>
      <c r="BK307" s="128">
        <f>SUM(BK308:BK318)</f>
        <v>0</v>
      </c>
    </row>
    <row r="308" spans="2:65" s="1" customFormat="1" ht="16.5" customHeight="1">
      <c r="B308" s="131"/>
      <c r="C308" s="132" t="s">
        <v>845</v>
      </c>
      <c r="D308" s="132" t="s">
        <v>143</v>
      </c>
      <c r="E308" s="133" t="s">
        <v>846</v>
      </c>
      <c r="F308" s="134" t="s">
        <v>847</v>
      </c>
      <c r="G308" s="135" t="s">
        <v>87</v>
      </c>
      <c r="H308" s="136">
        <v>210</v>
      </c>
      <c r="I308" s="137"/>
      <c r="J308" s="138">
        <f t="shared" ref="J308:J318" si="60">ROUND(I308*H308,2)</f>
        <v>0</v>
      </c>
      <c r="K308" s="139"/>
      <c r="L308" s="28"/>
      <c r="M308" s="140" t="s">
        <v>1</v>
      </c>
      <c r="N308" s="141" t="s">
        <v>40</v>
      </c>
      <c r="P308" s="142">
        <f t="shared" ref="P308:P318" si="61">O308*H308</f>
        <v>0</v>
      </c>
      <c r="Q308" s="142">
        <v>0</v>
      </c>
      <c r="R308" s="142">
        <f t="shared" ref="R308:R318" si="62">Q308*H308</f>
        <v>0</v>
      </c>
      <c r="S308" s="142">
        <v>0</v>
      </c>
      <c r="T308" s="143">
        <f t="shared" ref="T308:T318" si="63">S308*H308</f>
        <v>0</v>
      </c>
      <c r="AR308" s="144" t="s">
        <v>398</v>
      </c>
      <c r="AT308" s="144" t="s">
        <v>143</v>
      </c>
      <c r="AU308" s="144" t="s">
        <v>84</v>
      </c>
      <c r="AY308" s="13" t="s">
        <v>141</v>
      </c>
      <c r="BE308" s="145">
        <f t="shared" ref="BE308:BE318" si="64">IF(N308="základná",J308,0)</f>
        <v>0</v>
      </c>
      <c r="BF308" s="145">
        <f t="shared" ref="BF308:BF318" si="65">IF(N308="znížená",J308,0)</f>
        <v>0</v>
      </c>
      <c r="BG308" s="145">
        <f t="shared" ref="BG308:BG318" si="66">IF(N308="zákl. prenesená",J308,0)</f>
        <v>0</v>
      </c>
      <c r="BH308" s="145">
        <f t="shared" ref="BH308:BH318" si="67">IF(N308="zníž. prenesená",J308,0)</f>
        <v>0</v>
      </c>
      <c r="BI308" s="145">
        <f t="shared" ref="BI308:BI318" si="68">IF(N308="nulová",J308,0)</f>
        <v>0</v>
      </c>
      <c r="BJ308" s="13" t="s">
        <v>84</v>
      </c>
      <c r="BK308" s="145">
        <f t="shared" ref="BK308:BK318" si="69">ROUND(I308*H308,2)</f>
        <v>0</v>
      </c>
      <c r="BL308" s="13" t="s">
        <v>398</v>
      </c>
      <c r="BM308" s="144" t="s">
        <v>848</v>
      </c>
    </row>
    <row r="309" spans="2:65" s="1" customFormat="1" ht="24.15" customHeight="1">
      <c r="B309" s="131"/>
      <c r="C309" s="132" t="s">
        <v>849</v>
      </c>
      <c r="D309" s="132" t="s">
        <v>143</v>
      </c>
      <c r="E309" s="133" t="s">
        <v>850</v>
      </c>
      <c r="F309" s="134" t="s">
        <v>851</v>
      </c>
      <c r="G309" s="135" t="s">
        <v>220</v>
      </c>
      <c r="H309" s="136">
        <v>15</v>
      </c>
      <c r="I309" s="137"/>
      <c r="J309" s="138">
        <f t="shared" si="60"/>
        <v>0</v>
      </c>
      <c r="K309" s="139"/>
      <c r="L309" s="28"/>
      <c r="M309" s="140" t="s">
        <v>1</v>
      </c>
      <c r="N309" s="141" t="s">
        <v>40</v>
      </c>
      <c r="P309" s="142">
        <f t="shared" si="61"/>
        <v>0</v>
      </c>
      <c r="Q309" s="142">
        <v>0</v>
      </c>
      <c r="R309" s="142">
        <f t="shared" si="62"/>
        <v>0</v>
      </c>
      <c r="S309" s="142">
        <v>0</v>
      </c>
      <c r="T309" s="143">
        <f t="shared" si="63"/>
        <v>0</v>
      </c>
      <c r="AR309" s="144" t="s">
        <v>398</v>
      </c>
      <c r="AT309" s="144" t="s">
        <v>143</v>
      </c>
      <c r="AU309" s="144" t="s">
        <v>84</v>
      </c>
      <c r="AY309" s="13" t="s">
        <v>141</v>
      </c>
      <c r="BE309" s="145">
        <f t="shared" si="64"/>
        <v>0</v>
      </c>
      <c r="BF309" s="145">
        <f t="shared" si="65"/>
        <v>0</v>
      </c>
      <c r="BG309" s="145">
        <f t="shared" si="66"/>
        <v>0</v>
      </c>
      <c r="BH309" s="145">
        <f t="shared" si="67"/>
        <v>0</v>
      </c>
      <c r="BI309" s="145">
        <f t="shared" si="68"/>
        <v>0</v>
      </c>
      <c r="BJ309" s="13" t="s">
        <v>84</v>
      </c>
      <c r="BK309" s="145">
        <f t="shared" si="69"/>
        <v>0</v>
      </c>
      <c r="BL309" s="13" t="s">
        <v>398</v>
      </c>
      <c r="BM309" s="144" t="s">
        <v>852</v>
      </c>
    </row>
    <row r="310" spans="2:65" s="1" customFormat="1" ht="24.15" customHeight="1">
      <c r="B310" s="131"/>
      <c r="C310" s="132" t="s">
        <v>853</v>
      </c>
      <c r="D310" s="132" t="s">
        <v>143</v>
      </c>
      <c r="E310" s="133" t="s">
        <v>854</v>
      </c>
      <c r="F310" s="134" t="s">
        <v>855</v>
      </c>
      <c r="G310" s="135" t="s">
        <v>388</v>
      </c>
      <c r="H310" s="136">
        <v>600</v>
      </c>
      <c r="I310" s="137"/>
      <c r="J310" s="138">
        <f t="shared" si="60"/>
        <v>0</v>
      </c>
      <c r="K310" s="139"/>
      <c r="L310" s="28"/>
      <c r="M310" s="140" t="s">
        <v>1</v>
      </c>
      <c r="N310" s="141" t="s">
        <v>40</v>
      </c>
      <c r="P310" s="142">
        <f t="shared" si="61"/>
        <v>0</v>
      </c>
      <c r="Q310" s="142">
        <v>0</v>
      </c>
      <c r="R310" s="142">
        <f t="shared" si="62"/>
        <v>0</v>
      </c>
      <c r="S310" s="142">
        <v>0</v>
      </c>
      <c r="T310" s="143">
        <f t="shared" si="63"/>
        <v>0</v>
      </c>
      <c r="AR310" s="144" t="s">
        <v>398</v>
      </c>
      <c r="AT310" s="144" t="s">
        <v>143</v>
      </c>
      <c r="AU310" s="144" t="s">
        <v>84</v>
      </c>
      <c r="AY310" s="13" t="s">
        <v>141</v>
      </c>
      <c r="BE310" s="145">
        <f t="shared" si="64"/>
        <v>0</v>
      </c>
      <c r="BF310" s="145">
        <f t="shared" si="65"/>
        <v>0</v>
      </c>
      <c r="BG310" s="145">
        <f t="shared" si="66"/>
        <v>0</v>
      </c>
      <c r="BH310" s="145">
        <f t="shared" si="67"/>
        <v>0</v>
      </c>
      <c r="BI310" s="145">
        <f t="shared" si="68"/>
        <v>0</v>
      </c>
      <c r="BJ310" s="13" t="s">
        <v>84</v>
      </c>
      <c r="BK310" s="145">
        <f t="shared" si="69"/>
        <v>0</v>
      </c>
      <c r="BL310" s="13" t="s">
        <v>398</v>
      </c>
      <c r="BM310" s="144" t="s">
        <v>856</v>
      </c>
    </row>
    <row r="311" spans="2:65" s="1" customFormat="1" ht="24.15" customHeight="1">
      <c r="B311" s="131"/>
      <c r="C311" s="132" t="s">
        <v>857</v>
      </c>
      <c r="D311" s="132" t="s">
        <v>143</v>
      </c>
      <c r="E311" s="133" t="s">
        <v>858</v>
      </c>
      <c r="F311" s="134" t="s">
        <v>859</v>
      </c>
      <c r="G311" s="135" t="s">
        <v>95</v>
      </c>
      <c r="H311" s="136">
        <v>42</v>
      </c>
      <c r="I311" s="137"/>
      <c r="J311" s="138">
        <f t="shared" si="60"/>
        <v>0</v>
      </c>
      <c r="K311" s="139"/>
      <c r="L311" s="28"/>
      <c r="M311" s="140" t="s">
        <v>1</v>
      </c>
      <c r="N311" s="141" t="s">
        <v>40</v>
      </c>
      <c r="P311" s="142">
        <f t="shared" si="61"/>
        <v>0</v>
      </c>
      <c r="Q311" s="142">
        <v>0</v>
      </c>
      <c r="R311" s="142">
        <f t="shared" si="62"/>
        <v>0</v>
      </c>
      <c r="S311" s="142">
        <v>0</v>
      </c>
      <c r="T311" s="143">
        <f t="shared" si="63"/>
        <v>0</v>
      </c>
      <c r="AR311" s="144" t="s">
        <v>398</v>
      </c>
      <c r="AT311" s="144" t="s">
        <v>143</v>
      </c>
      <c r="AU311" s="144" t="s">
        <v>84</v>
      </c>
      <c r="AY311" s="13" t="s">
        <v>141</v>
      </c>
      <c r="BE311" s="145">
        <f t="shared" si="64"/>
        <v>0</v>
      </c>
      <c r="BF311" s="145">
        <f t="shared" si="65"/>
        <v>0</v>
      </c>
      <c r="BG311" s="145">
        <f t="shared" si="66"/>
        <v>0</v>
      </c>
      <c r="BH311" s="145">
        <f t="shared" si="67"/>
        <v>0</v>
      </c>
      <c r="BI311" s="145">
        <f t="shared" si="68"/>
        <v>0</v>
      </c>
      <c r="BJ311" s="13" t="s">
        <v>84</v>
      </c>
      <c r="BK311" s="145">
        <f t="shared" si="69"/>
        <v>0</v>
      </c>
      <c r="BL311" s="13" t="s">
        <v>398</v>
      </c>
      <c r="BM311" s="144" t="s">
        <v>860</v>
      </c>
    </row>
    <row r="312" spans="2:65" s="1" customFormat="1" ht="24.15" customHeight="1">
      <c r="B312" s="131"/>
      <c r="C312" s="132" t="s">
        <v>861</v>
      </c>
      <c r="D312" s="132" t="s">
        <v>143</v>
      </c>
      <c r="E312" s="133" t="s">
        <v>862</v>
      </c>
      <c r="F312" s="134" t="s">
        <v>863</v>
      </c>
      <c r="G312" s="135" t="s">
        <v>388</v>
      </c>
      <c r="H312" s="136">
        <v>600</v>
      </c>
      <c r="I312" s="137"/>
      <c r="J312" s="138">
        <f t="shared" si="60"/>
        <v>0</v>
      </c>
      <c r="K312" s="139"/>
      <c r="L312" s="28"/>
      <c r="M312" s="140" t="s">
        <v>1</v>
      </c>
      <c r="N312" s="141" t="s">
        <v>40</v>
      </c>
      <c r="P312" s="142">
        <f t="shared" si="61"/>
        <v>0</v>
      </c>
      <c r="Q312" s="142">
        <v>0</v>
      </c>
      <c r="R312" s="142">
        <f t="shared" si="62"/>
        <v>0</v>
      </c>
      <c r="S312" s="142">
        <v>0</v>
      </c>
      <c r="T312" s="143">
        <f t="shared" si="63"/>
        <v>0</v>
      </c>
      <c r="AR312" s="144" t="s">
        <v>398</v>
      </c>
      <c r="AT312" s="144" t="s">
        <v>143</v>
      </c>
      <c r="AU312" s="144" t="s">
        <v>84</v>
      </c>
      <c r="AY312" s="13" t="s">
        <v>141</v>
      </c>
      <c r="BE312" s="145">
        <f t="shared" si="64"/>
        <v>0</v>
      </c>
      <c r="BF312" s="145">
        <f t="shared" si="65"/>
        <v>0</v>
      </c>
      <c r="BG312" s="145">
        <f t="shared" si="66"/>
        <v>0</v>
      </c>
      <c r="BH312" s="145">
        <f t="shared" si="67"/>
        <v>0</v>
      </c>
      <c r="BI312" s="145">
        <f t="shared" si="68"/>
        <v>0</v>
      </c>
      <c r="BJ312" s="13" t="s">
        <v>84</v>
      </c>
      <c r="BK312" s="145">
        <f t="shared" si="69"/>
        <v>0</v>
      </c>
      <c r="BL312" s="13" t="s">
        <v>398</v>
      </c>
      <c r="BM312" s="144" t="s">
        <v>864</v>
      </c>
    </row>
    <row r="313" spans="2:65" s="1" customFormat="1" ht="33" customHeight="1">
      <c r="B313" s="131"/>
      <c r="C313" s="132" t="s">
        <v>865</v>
      </c>
      <c r="D313" s="132" t="s">
        <v>143</v>
      </c>
      <c r="E313" s="133" t="s">
        <v>866</v>
      </c>
      <c r="F313" s="134" t="s">
        <v>867</v>
      </c>
      <c r="G313" s="135" t="s">
        <v>388</v>
      </c>
      <c r="H313" s="136">
        <v>600</v>
      </c>
      <c r="I313" s="137"/>
      <c r="J313" s="138">
        <f t="shared" si="60"/>
        <v>0</v>
      </c>
      <c r="K313" s="139"/>
      <c r="L313" s="28"/>
      <c r="M313" s="140" t="s">
        <v>1</v>
      </c>
      <c r="N313" s="141" t="s">
        <v>40</v>
      </c>
      <c r="P313" s="142">
        <f t="shared" si="61"/>
        <v>0</v>
      </c>
      <c r="Q313" s="142">
        <v>0</v>
      </c>
      <c r="R313" s="142">
        <f t="shared" si="62"/>
        <v>0</v>
      </c>
      <c r="S313" s="142">
        <v>0</v>
      </c>
      <c r="T313" s="143">
        <f t="shared" si="63"/>
        <v>0</v>
      </c>
      <c r="AR313" s="144" t="s">
        <v>398</v>
      </c>
      <c r="AT313" s="144" t="s">
        <v>143</v>
      </c>
      <c r="AU313" s="144" t="s">
        <v>84</v>
      </c>
      <c r="AY313" s="13" t="s">
        <v>141</v>
      </c>
      <c r="BE313" s="145">
        <f t="shared" si="64"/>
        <v>0</v>
      </c>
      <c r="BF313" s="145">
        <f t="shared" si="65"/>
        <v>0</v>
      </c>
      <c r="BG313" s="145">
        <f t="shared" si="66"/>
        <v>0</v>
      </c>
      <c r="BH313" s="145">
        <f t="shared" si="67"/>
        <v>0</v>
      </c>
      <c r="BI313" s="145">
        <f t="shared" si="68"/>
        <v>0</v>
      </c>
      <c r="BJ313" s="13" t="s">
        <v>84</v>
      </c>
      <c r="BK313" s="145">
        <f t="shared" si="69"/>
        <v>0</v>
      </c>
      <c r="BL313" s="13" t="s">
        <v>398</v>
      </c>
      <c r="BM313" s="144" t="s">
        <v>868</v>
      </c>
    </row>
    <row r="314" spans="2:65" s="1" customFormat="1" ht="16.5" customHeight="1">
      <c r="B314" s="131"/>
      <c r="C314" s="132" t="s">
        <v>869</v>
      </c>
      <c r="D314" s="132" t="s">
        <v>143</v>
      </c>
      <c r="E314" s="133" t="s">
        <v>870</v>
      </c>
      <c r="F314" s="134" t="s">
        <v>871</v>
      </c>
      <c r="G314" s="135" t="s">
        <v>87</v>
      </c>
      <c r="H314" s="136">
        <v>210</v>
      </c>
      <c r="I314" s="137"/>
      <c r="J314" s="138">
        <f t="shared" si="60"/>
        <v>0</v>
      </c>
      <c r="K314" s="139"/>
      <c r="L314" s="28"/>
      <c r="M314" s="140" t="s">
        <v>1</v>
      </c>
      <c r="N314" s="141" t="s">
        <v>40</v>
      </c>
      <c r="P314" s="142">
        <f t="shared" si="61"/>
        <v>0</v>
      </c>
      <c r="Q314" s="142">
        <v>0</v>
      </c>
      <c r="R314" s="142">
        <f t="shared" si="62"/>
        <v>0</v>
      </c>
      <c r="S314" s="142">
        <v>0</v>
      </c>
      <c r="T314" s="143">
        <f t="shared" si="63"/>
        <v>0</v>
      </c>
      <c r="AR314" s="144" t="s">
        <v>398</v>
      </c>
      <c r="AT314" s="144" t="s">
        <v>143</v>
      </c>
      <c r="AU314" s="144" t="s">
        <v>84</v>
      </c>
      <c r="AY314" s="13" t="s">
        <v>141</v>
      </c>
      <c r="BE314" s="145">
        <f t="shared" si="64"/>
        <v>0</v>
      </c>
      <c r="BF314" s="145">
        <f t="shared" si="65"/>
        <v>0</v>
      </c>
      <c r="BG314" s="145">
        <f t="shared" si="66"/>
        <v>0</v>
      </c>
      <c r="BH314" s="145">
        <f t="shared" si="67"/>
        <v>0</v>
      </c>
      <c r="BI314" s="145">
        <f t="shared" si="68"/>
        <v>0</v>
      </c>
      <c r="BJ314" s="13" t="s">
        <v>84</v>
      </c>
      <c r="BK314" s="145">
        <f t="shared" si="69"/>
        <v>0</v>
      </c>
      <c r="BL314" s="13" t="s">
        <v>398</v>
      </c>
      <c r="BM314" s="144" t="s">
        <v>872</v>
      </c>
    </row>
    <row r="315" spans="2:65" s="1" customFormat="1" ht="33" customHeight="1">
      <c r="B315" s="131"/>
      <c r="C315" s="132" t="s">
        <v>873</v>
      </c>
      <c r="D315" s="132" t="s">
        <v>143</v>
      </c>
      <c r="E315" s="133" t="s">
        <v>874</v>
      </c>
      <c r="F315" s="134" t="s">
        <v>875</v>
      </c>
      <c r="G315" s="135" t="s">
        <v>87</v>
      </c>
      <c r="H315" s="136">
        <v>210</v>
      </c>
      <c r="I315" s="137"/>
      <c r="J315" s="138">
        <f t="shared" si="60"/>
        <v>0</v>
      </c>
      <c r="K315" s="139"/>
      <c r="L315" s="28"/>
      <c r="M315" s="140" t="s">
        <v>1</v>
      </c>
      <c r="N315" s="141" t="s">
        <v>40</v>
      </c>
      <c r="P315" s="142">
        <f t="shared" si="61"/>
        <v>0</v>
      </c>
      <c r="Q315" s="142">
        <v>0</v>
      </c>
      <c r="R315" s="142">
        <f t="shared" si="62"/>
        <v>0</v>
      </c>
      <c r="S315" s="142">
        <v>0</v>
      </c>
      <c r="T315" s="143">
        <f t="shared" si="63"/>
        <v>0</v>
      </c>
      <c r="AR315" s="144" t="s">
        <v>398</v>
      </c>
      <c r="AT315" s="144" t="s">
        <v>143</v>
      </c>
      <c r="AU315" s="144" t="s">
        <v>84</v>
      </c>
      <c r="AY315" s="13" t="s">
        <v>141</v>
      </c>
      <c r="BE315" s="145">
        <f t="shared" si="64"/>
        <v>0</v>
      </c>
      <c r="BF315" s="145">
        <f t="shared" si="65"/>
        <v>0</v>
      </c>
      <c r="BG315" s="145">
        <f t="shared" si="66"/>
        <v>0</v>
      </c>
      <c r="BH315" s="145">
        <f t="shared" si="67"/>
        <v>0</v>
      </c>
      <c r="BI315" s="145">
        <f t="shared" si="68"/>
        <v>0</v>
      </c>
      <c r="BJ315" s="13" t="s">
        <v>84</v>
      </c>
      <c r="BK315" s="145">
        <f t="shared" si="69"/>
        <v>0</v>
      </c>
      <c r="BL315" s="13" t="s">
        <v>398</v>
      </c>
      <c r="BM315" s="144" t="s">
        <v>876</v>
      </c>
    </row>
    <row r="316" spans="2:65" s="1" customFormat="1" ht="16.5" customHeight="1">
      <c r="B316" s="131"/>
      <c r="C316" s="132" t="s">
        <v>877</v>
      </c>
      <c r="D316" s="132" t="s">
        <v>143</v>
      </c>
      <c r="E316" s="133" t="s">
        <v>878</v>
      </c>
      <c r="F316" s="134" t="s">
        <v>817</v>
      </c>
      <c r="G316" s="135" t="s">
        <v>818</v>
      </c>
      <c r="H316" s="157"/>
      <c r="I316" s="137"/>
      <c r="J316" s="138">
        <f t="shared" si="60"/>
        <v>0</v>
      </c>
      <c r="K316" s="139"/>
      <c r="L316" s="28"/>
      <c r="M316" s="140" t="s">
        <v>1</v>
      </c>
      <c r="N316" s="141" t="s">
        <v>40</v>
      </c>
      <c r="P316" s="142">
        <f t="shared" si="61"/>
        <v>0</v>
      </c>
      <c r="Q316" s="142">
        <v>0</v>
      </c>
      <c r="R316" s="142">
        <f t="shared" si="62"/>
        <v>0</v>
      </c>
      <c r="S316" s="142">
        <v>0</v>
      </c>
      <c r="T316" s="143">
        <f t="shared" si="63"/>
        <v>0</v>
      </c>
      <c r="AR316" s="144" t="s">
        <v>398</v>
      </c>
      <c r="AT316" s="144" t="s">
        <v>143</v>
      </c>
      <c r="AU316" s="144" t="s">
        <v>84</v>
      </c>
      <c r="AY316" s="13" t="s">
        <v>141</v>
      </c>
      <c r="BE316" s="145">
        <f t="shared" si="64"/>
        <v>0</v>
      </c>
      <c r="BF316" s="145">
        <f t="shared" si="65"/>
        <v>0</v>
      </c>
      <c r="BG316" s="145">
        <f t="shared" si="66"/>
        <v>0</v>
      </c>
      <c r="BH316" s="145">
        <f t="shared" si="67"/>
        <v>0</v>
      </c>
      <c r="BI316" s="145">
        <f t="shared" si="68"/>
        <v>0</v>
      </c>
      <c r="BJ316" s="13" t="s">
        <v>84</v>
      </c>
      <c r="BK316" s="145">
        <f t="shared" si="69"/>
        <v>0</v>
      </c>
      <c r="BL316" s="13" t="s">
        <v>398</v>
      </c>
      <c r="BM316" s="144" t="s">
        <v>879</v>
      </c>
    </row>
    <row r="317" spans="2:65" s="1" customFormat="1" ht="16.5" customHeight="1">
      <c r="B317" s="131"/>
      <c r="C317" s="132" t="s">
        <v>880</v>
      </c>
      <c r="D317" s="132" t="s">
        <v>143</v>
      </c>
      <c r="E317" s="133" t="s">
        <v>881</v>
      </c>
      <c r="F317" s="134" t="s">
        <v>826</v>
      </c>
      <c r="G317" s="135" t="s">
        <v>827</v>
      </c>
      <c r="H317" s="136">
        <v>88.197999999999993</v>
      </c>
      <c r="I317" s="137"/>
      <c r="J317" s="138">
        <f t="shared" si="60"/>
        <v>0</v>
      </c>
      <c r="K317" s="139"/>
      <c r="L317" s="28"/>
      <c r="M317" s="140" t="s">
        <v>1</v>
      </c>
      <c r="N317" s="141" t="s">
        <v>40</v>
      </c>
      <c r="P317" s="142">
        <f t="shared" si="61"/>
        <v>0</v>
      </c>
      <c r="Q317" s="142">
        <v>0</v>
      </c>
      <c r="R317" s="142">
        <f t="shared" si="62"/>
        <v>0</v>
      </c>
      <c r="S317" s="142">
        <v>0</v>
      </c>
      <c r="T317" s="143">
        <f t="shared" si="63"/>
        <v>0</v>
      </c>
      <c r="AR317" s="144" t="s">
        <v>398</v>
      </c>
      <c r="AT317" s="144" t="s">
        <v>143</v>
      </c>
      <c r="AU317" s="144" t="s">
        <v>84</v>
      </c>
      <c r="AY317" s="13" t="s">
        <v>141</v>
      </c>
      <c r="BE317" s="145">
        <f t="shared" si="64"/>
        <v>0</v>
      </c>
      <c r="BF317" s="145">
        <f t="shared" si="65"/>
        <v>0</v>
      </c>
      <c r="BG317" s="145">
        <f t="shared" si="66"/>
        <v>0</v>
      </c>
      <c r="BH317" s="145">
        <f t="shared" si="67"/>
        <v>0</v>
      </c>
      <c r="BI317" s="145">
        <f t="shared" si="68"/>
        <v>0</v>
      </c>
      <c r="BJ317" s="13" t="s">
        <v>84</v>
      </c>
      <c r="BK317" s="145">
        <f t="shared" si="69"/>
        <v>0</v>
      </c>
      <c r="BL317" s="13" t="s">
        <v>398</v>
      </c>
      <c r="BM317" s="144" t="s">
        <v>882</v>
      </c>
    </row>
    <row r="318" spans="2:65" s="1" customFormat="1" ht="16.5" customHeight="1">
      <c r="B318" s="131"/>
      <c r="C318" s="132" t="s">
        <v>883</v>
      </c>
      <c r="D318" s="132" t="s">
        <v>143</v>
      </c>
      <c r="E318" s="133" t="s">
        <v>884</v>
      </c>
      <c r="F318" s="134" t="s">
        <v>831</v>
      </c>
      <c r="G318" s="135" t="s">
        <v>827</v>
      </c>
      <c r="H318" s="136">
        <v>88.197999999999993</v>
      </c>
      <c r="I318" s="137"/>
      <c r="J318" s="138">
        <f t="shared" si="60"/>
        <v>0</v>
      </c>
      <c r="K318" s="139"/>
      <c r="L318" s="28"/>
      <c r="M318" s="140" t="s">
        <v>1</v>
      </c>
      <c r="N318" s="141" t="s">
        <v>40</v>
      </c>
      <c r="P318" s="142">
        <f t="shared" si="61"/>
        <v>0</v>
      </c>
      <c r="Q318" s="142">
        <v>0</v>
      </c>
      <c r="R318" s="142">
        <f t="shared" si="62"/>
        <v>0</v>
      </c>
      <c r="S318" s="142">
        <v>0</v>
      </c>
      <c r="T318" s="143">
        <f t="shared" si="63"/>
        <v>0</v>
      </c>
      <c r="AR318" s="144" t="s">
        <v>398</v>
      </c>
      <c r="AT318" s="144" t="s">
        <v>143</v>
      </c>
      <c r="AU318" s="144" t="s">
        <v>84</v>
      </c>
      <c r="AY318" s="13" t="s">
        <v>141</v>
      </c>
      <c r="BE318" s="145">
        <f t="shared" si="64"/>
        <v>0</v>
      </c>
      <c r="BF318" s="145">
        <f t="shared" si="65"/>
        <v>0</v>
      </c>
      <c r="BG318" s="145">
        <f t="shared" si="66"/>
        <v>0</v>
      </c>
      <c r="BH318" s="145">
        <f t="shared" si="67"/>
        <v>0</v>
      </c>
      <c r="BI318" s="145">
        <f t="shared" si="68"/>
        <v>0</v>
      </c>
      <c r="BJ318" s="13" t="s">
        <v>84</v>
      </c>
      <c r="BK318" s="145">
        <f t="shared" si="69"/>
        <v>0</v>
      </c>
      <c r="BL318" s="13" t="s">
        <v>398</v>
      </c>
      <c r="BM318" s="144" t="s">
        <v>885</v>
      </c>
    </row>
    <row r="319" spans="2:65" s="11" customFormat="1" ht="25.95" customHeight="1">
      <c r="B319" s="119"/>
      <c r="D319" s="120" t="s">
        <v>73</v>
      </c>
      <c r="E319" s="121" t="s">
        <v>886</v>
      </c>
      <c r="F319" s="121" t="s">
        <v>887</v>
      </c>
      <c r="I319" s="122"/>
      <c r="J319" s="123">
        <f>BK319</f>
        <v>0</v>
      </c>
      <c r="L319" s="119"/>
      <c r="M319" s="124"/>
      <c r="P319" s="125">
        <f>SUM(P320:P326)</f>
        <v>0</v>
      </c>
      <c r="R319" s="125">
        <f>SUM(R320:R326)</f>
        <v>0</v>
      </c>
      <c r="T319" s="126">
        <f>SUM(T320:T326)</f>
        <v>0</v>
      </c>
      <c r="AR319" s="120" t="s">
        <v>146</v>
      </c>
      <c r="AT319" s="127" t="s">
        <v>73</v>
      </c>
      <c r="AU319" s="127" t="s">
        <v>74</v>
      </c>
      <c r="AY319" s="120" t="s">
        <v>141</v>
      </c>
      <c r="BK319" s="128">
        <f>SUM(BK320:BK326)</f>
        <v>0</v>
      </c>
    </row>
    <row r="320" spans="2:65" s="1" customFormat="1" ht="33" customHeight="1">
      <c r="B320" s="131"/>
      <c r="C320" s="132" t="s">
        <v>888</v>
      </c>
      <c r="D320" s="132" t="s">
        <v>143</v>
      </c>
      <c r="E320" s="133" t="s">
        <v>889</v>
      </c>
      <c r="F320" s="134" t="s">
        <v>890</v>
      </c>
      <c r="G320" s="135" t="s">
        <v>891</v>
      </c>
      <c r="H320" s="136">
        <v>16</v>
      </c>
      <c r="I320" s="137"/>
      <c r="J320" s="138">
        <f t="shared" ref="J320:J326" si="70">ROUND(I320*H320,2)</f>
        <v>0</v>
      </c>
      <c r="K320" s="139"/>
      <c r="L320" s="28"/>
      <c r="M320" s="140" t="s">
        <v>1</v>
      </c>
      <c r="N320" s="141" t="s">
        <v>40</v>
      </c>
      <c r="P320" s="142">
        <f t="shared" ref="P320:P326" si="71">O320*H320</f>
        <v>0</v>
      </c>
      <c r="Q320" s="142">
        <v>0</v>
      </c>
      <c r="R320" s="142">
        <f t="shared" ref="R320:R326" si="72">Q320*H320</f>
        <v>0</v>
      </c>
      <c r="S320" s="142">
        <v>0</v>
      </c>
      <c r="T320" s="143">
        <f t="shared" ref="T320:T326" si="73">S320*H320</f>
        <v>0</v>
      </c>
      <c r="AR320" s="144" t="s">
        <v>892</v>
      </c>
      <c r="AT320" s="144" t="s">
        <v>143</v>
      </c>
      <c r="AU320" s="144" t="s">
        <v>79</v>
      </c>
      <c r="AY320" s="13" t="s">
        <v>141</v>
      </c>
      <c r="BE320" s="145">
        <f t="shared" ref="BE320:BE326" si="74">IF(N320="základná",J320,0)</f>
        <v>0</v>
      </c>
      <c r="BF320" s="145">
        <f t="shared" ref="BF320:BF326" si="75">IF(N320="znížená",J320,0)</f>
        <v>0</v>
      </c>
      <c r="BG320" s="145">
        <f t="shared" ref="BG320:BG326" si="76">IF(N320="zákl. prenesená",J320,0)</f>
        <v>0</v>
      </c>
      <c r="BH320" s="145">
        <f t="shared" ref="BH320:BH326" si="77">IF(N320="zníž. prenesená",J320,0)</f>
        <v>0</v>
      </c>
      <c r="BI320" s="145">
        <f t="shared" ref="BI320:BI326" si="78">IF(N320="nulová",J320,0)</f>
        <v>0</v>
      </c>
      <c r="BJ320" s="13" t="s">
        <v>84</v>
      </c>
      <c r="BK320" s="145">
        <f t="shared" ref="BK320:BK326" si="79">ROUND(I320*H320,2)</f>
        <v>0</v>
      </c>
      <c r="BL320" s="13" t="s">
        <v>892</v>
      </c>
      <c r="BM320" s="144" t="s">
        <v>893</v>
      </c>
    </row>
    <row r="321" spans="2:65" s="1" customFormat="1" ht="37.799999999999997" customHeight="1">
      <c r="B321" s="131"/>
      <c r="C321" s="132" t="s">
        <v>894</v>
      </c>
      <c r="D321" s="132" t="s">
        <v>143</v>
      </c>
      <c r="E321" s="133" t="s">
        <v>895</v>
      </c>
      <c r="F321" s="134" t="s">
        <v>896</v>
      </c>
      <c r="G321" s="135" t="s">
        <v>891</v>
      </c>
      <c r="H321" s="136">
        <v>16</v>
      </c>
      <c r="I321" s="137"/>
      <c r="J321" s="138">
        <f t="shared" si="70"/>
        <v>0</v>
      </c>
      <c r="K321" s="139"/>
      <c r="L321" s="28"/>
      <c r="M321" s="140" t="s">
        <v>1</v>
      </c>
      <c r="N321" s="141" t="s">
        <v>40</v>
      </c>
      <c r="P321" s="142">
        <f t="shared" si="71"/>
        <v>0</v>
      </c>
      <c r="Q321" s="142">
        <v>0</v>
      </c>
      <c r="R321" s="142">
        <f t="shared" si="72"/>
        <v>0</v>
      </c>
      <c r="S321" s="142">
        <v>0</v>
      </c>
      <c r="T321" s="143">
        <f t="shared" si="73"/>
        <v>0</v>
      </c>
      <c r="AR321" s="144" t="s">
        <v>892</v>
      </c>
      <c r="AT321" s="144" t="s">
        <v>143</v>
      </c>
      <c r="AU321" s="144" t="s">
        <v>79</v>
      </c>
      <c r="AY321" s="13" t="s">
        <v>141</v>
      </c>
      <c r="BE321" s="145">
        <f t="shared" si="74"/>
        <v>0</v>
      </c>
      <c r="BF321" s="145">
        <f t="shared" si="75"/>
        <v>0</v>
      </c>
      <c r="BG321" s="145">
        <f t="shared" si="76"/>
        <v>0</v>
      </c>
      <c r="BH321" s="145">
        <f t="shared" si="77"/>
        <v>0</v>
      </c>
      <c r="BI321" s="145">
        <f t="shared" si="78"/>
        <v>0</v>
      </c>
      <c r="BJ321" s="13" t="s">
        <v>84</v>
      </c>
      <c r="BK321" s="145">
        <f t="shared" si="79"/>
        <v>0</v>
      </c>
      <c r="BL321" s="13" t="s">
        <v>892</v>
      </c>
      <c r="BM321" s="144" t="s">
        <v>897</v>
      </c>
    </row>
    <row r="322" spans="2:65" s="1" customFormat="1" ht="33" customHeight="1">
      <c r="B322" s="131"/>
      <c r="C322" s="132" t="s">
        <v>898</v>
      </c>
      <c r="D322" s="132" t="s">
        <v>143</v>
      </c>
      <c r="E322" s="133" t="s">
        <v>899</v>
      </c>
      <c r="F322" s="134" t="s">
        <v>900</v>
      </c>
      <c r="G322" s="135" t="s">
        <v>891</v>
      </c>
      <c r="H322" s="136">
        <v>16</v>
      </c>
      <c r="I322" s="137"/>
      <c r="J322" s="138">
        <f t="shared" si="70"/>
        <v>0</v>
      </c>
      <c r="K322" s="139"/>
      <c r="L322" s="28"/>
      <c r="M322" s="140" t="s">
        <v>1</v>
      </c>
      <c r="N322" s="141" t="s">
        <v>40</v>
      </c>
      <c r="P322" s="142">
        <f t="shared" si="71"/>
        <v>0</v>
      </c>
      <c r="Q322" s="142">
        <v>0</v>
      </c>
      <c r="R322" s="142">
        <f t="shared" si="72"/>
        <v>0</v>
      </c>
      <c r="S322" s="142">
        <v>0</v>
      </c>
      <c r="T322" s="143">
        <f t="shared" si="73"/>
        <v>0</v>
      </c>
      <c r="AR322" s="144" t="s">
        <v>892</v>
      </c>
      <c r="AT322" s="144" t="s">
        <v>143</v>
      </c>
      <c r="AU322" s="144" t="s">
        <v>79</v>
      </c>
      <c r="AY322" s="13" t="s">
        <v>141</v>
      </c>
      <c r="BE322" s="145">
        <f t="shared" si="74"/>
        <v>0</v>
      </c>
      <c r="BF322" s="145">
        <f t="shared" si="75"/>
        <v>0</v>
      </c>
      <c r="BG322" s="145">
        <f t="shared" si="76"/>
        <v>0</v>
      </c>
      <c r="BH322" s="145">
        <f t="shared" si="77"/>
        <v>0</v>
      </c>
      <c r="BI322" s="145">
        <f t="shared" si="78"/>
        <v>0</v>
      </c>
      <c r="BJ322" s="13" t="s">
        <v>84</v>
      </c>
      <c r="BK322" s="145">
        <f t="shared" si="79"/>
        <v>0</v>
      </c>
      <c r="BL322" s="13" t="s">
        <v>892</v>
      </c>
      <c r="BM322" s="144" t="s">
        <v>901</v>
      </c>
    </row>
    <row r="323" spans="2:65" s="1" customFormat="1" ht="37.799999999999997" customHeight="1">
      <c r="B323" s="131"/>
      <c r="C323" s="132" t="s">
        <v>902</v>
      </c>
      <c r="D323" s="132" t="s">
        <v>143</v>
      </c>
      <c r="E323" s="133" t="s">
        <v>903</v>
      </c>
      <c r="F323" s="134" t="s">
        <v>904</v>
      </c>
      <c r="G323" s="135" t="s">
        <v>891</v>
      </c>
      <c r="H323" s="136">
        <v>16</v>
      </c>
      <c r="I323" s="137"/>
      <c r="J323" s="138">
        <f t="shared" si="70"/>
        <v>0</v>
      </c>
      <c r="K323" s="139"/>
      <c r="L323" s="28"/>
      <c r="M323" s="140" t="s">
        <v>1</v>
      </c>
      <c r="N323" s="141" t="s">
        <v>40</v>
      </c>
      <c r="P323" s="142">
        <f t="shared" si="71"/>
        <v>0</v>
      </c>
      <c r="Q323" s="142">
        <v>0</v>
      </c>
      <c r="R323" s="142">
        <f t="shared" si="72"/>
        <v>0</v>
      </c>
      <c r="S323" s="142">
        <v>0</v>
      </c>
      <c r="T323" s="143">
        <f t="shared" si="73"/>
        <v>0</v>
      </c>
      <c r="AR323" s="144" t="s">
        <v>892</v>
      </c>
      <c r="AT323" s="144" t="s">
        <v>143</v>
      </c>
      <c r="AU323" s="144" t="s">
        <v>79</v>
      </c>
      <c r="AY323" s="13" t="s">
        <v>141</v>
      </c>
      <c r="BE323" s="145">
        <f t="shared" si="74"/>
        <v>0</v>
      </c>
      <c r="BF323" s="145">
        <f t="shared" si="75"/>
        <v>0</v>
      </c>
      <c r="BG323" s="145">
        <f t="shared" si="76"/>
        <v>0</v>
      </c>
      <c r="BH323" s="145">
        <f t="shared" si="77"/>
        <v>0</v>
      </c>
      <c r="BI323" s="145">
        <f t="shared" si="78"/>
        <v>0</v>
      </c>
      <c r="BJ323" s="13" t="s">
        <v>84</v>
      </c>
      <c r="BK323" s="145">
        <f t="shared" si="79"/>
        <v>0</v>
      </c>
      <c r="BL323" s="13" t="s">
        <v>892</v>
      </c>
      <c r="BM323" s="144" t="s">
        <v>905</v>
      </c>
    </row>
    <row r="324" spans="2:65" s="1" customFormat="1" ht="16.5" customHeight="1">
      <c r="B324" s="131"/>
      <c r="C324" s="132" t="s">
        <v>906</v>
      </c>
      <c r="D324" s="132" t="s">
        <v>143</v>
      </c>
      <c r="E324" s="133" t="s">
        <v>907</v>
      </c>
      <c r="F324" s="134" t="s">
        <v>908</v>
      </c>
      <c r="G324" s="135" t="s">
        <v>909</v>
      </c>
      <c r="H324" s="136">
        <v>1</v>
      </c>
      <c r="I324" s="137"/>
      <c r="J324" s="138">
        <f t="shared" si="70"/>
        <v>0</v>
      </c>
      <c r="K324" s="139"/>
      <c r="L324" s="28"/>
      <c r="M324" s="140" t="s">
        <v>1</v>
      </c>
      <c r="N324" s="141" t="s">
        <v>40</v>
      </c>
      <c r="P324" s="142">
        <f t="shared" si="71"/>
        <v>0</v>
      </c>
      <c r="Q324" s="142">
        <v>0</v>
      </c>
      <c r="R324" s="142">
        <f t="shared" si="72"/>
        <v>0</v>
      </c>
      <c r="S324" s="142">
        <v>0</v>
      </c>
      <c r="T324" s="143">
        <f t="shared" si="73"/>
        <v>0</v>
      </c>
      <c r="AR324" s="144" t="s">
        <v>892</v>
      </c>
      <c r="AT324" s="144" t="s">
        <v>143</v>
      </c>
      <c r="AU324" s="144" t="s">
        <v>79</v>
      </c>
      <c r="AY324" s="13" t="s">
        <v>141</v>
      </c>
      <c r="BE324" s="145">
        <f t="shared" si="74"/>
        <v>0</v>
      </c>
      <c r="BF324" s="145">
        <f t="shared" si="75"/>
        <v>0</v>
      </c>
      <c r="BG324" s="145">
        <f t="shared" si="76"/>
        <v>0</v>
      </c>
      <c r="BH324" s="145">
        <f t="shared" si="77"/>
        <v>0</v>
      </c>
      <c r="BI324" s="145">
        <f t="shared" si="78"/>
        <v>0</v>
      </c>
      <c r="BJ324" s="13" t="s">
        <v>84</v>
      </c>
      <c r="BK324" s="145">
        <f t="shared" si="79"/>
        <v>0</v>
      </c>
      <c r="BL324" s="13" t="s">
        <v>892</v>
      </c>
      <c r="BM324" s="144" t="s">
        <v>910</v>
      </c>
    </row>
    <row r="325" spans="2:65" s="1" customFormat="1" ht="16.5" customHeight="1">
      <c r="B325" s="131"/>
      <c r="C325" s="132" t="s">
        <v>911</v>
      </c>
      <c r="D325" s="132" t="s">
        <v>143</v>
      </c>
      <c r="E325" s="133" t="s">
        <v>912</v>
      </c>
      <c r="F325" s="134" t="s">
        <v>913</v>
      </c>
      <c r="G325" s="135" t="s">
        <v>909</v>
      </c>
      <c r="H325" s="136">
        <v>1</v>
      </c>
      <c r="I325" s="137"/>
      <c r="J325" s="138">
        <f t="shared" si="70"/>
        <v>0</v>
      </c>
      <c r="K325" s="139"/>
      <c r="L325" s="28"/>
      <c r="M325" s="140" t="s">
        <v>1</v>
      </c>
      <c r="N325" s="141" t="s">
        <v>40</v>
      </c>
      <c r="P325" s="142">
        <f t="shared" si="71"/>
        <v>0</v>
      </c>
      <c r="Q325" s="142">
        <v>0</v>
      </c>
      <c r="R325" s="142">
        <f t="shared" si="72"/>
        <v>0</v>
      </c>
      <c r="S325" s="142">
        <v>0</v>
      </c>
      <c r="T325" s="143">
        <f t="shared" si="73"/>
        <v>0</v>
      </c>
      <c r="AR325" s="144" t="s">
        <v>892</v>
      </c>
      <c r="AT325" s="144" t="s">
        <v>143</v>
      </c>
      <c r="AU325" s="144" t="s">
        <v>79</v>
      </c>
      <c r="AY325" s="13" t="s">
        <v>141</v>
      </c>
      <c r="BE325" s="145">
        <f t="shared" si="74"/>
        <v>0</v>
      </c>
      <c r="BF325" s="145">
        <f t="shared" si="75"/>
        <v>0</v>
      </c>
      <c r="BG325" s="145">
        <f t="shared" si="76"/>
        <v>0</v>
      </c>
      <c r="BH325" s="145">
        <f t="shared" si="77"/>
        <v>0</v>
      </c>
      <c r="BI325" s="145">
        <f t="shared" si="78"/>
        <v>0</v>
      </c>
      <c r="BJ325" s="13" t="s">
        <v>84</v>
      </c>
      <c r="BK325" s="145">
        <f t="shared" si="79"/>
        <v>0</v>
      </c>
      <c r="BL325" s="13" t="s">
        <v>892</v>
      </c>
      <c r="BM325" s="144" t="s">
        <v>914</v>
      </c>
    </row>
    <row r="326" spans="2:65" s="1" customFormat="1" ht="16.5" customHeight="1">
      <c r="B326" s="131"/>
      <c r="C326" s="132" t="s">
        <v>915</v>
      </c>
      <c r="D326" s="132" t="s">
        <v>143</v>
      </c>
      <c r="E326" s="133" t="s">
        <v>916</v>
      </c>
      <c r="F326" s="134" t="s">
        <v>917</v>
      </c>
      <c r="G326" s="135" t="s">
        <v>909</v>
      </c>
      <c r="H326" s="136">
        <v>1</v>
      </c>
      <c r="I326" s="137"/>
      <c r="J326" s="138">
        <f t="shared" si="70"/>
        <v>0</v>
      </c>
      <c r="K326" s="139"/>
      <c r="L326" s="28"/>
      <c r="M326" s="140" t="s">
        <v>1</v>
      </c>
      <c r="N326" s="141" t="s">
        <v>40</v>
      </c>
      <c r="P326" s="142">
        <f t="shared" si="71"/>
        <v>0</v>
      </c>
      <c r="Q326" s="142">
        <v>0</v>
      </c>
      <c r="R326" s="142">
        <f t="shared" si="72"/>
        <v>0</v>
      </c>
      <c r="S326" s="142">
        <v>0</v>
      </c>
      <c r="T326" s="143">
        <f t="shared" si="73"/>
        <v>0</v>
      </c>
      <c r="AR326" s="144" t="s">
        <v>892</v>
      </c>
      <c r="AT326" s="144" t="s">
        <v>143</v>
      </c>
      <c r="AU326" s="144" t="s">
        <v>79</v>
      </c>
      <c r="AY326" s="13" t="s">
        <v>141</v>
      </c>
      <c r="BE326" s="145">
        <f t="shared" si="74"/>
        <v>0</v>
      </c>
      <c r="BF326" s="145">
        <f t="shared" si="75"/>
        <v>0</v>
      </c>
      <c r="BG326" s="145">
        <f t="shared" si="76"/>
        <v>0</v>
      </c>
      <c r="BH326" s="145">
        <f t="shared" si="77"/>
        <v>0</v>
      </c>
      <c r="BI326" s="145">
        <f t="shared" si="78"/>
        <v>0</v>
      </c>
      <c r="BJ326" s="13" t="s">
        <v>84</v>
      </c>
      <c r="BK326" s="145">
        <f t="shared" si="79"/>
        <v>0</v>
      </c>
      <c r="BL326" s="13" t="s">
        <v>892</v>
      </c>
      <c r="BM326" s="144" t="s">
        <v>918</v>
      </c>
    </row>
    <row r="327" spans="2:65" s="11" customFormat="1" ht="25.95" customHeight="1">
      <c r="B327" s="119"/>
      <c r="D327" s="120" t="s">
        <v>73</v>
      </c>
      <c r="E327" s="121" t="s">
        <v>919</v>
      </c>
      <c r="F327" s="121" t="s">
        <v>920</v>
      </c>
      <c r="I327" s="122"/>
      <c r="J327" s="123">
        <f>BK327</f>
        <v>0</v>
      </c>
      <c r="L327" s="119"/>
      <c r="M327" s="124"/>
      <c r="P327" s="125">
        <f>SUM(P328:P332)</f>
        <v>0</v>
      </c>
      <c r="R327" s="125">
        <f>SUM(R328:R332)</f>
        <v>0</v>
      </c>
      <c r="T327" s="126">
        <f>SUM(T328:T332)</f>
        <v>0</v>
      </c>
      <c r="AR327" s="120" t="s">
        <v>158</v>
      </c>
      <c r="AT327" s="127" t="s">
        <v>73</v>
      </c>
      <c r="AU327" s="127" t="s">
        <v>74</v>
      </c>
      <c r="AY327" s="120" t="s">
        <v>141</v>
      </c>
      <c r="BK327" s="128">
        <f>SUM(BK328:BK332)</f>
        <v>0</v>
      </c>
    </row>
    <row r="328" spans="2:65" s="1" customFormat="1" ht="16.5" customHeight="1">
      <c r="B328" s="131"/>
      <c r="C328" s="132" t="s">
        <v>921</v>
      </c>
      <c r="D328" s="132" t="s">
        <v>143</v>
      </c>
      <c r="E328" s="133" t="s">
        <v>922</v>
      </c>
      <c r="F328" s="134" t="s">
        <v>923</v>
      </c>
      <c r="G328" s="135" t="s">
        <v>924</v>
      </c>
      <c r="H328" s="136">
        <v>8</v>
      </c>
      <c r="I328" s="137"/>
      <c r="J328" s="138">
        <f>ROUND(I328*H328,2)</f>
        <v>0</v>
      </c>
      <c r="K328" s="139"/>
      <c r="L328" s="28"/>
      <c r="M328" s="140" t="s">
        <v>1</v>
      </c>
      <c r="N328" s="141" t="s">
        <v>40</v>
      </c>
      <c r="P328" s="142">
        <f>O328*H328</f>
        <v>0</v>
      </c>
      <c r="Q328" s="142">
        <v>0</v>
      </c>
      <c r="R328" s="142">
        <f>Q328*H328</f>
        <v>0</v>
      </c>
      <c r="S328" s="142">
        <v>0</v>
      </c>
      <c r="T328" s="143">
        <f>S328*H328</f>
        <v>0</v>
      </c>
      <c r="AR328" s="144" t="s">
        <v>925</v>
      </c>
      <c r="AT328" s="144" t="s">
        <v>143</v>
      </c>
      <c r="AU328" s="144" t="s">
        <v>79</v>
      </c>
      <c r="AY328" s="13" t="s">
        <v>141</v>
      </c>
      <c r="BE328" s="145">
        <f>IF(N328="základná",J328,0)</f>
        <v>0</v>
      </c>
      <c r="BF328" s="145">
        <f>IF(N328="znížená",J328,0)</f>
        <v>0</v>
      </c>
      <c r="BG328" s="145">
        <f>IF(N328="zákl. prenesená",J328,0)</f>
        <v>0</v>
      </c>
      <c r="BH328" s="145">
        <f>IF(N328="zníž. prenesená",J328,0)</f>
        <v>0</v>
      </c>
      <c r="BI328" s="145">
        <f>IF(N328="nulová",J328,0)</f>
        <v>0</v>
      </c>
      <c r="BJ328" s="13" t="s">
        <v>84</v>
      </c>
      <c r="BK328" s="145">
        <f>ROUND(I328*H328,2)</f>
        <v>0</v>
      </c>
      <c r="BL328" s="13" t="s">
        <v>925</v>
      </c>
      <c r="BM328" s="144" t="s">
        <v>926</v>
      </c>
    </row>
    <row r="329" spans="2:65" s="1" customFormat="1" ht="24.15" customHeight="1">
      <c r="B329" s="131"/>
      <c r="C329" s="132" t="s">
        <v>927</v>
      </c>
      <c r="D329" s="132" t="s">
        <v>143</v>
      </c>
      <c r="E329" s="133" t="s">
        <v>928</v>
      </c>
      <c r="F329" s="134" t="s">
        <v>929</v>
      </c>
      <c r="G329" s="135" t="s">
        <v>930</v>
      </c>
      <c r="H329" s="136">
        <v>8</v>
      </c>
      <c r="I329" s="137"/>
      <c r="J329" s="138">
        <f>ROUND(I329*H329,2)</f>
        <v>0</v>
      </c>
      <c r="K329" s="139"/>
      <c r="L329" s="28"/>
      <c r="M329" s="140" t="s">
        <v>1</v>
      </c>
      <c r="N329" s="141" t="s">
        <v>40</v>
      </c>
      <c r="P329" s="142">
        <f>O329*H329</f>
        <v>0</v>
      </c>
      <c r="Q329" s="142">
        <v>0</v>
      </c>
      <c r="R329" s="142">
        <f>Q329*H329</f>
        <v>0</v>
      </c>
      <c r="S329" s="142">
        <v>0</v>
      </c>
      <c r="T329" s="143">
        <f>S329*H329</f>
        <v>0</v>
      </c>
      <c r="AR329" s="144" t="s">
        <v>925</v>
      </c>
      <c r="AT329" s="144" t="s">
        <v>143</v>
      </c>
      <c r="AU329" s="144" t="s">
        <v>79</v>
      </c>
      <c r="AY329" s="13" t="s">
        <v>141</v>
      </c>
      <c r="BE329" s="145">
        <f>IF(N329="základná",J329,0)</f>
        <v>0</v>
      </c>
      <c r="BF329" s="145">
        <f>IF(N329="znížená",J329,0)</f>
        <v>0</v>
      </c>
      <c r="BG329" s="145">
        <f>IF(N329="zákl. prenesená",J329,0)</f>
        <v>0</v>
      </c>
      <c r="BH329" s="145">
        <f>IF(N329="zníž. prenesená",J329,0)</f>
        <v>0</v>
      </c>
      <c r="BI329" s="145">
        <f>IF(N329="nulová",J329,0)</f>
        <v>0</v>
      </c>
      <c r="BJ329" s="13" t="s">
        <v>84</v>
      </c>
      <c r="BK329" s="145">
        <f>ROUND(I329*H329,2)</f>
        <v>0</v>
      </c>
      <c r="BL329" s="13" t="s">
        <v>925</v>
      </c>
      <c r="BM329" s="144" t="s">
        <v>931</v>
      </c>
    </row>
    <row r="330" spans="2:65" s="1" customFormat="1" ht="16.5" customHeight="1">
      <c r="B330" s="131"/>
      <c r="C330" s="132" t="s">
        <v>932</v>
      </c>
      <c r="D330" s="132" t="s">
        <v>143</v>
      </c>
      <c r="E330" s="133" t="s">
        <v>933</v>
      </c>
      <c r="F330" s="134" t="s">
        <v>934</v>
      </c>
      <c r="G330" s="135" t="s">
        <v>924</v>
      </c>
      <c r="H330" s="136">
        <v>1</v>
      </c>
      <c r="I330" s="137"/>
      <c r="J330" s="138">
        <f>ROUND(I330*H330,2)</f>
        <v>0</v>
      </c>
      <c r="K330" s="139"/>
      <c r="L330" s="28"/>
      <c r="M330" s="140" t="s">
        <v>1</v>
      </c>
      <c r="N330" s="141" t="s">
        <v>40</v>
      </c>
      <c r="P330" s="142">
        <f>O330*H330</f>
        <v>0</v>
      </c>
      <c r="Q330" s="142">
        <v>0</v>
      </c>
      <c r="R330" s="142">
        <f>Q330*H330</f>
        <v>0</v>
      </c>
      <c r="S330" s="142">
        <v>0</v>
      </c>
      <c r="T330" s="143">
        <f>S330*H330</f>
        <v>0</v>
      </c>
      <c r="AR330" s="144" t="s">
        <v>925</v>
      </c>
      <c r="AT330" s="144" t="s">
        <v>143</v>
      </c>
      <c r="AU330" s="144" t="s">
        <v>79</v>
      </c>
      <c r="AY330" s="13" t="s">
        <v>141</v>
      </c>
      <c r="BE330" s="145">
        <f>IF(N330="základná",J330,0)</f>
        <v>0</v>
      </c>
      <c r="BF330" s="145">
        <f>IF(N330="znížená",J330,0)</f>
        <v>0</v>
      </c>
      <c r="BG330" s="145">
        <f>IF(N330="zákl. prenesená",J330,0)</f>
        <v>0</v>
      </c>
      <c r="BH330" s="145">
        <f>IF(N330="zníž. prenesená",J330,0)</f>
        <v>0</v>
      </c>
      <c r="BI330" s="145">
        <f>IF(N330="nulová",J330,0)</f>
        <v>0</v>
      </c>
      <c r="BJ330" s="13" t="s">
        <v>84</v>
      </c>
      <c r="BK330" s="145">
        <f>ROUND(I330*H330,2)</f>
        <v>0</v>
      </c>
      <c r="BL330" s="13" t="s">
        <v>925</v>
      </c>
      <c r="BM330" s="144" t="s">
        <v>935</v>
      </c>
    </row>
    <row r="331" spans="2:65" s="1" customFormat="1" ht="37.799999999999997" customHeight="1">
      <c r="B331" s="131"/>
      <c r="C331" s="132" t="s">
        <v>936</v>
      </c>
      <c r="D331" s="132" t="s">
        <v>143</v>
      </c>
      <c r="E331" s="133" t="s">
        <v>937</v>
      </c>
      <c r="F331" s="134" t="s">
        <v>938</v>
      </c>
      <c r="G331" s="135" t="s">
        <v>924</v>
      </c>
      <c r="H331" s="136">
        <v>1</v>
      </c>
      <c r="I331" s="137"/>
      <c r="J331" s="138">
        <f>ROUND(I331*H331,2)</f>
        <v>0</v>
      </c>
      <c r="K331" s="139"/>
      <c r="L331" s="28"/>
      <c r="M331" s="140" t="s">
        <v>1</v>
      </c>
      <c r="N331" s="141" t="s">
        <v>40</v>
      </c>
      <c r="P331" s="142">
        <f>O331*H331</f>
        <v>0</v>
      </c>
      <c r="Q331" s="142">
        <v>0</v>
      </c>
      <c r="R331" s="142">
        <f>Q331*H331</f>
        <v>0</v>
      </c>
      <c r="S331" s="142">
        <v>0</v>
      </c>
      <c r="T331" s="143">
        <f>S331*H331</f>
        <v>0</v>
      </c>
      <c r="AR331" s="144" t="s">
        <v>925</v>
      </c>
      <c r="AT331" s="144" t="s">
        <v>143</v>
      </c>
      <c r="AU331" s="144" t="s">
        <v>79</v>
      </c>
      <c r="AY331" s="13" t="s">
        <v>141</v>
      </c>
      <c r="BE331" s="145">
        <f>IF(N331="základná",J331,0)</f>
        <v>0</v>
      </c>
      <c r="BF331" s="145">
        <f>IF(N331="znížená",J331,0)</f>
        <v>0</v>
      </c>
      <c r="BG331" s="145">
        <f>IF(N331="zákl. prenesená",J331,0)</f>
        <v>0</v>
      </c>
      <c r="BH331" s="145">
        <f>IF(N331="zníž. prenesená",J331,0)</f>
        <v>0</v>
      </c>
      <c r="BI331" s="145">
        <f>IF(N331="nulová",J331,0)</f>
        <v>0</v>
      </c>
      <c r="BJ331" s="13" t="s">
        <v>84</v>
      </c>
      <c r="BK331" s="145">
        <f>ROUND(I331*H331,2)</f>
        <v>0</v>
      </c>
      <c r="BL331" s="13" t="s">
        <v>925</v>
      </c>
      <c r="BM331" s="144" t="s">
        <v>939</v>
      </c>
    </row>
    <row r="332" spans="2:65" s="1" customFormat="1" ht="21.75" customHeight="1">
      <c r="B332" s="131"/>
      <c r="C332" s="132" t="s">
        <v>940</v>
      </c>
      <c r="D332" s="132" t="s">
        <v>143</v>
      </c>
      <c r="E332" s="133" t="s">
        <v>941</v>
      </c>
      <c r="F332" s="134" t="s">
        <v>942</v>
      </c>
      <c r="G332" s="135" t="s">
        <v>924</v>
      </c>
      <c r="H332" s="136">
        <v>1</v>
      </c>
      <c r="I332" s="137"/>
      <c r="J332" s="138">
        <f>ROUND(I332*H332,2)</f>
        <v>0</v>
      </c>
      <c r="K332" s="139"/>
      <c r="L332" s="28"/>
      <c r="M332" s="158" t="s">
        <v>1</v>
      </c>
      <c r="N332" s="159" t="s">
        <v>40</v>
      </c>
      <c r="O332" s="160"/>
      <c r="P332" s="161">
        <f>O332*H332</f>
        <v>0</v>
      </c>
      <c r="Q332" s="161">
        <v>0</v>
      </c>
      <c r="R332" s="161">
        <f>Q332*H332</f>
        <v>0</v>
      </c>
      <c r="S332" s="161">
        <v>0</v>
      </c>
      <c r="T332" s="162">
        <f>S332*H332</f>
        <v>0</v>
      </c>
      <c r="AR332" s="144" t="s">
        <v>925</v>
      </c>
      <c r="AT332" s="144" t="s">
        <v>143</v>
      </c>
      <c r="AU332" s="144" t="s">
        <v>79</v>
      </c>
      <c r="AY332" s="13" t="s">
        <v>141</v>
      </c>
      <c r="BE332" s="145">
        <f>IF(N332="základná",J332,0)</f>
        <v>0</v>
      </c>
      <c r="BF332" s="145">
        <f>IF(N332="znížená",J332,0)</f>
        <v>0</v>
      </c>
      <c r="BG332" s="145">
        <f>IF(N332="zákl. prenesená",J332,0)</f>
        <v>0</v>
      </c>
      <c r="BH332" s="145">
        <f>IF(N332="zníž. prenesená",J332,0)</f>
        <v>0</v>
      </c>
      <c r="BI332" s="145">
        <f>IF(N332="nulová",J332,0)</f>
        <v>0</v>
      </c>
      <c r="BJ332" s="13" t="s">
        <v>84</v>
      </c>
      <c r="BK332" s="145">
        <f>ROUND(I332*H332,2)</f>
        <v>0</v>
      </c>
      <c r="BL332" s="13" t="s">
        <v>925</v>
      </c>
      <c r="BM332" s="144" t="s">
        <v>943</v>
      </c>
    </row>
    <row r="333" spans="2:65" s="1" customFormat="1" ht="6.9" customHeight="1">
      <c r="B333" s="43"/>
      <c r="C333" s="44"/>
      <c r="D333" s="44"/>
      <c r="E333" s="44"/>
      <c r="F333" s="44"/>
      <c r="G333" s="44"/>
      <c r="H333" s="44"/>
      <c r="I333" s="44"/>
      <c r="J333" s="44"/>
      <c r="K333" s="44"/>
      <c r="L333" s="28"/>
    </row>
  </sheetData>
  <autoFilter ref="C124:K332" xr:uid="{00000000-0009-0000-0000-000001000000}"/>
  <mergeCells count="6">
    <mergeCell ref="L2:V2"/>
    <mergeCell ref="E7:H7"/>
    <mergeCell ref="E16:H16"/>
    <mergeCell ref="E25:H25"/>
    <mergeCell ref="E85:H85"/>
    <mergeCell ref="E117:H11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21SZ04 - Revitalizácia ve...</vt:lpstr>
      <vt:lpstr>'21SZ04 - Revitalizácia ve...'!Názvy_tlače</vt:lpstr>
      <vt:lpstr>'Rekapitulácia stavby'!Názvy_tlače</vt:lpstr>
      <vt:lpstr>'21SZ04 - Revitalizácia ve...'!Oblasť_tlače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DESKTOP-Q1F80CD\User</dc:creator>
  <cp:lastModifiedBy>uzivatel</cp:lastModifiedBy>
  <dcterms:created xsi:type="dcterms:W3CDTF">2022-02-25T12:57:49Z</dcterms:created>
  <dcterms:modified xsi:type="dcterms:W3CDTF">2022-12-21T12:59:56Z</dcterms:modified>
</cp:coreProperties>
</file>