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kar\Documents\PRV2022-2023\Výzva 59_PPA_85altány\PROJEKT DOKU\"/>
    </mc:Choice>
  </mc:AlternateContent>
  <bookViews>
    <workbookView xWindow="0" yWindow="0" windowWidth="15015" windowHeight="10050"/>
  </bookViews>
  <sheets>
    <sheet name="Rekapitulácia stavby" sheetId="1" r:id="rId1"/>
    <sheet name="18421 - Informačná tabuľa" sheetId="2" r:id="rId2"/>
  </sheets>
  <definedNames>
    <definedName name="_xlnm._FilterDatabase" localSheetId="1" hidden="1">'18421 - Informačná tabuľa'!$C$117:$K$153</definedName>
    <definedName name="_xlnm.Print_Titles" localSheetId="1">'18421 - Informačná tabuľa'!$117:$117</definedName>
    <definedName name="_xlnm.Print_Titles" localSheetId="0">'Rekapitulácia stavby'!$92:$92</definedName>
    <definedName name="_xlnm.Print_Area" localSheetId="1">'18421 - Informačná tabuľa'!$C$4:$J$76,'18421 - Informačná tabuľa'!$C$82:$J$101,'18421 - Informačná tabuľa'!$C$107:$J$153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52" i="2"/>
  <c r="BH152" i="2"/>
  <c r="BG152" i="2"/>
  <c r="BE152" i="2"/>
  <c r="T152" i="2"/>
  <c r="T151" i="2" s="1"/>
  <c r="R152" i="2"/>
  <c r="R151" i="2" s="1"/>
  <c r="P152" i="2"/>
  <c r="P151" i="2" s="1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F34" i="2" s="1"/>
  <c r="BG122" i="2"/>
  <c r="BE122" i="2"/>
  <c r="F31" i="2" s="1"/>
  <c r="T122" i="2"/>
  <c r="R122" i="2"/>
  <c r="P122" i="2"/>
  <c r="BI121" i="2"/>
  <c r="BH121" i="2"/>
  <c r="BG121" i="2"/>
  <c r="BE121" i="2"/>
  <c r="T121" i="2"/>
  <c r="R121" i="2"/>
  <c r="P121" i="2"/>
  <c r="F114" i="2"/>
  <c r="F112" i="2"/>
  <c r="E110" i="2"/>
  <c r="F89" i="2"/>
  <c r="F87" i="2"/>
  <c r="E85" i="2"/>
  <c r="J22" i="2"/>
  <c r="E22" i="2"/>
  <c r="J115" i="2" s="1"/>
  <c r="J21" i="2"/>
  <c r="J19" i="2"/>
  <c r="E19" i="2"/>
  <c r="J114" i="2" s="1"/>
  <c r="J18" i="2"/>
  <c r="J16" i="2"/>
  <c r="E16" i="2"/>
  <c r="F115" i="2" s="1"/>
  <c r="J15" i="2"/>
  <c r="J10" i="2"/>
  <c r="J112" i="2"/>
  <c r="L90" i="1"/>
  <c r="AM90" i="1"/>
  <c r="AM89" i="1"/>
  <c r="L89" i="1"/>
  <c r="AM87" i="1"/>
  <c r="L87" i="1"/>
  <c r="L85" i="1"/>
  <c r="L84" i="1"/>
  <c r="J145" i="2"/>
  <c r="J128" i="2"/>
  <c r="BK126" i="2"/>
  <c r="BK124" i="2"/>
  <c r="J124" i="2"/>
  <c r="J123" i="2"/>
  <c r="BK122" i="2"/>
  <c r="BK121" i="2"/>
  <c r="J150" i="2"/>
  <c r="BK146" i="2"/>
  <c r="BK139" i="2"/>
  <c r="BK137" i="2"/>
  <c r="J134" i="2"/>
  <c r="BK130" i="2"/>
  <c r="J149" i="2"/>
  <c r="F35" i="2"/>
  <c r="J122" i="2"/>
  <c r="J146" i="2"/>
  <c r="J139" i="2"/>
  <c r="J135" i="2"/>
  <c r="BK133" i="2"/>
  <c r="J130" i="2"/>
  <c r="BK144" i="2"/>
  <c r="BK145" i="2"/>
  <c r="BK148" i="2"/>
  <c r="BK135" i="2"/>
  <c r="BK131" i="2"/>
  <c r="AS94" i="1"/>
  <c r="J144" i="2"/>
  <c r="J140" i="2"/>
  <c r="BK140" i="2"/>
  <c r="J133" i="2"/>
  <c r="BK149" i="2"/>
  <c r="BK150" i="2"/>
  <c r="BK142" i="2"/>
  <c r="J152" i="2"/>
  <c r="BK152" i="2"/>
  <c r="BK128" i="2"/>
  <c r="J126" i="2"/>
  <c r="BK123" i="2"/>
  <c r="J121" i="2"/>
  <c r="J142" i="2"/>
  <c r="J137" i="2"/>
  <c r="J131" i="2"/>
  <c r="J148" i="2"/>
  <c r="BK134" i="2"/>
  <c r="F33" i="2"/>
  <c r="P120" i="2" l="1"/>
  <c r="P119" i="2" s="1"/>
  <c r="P118" i="2" s="1"/>
  <c r="AU95" i="1" s="1"/>
  <c r="AU94" i="1" s="1"/>
  <c r="BK138" i="2"/>
  <c r="J138" i="2" s="1"/>
  <c r="J97" i="2" s="1"/>
  <c r="R138" i="2"/>
  <c r="T143" i="2"/>
  <c r="T120" i="2"/>
  <c r="T119" i="2" s="1"/>
  <c r="T118" i="2" s="1"/>
  <c r="R147" i="2"/>
  <c r="BK120" i="2"/>
  <c r="J120" i="2" s="1"/>
  <c r="J96" i="2" s="1"/>
  <c r="R120" i="2"/>
  <c r="P138" i="2"/>
  <c r="T138" i="2"/>
  <c r="BK143" i="2"/>
  <c r="J143" i="2" s="1"/>
  <c r="J98" i="2" s="1"/>
  <c r="P143" i="2"/>
  <c r="R143" i="2"/>
  <c r="R119" i="2" s="1"/>
  <c r="R118" i="2" s="1"/>
  <c r="BK147" i="2"/>
  <c r="J147" i="2"/>
  <c r="J99" i="2" s="1"/>
  <c r="P147" i="2"/>
  <c r="T147" i="2"/>
  <c r="BK151" i="2"/>
  <c r="J151" i="2" s="1"/>
  <c r="J100" i="2" s="1"/>
  <c r="BF148" i="2"/>
  <c r="BF130" i="2"/>
  <c r="BF131" i="2"/>
  <c r="BF133" i="2"/>
  <c r="BF134" i="2"/>
  <c r="BF135" i="2"/>
  <c r="BF137" i="2"/>
  <c r="BF140" i="2"/>
  <c r="BF142" i="2"/>
  <c r="BF145" i="2"/>
  <c r="BF146" i="2"/>
  <c r="J87" i="2"/>
  <c r="J89" i="2"/>
  <c r="F90" i="2"/>
  <c r="J90" i="2"/>
  <c r="BF121" i="2"/>
  <c r="BF122" i="2"/>
  <c r="BF123" i="2"/>
  <c r="BF124" i="2"/>
  <c r="BF126" i="2"/>
  <c r="BF128" i="2"/>
  <c r="BF144" i="2"/>
  <c r="AZ95" i="1"/>
  <c r="BF149" i="2"/>
  <c r="BC95" i="1"/>
  <c r="BF152" i="2"/>
  <c r="BB95" i="1"/>
  <c r="BF139" i="2"/>
  <c r="BF150" i="2"/>
  <c r="BD95" i="1"/>
  <c r="J31" i="2"/>
  <c r="BB94" i="1"/>
  <c r="W31" i="1"/>
  <c r="BC94" i="1"/>
  <c r="W32" i="1"/>
  <c r="AZ94" i="1"/>
  <c r="W29" i="1"/>
  <c r="BD94" i="1"/>
  <c r="W33" i="1"/>
  <c r="AV95" i="1" l="1"/>
  <c r="BK119" i="2"/>
  <c r="BK118" i="2" s="1"/>
  <c r="J118" i="2" s="1"/>
  <c r="J94" i="2" s="1"/>
  <c r="AY94" i="1"/>
  <c r="F32" i="2"/>
  <c r="BA95" i="1"/>
  <c r="BA94" i="1" s="1"/>
  <c r="W30" i="1" s="1"/>
  <c r="AX94" i="1"/>
  <c r="AV94" i="1"/>
  <c r="AK29" i="1" s="1"/>
  <c r="J32" i="2"/>
  <c r="AW95" i="1" s="1"/>
  <c r="AT95" i="1" s="1"/>
  <c r="J119" i="2" l="1"/>
  <c r="J95" i="2"/>
  <c r="J28" i="2"/>
  <c r="AG95" i="1"/>
  <c r="AG94" i="1" s="1"/>
  <c r="AK26" i="1" s="1"/>
  <c r="AW94" i="1"/>
  <c r="AK30" i="1"/>
  <c r="J37" i="2" l="1"/>
  <c r="AK35" i="1"/>
  <c r="AN95" i="1"/>
  <c r="AT94" i="1"/>
  <c r="AN94" i="1" l="1"/>
</calcChain>
</file>

<file path=xl/sharedStrings.xml><?xml version="1.0" encoding="utf-8"?>
<sst xmlns="http://schemas.openxmlformats.org/spreadsheetml/2006/main" count="653" uniqueCount="220">
  <si>
    <t>Export Komplet</t>
  </si>
  <si>
    <t/>
  </si>
  <si>
    <t>2.0</t>
  </si>
  <si>
    <t>False</t>
  </si>
  <si>
    <t>{8aa1d1c4-c0de-4e37-8b7b-2a34e518e113}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</si>
  <si>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</si>
  <si>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</si>
  <si>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</si>
  <si>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</si>
  <si>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</si>
  <si>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</si>
  <si>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</si>
  <si>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</si>
  <si>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18421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</si>
  <si>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</si>
  <si>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</si>
  <si>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Informačná tabuľa</t>
  </si>
  <si>
    <t>JKSO:</t>
  </si>
  <si>
    <t>815 94</t>
  </si>
  <si>
    <t>KS:</t>
  </si>
  <si>
    <t>1274</t>
  </si>
  <si>
    <t>Miesto:</t>
  </si>
  <si>
    <t>Dátum:</t>
  </si>
  <si>
    <t>18. 1. 2022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</si>
  <si>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</si>
  <si>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</si>
  <si>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</si>
  <si>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</si>
  <si>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</si>
  <si>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</si>
  <si>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</si>
  <si>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</si>
  <si>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</si>
  <si>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</si>
  <si>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</si>
  <si>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</si>
  <si>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</si>
  <si>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</si>
  <si>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</si>
  <si>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</si>
  <si>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</si>
  <si>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</si>
  <si>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</si>
  <si>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</si>
  <si>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</si>
  <si>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</si>
  <si>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</si>
  <si>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</si>
  <si>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</si>
  <si>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</si>
  <si>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</si>
  <si>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</si>
  <si>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</si>
  <si>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</si>
  <si>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</si>
  <si>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</si>
  <si>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</si>
  <si>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</si>
  <si>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</si>
  <si>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</si>
  <si>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</si>
  <si>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</si>
  <si>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</si>
  <si>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</si>
  <si>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</si>
  <si>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</si>
  <si>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</si>
  <si>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</si>
  <si>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</si>
  <si>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</si>
  <si>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</si>
  <si>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</si>
  <si>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</si>
  <si>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</si>
  <si>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</si>
  <si>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</si>
  <si>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</si>
  <si>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</si>
  <si>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</si>
  <si>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</si>
  <si>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</si>
  <si>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</si>
  <si>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</si>
  <si>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</si>
  <si>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</si>
  <si>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</si>
  <si>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</si>
  <si>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</si>
  <si>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762 - Konštrukcie tesárske</t>
  </si>
  <si>
    <t xml:space="preserve">    763 - Konštrukcie - drevostavby</t>
  </si>
  <si>
    <t xml:space="preserve">    765 - Konštrukcie - krytiny tvrdé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</si>
  <si>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</si>
  <si>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</si>
  <si>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</si>
  <si>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</si>
  <si>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</si>
  <si>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</si>
  <si>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</si>
  <si>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</si>
  <si>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</si>
  <si>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</si>
  <si>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</si>
  <si>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</si>
  <si>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</si>
  <si>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</si>
  <si>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</si>
  <si>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</si>
  <si>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</si>
  <si>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</si>
  <si>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762</t>
  </si>
  <si>
    <t>Konštrukcie tesárske</t>
  </si>
  <si>
    <t>K</t>
  </si>
  <si>
    <t>762332110.S</t>
  </si>
  <si>
    <t>Montáž viazaných konštrukcií krovov striech z reziva priemernej plochy do 120 cm2</t>
  </si>
  <si>
    <t>m</t>
  </si>
  <si>
    <t>16</t>
  </si>
  <si>
    <t>-1208697863</t>
  </si>
  <si>
    <t>762332130.S</t>
  </si>
  <si>
    <t>Montáž viazaných konštrukcií krovov striech z reziva priemernej plochy 224 - 288 cm2</t>
  </si>
  <si>
    <t>424872393</t>
  </si>
  <si>
    <t>3</t>
  </si>
  <si>
    <t>M</t>
  </si>
  <si>
    <t>6051100001PC</t>
  </si>
  <si>
    <t>Dodávka hranolov</t>
  </si>
  <si>
    <t>m3</t>
  </si>
  <si>
    <t>32</t>
  </si>
  <si>
    <t>-1778752531</t>
  </si>
  <si>
    <t>4</t>
  </si>
  <si>
    <t>762341201.S</t>
  </si>
  <si>
    <t>Montáž latovania jednoduchých striech pre sklon do 60°</t>
  </si>
  <si>
    <t>-279752702</t>
  </si>
  <si>
    <t>VV</t>
  </si>
  <si>
    <t>"laty + kontralaty" 21</t>
  </si>
  <si>
    <t>5</t>
  </si>
  <si>
    <t>605120002800.S</t>
  </si>
  <si>
    <t>Hranoly z mäkkého reziva neopracované nehranené akosť II, prierez 25-100 cm2</t>
  </si>
  <si>
    <t>676471212</t>
  </si>
  <si>
    <t>21*0,04*0,05</t>
  </si>
  <si>
    <t>6</t>
  </si>
  <si>
    <t>762395000.S</t>
  </si>
  <si>
    <t>Spojovacie prostriedky pre viazané konštrukcie krovov, debnenie a laťovanie, nadstrešné konštr., spádové kliny - svorky, dosky, klince, pásová oceľ, vruty</t>
  </si>
  <si>
    <t>1910207973</t>
  </si>
  <si>
    <t>0,211+0,042</t>
  </si>
  <si>
    <t>7</t>
  </si>
  <si>
    <t>762731110.S</t>
  </si>
  <si>
    <t>Montáž priestorových viazaných konštrukcií z guľatiny prierezovej plochy do 120 cm2</t>
  </si>
  <si>
    <t>-1881352370</t>
  </si>
  <si>
    <t>8</t>
  </si>
  <si>
    <t>0521700001PC</t>
  </si>
  <si>
    <t xml:space="preserve">Dodávka guľatiny </t>
  </si>
  <si>
    <t>-1564066959</t>
  </si>
  <si>
    <t>"z výpisu prvkov" 0,325</t>
  </si>
  <si>
    <t>9</t>
  </si>
  <si>
    <t>762795000.S</t>
  </si>
  <si>
    <t>Spojovacie prostriedky pre priestorové viazané konštrukcie - klince, svorky, fixačné dosky</t>
  </si>
  <si>
    <t>-1229638222</t>
  </si>
  <si>
    <t>10</t>
  </si>
  <si>
    <t>762812570.S</t>
  </si>
  <si>
    <t>Montáž záklopu  na pero a drážku, polodrážku</t>
  </si>
  <si>
    <t>m2</t>
  </si>
  <si>
    <t>2008761213</t>
  </si>
  <si>
    <t>11</t>
  </si>
  <si>
    <t>605110000100.S</t>
  </si>
  <si>
    <t>Dosky a fošne zo smreku neopracované neomietané akosť I hr. 13-15 mm, š. 60-130 mm</t>
  </si>
  <si>
    <t>50220231</t>
  </si>
  <si>
    <t>2,96*0,015</t>
  </si>
  <si>
    <t>12</t>
  </si>
  <si>
    <t>998762202.S</t>
  </si>
  <si>
    <t>Presun hmôt pre konštrukcie tesárske v objektoch výšky do 12 m</t>
  </si>
  <si>
    <t>%</t>
  </si>
  <si>
    <t>2034464780</t>
  </si>
  <si>
    <t>763</t>
  </si>
  <si>
    <t>Konštrukcie - drevostavby</t>
  </si>
  <si>
    <t>13</t>
  </si>
  <si>
    <t>763714000.S</t>
  </si>
  <si>
    <t>Montáž obvodovej steny zrubového profilu hr. 28 mm so záfrezmi, s opracovanými spojmi</t>
  </si>
  <si>
    <t>1589908625</t>
  </si>
  <si>
    <t>14</t>
  </si>
  <si>
    <t>605460000200.S</t>
  </si>
  <si>
    <t>Profily zrubové zo smreku prierez 28x130 mm, triedy 3A STN 480055, sušené 14±2%, 4x hobľované, frézované na P+D, dĺ. nadpájané, bez defektov, oprac. spoje</t>
  </si>
  <si>
    <t>-1182836965</t>
  </si>
  <si>
    <t>2,61*0,028</t>
  </si>
  <si>
    <t>15</t>
  </si>
  <si>
    <t>998763201.S</t>
  </si>
  <si>
    <t>Presun hmôt pre drevostavby v objektoch výšky do 12 m</t>
  </si>
  <si>
    <t>-1525476941</t>
  </si>
  <si>
    <t>765</t>
  </si>
  <si>
    <t>Konštrukcie - krytiny tvrdé</t>
  </si>
  <si>
    <t>765362001.S</t>
  </si>
  <si>
    <t>Zastrešenie z drevených šindľov š. 8 cm s jednoduchým prekrytím striech jednoduchých, sklon od 14° do 35°</t>
  </si>
  <si>
    <t>-436496245</t>
  </si>
  <si>
    <t>17</t>
  </si>
  <si>
    <t>765901322.S</t>
  </si>
  <si>
    <t>Strešná fólia paropriepustná, na plné debnenie</t>
  </si>
  <si>
    <t>764284332</t>
  </si>
  <si>
    <t>18</t>
  </si>
  <si>
    <t>998765201.S</t>
  </si>
  <si>
    <t>Presun hmôt pre tvrdé krytiny v objektoch výšky do 6 m</t>
  </si>
  <si>
    <t>-1418745583</t>
  </si>
  <si>
    <t>767</t>
  </si>
  <si>
    <t>Konštrukcie doplnkové kovové</t>
  </si>
  <si>
    <t>19</t>
  </si>
  <si>
    <t>767871225.S</t>
  </si>
  <si>
    <t>Montáž zemnej skrutky pre kontajnery a drevostavby, priemeru 89 mm, dĺžky 1000 mm</t>
  </si>
  <si>
    <t>ks</t>
  </si>
  <si>
    <t>-1873776852</t>
  </si>
  <si>
    <t>311490001000.S</t>
  </si>
  <si>
    <t>Zemná skrutka PWU 140/900 mm</t>
  </si>
  <si>
    <t>533457813</t>
  </si>
  <si>
    <t>21</t>
  </si>
  <si>
    <t>998767201.S</t>
  </si>
  <si>
    <t>Presun hmôt pre kovové stavebné doplnkové konštrukcie v objektoch výšky do 6 m</t>
  </si>
  <si>
    <t>-1103909207</t>
  </si>
  <si>
    <t>783</t>
  </si>
  <si>
    <t>Nátery</t>
  </si>
  <si>
    <t>22</t>
  </si>
  <si>
    <t>783782404.S</t>
  </si>
  <si>
    <t>Nátery tesárskych konštrukcií, povrchová impregnácia proti drevokaznému hmyzu, hubám a plesniam, jednonásobná</t>
  </si>
  <si>
    <t>699170480</t>
  </si>
  <si>
    <t>"hranoly a guľatina" 11,72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</si>
</sst>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E11" sqref="E1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223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s="1" customFormat="1" ht="12" customHeight="1">
      <c r="B5" s="18"/>
      <c r="D5" s="22" t="s">
        <v>12</v>
      </c>
      <c r="K5" s="185" t="s">
        <v>13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R5" s="18"/>
      <c r="BE5" s="182" t="s">
        <v>14</v>
      </c>
      <c r="BS5" s="15" t="s">
        <v>6</v>
      </c>
    </row>
    <row r="6" spans="1:74" s="1" customFormat="1" ht="36.950000000000003" customHeight="1">
      <c r="B6" s="18"/>
      <c r="D6" s="24" t="s">
        <v>15</v>
      </c>
      <c r="K6" s="187" t="s">
        <v>16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R6" s="18"/>
      <c r="BE6" s="183"/>
      <c r="BS6" s="15" t="s">
        <v>6</v>
      </c>
    </row>
    <row r="7" spans="1:74" s="1" customFormat="1" ht="12" customHeight="1">
      <c r="B7" s="18"/>
      <c r="D7" s="25" t="s">
        <v>17</v>
      </c>
      <c r="K7" s="23" t="s">
        <v>18</v>
      </c>
      <c r="AK7" s="25" t="s">
        <v>19</v>
      </c>
      <c r="AN7" s="23" t="s">
        <v>20</v>
      </c>
      <c r="AR7" s="18"/>
      <c r="BE7" s="183"/>
      <c r="BS7" s="15" t="s">
        <v>6</v>
      </c>
    </row>
    <row r="8" spans="1:74" s="1" customFormat="1" ht="12" customHeight="1">
      <c r="B8" s="18"/>
      <c r="D8" s="25" t="s">
        <v>21</v>
      </c>
      <c r="K8" s="23"/>
      <c r="AK8" s="25" t="s">
        <v>22</v>
      </c>
      <c r="AN8" s="26" t="s">
        <v>23</v>
      </c>
      <c r="AR8" s="18"/>
      <c r="BE8" s="183"/>
      <c r="BS8" s="15" t="s">
        <v>6</v>
      </c>
    </row>
    <row r="9" spans="1:74" s="1" customFormat="1" ht="14.45" customHeight="1">
      <c r="B9" s="18"/>
      <c r="AR9" s="18"/>
      <c r="BE9" s="183"/>
      <c r="BS9" s="15" t="s">
        <v>6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83"/>
      <c r="BS10" s="15" t="s">
        <v>6</v>
      </c>
    </row>
    <row r="11" spans="1:74" s="1" customFormat="1" ht="18.399999999999999" customHeight="1">
      <c r="B11" s="18"/>
      <c r="E11" s="23"/>
      <c r="AK11" s="25" t="s">
        <v>26</v>
      </c>
      <c r="AN11" s="23" t="s">
        <v>1</v>
      </c>
      <c r="AR11" s="18"/>
      <c r="BE11" s="183"/>
      <c r="BS11" s="15" t="s">
        <v>6</v>
      </c>
    </row>
    <row r="12" spans="1:74" s="1" customFormat="1" ht="6.95" customHeight="1">
      <c r="B12" s="18"/>
      <c r="AR12" s="18"/>
      <c r="BE12" s="183"/>
      <c r="BS12" s="15" t="s">
        <v>6</v>
      </c>
    </row>
    <row r="13" spans="1:74" s="1" customFormat="1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183"/>
      <c r="BS13" s="15" t="s">
        <v>6</v>
      </c>
    </row>
    <row r="14" spans="1:74" ht="12.75">
      <c r="B14" s="18"/>
      <c r="E14" s="188" t="s">
        <v>28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25" t="s">
        <v>26</v>
      </c>
      <c r="AN14" s="27" t="s">
        <v>28</v>
      </c>
      <c r="AR14" s="18"/>
      <c r="BE14" s="183"/>
      <c r="BS14" s="15" t="s">
        <v>6</v>
      </c>
    </row>
    <row r="15" spans="1:74" s="1" customFormat="1" ht="6.95" customHeight="1">
      <c r="B15" s="18"/>
      <c r="AR15" s="18"/>
      <c r="BE15" s="183"/>
      <c r="BS15" s="15" t="s">
        <v>3</v>
      </c>
    </row>
    <row r="16" spans="1:74" s="1" customFormat="1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183"/>
      <c r="BS16" s="15" t="s">
        <v>3</v>
      </c>
    </row>
    <row r="17" spans="1:71" s="1" customFormat="1" ht="18.399999999999999" customHeight="1">
      <c r="B17" s="18"/>
      <c r="E17" s="23" t="s">
        <v>30</v>
      </c>
      <c r="AK17" s="25" t="s">
        <v>26</v>
      </c>
      <c r="AN17" s="23" t="s">
        <v>1</v>
      </c>
      <c r="AR17" s="18"/>
      <c r="BE17" s="183"/>
      <c r="BS17" s="15" t="s">
        <v>31</v>
      </c>
    </row>
    <row r="18" spans="1:71" s="1" customFormat="1" ht="6.95" customHeight="1">
      <c r="B18" s="18"/>
      <c r="AR18" s="18"/>
      <c r="BE18" s="183"/>
      <c r="BS18" s="15" t="s">
        <v>6</v>
      </c>
    </row>
    <row r="19" spans="1:71" s="1" customFormat="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183"/>
      <c r="BS19" s="15" t="s">
        <v>6</v>
      </c>
    </row>
    <row r="20" spans="1:71" s="1" customFormat="1" ht="18.399999999999999" customHeight="1">
      <c r="B20" s="18"/>
      <c r="E20" s="23" t="s">
        <v>30</v>
      </c>
      <c r="AK20" s="25" t="s">
        <v>26</v>
      </c>
      <c r="AN20" s="23" t="s">
        <v>1</v>
      </c>
      <c r="AR20" s="18"/>
      <c r="BE20" s="183"/>
      <c r="BS20" s="15" t="s">
        <v>31</v>
      </c>
    </row>
    <row r="21" spans="1:71" s="1" customFormat="1" ht="6.95" customHeight="1">
      <c r="B21" s="18"/>
      <c r="AR21" s="18"/>
      <c r="BE21" s="183"/>
    </row>
    <row r="22" spans="1:71" s="1" customFormat="1" ht="12" customHeight="1">
      <c r="B22" s="18"/>
      <c r="D22" s="25" t="s">
        <v>33</v>
      </c>
      <c r="AR22" s="18"/>
      <c r="BE22" s="183"/>
    </row>
    <row r="23" spans="1:71" s="1" customFormat="1" ht="16.5" customHeight="1">
      <c r="B23" s="18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8"/>
      <c r="BE23" s="183"/>
    </row>
    <row r="24" spans="1:71" s="1" customFormat="1" ht="6.95" customHeight="1">
      <c r="B24" s="18"/>
      <c r="AR24" s="18"/>
      <c r="BE24" s="183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3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1">
        <f>ROUND(AG94,2)</f>
        <v>0</v>
      </c>
      <c r="AL26" s="192"/>
      <c r="AM26" s="192"/>
      <c r="AN26" s="192"/>
      <c r="AO26" s="192"/>
      <c r="AP26" s="30"/>
      <c r="AQ26" s="30"/>
      <c r="AR26" s="31"/>
      <c r="BE26" s="183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83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193" t="s">
        <v>35</v>
      </c>
      <c r="M28" s="193"/>
      <c r="N28" s="193"/>
      <c r="O28" s="193"/>
      <c r="P28" s="193"/>
      <c r="Q28" s="30"/>
      <c r="R28" s="30"/>
      <c r="S28" s="30"/>
      <c r="T28" s="30"/>
      <c r="U28" s="30"/>
      <c r="V28" s="30"/>
      <c r="W28" s="193" t="s">
        <v>36</v>
      </c>
      <c r="X28" s="193"/>
      <c r="Y28" s="193"/>
      <c r="Z28" s="193"/>
      <c r="AA28" s="193"/>
      <c r="AB28" s="193"/>
      <c r="AC28" s="193"/>
      <c r="AD28" s="193"/>
      <c r="AE28" s="193"/>
      <c r="AF28" s="30"/>
      <c r="AG28" s="30"/>
      <c r="AH28" s="30"/>
      <c r="AI28" s="30"/>
      <c r="AJ28" s="30"/>
      <c r="AK28" s="193" t="s">
        <v>37</v>
      </c>
      <c r="AL28" s="193"/>
      <c r="AM28" s="193"/>
      <c r="AN28" s="193"/>
      <c r="AO28" s="193"/>
      <c r="AP28" s="30"/>
      <c r="AQ28" s="30"/>
      <c r="AR28" s="31"/>
      <c r="BE28" s="183"/>
    </row>
    <row r="29" spans="1:71" s="3" customFormat="1" ht="14.45" customHeight="1">
      <c r="B29" s="35"/>
      <c r="D29" s="25" t="s">
        <v>38</v>
      </c>
      <c r="F29" s="36" t="s">
        <v>39</v>
      </c>
      <c r="L29" s="196">
        <v>0.2</v>
      </c>
      <c r="M29" s="195"/>
      <c r="N29" s="195"/>
      <c r="O29" s="195"/>
      <c r="P29" s="195"/>
      <c r="Q29" s="37"/>
      <c r="R29" s="37"/>
      <c r="S29" s="37"/>
      <c r="T29" s="37"/>
      <c r="U29" s="37"/>
      <c r="V29" s="37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F29" s="37"/>
      <c r="AG29" s="37"/>
      <c r="AH29" s="37"/>
      <c r="AI29" s="37"/>
      <c r="AJ29" s="37"/>
      <c r="AK29" s="194">
        <f>ROUND(AV94, 2)</f>
        <v>0</v>
      </c>
      <c r="AL29" s="195"/>
      <c r="AM29" s="195"/>
      <c r="AN29" s="195"/>
      <c r="AO29" s="195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184"/>
    </row>
    <row r="30" spans="1:71" s="3" customFormat="1" ht="14.45" customHeight="1">
      <c r="B30" s="35"/>
      <c r="F30" s="36" t="s">
        <v>40</v>
      </c>
      <c r="L30" s="196">
        <v>0.2</v>
      </c>
      <c r="M30" s="195"/>
      <c r="N30" s="195"/>
      <c r="O30" s="195"/>
      <c r="P30" s="195"/>
      <c r="Q30" s="37"/>
      <c r="R30" s="37"/>
      <c r="S30" s="37"/>
      <c r="T30" s="37"/>
      <c r="U30" s="37"/>
      <c r="V30" s="37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F30" s="37"/>
      <c r="AG30" s="37"/>
      <c r="AH30" s="37"/>
      <c r="AI30" s="37"/>
      <c r="AJ30" s="37"/>
      <c r="AK30" s="194">
        <f>ROUND(AW94, 2)</f>
        <v>0</v>
      </c>
      <c r="AL30" s="195"/>
      <c r="AM30" s="195"/>
      <c r="AN30" s="195"/>
      <c r="AO30" s="195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184"/>
    </row>
    <row r="31" spans="1:71" s="3" customFormat="1" ht="14.45" hidden="1" customHeight="1">
      <c r="B31" s="35"/>
      <c r="F31" s="25" t="s">
        <v>41</v>
      </c>
      <c r="L31" s="199">
        <v>0.2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5"/>
      <c r="BE31" s="184"/>
    </row>
    <row r="32" spans="1:71" s="3" customFormat="1" ht="14.45" hidden="1" customHeight="1">
      <c r="B32" s="35"/>
      <c r="F32" s="25" t="s">
        <v>42</v>
      </c>
      <c r="L32" s="199">
        <v>0.2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5"/>
      <c r="BE32" s="184"/>
    </row>
    <row r="33" spans="1:57" s="3" customFormat="1" ht="14.45" hidden="1" customHeight="1">
      <c r="B33" s="35"/>
      <c r="F33" s="36" t="s">
        <v>43</v>
      </c>
      <c r="L33" s="196">
        <v>0</v>
      </c>
      <c r="M33" s="195"/>
      <c r="N33" s="195"/>
      <c r="O33" s="195"/>
      <c r="P33" s="195"/>
      <c r="Q33" s="37"/>
      <c r="R33" s="37"/>
      <c r="S33" s="37"/>
      <c r="T33" s="37"/>
      <c r="U33" s="37"/>
      <c r="V33" s="37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F33" s="37"/>
      <c r="AG33" s="37"/>
      <c r="AH33" s="37"/>
      <c r="AI33" s="37"/>
      <c r="AJ33" s="37"/>
      <c r="AK33" s="194">
        <v>0</v>
      </c>
      <c r="AL33" s="195"/>
      <c r="AM33" s="195"/>
      <c r="AN33" s="195"/>
      <c r="AO33" s="195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184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83"/>
    </row>
    <row r="35" spans="1:57" s="2" customFormat="1" ht="25.9" customHeight="1">
      <c r="A35" s="30"/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00" t="s">
        <v>46</v>
      </c>
      <c r="Y35" s="201"/>
      <c r="Z35" s="201"/>
      <c r="AA35" s="201"/>
      <c r="AB35" s="201"/>
      <c r="AC35" s="41"/>
      <c r="AD35" s="41"/>
      <c r="AE35" s="41"/>
      <c r="AF35" s="41"/>
      <c r="AG35" s="41"/>
      <c r="AH35" s="41"/>
      <c r="AI35" s="41"/>
      <c r="AJ35" s="41"/>
      <c r="AK35" s="202">
        <f>SUM(AK26:AK33)</f>
        <v>0</v>
      </c>
      <c r="AL35" s="201"/>
      <c r="AM35" s="201"/>
      <c r="AN35" s="201"/>
      <c r="AO35" s="203"/>
      <c r="AP35" s="39"/>
      <c r="AQ35" s="39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18"/>
      <c r="AR50" s="18"/>
    </row>
    <row r="51" spans="1:57" ht="11.25">
      <c r="B51" s="18"/>
      <c r="AR51" s="18"/>
    </row>
    <row r="52" spans="1:57" ht="11.25">
      <c r="B52" s="18"/>
      <c r="AR52" s="18"/>
    </row>
    <row r="53" spans="1:57" ht="11.25">
      <c r="B53" s="18"/>
      <c r="AR53" s="18"/>
    </row>
    <row r="54" spans="1:57" ht="11.25">
      <c r="B54" s="18"/>
      <c r="AR54" s="18"/>
    </row>
    <row r="55" spans="1:57" ht="11.25">
      <c r="B55" s="18"/>
      <c r="AR55" s="18"/>
    </row>
    <row r="56" spans="1:57" ht="11.25">
      <c r="B56" s="18"/>
      <c r="AR56" s="18"/>
    </row>
    <row r="57" spans="1:57" ht="11.25">
      <c r="B57" s="18"/>
      <c r="AR57" s="18"/>
    </row>
    <row r="58" spans="1:57" ht="11.25">
      <c r="B58" s="18"/>
      <c r="AR58" s="18"/>
    </row>
    <row r="59" spans="1:57" ht="11.25">
      <c r="B59" s="18"/>
      <c r="AR59" s="18"/>
    </row>
    <row r="60" spans="1:57" s="2" customFormat="1" ht="12.75">
      <c r="A60" s="30"/>
      <c r="B60" s="31"/>
      <c r="C60" s="30"/>
      <c r="D60" s="46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6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6" t="s">
        <v>49</v>
      </c>
      <c r="AI60" s="33"/>
      <c r="AJ60" s="33"/>
      <c r="AK60" s="33"/>
      <c r="AL60" s="33"/>
      <c r="AM60" s="46" t="s">
        <v>50</v>
      </c>
      <c r="AN60" s="33"/>
      <c r="AO60" s="33"/>
      <c r="AP60" s="30"/>
      <c r="AQ60" s="30"/>
      <c r="AR60" s="31"/>
      <c r="BE60" s="30"/>
    </row>
    <row r="61" spans="1:57" ht="11.25">
      <c r="B61" s="18"/>
      <c r="AR61" s="18"/>
    </row>
    <row r="62" spans="1:57" ht="11.25">
      <c r="B62" s="18"/>
      <c r="AR62" s="18"/>
    </row>
    <row r="63" spans="1:57" ht="11.25">
      <c r="B63" s="18"/>
      <c r="AR63" s="18"/>
    </row>
    <row r="64" spans="1:57" s="2" customFormat="1" ht="12.75">
      <c r="A64" s="30"/>
      <c r="B64" s="31"/>
      <c r="C64" s="30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1"/>
      <c r="BE64" s="30"/>
    </row>
    <row r="65" spans="1:57" ht="11.25">
      <c r="B65" s="18"/>
      <c r="AR65" s="18"/>
    </row>
    <row r="66" spans="1:57" ht="11.25">
      <c r="B66" s="18"/>
      <c r="AR66" s="18"/>
    </row>
    <row r="67" spans="1:57" ht="11.25">
      <c r="B67" s="18"/>
      <c r="AR67" s="18"/>
    </row>
    <row r="68" spans="1:57" ht="11.25">
      <c r="B68" s="18"/>
      <c r="AR68" s="18"/>
    </row>
    <row r="69" spans="1:57" ht="11.25">
      <c r="B69" s="18"/>
      <c r="AR69" s="18"/>
    </row>
    <row r="70" spans="1:57" ht="11.25">
      <c r="B70" s="18"/>
      <c r="AR70" s="18"/>
    </row>
    <row r="71" spans="1:57" ht="11.25">
      <c r="B71" s="18"/>
      <c r="AR71" s="18"/>
    </row>
    <row r="72" spans="1:57" ht="11.25">
      <c r="B72" s="18"/>
      <c r="AR72" s="18"/>
    </row>
    <row r="73" spans="1:57" ht="11.25">
      <c r="B73" s="18"/>
      <c r="AR73" s="18"/>
    </row>
    <row r="74" spans="1:57" ht="11.25">
      <c r="B74" s="18"/>
      <c r="AR74" s="18"/>
    </row>
    <row r="75" spans="1:57" s="2" customFormat="1" ht="12.75">
      <c r="A75" s="30"/>
      <c r="B75" s="31"/>
      <c r="C75" s="30"/>
      <c r="D75" s="46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6" t="s">
        <v>49</v>
      </c>
      <c r="AI75" s="33"/>
      <c r="AJ75" s="33"/>
      <c r="AK75" s="33"/>
      <c r="AL75" s="33"/>
      <c r="AM75" s="46" t="s">
        <v>50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1"/>
      <c r="BE77" s="30"/>
    </row>
    <row r="81" spans="1:90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1"/>
      <c r="BE81" s="30"/>
    </row>
    <row r="82" spans="1:90" s="2" customFormat="1" ht="24.95" customHeight="1">
      <c r="A82" s="30"/>
      <c r="B82" s="31"/>
      <c r="C82" s="19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0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0" s="4" customFormat="1" ht="12" customHeight="1">
      <c r="B84" s="52"/>
      <c r="C84" s="25" t="s">
        <v>12</v>
      </c>
      <c r="L84" s="4" t="str">
        <f>K5</f>
        <v>18421</v>
      </c>
      <c r="AR84" s="52"/>
    </row>
    <row r="85" spans="1:90" s="5" customFormat="1" ht="36.950000000000003" customHeight="1">
      <c r="B85" s="53"/>
      <c r="C85" s="54" t="s">
        <v>15</v>
      </c>
      <c r="L85" s="204" t="str">
        <f>K6</f>
        <v>Informačná tabuľa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53"/>
    </row>
    <row r="86" spans="1:90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0" s="2" customFormat="1" ht="12" customHeight="1">
      <c r="A87" s="30"/>
      <c r="B87" s="31"/>
      <c r="C87" s="25" t="s">
        <v>21</v>
      </c>
      <c r="D87" s="30"/>
      <c r="E87" s="30"/>
      <c r="F87" s="30"/>
      <c r="G87" s="30"/>
      <c r="H87" s="30"/>
      <c r="I87" s="30"/>
      <c r="J87" s="30"/>
      <c r="K87" s="30"/>
      <c r="L87" s="55" t="str">
        <f>IF(K8="","",K8)</f>
        <v/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206" t="str">
        <f>IF(AN8= "","",AN8)</f>
        <v>18. 1. 2022</v>
      </c>
      <c r="AN87" s="206"/>
      <c r="AO87" s="30"/>
      <c r="AP87" s="30"/>
      <c r="AQ87" s="30"/>
      <c r="AR87" s="31"/>
      <c r="BE87" s="30"/>
    </row>
    <row r="88" spans="1:90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0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/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29</v>
      </c>
      <c r="AJ89" s="30"/>
      <c r="AK89" s="30"/>
      <c r="AL89" s="30"/>
      <c r="AM89" s="207" t="str">
        <f>IF(E17="","",E17)</f>
        <v xml:space="preserve"> </v>
      </c>
      <c r="AN89" s="208"/>
      <c r="AO89" s="208"/>
      <c r="AP89" s="208"/>
      <c r="AQ89" s="30"/>
      <c r="AR89" s="31"/>
      <c r="AS89" s="209" t="s">
        <v>54</v>
      </c>
      <c r="AT89" s="210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0"/>
    </row>
    <row r="90" spans="1:90" s="2" customFormat="1" ht="15.2" customHeight="1">
      <c r="A90" s="30"/>
      <c r="B90" s="31"/>
      <c r="C90" s="25" t="s">
        <v>27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32</v>
      </c>
      <c r="AJ90" s="30"/>
      <c r="AK90" s="30"/>
      <c r="AL90" s="30"/>
      <c r="AM90" s="207" t="str">
        <f>IF(E20="","",E20)</f>
        <v xml:space="preserve"> </v>
      </c>
      <c r="AN90" s="208"/>
      <c r="AO90" s="208"/>
      <c r="AP90" s="208"/>
      <c r="AQ90" s="30"/>
      <c r="AR90" s="31"/>
      <c r="AS90" s="211"/>
      <c r="AT90" s="212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0"/>
    </row>
    <row r="91" spans="1:90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11"/>
      <c r="AT91" s="212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0"/>
    </row>
    <row r="92" spans="1:90" s="2" customFormat="1" ht="29.25" customHeight="1">
      <c r="A92" s="30"/>
      <c r="B92" s="31"/>
      <c r="C92" s="213" t="s">
        <v>55</v>
      </c>
      <c r="D92" s="214"/>
      <c r="E92" s="214"/>
      <c r="F92" s="214"/>
      <c r="G92" s="214"/>
      <c r="H92" s="61"/>
      <c r="I92" s="215" t="s">
        <v>56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6" t="s">
        <v>57</v>
      </c>
      <c r="AH92" s="214"/>
      <c r="AI92" s="214"/>
      <c r="AJ92" s="214"/>
      <c r="AK92" s="214"/>
      <c r="AL92" s="214"/>
      <c r="AM92" s="214"/>
      <c r="AN92" s="215" t="s">
        <v>58</v>
      </c>
      <c r="AO92" s="214"/>
      <c r="AP92" s="217"/>
      <c r="AQ92" s="62" t="s">
        <v>59</v>
      </c>
      <c r="AR92" s="31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0"/>
    </row>
    <row r="93" spans="1:90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0"/>
    </row>
    <row r="94" spans="1:90" s="6" customFormat="1" ht="32.450000000000003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21">
        <f>ROUND(AG95,2)</f>
        <v>0</v>
      </c>
      <c r="AH94" s="221"/>
      <c r="AI94" s="221"/>
      <c r="AJ94" s="221"/>
      <c r="AK94" s="221"/>
      <c r="AL94" s="221"/>
      <c r="AM94" s="221"/>
      <c r="AN94" s="222">
        <f>SUM(AG94,AT94)</f>
        <v>0</v>
      </c>
      <c r="AO94" s="222"/>
      <c r="AP94" s="222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73</v>
      </c>
      <c r="BT94" s="78" t="s">
        <v>74</v>
      </c>
      <c r="BV94" s="78" t="s">
        <v>75</v>
      </c>
      <c r="BW94" s="78" t="s">
        <v>4</v>
      </c>
      <c r="BX94" s="78" t="s">
        <v>76</v>
      </c>
      <c r="CL94" s="78" t="s">
        <v>18</v>
      </c>
    </row>
    <row r="95" spans="1:90" s="7" customFormat="1" ht="16.5" customHeight="1">
      <c r="A95" s="79" t="s">
        <v>77</v>
      </c>
      <c r="B95" s="80"/>
      <c r="C95" s="81"/>
      <c r="D95" s="220" t="s">
        <v>13</v>
      </c>
      <c r="E95" s="220"/>
      <c r="F95" s="220"/>
      <c r="G95" s="220"/>
      <c r="H95" s="220"/>
      <c r="I95" s="82"/>
      <c r="J95" s="220" t="s">
        <v>16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'18421 - Informačná tabuľa'!J28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83" t="s">
        <v>78</v>
      </c>
      <c r="AR95" s="80"/>
      <c r="AS95" s="84">
        <v>0</v>
      </c>
      <c r="AT95" s="85">
        <f>ROUND(SUM(AV95:AW95),2)</f>
        <v>0</v>
      </c>
      <c r="AU95" s="86">
        <f>'18421 - Informačná tabuľa'!P118</f>
        <v>0</v>
      </c>
      <c r="AV95" s="85">
        <f>'18421 - Informačná tabuľa'!J31</f>
        <v>0</v>
      </c>
      <c r="AW95" s="85">
        <f>'18421 - Informačná tabuľa'!J32</f>
        <v>0</v>
      </c>
      <c r="AX95" s="85">
        <f>'18421 - Informačná tabuľa'!J33</f>
        <v>0</v>
      </c>
      <c r="AY95" s="85">
        <f>'18421 - Informačná tabuľa'!J34</f>
        <v>0</v>
      </c>
      <c r="AZ95" s="85">
        <f>'18421 - Informačná tabuľa'!F31</f>
        <v>0</v>
      </c>
      <c r="BA95" s="85">
        <f>'18421 - Informačná tabuľa'!F32</f>
        <v>0</v>
      </c>
      <c r="BB95" s="85">
        <f>'18421 - Informačná tabuľa'!F33</f>
        <v>0</v>
      </c>
      <c r="BC95" s="85">
        <f>'18421 - Informačná tabuľa'!F34</f>
        <v>0</v>
      </c>
      <c r="BD95" s="87">
        <f>'18421 - Informačná tabuľa'!F35</f>
        <v>0</v>
      </c>
      <c r="BT95" s="88" t="s">
        <v>79</v>
      </c>
      <c r="BU95" s="88" t="s">
        <v>80</v>
      </c>
      <c r="BV95" s="88" t="s">
        <v>75</v>
      </c>
      <c r="BW95" s="88" t="s">
        <v>4</v>
      </c>
      <c r="BX95" s="88" t="s">
        <v>76</v>
      </c>
      <c r="CL95" s="88" t="s">
        <v>18</v>
      </c>
    </row>
    <row r="96" spans="1:90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8421 - Informačná tabuľ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>
      <selection activeCell="F28" sqref="F2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4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customHeight="1">
      <c r="B4" s="18"/>
      <c r="D4" s="19" t="s">
        <v>81</v>
      </c>
      <c r="L4" s="18"/>
      <c r="M4" s="89" t="s">
        <v>9</v>
      </c>
      <c r="AT4" s="15" t="s">
        <v>3</v>
      </c>
    </row>
    <row r="5" spans="1:46" s="1" customFormat="1" ht="6.95" customHeight="1">
      <c r="B5" s="18"/>
      <c r="L5" s="18"/>
    </row>
    <row r="6" spans="1:46" s="2" customFormat="1" ht="12" customHeight="1">
      <c r="A6" s="30"/>
      <c r="B6" s="31"/>
      <c r="C6" s="30"/>
      <c r="D6" s="25" t="s">
        <v>15</v>
      </c>
      <c r="E6" s="30"/>
      <c r="F6" s="30"/>
      <c r="G6" s="30"/>
      <c r="H6" s="30"/>
      <c r="I6" s="30"/>
      <c r="J6" s="30"/>
      <c r="K6" s="30"/>
      <c r="L6" s="43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46" s="2" customFormat="1" ht="16.5" customHeight="1">
      <c r="A7" s="30"/>
      <c r="B7" s="31"/>
      <c r="C7" s="30"/>
      <c r="D7" s="30"/>
      <c r="E7" s="204" t="s">
        <v>16</v>
      </c>
      <c r="F7" s="224"/>
      <c r="G7" s="224"/>
      <c r="H7" s="224"/>
      <c r="I7" s="30"/>
      <c r="J7" s="30"/>
      <c r="K7" s="30"/>
      <c r="L7" s="43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46" s="2" customFormat="1" ht="11.25">
      <c r="A8" s="30"/>
      <c r="B8" s="31"/>
      <c r="C8" s="30"/>
      <c r="D8" s="30"/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2" customHeight="1">
      <c r="A9" s="30"/>
      <c r="B9" s="31"/>
      <c r="C9" s="30"/>
      <c r="D9" s="25" t="s">
        <v>17</v>
      </c>
      <c r="E9" s="30"/>
      <c r="F9" s="23" t="s">
        <v>18</v>
      </c>
      <c r="G9" s="30"/>
      <c r="H9" s="30"/>
      <c r="I9" s="25" t="s">
        <v>19</v>
      </c>
      <c r="J9" s="23" t="s">
        <v>20</v>
      </c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5" t="s">
        <v>21</v>
      </c>
      <c r="E10" s="30"/>
      <c r="F10" s="23"/>
      <c r="G10" s="30"/>
      <c r="H10" s="30"/>
      <c r="I10" s="25" t="s">
        <v>22</v>
      </c>
      <c r="J10" s="56" t="str">
        <f>'Rekapitulácia stavby'!AN8</f>
        <v>18. 1. 2022</v>
      </c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0.9" customHeight="1">
      <c r="A11" s="30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5" t="s">
        <v>24</v>
      </c>
      <c r="E12" s="30"/>
      <c r="F12" s="30"/>
      <c r="G12" s="30"/>
      <c r="H12" s="30"/>
      <c r="I12" s="25" t="s">
        <v>25</v>
      </c>
      <c r="J12" s="23" t="s">
        <v>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8" customHeight="1">
      <c r="A13" s="30"/>
      <c r="B13" s="31"/>
      <c r="C13" s="30"/>
      <c r="D13" s="30"/>
      <c r="E13" s="23"/>
      <c r="F13" s="30"/>
      <c r="G13" s="30"/>
      <c r="H13" s="30"/>
      <c r="I13" s="25" t="s">
        <v>26</v>
      </c>
      <c r="J13" s="23" t="s">
        <v>1</v>
      </c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6.95" customHeight="1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>
      <c r="A15" s="30"/>
      <c r="B15" s="31"/>
      <c r="C15" s="30"/>
      <c r="D15" s="25" t="s">
        <v>27</v>
      </c>
      <c r="E15" s="30"/>
      <c r="F15" s="30"/>
      <c r="G15" s="30"/>
      <c r="H15" s="30"/>
      <c r="I15" s="25" t="s">
        <v>25</v>
      </c>
      <c r="J15" s="26" t="str">
        <f>'Rekapitulácia stavby'!AN13</f>
        <v>Vyplň údaj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8" customHeight="1">
      <c r="A16" s="30"/>
      <c r="B16" s="31"/>
      <c r="C16" s="30"/>
      <c r="D16" s="30"/>
      <c r="E16" s="225" t="str">
        <f>'Rekapitulácia stavby'!E14</f>
        <v>Vyplň údaj</v>
      </c>
      <c r="F16" s="185"/>
      <c r="G16" s="185"/>
      <c r="H16" s="185"/>
      <c r="I16" s="25" t="s">
        <v>26</v>
      </c>
      <c r="J16" s="26" t="str">
        <f>'Rekapitulácia stavby'!AN14</f>
        <v>Vyplň údaj</v>
      </c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6.95" customHeight="1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>
      <c r="A18" s="30"/>
      <c r="B18" s="31"/>
      <c r="C18" s="30"/>
      <c r="D18" s="25" t="s">
        <v>29</v>
      </c>
      <c r="E18" s="30"/>
      <c r="F18" s="30"/>
      <c r="G18" s="30"/>
      <c r="H18" s="30"/>
      <c r="I18" s="25" t="s">
        <v>25</v>
      </c>
      <c r="J18" s="23" t="str">
        <f>IF('Rekapitulácia stavby'!AN16="","",'Rekapitulácia stavby'!AN16)</f>
        <v/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>
      <c r="A19" s="30"/>
      <c r="B19" s="31"/>
      <c r="C19" s="30"/>
      <c r="D19" s="30"/>
      <c r="E19" s="23" t="str">
        <f>IF('Rekapitulácia stavby'!E17="","",'Rekapitulácia stavby'!E17)</f>
        <v xml:space="preserve"> </v>
      </c>
      <c r="F19" s="30"/>
      <c r="G19" s="30"/>
      <c r="H19" s="30"/>
      <c r="I19" s="25" t="s">
        <v>26</v>
      </c>
      <c r="J19" s="23" t="str">
        <f>IF('Rekapitulácia stavby'!AN17="","",'Rekapitulácia stavby'!AN17)</f>
        <v/>
      </c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6.95" customHeight="1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>
      <c r="A21" s="30"/>
      <c r="B21" s="31"/>
      <c r="C21" s="30"/>
      <c r="D21" s="25" t="s">
        <v>32</v>
      </c>
      <c r="E21" s="30"/>
      <c r="F21" s="30"/>
      <c r="G21" s="30"/>
      <c r="H21" s="30"/>
      <c r="I21" s="25" t="s">
        <v>25</v>
      </c>
      <c r="J21" s="23" t="str">
        <f>IF('Rekapitulácia stavby'!AN19="","",'Rekapitulácia stavby'!AN19)</f>
        <v/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>
      <c r="A22" s="30"/>
      <c r="B22" s="31"/>
      <c r="C22" s="30"/>
      <c r="D22" s="30"/>
      <c r="E22" s="23" t="str">
        <f>IF('Rekapitulácia stavby'!E20="","",'Rekapitulácia stavby'!E20)</f>
        <v xml:space="preserve"> </v>
      </c>
      <c r="F22" s="30"/>
      <c r="G22" s="30"/>
      <c r="H22" s="30"/>
      <c r="I22" s="25" t="s">
        <v>26</v>
      </c>
      <c r="J22" s="23" t="str">
        <f>IF('Rekapitulácia stavby'!AN20="","",'Rekapitulácia stavby'!AN20)</f>
        <v/>
      </c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6.95" customHeight="1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>
      <c r="A24" s="30"/>
      <c r="B24" s="31"/>
      <c r="C24" s="30"/>
      <c r="D24" s="25" t="s">
        <v>33</v>
      </c>
      <c r="E24" s="30"/>
      <c r="F24" s="30"/>
      <c r="G24" s="30"/>
      <c r="H24" s="30"/>
      <c r="I24" s="30"/>
      <c r="J24" s="30"/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8" customFormat="1" ht="16.5" customHeight="1">
      <c r="A25" s="90"/>
      <c r="B25" s="91"/>
      <c r="C25" s="90"/>
      <c r="D25" s="90"/>
      <c r="E25" s="190" t="s">
        <v>1</v>
      </c>
      <c r="F25" s="190"/>
      <c r="G25" s="190"/>
      <c r="H25" s="190"/>
      <c r="I25" s="90"/>
      <c r="J25" s="90"/>
      <c r="K25" s="90"/>
      <c r="L25" s="92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s="2" customFormat="1" ht="6.95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67"/>
      <c r="E27" s="67"/>
      <c r="F27" s="67"/>
      <c r="G27" s="67"/>
      <c r="H27" s="67"/>
      <c r="I27" s="67"/>
      <c r="J27" s="67"/>
      <c r="K27" s="67"/>
      <c r="L27" s="43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25.35" customHeight="1">
      <c r="A28" s="30"/>
      <c r="B28" s="31"/>
      <c r="C28" s="30"/>
      <c r="D28" s="93" t="s">
        <v>34</v>
      </c>
      <c r="E28" s="30"/>
      <c r="F28" s="30"/>
      <c r="G28" s="30"/>
      <c r="H28" s="30"/>
      <c r="I28" s="30"/>
      <c r="J28" s="72">
        <f>ROUND(J118, 2)</f>
        <v>0</v>
      </c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4.45" customHeight="1">
      <c r="A30" s="30"/>
      <c r="B30" s="31"/>
      <c r="C30" s="30"/>
      <c r="D30" s="30"/>
      <c r="E30" s="30"/>
      <c r="F30" s="34" t="s">
        <v>36</v>
      </c>
      <c r="G30" s="30"/>
      <c r="H30" s="30"/>
      <c r="I30" s="34" t="s">
        <v>35</v>
      </c>
      <c r="J30" s="34" t="s">
        <v>37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4.45" customHeight="1">
      <c r="A31" s="30"/>
      <c r="B31" s="31"/>
      <c r="C31" s="30"/>
      <c r="D31" s="94" t="s">
        <v>38</v>
      </c>
      <c r="E31" s="36" t="s">
        <v>39</v>
      </c>
      <c r="F31" s="95">
        <f>ROUND((SUM(BE118:BE153)),  2)</f>
        <v>0</v>
      </c>
      <c r="G31" s="96"/>
      <c r="H31" s="96"/>
      <c r="I31" s="97">
        <v>0.2</v>
      </c>
      <c r="J31" s="95">
        <f>ROUND(((SUM(BE118:BE153))*I31),  2)</f>
        <v>0</v>
      </c>
      <c r="K31" s="30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6" t="s">
        <v>40</v>
      </c>
      <c r="F32" s="95">
        <f>ROUND((SUM(BF118:BF153)),  2)</f>
        <v>0</v>
      </c>
      <c r="G32" s="96"/>
      <c r="H32" s="96"/>
      <c r="I32" s="97">
        <v>0.2</v>
      </c>
      <c r="J32" s="95">
        <f>ROUND(((SUM(BF118:BF153))*I32),  2)</f>
        <v>0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30"/>
      <c r="E33" s="25" t="s">
        <v>41</v>
      </c>
      <c r="F33" s="98">
        <f>ROUND((SUM(BG118:BG153)),  2)</f>
        <v>0</v>
      </c>
      <c r="G33" s="30"/>
      <c r="H33" s="30"/>
      <c r="I33" s="99">
        <v>0.2</v>
      </c>
      <c r="J33" s="98">
        <f>0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42</v>
      </c>
      <c r="F34" s="98">
        <f>ROUND((SUM(BH118:BH153)),  2)</f>
        <v>0</v>
      </c>
      <c r="G34" s="30"/>
      <c r="H34" s="30"/>
      <c r="I34" s="99">
        <v>0.2</v>
      </c>
      <c r="J34" s="98">
        <f>0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36" t="s">
        <v>43</v>
      </c>
      <c r="F35" s="95">
        <f>ROUND((SUM(BI118:BI153)),  2)</f>
        <v>0</v>
      </c>
      <c r="G35" s="96"/>
      <c r="H35" s="96"/>
      <c r="I35" s="97">
        <v>0</v>
      </c>
      <c r="J35" s="95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25.35" customHeight="1">
      <c r="A37" s="30"/>
      <c r="B37" s="31"/>
      <c r="C37" s="100"/>
      <c r="D37" s="101" t="s">
        <v>44</v>
      </c>
      <c r="E37" s="61"/>
      <c r="F37" s="61"/>
      <c r="G37" s="102" t="s">
        <v>45</v>
      </c>
      <c r="H37" s="103" t="s">
        <v>46</v>
      </c>
      <c r="I37" s="61"/>
      <c r="J37" s="104">
        <f>SUM(J28:J35)</f>
        <v>0</v>
      </c>
      <c r="K37" s="105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1" customFormat="1" ht="14.45" customHeight="1">
      <c r="B39" s="18"/>
      <c r="L39" s="18"/>
    </row>
    <row r="40" spans="1:31" s="1" customFormat="1" ht="14.45" customHeight="1">
      <c r="B40" s="18"/>
      <c r="L40" s="18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0"/>
      <c r="B61" s="31"/>
      <c r="C61" s="30"/>
      <c r="D61" s="46" t="s">
        <v>49</v>
      </c>
      <c r="E61" s="33"/>
      <c r="F61" s="106" t="s">
        <v>50</v>
      </c>
      <c r="G61" s="46" t="s">
        <v>49</v>
      </c>
      <c r="H61" s="33"/>
      <c r="I61" s="33"/>
      <c r="J61" s="107" t="s">
        <v>50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0"/>
      <c r="B65" s="31"/>
      <c r="C65" s="30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0"/>
      <c r="B76" s="31"/>
      <c r="C76" s="30"/>
      <c r="D76" s="46" t="s">
        <v>49</v>
      </c>
      <c r="E76" s="33"/>
      <c r="F76" s="106" t="s">
        <v>50</v>
      </c>
      <c r="G76" s="46" t="s">
        <v>49</v>
      </c>
      <c r="H76" s="33"/>
      <c r="I76" s="33"/>
      <c r="J76" s="107" t="s">
        <v>50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82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15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04" t="str">
        <f>E7</f>
        <v>Informačná tabuľa</v>
      </c>
      <c r="F85" s="224"/>
      <c r="G85" s="224"/>
      <c r="H85" s="224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2" customHeight="1">
      <c r="A87" s="30"/>
      <c r="B87" s="31"/>
      <c r="C87" s="25" t="s">
        <v>21</v>
      </c>
      <c r="D87" s="30"/>
      <c r="E87" s="30"/>
      <c r="F87" s="23">
        <f>F10</f>
        <v>0</v>
      </c>
      <c r="G87" s="30"/>
      <c r="H87" s="30"/>
      <c r="I87" s="25" t="s">
        <v>22</v>
      </c>
      <c r="J87" s="56" t="str">
        <f>IF(J10="","",J10)</f>
        <v>18. 1. 2022</v>
      </c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5.2" customHeight="1">
      <c r="A89" s="30"/>
      <c r="B89" s="31"/>
      <c r="C89" s="25" t="s">
        <v>24</v>
      </c>
      <c r="D89" s="30"/>
      <c r="E89" s="30"/>
      <c r="F89" s="23">
        <f>E13</f>
        <v>0</v>
      </c>
      <c r="G89" s="30"/>
      <c r="H89" s="30"/>
      <c r="I89" s="25" t="s">
        <v>29</v>
      </c>
      <c r="J89" s="28" t="str">
        <f>E19</f>
        <v xml:space="preserve"> 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15.2" customHeight="1">
      <c r="A90" s="30"/>
      <c r="B90" s="31"/>
      <c r="C90" s="25" t="s">
        <v>27</v>
      </c>
      <c r="D90" s="30"/>
      <c r="E90" s="30"/>
      <c r="F90" s="23" t="str">
        <f>IF(E16="","",E16)</f>
        <v>Vyplň údaj</v>
      </c>
      <c r="G90" s="30"/>
      <c r="H90" s="30"/>
      <c r="I90" s="25" t="s">
        <v>32</v>
      </c>
      <c r="J90" s="28" t="str">
        <f>E22</f>
        <v xml:space="preserve"> </v>
      </c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0.35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29.25" customHeight="1">
      <c r="A92" s="30"/>
      <c r="B92" s="31"/>
      <c r="C92" s="108" t="s">
        <v>83</v>
      </c>
      <c r="D92" s="100"/>
      <c r="E92" s="100"/>
      <c r="F92" s="100"/>
      <c r="G92" s="100"/>
      <c r="H92" s="100"/>
      <c r="I92" s="100"/>
      <c r="J92" s="109" t="s">
        <v>84</v>
      </c>
      <c r="K92" s="10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2.9" customHeight="1">
      <c r="A94" s="30"/>
      <c r="B94" s="31"/>
      <c r="C94" s="110" t="s">
        <v>85</v>
      </c>
      <c r="D94" s="30"/>
      <c r="E94" s="30"/>
      <c r="F94" s="30"/>
      <c r="G94" s="30"/>
      <c r="H94" s="30"/>
      <c r="I94" s="30"/>
      <c r="J94" s="72">
        <f>J118</f>
        <v>0</v>
      </c>
      <c r="K94" s="30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U94" s="15" t="s">
        <v>86</v>
      </c>
    </row>
    <row r="95" spans="1:47" s="9" customFormat="1" ht="24.95" customHeight="1">
      <c r="B95" s="111"/>
      <c r="D95" s="112" t="s">
        <v>87</v>
      </c>
      <c r="E95" s="113"/>
      <c r="F95" s="113"/>
      <c r="G95" s="113"/>
      <c r="H95" s="113"/>
      <c r="I95" s="113"/>
      <c r="J95" s="114">
        <f>J119</f>
        <v>0</v>
      </c>
      <c r="L95" s="111"/>
    </row>
    <row r="96" spans="1:47" s="10" customFormat="1" ht="19.899999999999999" customHeight="1">
      <c r="B96" s="115"/>
      <c r="D96" s="116" t="s">
        <v>88</v>
      </c>
      <c r="E96" s="117"/>
      <c r="F96" s="117"/>
      <c r="G96" s="117"/>
      <c r="H96" s="117"/>
      <c r="I96" s="117"/>
      <c r="J96" s="118">
        <f>J120</f>
        <v>0</v>
      </c>
      <c r="L96" s="115"/>
    </row>
    <row r="97" spans="1:31" s="10" customFormat="1" ht="19.899999999999999" customHeight="1">
      <c r="B97" s="115"/>
      <c r="D97" s="116" t="s">
        <v>89</v>
      </c>
      <c r="E97" s="117"/>
      <c r="F97" s="117"/>
      <c r="G97" s="117"/>
      <c r="H97" s="117"/>
      <c r="I97" s="117"/>
      <c r="J97" s="118">
        <f>J138</f>
        <v>0</v>
      </c>
      <c r="L97" s="115"/>
    </row>
    <row r="98" spans="1:31" s="10" customFormat="1" ht="19.899999999999999" customHeight="1">
      <c r="B98" s="115"/>
      <c r="D98" s="116" t="s">
        <v>90</v>
      </c>
      <c r="E98" s="117"/>
      <c r="F98" s="117"/>
      <c r="G98" s="117"/>
      <c r="H98" s="117"/>
      <c r="I98" s="117"/>
      <c r="J98" s="118">
        <f>J143</f>
        <v>0</v>
      </c>
      <c r="L98" s="115"/>
    </row>
    <row r="99" spans="1:31" s="10" customFormat="1" ht="19.899999999999999" customHeight="1">
      <c r="B99" s="115"/>
      <c r="D99" s="116" t="s">
        <v>91</v>
      </c>
      <c r="E99" s="117"/>
      <c r="F99" s="117"/>
      <c r="G99" s="117"/>
      <c r="H99" s="117"/>
      <c r="I99" s="117"/>
      <c r="J99" s="118">
        <f>J147</f>
        <v>0</v>
      </c>
      <c r="L99" s="115"/>
    </row>
    <row r="100" spans="1:31" s="10" customFormat="1" ht="19.899999999999999" customHeight="1">
      <c r="B100" s="115"/>
      <c r="D100" s="116" t="s">
        <v>92</v>
      </c>
      <c r="E100" s="117"/>
      <c r="F100" s="117"/>
      <c r="G100" s="117"/>
      <c r="H100" s="117"/>
      <c r="I100" s="117"/>
      <c r="J100" s="118">
        <f>J151</f>
        <v>0</v>
      </c>
      <c r="L100" s="115"/>
    </row>
    <row r="101" spans="1:31" s="2" customFormat="1" ht="21.75" customHeight="1">
      <c r="A101" s="30"/>
      <c r="B101" s="31"/>
      <c r="C101" s="30"/>
      <c r="D101" s="30"/>
      <c r="E101" s="30"/>
      <c r="F101" s="30"/>
      <c r="G101" s="30"/>
      <c r="H101" s="30"/>
      <c r="I101" s="30"/>
      <c r="J101" s="30"/>
      <c r="K101" s="30"/>
      <c r="L101" s="43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5" customHeight="1">
      <c r="A102" s="30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6" spans="1:31" s="2" customFormat="1" ht="6.95" customHeight="1">
      <c r="A106" s="30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5" customHeight="1">
      <c r="A107" s="30"/>
      <c r="B107" s="31"/>
      <c r="C107" s="19" t="s">
        <v>93</v>
      </c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15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04" t="str">
        <f>E7</f>
        <v>Informačná tabuľa</v>
      </c>
      <c r="F110" s="224"/>
      <c r="G110" s="224"/>
      <c r="H110" s="224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21</v>
      </c>
      <c r="D112" s="30"/>
      <c r="E112" s="30"/>
      <c r="F112" s="23">
        <f>F10</f>
        <v>0</v>
      </c>
      <c r="G112" s="30"/>
      <c r="H112" s="30"/>
      <c r="I112" s="25" t="s">
        <v>22</v>
      </c>
      <c r="J112" s="56" t="str">
        <f>IF(J10="","",J10)</f>
        <v>18. 1. 2022</v>
      </c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24</v>
      </c>
      <c r="D114" s="30"/>
      <c r="E114" s="30"/>
      <c r="F114" s="23">
        <f>E13</f>
        <v>0</v>
      </c>
      <c r="G114" s="30"/>
      <c r="H114" s="30"/>
      <c r="I114" s="25" t="s">
        <v>29</v>
      </c>
      <c r="J114" s="28" t="str">
        <f>E19</f>
        <v xml:space="preserve"> </v>
      </c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5" t="s">
        <v>27</v>
      </c>
      <c r="D115" s="30"/>
      <c r="E115" s="30"/>
      <c r="F115" s="23" t="str">
        <f>IF(E16="","",E16)</f>
        <v>Vyplň údaj</v>
      </c>
      <c r="G115" s="30"/>
      <c r="H115" s="30"/>
      <c r="I115" s="25" t="s">
        <v>32</v>
      </c>
      <c r="J115" s="28" t="str">
        <f>E22</f>
        <v xml:space="preserve"> 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19"/>
      <c r="B117" s="120"/>
      <c r="C117" s="121" t="s">
        <v>94</v>
      </c>
      <c r="D117" s="122" t="s">
        <v>59</v>
      </c>
      <c r="E117" s="122" t="s">
        <v>55</v>
      </c>
      <c r="F117" s="122" t="s">
        <v>56</v>
      </c>
      <c r="G117" s="122" t="s">
        <v>95</v>
      </c>
      <c r="H117" s="122" t="s">
        <v>96</v>
      </c>
      <c r="I117" s="122" t="s">
        <v>97</v>
      </c>
      <c r="J117" s="123" t="s">
        <v>84</v>
      </c>
      <c r="K117" s="124" t="s">
        <v>98</v>
      </c>
      <c r="L117" s="125"/>
      <c r="M117" s="63" t="s">
        <v>1</v>
      </c>
      <c r="N117" s="64" t="s">
        <v>38</v>
      </c>
      <c r="O117" s="64" t="s">
        <v>99</v>
      </c>
      <c r="P117" s="64" t="s">
        <v>100</v>
      </c>
      <c r="Q117" s="64" t="s">
        <v>101</v>
      </c>
      <c r="R117" s="64" t="s">
        <v>102</v>
      </c>
      <c r="S117" s="64" t="s">
        <v>103</v>
      </c>
      <c r="T117" s="65" t="s">
        <v>104</v>
      </c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</row>
    <row r="118" spans="1:65" s="2" customFormat="1" ht="22.9" customHeight="1">
      <c r="A118" s="30"/>
      <c r="B118" s="31"/>
      <c r="C118" s="70" t="s">
        <v>85</v>
      </c>
      <c r="D118" s="30"/>
      <c r="E118" s="30"/>
      <c r="F118" s="30"/>
      <c r="G118" s="30"/>
      <c r="H118" s="30"/>
      <c r="I118" s="30"/>
      <c r="J118" s="126">
        <f>BK118</f>
        <v>0</v>
      </c>
      <c r="K118" s="30"/>
      <c r="L118" s="31"/>
      <c r="M118" s="66"/>
      <c r="N118" s="57"/>
      <c r="O118" s="67"/>
      <c r="P118" s="127">
        <f>P119</f>
        <v>0</v>
      </c>
      <c r="Q118" s="67"/>
      <c r="R118" s="127">
        <f>R119</f>
        <v>0.54117879999999996</v>
      </c>
      <c r="S118" s="67"/>
      <c r="T118" s="128">
        <f>T119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5" t="s">
        <v>73</v>
      </c>
      <c r="AU118" s="15" t="s">
        <v>86</v>
      </c>
      <c r="BK118" s="129">
        <f>BK119</f>
        <v>0</v>
      </c>
    </row>
    <row r="119" spans="1:65" s="12" customFormat="1" ht="25.9" customHeight="1">
      <c r="B119" s="130"/>
      <c r="D119" s="131" t="s">
        <v>73</v>
      </c>
      <c r="E119" s="132" t="s">
        <v>105</v>
      </c>
      <c r="F119" s="132" t="s">
        <v>106</v>
      </c>
      <c r="I119" s="133"/>
      <c r="J119" s="134">
        <f>BK119</f>
        <v>0</v>
      </c>
      <c r="L119" s="130"/>
      <c r="M119" s="135"/>
      <c r="N119" s="136"/>
      <c r="O119" s="136"/>
      <c r="P119" s="137">
        <f>P120+P138+P143+P147+P151</f>
        <v>0</v>
      </c>
      <c r="Q119" s="136"/>
      <c r="R119" s="137">
        <f>R120+R138+R143+R147+R151</f>
        <v>0.54117879999999996</v>
      </c>
      <c r="S119" s="136"/>
      <c r="T119" s="138">
        <f>T120+T138+T143+T147+T151</f>
        <v>0</v>
      </c>
      <c r="AR119" s="131" t="s">
        <v>107</v>
      </c>
      <c r="AT119" s="139" t="s">
        <v>73</v>
      </c>
      <c r="AU119" s="139" t="s">
        <v>74</v>
      </c>
      <c r="AY119" s="131" t="s">
        <v>108</v>
      </c>
      <c r="BK119" s="140">
        <f>BK120+BK138+BK143+BK147+BK151</f>
        <v>0</v>
      </c>
    </row>
    <row r="120" spans="1:65" s="12" customFormat="1" ht="22.9" customHeight="1">
      <c r="B120" s="130"/>
      <c r="D120" s="131" t="s">
        <v>73</v>
      </c>
      <c r="E120" s="141" t="s">
        <v>109</v>
      </c>
      <c r="F120" s="141" t="s">
        <v>110</v>
      </c>
      <c r="I120" s="133"/>
      <c r="J120" s="142">
        <f>BK120</f>
        <v>0</v>
      </c>
      <c r="L120" s="130"/>
      <c r="M120" s="135"/>
      <c r="N120" s="136"/>
      <c r="O120" s="136"/>
      <c r="P120" s="137">
        <f>SUM(P121:P137)</f>
        <v>0</v>
      </c>
      <c r="Q120" s="136"/>
      <c r="R120" s="137">
        <f>SUM(R121:R137)</f>
        <v>0.39537880000000003</v>
      </c>
      <c r="S120" s="136"/>
      <c r="T120" s="138">
        <f>SUM(T121:T137)</f>
        <v>0</v>
      </c>
      <c r="AR120" s="131" t="s">
        <v>107</v>
      </c>
      <c r="AT120" s="139" t="s">
        <v>73</v>
      </c>
      <c r="AU120" s="139" t="s">
        <v>79</v>
      </c>
      <c r="AY120" s="131" t="s">
        <v>108</v>
      </c>
      <c r="BK120" s="140">
        <f>SUM(BK121:BK137)</f>
        <v>0</v>
      </c>
    </row>
    <row r="121" spans="1:65" s="2" customFormat="1" ht="24.2" customHeight="1">
      <c r="A121" s="30"/>
      <c r="B121" s="143"/>
      <c r="C121" s="144" t="s">
        <v>79</v>
      </c>
      <c r="D121" s="144" t="s">
        <v>111</v>
      </c>
      <c r="E121" s="145" t="s">
        <v>112</v>
      </c>
      <c r="F121" s="146" t="s">
        <v>113</v>
      </c>
      <c r="G121" s="147" t="s">
        <v>114</v>
      </c>
      <c r="H121" s="148">
        <v>13.2</v>
      </c>
      <c r="I121" s="149"/>
      <c r="J121" s="150">
        <f>ROUND(I121*H121,2)</f>
        <v>0</v>
      </c>
      <c r="K121" s="151"/>
      <c r="L121" s="31"/>
      <c r="M121" s="152" t="s">
        <v>1</v>
      </c>
      <c r="N121" s="153" t="s">
        <v>40</v>
      </c>
      <c r="O121" s="59"/>
      <c r="P121" s="154">
        <f>O121*H121</f>
        <v>0</v>
      </c>
      <c r="Q121" s="154">
        <v>2.5999999999999998E-4</v>
      </c>
      <c r="R121" s="154">
        <f>Q121*H121</f>
        <v>3.4319999999999997E-3</v>
      </c>
      <c r="S121" s="154">
        <v>0</v>
      </c>
      <c r="T121" s="155">
        <f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56" t="s">
        <v>115</v>
      </c>
      <c r="AT121" s="156" t="s">
        <v>111</v>
      </c>
      <c r="AU121" s="156" t="s">
        <v>107</v>
      </c>
      <c r="AY121" s="15" t="s">
        <v>108</v>
      </c>
      <c r="BE121" s="157">
        <f>IF(N121="základná",J121,0)</f>
        <v>0</v>
      </c>
      <c r="BF121" s="157">
        <f>IF(N121="znížená",J121,0)</f>
        <v>0</v>
      </c>
      <c r="BG121" s="157">
        <f>IF(N121="zákl. prenesená",J121,0)</f>
        <v>0</v>
      </c>
      <c r="BH121" s="157">
        <f>IF(N121="zníž. prenesená",J121,0)</f>
        <v>0</v>
      </c>
      <c r="BI121" s="157">
        <f>IF(N121="nulová",J121,0)</f>
        <v>0</v>
      </c>
      <c r="BJ121" s="15" t="s">
        <v>107</v>
      </c>
      <c r="BK121" s="157">
        <f>ROUND(I121*H121,2)</f>
        <v>0</v>
      </c>
      <c r="BL121" s="15" t="s">
        <v>115</v>
      </c>
      <c r="BM121" s="156" t="s">
        <v>116</v>
      </c>
    </row>
    <row r="122" spans="1:65" s="2" customFormat="1" ht="24.2" customHeight="1">
      <c r="A122" s="30"/>
      <c r="B122" s="143"/>
      <c r="C122" s="144" t="s">
        <v>107</v>
      </c>
      <c r="D122" s="144" t="s">
        <v>111</v>
      </c>
      <c r="E122" s="145" t="s">
        <v>117</v>
      </c>
      <c r="F122" s="146" t="s">
        <v>118</v>
      </c>
      <c r="G122" s="147" t="s">
        <v>114</v>
      </c>
      <c r="H122" s="148">
        <v>6.4</v>
      </c>
      <c r="I122" s="149"/>
      <c r="J122" s="150">
        <f>ROUND(I122*H122,2)</f>
        <v>0</v>
      </c>
      <c r="K122" s="151"/>
      <c r="L122" s="31"/>
      <c r="M122" s="152" t="s">
        <v>1</v>
      </c>
      <c r="N122" s="153" t="s">
        <v>40</v>
      </c>
      <c r="O122" s="59"/>
      <c r="P122" s="154">
        <f>O122*H122</f>
        <v>0</v>
      </c>
      <c r="Q122" s="154">
        <v>2.5999999999999998E-4</v>
      </c>
      <c r="R122" s="154">
        <f>Q122*H122</f>
        <v>1.6639999999999999E-3</v>
      </c>
      <c r="S122" s="154">
        <v>0</v>
      </c>
      <c r="T122" s="155">
        <f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6" t="s">
        <v>115</v>
      </c>
      <c r="AT122" s="156" t="s">
        <v>111</v>
      </c>
      <c r="AU122" s="156" t="s">
        <v>107</v>
      </c>
      <c r="AY122" s="15" t="s">
        <v>108</v>
      </c>
      <c r="BE122" s="157">
        <f>IF(N122="základná",J122,0)</f>
        <v>0</v>
      </c>
      <c r="BF122" s="157">
        <f>IF(N122="znížená",J122,0)</f>
        <v>0</v>
      </c>
      <c r="BG122" s="157">
        <f>IF(N122="zákl. prenesená",J122,0)</f>
        <v>0</v>
      </c>
      <c r="BH122" s="157">
        <f>IF(N122="zníž. prenesená",J122,0)</f>
        <v>0</v>
      </c>
      <c r="BI122" s="157">
        <f>IF(N122="nulová",J122,0)</f>
        <v>0</v>
      </c>
      <c r="BJ122" s="15" t="s">
        <v>107</v>
      </c>
      <c r="BK122" s="157">
        <f>ROUND(I122*H122,2)</f>
        <v>0</v>
      </c>
      <c r="BL122" s="15" t="s">
        <v>115</v>
      </c>
      <c r="BM122" s="156" t="s">
        <v>119</v>
      </c>
    </row>
    <row r="123" spans="1:65" s="2" customFormat="1" ht="16.5" customHeight="1">
      <c r="A123" s="30"/>
      <c r="B123" s="143"/>
      <c r="C123" s="158" t="s">
        <v>120</v>
      </c>
      <c r="D123" s="158" t="s">
        <v>121</v>
      </c>
      <c r="E123" s="159" t="s">
        <v>122</v>
      </c>
      <c r="F123" s="160" t="s">
        <v>123</v>
      </c>
      <c r="G123" s="161" t="s">
        <v>124</v>
      </c>
      <c r="H123" s="162">
        <v>0.21099999999999999</v>
      </c>
      <c r="I123" s="163"/>
      <c r="J123" s="164">
        <f>ROUND(I123*H123,2)</f>
        <v>0</v>
      </c>
      <c r="K123" s="165"/>
      <c r="L123" s="166"/>
      <c r="M123" s="167" t="s">
        <v>1</v>
      </c>
      <c r="N123" s="168" t="s">
        <v>40</v>
      </c>
      <c r="O123" s="59"/>
      <c r="P123" s="154">
        <f>O123*H123</f>
        <v>0</v>
      </c>
      <c r="Q123" s="154">
        <v>0.55000000000000004</v>
      </c>
      <c r="R123" s="154">
        <f>Q123*H123</f>
        <v>0.11605</v>
      </c>
      <c r="S123" s="154">
        <v>0</v>
      </c>
      <c r="T123" s="155">
        <f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6" t="s">
        <v>125</v>
      </c>
      <c r="AT123" s="156" t="s">
        <v>121</v>
      </c>
      <c r="AU123" s="156" t="s">
        <v>107</v>
      </c>
      <c r="AY123" s="15" t="s">
        <v>108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15" t="s">
        <v>107</v>
      </c>
      <c r="BK123" s="157">
        <f>ROUND(I123*H123,2)</f>
        <v>0</v>
      </c>
      <c r="BL123" s="15" t="s">
        <v>115</v>
      </c>
      <c r="BM123" s="156" t="s">
        <v>126</v>
      </c>
    </row>
    <row r="124" spans="1:65" s="2" customFormat="1" ht="24.2" customHeight="1">
      <c r="A124" s="30"/>
      <c r="B124" s="143"/>
      <c r="C124" s="144" t="s">
        <v>127</v>
      </c>
      <c r="D124" s="144" t="s">
        <v>111</v>
      </c>
      <c r="E124" s="145" t="s">
        <v>128</v>
      </c>
      <c r="F124" s="146" t="s">
        <v>129</v>
      </c>
      <c r="G124" s="147" t="s">
        <v>114</v>
      </c>
      <c r="H124" s="148">
        <v>21</v>
      </c>
      <c r="I124" s="149"/>
      <c r="J124" s="150">
        <f>ROUND(I124*H124,2)</f>
        <v>0</v>
      </c>
      <c r="K124" s="151"/>
      <c r="L124" s="31"/>
      <c r="M124" s="152" t="s">
        <v>1</v>
      </c>
      <c r="N124" s="153" t="s">
        <v>40</v>
      </c>
      <c r="O124" s="59"/>
      <c r="P124" s="154">
        <f>O124*H124</f>
        <v>0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6" t="s">
        <v>115</v>
      </c>
      <c r="AT124" s="156" t="s">
        <v>111</v>
      </c>
      <c r="AU124" s="156" t="s">
        <v>107</v>
      </c>
      <c r="AY124" s="15" t="s">
        <v>108</v>
      </c>
      <c r="BE124" s="157">
        <f>IF(N124="základná",J124,0)</f>
        <v>0</v>
      </c>
      <c r="BF124" s="157">
        <f>IF(N124="znížená",J124,0)</f>
        <v>0</v>
      </c>
      <c r="BG124" s="157">
        <f>IF(N124="zákl. prenesená",J124,0)</f>
        <v>0</v>
      </c>
      <c r="BH124" s="157">
        <f>IF(N124="zníž. prenesená",J124,0)</f>
        <v>0</v>
      </c>
      <c r="BI124" s="157">
        <f>IF(N124="nulová",J124,0)</f>
        <v>0</v>
      </c>
      <c r="BJ124" s="15" t="s">
        <v>107</v>
      </c>
      <c r="BK124" s="157">
        <f>ROUND(I124*H124,2)</f>
        <v>0</v>
      </c>
      <c r="BL124" s="15" t="s">
        <v>115</v>
      </c>
      <c r="BM124" s="156" t="s">
        <v>130</v>
      </c>
    </row>
    <row r="125" spans="1:65" s="13" customFormat="1" ht="11.25">
      <c r="B125" s="169"/>
      <c r="D125" s="170" t="s">
        <v>131</v>
      </c>
      <c r="E125" s="171" t="s">
        <v>1</v>
      </c>
      <c r="F125" s="172" t="s">
        <v>132</v>
      </c>
      <c r="H125" s="173">
        <v>21</v>
      </c>
      <c r="I125" s="174"/>
      <c r="L125" s="169"/>
      <c r="M125" s="175"/>
      <c r="N125" s="176"/>
      <c r="O125" s="176"/>
      <c r="P125" s="176"/>
      <c r="Q125" s="176"/>
      <c r="R125" s="176"/>
      <c r="S125" s="176"/>
      <c r="T125" s="177"/>
      <c r="AT125" s="171" t="s">
        <v>131</v>
      </c>
      <c r="AU125" s="171" t="s">
        <v>107</v>
      </c>
      <c r="AV125" s="13" t="s">
        <v>107</v>
      </c>
      <c r="AW125" s="13" t="s">
        <v>31</v>
      </c>
      <c r="AX125" s="13" t="s">
        <v>79</v>
      </c>
      <c r="AY125" s="171" t="s">
        <v>108</v>
      </c>
    </row>
    <row r="126" spans="1:65" s="2" customFormat="1" ht="24.2" customHeight="1">
      <c r="A126" s="30"/>
      <c r="B126" s="143"/>
      <c r="C126" s="158" t="s">
        <v>133</v>
      </c>
      <c r="D126" s="158" t="s">
        <v>121</v>
      </c>
      <c r="E126" s="159" t="s">
        <v>134</v>
      </c>
      <c r="F126" s="160" t="s">
        <v>135</v>
      </c>
      <c r="G126" s="161" t="s">
        <v>124</v>
      </c>
      <c r="H126" s="162">
        <v>4.2000000000000003E-2</v>
      </c>
      <c r="I126" s="163"/>
      <c r="J126" s="164">
        <f>ROUND(I126*H126,2)</f>
        <v>0</v>
      </c>
      <c r="K126" s="165"/>
      <c r="L126" s="166"/>
      <c r="M126" s="167" t="s">
        <v>1</v>
      </c>
      <c r="N126" s="168" t="s">
        <v>40</v>
      </c>
      <c r="O126" s="59"/>
      <c r="P126" s="154">
        <f>O126*H126</f>
        <v>0</v>
      </c>
      <c r="Q126" s="154">
        <v>0.55000000000000004</v>
      </c>
      <c r="R126" s="154">
        <f>Q126*H126</f>
        <v>2.3100000000000002E-2</v>
      </c>
      <c r="S126" s="154">
        <v>0</v>
      </c>
      <c r="T126" s="155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6" t="s">
        <v>125</v>
      </c>
      <c r="AT126" s="156" t="s">
        <v>121</v>
      </c>
      <c r="AU126" s="156" t="s">
        <v>107</v>
      </c>
      <c r="AY126" s="15" t="s">
        <v>108</v>
      </c>
      <c r="BE126" s="157">
        <f>IF(N126="základná",J126,0)</f>
        <v>0</v>
      </c>
      <c r="BF126" s="157">
        <f>IF(N126="znížená",J126,0)</f>
        <v>0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15" t="s">
        <v>107</v>
      </c>
      <c r="BK126" s="157">
        <f>ROUND(I126*H126,2)</f>
        <v>0</v>
      </c>
      <c r="BL126" s="15" t="s">
        <v>115</v>
      </c>
      <c r="BM126" s="156" t="s">
        <v>136</v>
      </c>
    </row>
    <row r="127" spans="1:65" s="13" customFormat="1" ht="11.25">
      <c r="B127" s="169"/>
      <c r="D127" s="170" t="s">
        <v>131</v>
      </c>
      <c r="E127" s="171" t="s">
        <v>1</v>
      </c>
      <c r="F127" s="172" t="s">
        <v>137</v>
      </c>
      <c r="H127" s="173">
        <v>4.2000000000000003E-2</v>
      </c>
      <c r="I127" s="174"/>
      <c r="L127" s="169"/>
      <c r="M127" s="175"/>
      <c r="N127" s="176"/>
      <c r="O127" s="176"/>
      <c r="P127" s="176"/>
      <c r="Q127" s="176"/>
      <c r="R127" s="176"/>
      <c r="S127" s="176"/>
      <c r="T127" s="177"/>
      <c r="AT127" s="171" t="s">
        <v>131</v>
      </c>
      <c r="AU127" s="171" t="s">
        <v>107</v>
      </c>
      <c r="AV127" s="13" t="s">
        <v>107</v>
      </c>
      <c r="AW127" s="13" t="s">
        <v>31</v>
      </c>
      <c r="AX127" s="13" t="s">
        <v>79</v>
      </c>
      <c r="AY127" s="171" t="s">
        <v>108</v>
      </c>
    </row>
    <row r="128" spans="1:65" s="2" customFormat="1" ht="44.25" customHeight="1">
      <c r="A128" s="30"/>
      <c r="B128" s="143"/>
      <c r="C128" s="144" t="s">
        <v>138</v>
      </c>
      <c r="D128" s="144" t="s">
        <v>111</v>
      </c>
      <c r="E128" s="145" t="s">
        <v>139</v>
      </c>
      <c r="F128" s="146" t="s">
        <v>140</v>
      </c>
      <c r="G128" s="147" t="s">
        <v>124</v>
      </c>
      <c r="H128" s="148">
        <v>0.253</v>
      </c>
      <c r="I128" s="149"/>
      <c r="J128" s="150">
        <f>ROUND(I128*H128,2)</f>
        <v>0</v>
      </c>
      <c r="K128" s="151"/>
      <c r="L128" s="31"/>
      <c r="M128" s="152" t="s">
        <v>1</v>
      </c>
      <c r="N128" s="153" t="s">
        <v>40</v>
      </c>
      <c r="O128" s="59"/>
      <c r="P128" s="154">
        <f>O128*H128</f>
        <v>0</v>
      </c>
      <c r="Q128" s="154">
        <v>2.3099999999999999E-2</v>
      </c>
      <c r="R128" s="154">
        <f>Q128*H128</f>
        <v>5.8443000000000002E-3</v>
      </c>
      <c r="S128" s="154">
        <v>0</v>
      </c>
      <c r="T128" s="155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6" t="s">
        <v>115</v>
      </c>
      <c r="AT128" s="156" t="s">
        <v>111</v>
      </c>
      <c r="AU128" s="156" t="s">
        <v>107</v>
      </c>
      <c r="AY128" s="15" t="s">
        <v>108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5" t="s">
        <v>107</v>
      </c>
      <c r="BK128" s="157">
        <f>ROUND(I128*H128,2)</f>
        <v>0</v>
      </c>
      <c r="BL128" s="15" t="s">
        <v>115</v>
      </c>
      <c r="BM128" s="156" t="s">
        <v>141</v>
      </c>
    </row>
    <row r="129" spans="1:65" s="13" customFormat="1" ht="11.25">
      <c r="B129" s="169"/>
      <c r="D129" s="170" t="s">
        <v>131</v>
      </c>
      <c r="E129" s="171" t="s">
        <v>1</v>
      </c>
      <c r="F129" s="172" t="s">
        <v>142</v>
      </c>
      <c r="H129" s="173">
        <v>0.253</v>
      </c>
      <c r="I129" s="174"/>
      <c r="L129" s="169"/>
      <c r="M129" s="175"/>
      <c r="N129" s="176"/>
      <c r="O129" s="176"/>
      <c r="P129" s="176"/>
      <c r="Q129" s="176"/>
      <c r="R129" s="176"/>
      <c r="S129" s="176"/>
      <c r="T129" s="177"/>
      <c r="AT129" s="171" t="s">
        <v>131</v>
      </c>
      <c r="AU129" s="171" t="s">
        <v>107</v>
      </c>
      <c r="AV129" s="13" t="s">
        <v>107</v>
      </c>
      <c r="AW129" s="13" t="s">
        <v>31</v>
      </c>
      <c r="AX129" s="13" t="s">
        <v>79</v>
      </c>
      <c r="AY129" s="171" t="s">
        <v>108</v>
      </c>
    </row>
    <row r="130" spans="1:65" s="2" customFormat="1" ht="24.2" customHeight="1">
      <c r="A130" s="30"/>
      <c r="B130" s="143"/>
      <c r="C130" s="144" t="s">
        <v>143</v>
      </c>
      <c r="D130" s="144" t="s">
        <v>111</v>
      </c>
      <c r="E130" s="145" t="s">
        <v>144</v>
      </c>
      <c r="F130" s="146" t="s">
        <v>145</v>
      </c>
      <c r="G130" s="147" t="s">
        <v>114</v>
      </c>
      <c r="H130" s="148">
        <v>4.5999999999999996</v>
      </c>
      <c r="I130" s="149"/>
      <c r="J130" s="150">
        <f>ROUND(I130*H130,2)</f>
        <v>0</v>
      </c>
      <c r="K130" s="151"/>
      <c r="L130" s="31"/>
      <c r="M130" s="152" t="s">
        <v>1</v>
      </c>
      <c r="N130" s="153" t="s">
        <v>40</v>
      </c>
      <c r="O130" s="59"/>
      <c r="P130" s="154">
        <f>O130*H130</f>
        <v>0</v>
      </c>
      <c r="Q130" s="154">
        <v>2.1000000000000001E-4</v>
      </c>
      <c r="R130" s="154">
        <f>Q130*H130</f>
        <v>9.6599999999999995E-4</v>
      </c>
      <c r="S130" s="154">
        <v>0</v>
      </c>
      <c r="T130" s="155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6" t="s">
        <v>115</v>
      </c>
      <c r="AT130" s="156" t="s">
        <v>111</v>
      </c>
      <c r="AU130" s="156" t="s">
        <v>107</v>
      </c>
      <c r="AY130" s="15" t="s">
        <v>108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5" t="s">
        <v>107</v>
      </c>
      <c r="BK130" s="157">
        <f>ROUND(I130*H130,2)</f>
        <v>0</v>
      </c>
      <c r="BL130" s="15" t="s">
        <v>115</v>
      </c>
      <c r="BM130" s="156" t="s">
        <v>146</v>
      </c>
    </row>
    <row r="131" spans="1:65" s="2" customFormat="1" ht="16.5" customHeight="1">
      <c r="A131" s="30"/>
      <c r="B131" s="143"/>
      <c r="C131" s="158" t="s">
        <v>147</v>
      </c>
      <c r="D131" s="158" t="s">
        <v>121</v>
      </c>
      <c r="E131" s="159" t="s">
        <v>148</v>
      </c>
      <c r="F131" s="160" t="s">
        <v>149</v>
      </c>
      <c r="G131" s="161" t="s">
        <v>124</v>
      </c>
      <c r="H131" s="162">
        <v>0.32500000000000001</v>
      </c>
      <c r="I131" s="163"/>
      <c r="J131" s="164">
        <f>ROUND(I131*H131,2)</f>
        <v>0</v>
      </c>
      <c r="K131" s="165"/>
      <c r="L131" s="166"/>
      <c r="M131" s="167" t="s">
        <v>1</v>
      </c>
      <c r="N131" s="168" t="s">
        <v>40</v>
      </c>
      <c r="O131" s="59"/>
      <c r="P131" s="154">
        <f>O131*H131</f>
        <v>0</v>
      </c>
      <c r="Q131" s="154">
        <v>0.65</v>
      </c>
      <c r="R131" s="154">
        <f>Q131*H131</f>
        <v>0.21125000000000002</v>
      </c>
      <c r="S131" s="154">
        <v>0</v>
      </c>
      <c r="T131" s="155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6" t="s">
        <v>125</v>
      </c>
      <c r="AT131" s="156" t="s">
        <v>121</v>
      </c>
      <c r="AU131" s="156" t="s">
        <v>107</v>
      </c>
      <c r="AY131" s="15" t="s">
        <v>108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5" t="s">
        <v>107</v>
      </c>
      <c r="BK131" s="157">
        <f>ROUND(I131*H131,2)</f>
        <v>0</v>
      </c>
      <c r="BL131" s="15" t="s">
        <v>115</v>
      </c>
      <c r="BM131" s="156" t="s">
        <v>150</v>
      </c>
    </row>
    <row r="132" spans="1:65" s="13" customFormat="1" ht="11.25">
      <c r="B132" s="169"/>
      <c r="D132" s="170" t="s">
        <v>131</v>
      </c>
      <c r="E132" s="171" t="s">
        <v>1</v>
      </c>
      <c r="F132" s="172" t="s">
        <v>151</v>
      </c>
      <c r="H132" s="173">
        <v>0.32500000000000001</v>
      </c>
      <c r="I132" s="174"/>
      <c r="L132" s="169"/>
      <c r="M132" s="175"/>
      <c r="N132" s="176"/>
      <c r="O132" s="176"/>
      <c r="P132" s="176"/>
      <c r="Q132" s="176"/>
      <c r="R132" s="176"/>
      <c r="S132" s="176"/>
      <c r="T132" s="177"/>
      <c r="AT132" s="171" t="s">
        <v>131</v>
      </c>
      <c r="AU132" s="171" t="s">
        <v>107</v>
      </c>
      <c r="AV132" s="13" t="s">
        <v>107</v>
      </c>
      <c r="AW132" s="13" t="s">
        <v>31</v>
      </c>
      <c r="AX132" s="13" t="s">
        <v>79</v>
      </c>
      <c r="AY132" s="171" t="s">
        <v>108</v>
      </c>
    </row>
    <row r="133" spans="1:65" s="2" customFormat="1" ht="24.2" customHeight="1">
      <c r="A133" s="30"/>
      <c r="B133" s="143"/>
      <c r="C133" s="144" t="s">
        <v>152</v>
      </c>
      <c r="D133" s="144" t="s">
        <v>111</v>
      </c>
      <c r="E133" s="145" t="s">
        <v>153</v>
      </c>
      <c r="F133" s="146" t="s">
        <v>154</v>
      </c>
      <c r="G133" s="147" t="s">
        <v>124</v>
      </c>
      <c r="H133" s="148">
        <v>0.32500000000000001</v>
      </c>
      <c r="I133" s="149"/>
      <c r="J133" s="150">
        <f>ROUND(I133*H133,2)</f>
        <v>0</v>
      </c>
      <c r="K133" s="151"/>
      <c r="L133" s="31"/>
      <c r="M133" s="152" t="s">
        <v>1</v>
      </c>
      <c r="N133" s="153" t="s">
        <v>40</v>
      </c>
      <c r="O133" s="59"/>
      <c r="P133" s="154">
        <f>O133*H133</f>
        <v>0</v>
      </c>
      <c r="Q133" s="154">
        <v>2.7300000000000001E-2</v>
      </c>
      <c r="R133" s="154">
        <f>Q133*H133</f>
        <v>8.8725000000000002E-3</v>
      </c>
      <c r="S133" s="154">
        <v>0</v>
      </c>
      <c r="T133" s="155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6" t="s">
        <v>115</v>
      </c>
      <c r="AT133" s="156" t="s">
        <v>111</v>
      </c>
      <c r="AU133" s="156" t="s">
        <v>107</v>
      </c>
      <c r="AY133" s="15" t="s">
        <v>108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5" t="s">
        <v>107</v>
      </c>
      <c r="BK133" s="157">
        <f>ROUND(I133*H133,2)</f>
        <v>0</v>
      </c>
      <c r="BL133" s="15" t="s">
        <v>115</v>
      </c>
      <c r="BM133" s="156" t="s">
        <v>155</v>
      </c>
    </row>
    <row r="134" spans="1:65" s="2" customFormat="1" ht="16.5" customHeight="1">
      <c r="A134" s="30"/>
      <c r="B134" s="143"/>
      <c r="C134" s="144" t="s">
        <v>156</v>
      </c>
      <c r="D134" s="144" t="s">
        <v>111</v>
      </c>
      <c r="E134" s="145" t="s">
        <v>157</v>
      </c>
      <c r="F134" s="146" t="s">
        <v>158</v>
      </c>
      <c r="G134" s="147" t="s">
        <v>159</v>
      </c>
      <c r="H134" s="148">
        <v>2.96</v>
      </c>
      <c r="I134" s="149"/>
      <c r="J134" s="150">
        <f>ROUND(I134*H134,2)</f>
        <v>0</v>
      </c>
      <c r="K134" s="151"/>
      <c r="L134" s="31"/>
      <c r="M134" s="152" t="s">
        <v>1</v>
      </c>
      <c r="N134" s="153" t="s">
        <v>40</v>
      </c>
      <c r="O134" s="59"/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6" t="s">
        <v>115</v>
      </c>
      <c r="AT134" s="156" t="s">
        <v>111</v>
      </c>
      <c r="AU134" s="156" t="s">
        <v>107</v>
      </c>
      <c r="AY134" s="15" t="s">
        <v>108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5" t="s">
        <v>107</v>
      </c>
      <c r="BK134" s="157">
        <f>ROUND(I134*H134,2)</f>
        <v>0</v>
      </c>
      <c r="BL134" s="15" t="s">
        <v>115</v>
      </c>
      <c r="BM134" s="156" t="s">
        <v>160</v>
      </c>
    </row>
    <row r="135" spans="1:65" s="2" customFormat="1" ht="33" customHeight="1">
      <c r="A135" s="30"/>
      <c r="B135" s="143"/>
      <c r="C135" s="158" t="s">
        <v>161</v>
      </c>
      <c r="D135" s="158" t="s">
        <v>121</v>
      </c>
      <c r="E135" s="159" t="s">
        <v>162</v>
      </c>
      <c r="F135" s="160" t="s">
        <v>163</v>
      </c>
      <c r="G135" s="161" t="s">
        <v>124</v>
      </c>
      <c r="H135" s="162">
        <v>4.3999999999999997E-2</v>
      </c>
      <c r="I135" s="163"/>
      <c r="J135" s="164">
        <f>ROUND(I135*H135,2)</f>
        <v>0</v>
      </c>
      <c r="K135" s="165"/>
      <c r="L135" s="166"/>
      <c r="M135" s="167" t="s">
        <v>1</v>
      </c>
      <c r="N135" s="168" t="s">
        <v>40</v>
      </c>
      <c r="O135" s="59"/>
      <c r="P135" s="154">
        <f>O135*H135</f>
        <v>0</v>
      </c>
      <c r="Q135" s="154">
        <v>0.55000000000000004</v>
      </c>
      <c r="R135" s="154">
        <f>Q135*H135</f>
        <v>2.4199999999999999E-2</v>
      </c>
      <c r="S135" s="154">
        <v>0</v>
      </c>
      <c r="T135" s="155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6" t="s">
        <v>125</v>
      </c>
      <c r="AT135" s="156" t="s">
        <v>121</v>
      </c>
      <c r="AU135" s="156" t="s">
        <v>107</v>
      </c>
      <c r="AY135" s="15" t="s">
        <v>108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5" t="s">
        <v>107</v>
      </c>
      <c r="BK135" s="157">
        <f>ROUND(I135*H135,2)</f>
        <v>0</v>
      </c>
      <c r="BL135" s="15" t="s">
        <v>115</v>
      </c>
      <c r="BM135" s="156" t="s">
        <v>164</v>
      </c>
    </row>
    <row r="136" spans="1:65" s="13" customFormat="1" ht="11.25">
      <c r="B136" s="169"/>
      <c r="D136" s="170" t="s">
        <v>131</v>
      </c>
      <c r="E136" s="171" t="s">
        <v>1</v>
      </c>
      <c r="F136" s="172" t="s">
        <v>165</v>
      </c>
      <c r="H136" s="173">
        <v>4.3999999999999997E-2</v>
      </c>
      <c r="I136" s="174"/>
      <c r="L136" s="169"/>
      <c r="M136" s="175"/>
      <c r="N136" s="176"/>
      <c r="O136" s="176"/>
      <c r="P136" s="176"/>
      <c r="Q136" s="176"/>
      <c r="R136" s="176"/>
      <c r="S136" s="176"/>
      <c r="T136" s="177"/>
      <c r="AT136" s="171" t="s">
        <v>131</v>
      </c>
      <c r="AU136" s="171" t="s">
        <v>107</v>
      </c>
      <c r="AV136" s="13" t="s">
        <v>107</v>
      </c>
      <c r="AW136" s="13" t="s">
        <v>31</v>
      </c>
      <c r="AX136" s="13" t="s">
        <v>79</v>
      </c>
      <c r="AY136" s="171" t="s">
        <v>108</v>
      </c>
    </row>
    <row r="137" spans="1:65" s="2" customFormat="1" ht="24.2" customHeight="1">
      <c r="A137" s="30"/>
      <c r="B137" s="143"/>
      <c r="C137" s="144" t="s">
        <v>166</v>
      </c>
      <c r="D137" s="144" t="s">
        <v>111</v>
      </c>
      <c r="E137" s="145" t="s">
        <v>167</v>
      </c>
      <c r="F137" s="146" t="s">
        <v>168</v>
      </c>
      <c r="G137" s="147" t="s">
        <v>169</v>
      </c>
      <c r="H137" s="178"/>
      <c r="I137" s="149"/>
      <c r="J137" s="150">
        <f>ROUND(I137*H137,2)</f>
        <v>0</v>
      </c>
      <c r="K137" s="151"/>
      <c r="L137" s="31"/>
      <c r="M137" s="152" t="s">
        <v>1</v>
      </c>
      <c r="N137" s="153" t="s">
        <v>40</v>
      </c>
      <c r="O137" s="59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6" t="s">
        <v>115</v>
      </c>
      <c r="AT137" s="156" t="s">
        <v>111</v>
      </c>
      <c r="AU137" s="156" t="s">
        <v>107</v>
      </c>
      <c r="AY137" s="15" t="s">
        <v>108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5" t="s">
        <v>107</v>
      </c>
      <c r="BK137" s="157">
        <f>ROUND(I137*H137,2)</f>
        <v>0</v>
      </c>
      <c r="BL137" s="15" t="s">
        <v>115</v>
      </c>
      <c r="BM137" s="156" t="s">
        <v>170</v>
      </c>
    </row>
    <row r="138" spans="1:65" s="12" customFormat="1" ht="22.9" customHeight="1">
      <c r="B138" s="130"/>
      <c r="D138" s="131" t="s">
        <v>73</v>
      </c>
      <c r="E138" s="141" t="s">
        <v>171</v>
      </c>
      <c r="F138" s="141" t="s">
        <v>172</v>
      </c>
      <c r="I138" s="133"/>
      <c r="J138" s="142">
        <f>BK138</f>
        <v>0</v>
      </c>
      <c r="L138" s="130"/>
      <c r="M138" s="135"/>
      <c r="N138" s="136"/>
      <c r="O138" s="136"/>
      <c r="P138" s="137">
        <f>SUM(P139:P142)</f>
        <v>0</v>
      </c>
      <c r="Q138" s="136"/>
      <c r="R138" s="137">
        <f>SUM(R139:R142)</f>
        <v>3.9419999999999997E-2</v>
      </c>
      <c r="S138" s="136"/>
      <c r="T138" s="138">
        <f>SUM(T139:T142)</f>
        <v>0</v>
      </c>
      <c r="AR138" s="131" t="s">
        <v>107</v>
      </c>
      <c r="AT138" s="139" t="s">
        <v>73</v>
      </c>
      <c r="AU138" s="139" t="s">
        <v>79</v>
      </c>
      <c r="AY138" s="131" t="s">
        <v>108</v>
      </c>
      <c r="BK138" s="140">
        <f>SUM(BK139:BK142)</f>
        <v>0</v>
      </c>
    </row>
    <row r="139" spans="1:65" s="2" customFormat="1" ht="24.2" customHeight="1">
      <c r="A139" s="30"/>
      <c r="B139" s="143"/>
      <c r="C139" s="144" t="s">
        <v>173</v>
      </c>
      <c r="D139" s="144" t="s">
        <v>111</v>
      </c>
      <c r="E139" s="145" t="s">
        <v>174</v>
      </c>
      <c r="F139" s="146" t="s">
        <v>175</v>
      </c>
      <c r="G139" s="147" t="s">
        <v>159</v>
      </c>
      <c r="H139" s="148">
        <v>2.61</v>
      </c>
      <c r="I139" s="149"/>
      <c r="J139" s="150">
        <f>ROUND(I139*H139,2)</f>
        <v>0</v>
      </c>
      <c r="K139" s="151"/>
      <c r="L139" s="31"/>
      <c r="M139" s="152" t="s">
        <v>1</v>
      </c>
      <c r="N139" s="153" t="s">
        <v>40</v>
      </c>
      <c r="O139" s="59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6" t="s">
        <v>115</v>
      </c>
      <c r="AT139" s="156" t="s">
        <v>111</v>
      </c>
      <c r="AU139" s="156" t="s">
        <v>107</v>
      </c>
      <c r="AY139" s="15" t="s">
        <v>108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5" t="s">
        <v>107</v>
      </c>
      <c r="BK139" s="157">
        <f>ROUND(I139*H139,2)</f>
        <v>0</v>
      </c>
      <c r="BL139" s="15" t="s">
        <v>115</v>
      </c>
      <c r="BM139" s="156" t="s">
        <v>176</v>
      </c>
    </row>
    <row r="140" spans="1:65" s="2" customFormat="1" ht="44.25" customHeight="1">
      <c r="A140" s="30"/>
      <c r="B140" s="143"/>
      <c r="C140" s="158" t="s">
        <v>177</v>
      </c>
      <c r="D140" s="158" t="s">
        <v>121</v>
      </c>
      <c r="E140" s="159" t="s">
        <v>178</v>
      </c>
      <c r="F140" s="160" t="s">
        <v>179</v>
      </c>
      <c r="G140" s="161" t="s">
        <v>124</v>
      </c>
      <c r="H140" s="162">
        <v>7.2999999999999995E-2</v>
      </c>
      <c r="I140" s="163"/>
      <c r="J140" s="164">
        <f>ROUND(I140*H140,2)</f>
        <v>0</v>
      </c>
      <c r="K140" s="165"/>
      <c r="L140" s="166"/>
      <c r="M140" s="167" t="s">
        <v>1</v>
      </c>
      <c r="N140" s="168" t="s">
        <v>40</v>
      </c>
      <c r="O140" s="59"/>
      <c r="P140" s="154">
        <f>O140*H140</f>
        <v>0</v>
      </c>
      <c r="Q140" s="154">
        <v>0.54</v>
      </c>
      <c r="R140" s="154">
        <f>Q140*H140</f>
        <v>3.9419999999999997E-2</v>
      </c>
      <c r="S140" s="154">
        <v>0</v>
      </c>
      <c r="T140" s="155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6" t="s">
        <v>125</v>
      </c>
      <c r="AT140" s="156" t="s">
        <v>121</v>
      </c>
      <c r="AU140" s="156" t="s">
        <v>107</v>
      </c>
      <c r="AY140" s="15" t="s">
        <v>108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5" t="s">
        <v>107</v>
      </c>
      <c r="BK140" s="157">
        <f>ROUND(I140*H140,2)</f>
        <v>0</v>
      </c>
      <c r="BL140" s="15" t="s">
        <v>115</v>
      </c>
      <c r="BM140" s="156" t="s">
        <v>180</v>
      </c>
    </row>
    <row r="141" spans="1:65" s="13" customFormat="1" ht="11.25">
      <c r="B141" s="169"/>
      <c r="D141" s="170" t="s">
        <v>131</v>
      </c>
      <c r="E141" s="171" t="s">
        <v>1</v>
      </c>
      <c r="F141" s="172" t="s">
        <v>181</v>
      </c>
      <c r="H141" s="173">
        <v>7.2999999999999995E-2</v>
      </c>
      <c r="I141" s="174"/>
      <c r="L141" s="169"/>
      <c r="M141" s="175"/>
      <c r="N141" s="176"/>
      <c r="O141" s="176"/>
      <c r="P141" s="176"/>
      <c r="Q141" s="176"/>
      <c r="R141" s="176"/>
      <c r="S141" s="176"/>
      <c r="T141" s="177"/>
      <c r="AT141" s="171" t="s">
        <v>131</v>
      </c>
      <c r="AU141" s="171" t="s">
        <v>107</v>
      </c>
      <c r="AV141" s="13" t="s">
        <v>107</v>
      </c>
      <c r="AW141" s="13" t="s">
        <v>31</v>
      </c>
      <c r="AX141" s="13" t="s">
        <v>79</v>
      </c>
      <c r="AY141" s="171" t="s">
        <v>108</v>
      </c>
    </row>
    <row r="142" spans="1:65" s="2" customFormat="1" ht="21.75" customHeight="1">
      <c r="A142" s="30"/>
      <c r="B142" s="143"/>
      <c r="C142" s="144" t="s">
        <v>182</v>
      </c>
      <c r="D142" s="144" t="s">
        <v>111</v>
      </c>
      <c r="E142" s="145" t="s">
        <v>183</v>
      </c>
      <c r="F142" s="146" t="s">
        <v>184</v>
      </c>
      <c r="G142" s="147" t="s">
        <v>169</v>
      </c>
      <c r="H142" s="178"/>
      <c r="I142" s="149"/>
      <c r="J142" s="150">
        <f>ROUND(I142*H142,2)</f>
        <v>0</v>
      </c>
      <c r="K142" s="151"/>
      <c r="L142" s="31"/>
      <c r="M142" s="152" t="s">
        <v>1</v>
      </c>
      <c r="N142" s="153" t="s">
        <v>40</v>
      </c>
      <c r="O142" s="59"/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6" t="s">
        <v>115</v>
      </c>
      <c r="AT142" s="156" t="s">
        <v>111</v>
      </c>
      <c r="AU142" s="156" t="s">
        <v>107</v>
      </c>
      <c r="AY142" s="15" t="s">
        <v>108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5" t="s">
        <v>107</v>
      </c>
      <c r="BK142" s="157">
        <f>ROUND(I142*H142,2)</f>
        <v>0</v>
      </c>
      <c r="BL142" s="15" t="s">
        <v>115</v>
      </c>
      <c r="BM142" s="156" t="s">
        <v>185</v>
      </c>
    </row>
    <row r="143" spans="1:65" s="12" customFormat="1" ht="22.9" customHeight="1">
      <c r="B143" s="130"/>
      <c r="D143" s="131" t="s">
        <v>73</v>
      </c>
      <c r="E143" s="141" t="s">
        <v>186</v>
      </c>
      <c r="F143" s="141" t="s">
        <v>187</v>
      </c>
      <c r="I143" s="133"/>
      <c r="J143" s="142">
        <f>BK143</f>
        <v>0</v>
      </c>
      <c r="L143" s="130"/>
      <c r="M143" s="135"/>
      <c r="N143" s="136"/>
      <c r="O143" s="136"/>
      <c r="P143" s="137">
        <f>SUM(P144:P146)</f>
        <v>0</v>
      </c>
      <c r="Q143" s="136"/>
      <c r="R143" s="137">
        <f>SUM(R144:R146)</f>
        <v>8.3945599999999995E-2</v>
      </c>
      <c r="S143" s="136"/>
      <c r="T143" s="138">
        <f>SUM(T144:T146)</f>
        <v>0</v>
      </c>
      <c r="AR143" s="131" t="s">
        <v>107</v>
      </c>
      <c r="AT143" s="139" t="s">
        <v>73</v>
      </c>
      <c r="AU143" s="139" t="s">
        <v>79</v>
      </c>
      <c r="AY143" s="131" t="s">
        <v>108</v>
      </c>
      <c r="BK143" s="140">
        <f>SUM(BK144:BK146)</f>
        <v>0</v>
      </c>
    </row>
    <row r="144" spans="1:65" s="2" customFormat="1" ht="37.9" customHeight="1">
      <c r="A144" s="30"/>
      <c r="B144" s="143"/>
      <c r="C144" s="144" t="s">
        <v>115</v>
      </c>
      <c r="D144" s="144" t="s">
        <v>111</v>
      </c>
      <c r="E144" s="145" t="s">
        <v>188</v>
      </c>
      <c r="F144" s="146" t="s">
        <v>189</v>
      </c>
      <c r="G144" s="147" t="s">
        <v>159</v>
      </c>
      <c r="H144" s="148">
        <v>2.96</v>
      </c>
      <c r="I144" s="149"/>
      <c r="J144" s="150">
        <f>ROUND(I144*H144,2)</f>
        <v>0</v>
      </c>
      <c r="K144" s="151"/>
      <c r="L144" s="31"/>
      <c r="M144" s="152" t="s">
        <v>1</v>
      </c>
      <c r="N144" s="153" t="s">
        <v>40</v>
      </c>
      <c r="O144" s="59"/>
      <c r="P144" s="154">
        <f>O144*H144</f>
        <v>0</v>
      </c>
      <c r="Q144" s="154">
        <v>2.8129999999999999E-2</v>
      </c>
      <c r="R144" s="154">
        <f>Q144*H144</f>
        <v>8.32648E-2</v>
      </c>
      <c r="S144" s="154">
        <v>0</v>
      </c>
      <c r="T144" s="155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6" t="s">
        <v>115</v>
      </c>
      <c r="AT144" s="156" t="s">
        <v>111</v>
      </c>
      <c r="AU144" s="156" t="s">
        <v>107</v>
      </c>
      <c r="AY144" s="15" t="s">
        <v>108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5" t="s">
        <v>107</v>
      </c>
      <c r="BK144" s="157">
        <f>ROUND(I144*H144,2)</f>
        <v>0</v>
      </c>
      <c r="BL144" s="15" t="s">
        <v>115</v>
      </c>
      <c r="BM144" s="156" t="s">
        <v>190</v>
      </c>
    </row>
    <row r="145" spans="1:65" s="2" customFormat="1" ht="16.5" customHeight="1">
      <c r="A145" s="30"/>
      <c r="B145" s="143"/>
      <c r="C145" s="144" t="s">
        <v>191</v>
      </c>
      <c r="D145" s="144" t="s">
        <v>111</v>
      </c>
      <c r="E145" s="145" t="s">
        <v>192</v>
      </c>
      <c r="F145" s="146" t="s">
        <v>193</v>
      </c>
      <c r="G145" s="147" t="s">
        <v>159</v>
      </c>
      <c r="H145" s="148">
        <v>2.96</v>
      </c>
      <c r="I145" s="149"/>
      <c r="J145" s="150">
        <f>ROUND(I145*H145,2)</f>
        <v>0</v>
      </c>
      <c r="K145" s="151"/>
      <c r="L145" s="31"/>
      <c r="M145" s="152" t="s">
        <v>1</v>
      </c>
      <c r="N145" s="153" t="s">
        <v>40</v>
      </c>
      <c r="O145" s="59"/>
      <c r="P145" s="154">
        <f>O145*H145</f>
        <v>0</v>
      </c>
      <c r="Q145" s="154">
        <v>2.3000000000000001E-4</v>
      </c>
      <c r="R145" s="154">
        <f>Q145*H145</f>
        <v>6.8079999999999996E-4</v>
      </c>
      <c r="S145" s="154">
        <v>0</v>
      </c>
      <c r="T145" s="155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6" t="s">
        <v>115</v>
      </c>
      <c r="AT145" s="156" t="s">
        <v>111</v>
      </c>
      <c r="AU145" s="156" t="s">
        <v>107</v>
      </c>
      <c r="AY145" s="15" t="s">
        <v>108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5" t="s">
        <v>107</v>
      </c>
      <c r="BK145" s="157">
        <f>ROUND(I145*H145,2)</f>
        <v>0</v>
      </c>
      <c r="BL145" s="15" t="s">
        <v>115</v>
      </c>
      <c r="BM145" s="156" t="s">
        <v>194</v>
      </c>
    </row>
    <row r="146" spans="1:65" s="2" customFormat="1" ht="21.75" customHeight="1">
      <c r="A146" s="30"/>
      <c r="B146" s="143"/>
      <c r="C146" s="144" t="s">
        <v>195</v>
      </c>
      <c r="D146" s="144" t="s">
        <v>111</v>
      </c>
      <c r="E146" s="145" t="s">
        <v>196</v>
      </c>
      <c r="F146" s="146" t="s">
        <v>197</v>
      </c>
      <c r="G146" s="147" t="s">
        <v>169</v>
      </c>
      <c r="H146" s="178"/>
      <c r="I146" s="149"/>
      <c r="J146" s="150">
        <f>ROUND(I146*H146,2)</f>
        <v>0</v>
      </c>
      <c r="K146" s="151"/>
      <c r="L146" s="31"/>
      <c r="M146" s="152" t="s">
        <v>1</v>
      </c>
      <c r="N146" s="153" t="s">
        <v>40</v>
      </c>
      <c r="O146" s="59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6" t="s">
        <v>115</v>
      </c>
      <c r="AT146" s="156" t="s">
        <v>111</v>
      </c>
      <c r="AU146" s="156" t="s">
        <v>107</v>
      </c>
      <c r="AY146" s="15" t="s">
        <v>108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5" t="s">
        <v>107</v>
      </c>
      <c r="BK146" s="157">
        <f>ROUND(I146*H146,2)</f>
        <v>0</v>
      </c>
      <c r="BL146" s="15" t="s">
        <v>115</v>
      </c>
      <c r="BM146" s="156" t="s">
        <v>198</v>
      </c>
    </row>
    <row r="147" spans="1:65" s="12" customFormat="1" ht="22.9" customHeight="1">
      <c r="B147" s="130"/>
      <c r="D147" s="131" t="s">
        <v>73</v>
      </c>
      <c r="E147" s="141" t="s">
        <v>199</v>
      </c>
      <c r="F147" s="141" t="s">
        <v>200</v>
      </c>
      <c r="I147" s="133"/>
      <c r="J147" s="142">
        <f>BK147</f>
        <v>0</v>
      </c>
      <c r="L147" s="130"/>
      <c r="M147" s="135"/>
      <c r="N147" s="136"/>
      <c r="O147" s="136"/>
      <c r="P147" s="137">
        <f>SUM(P148:P150)</f>
        <v>0</v>
      </c>
      <c r="Q147" s="136"/>
      <c r="R147" s="137">
        <f>SUM(R148:R150)</f>
        <v>2.2200000000000001E-2</v>
      </c>
      <c r="S147" s="136"/>
      <c r="T147" s="138">
        <f>SUM(T148:T150)</f>
        <v>0</v>
      </c>
      <c r="AR147" s="131" t="s">
        <v>107</v>
      </c>
      <c r="AT147" s="139" t="s">
        <v>73</v>
      </c>
      <c r="AU147" s="139" t="s">
        <v>79</v>
      </c>
      <c r="AY147" s="131" t="s">
        <v>108</v>
      </c>
      <c r="BK147" s="140">
        <f>SUM(BK148:BK150)</f>
        <v>0</v>
      </c>
    </row>
    <row r="148" spans="1:65" s="2" customFormat="1" ht="24.2" customHeight="1">
      <c r="A148" s="30"/>
      <c r="B148" s="143"/>
      <c r="C148" s="144" t="s">
        <v>201</v>
      </c>
      <c r="D148" s="144" t="s">
        <v>111</v>
      </c>
      <c r="E148" s="145" t="s">
        <v>202</v>
      </c>
      <c r="F148" s="146" t="s">
        <v>203</v>
      </c>
      <c r="G148" s="147" t="s">
        <v>204</v>
      </c>
      <c r="H148" s="148">
        <v>2</v>
      </c>
      <c r="I148" s="149"/>
      <c r="J148" s="150">
        <f>ROUND(I148*H148,2)</f>
        <v>0</v>
      </c>
      <c r="K148" s="151"/>
      <c r="L148" s="31"/>
      <c r="M148" s="152" t="s">
        <v>1</v>
      </c>
      <c r="N148" s="153" t="s">
        <v>40</v>
      </c>
      <c r="O148" s="59"/>
      <c r="P148" s="154">
        <f>O148*H148</f>
        <v>0</v>
      </c>
      <c r="Q148" s="154">
        <v>3.0999999999999999E-3</v>
      </c>
      <c r="R148" s="154">
        <f>Q148*H148</f>
        <v>6.1999999999999998E-3</v>
      </c>
      <c r="S148" s="154">
        <v>0</v>
      </c>
      <c r="T148" s="155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6" t="s">
        <v>115</v>
      </c>
      <c r="AT148" s="156" t="s">
        <v>111</v>
      </c>
      <c r="AU148" s="156" t="s">
        <v>107</v>
      </c>
      <c r="AY148" s="15" t="s">
        <v>108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5" t="s">
        <v>107</v>
      </c>
      <c r="BK148" s="157">
        <f>ROUND(I148*H148,2)</f>
        <v>0</v>
      </c>
      <c r="BL148" s="15" t="s">
        <v>115</v>
      </c>
      <c r="BM148" s="156" t="s">
        <v>205</v>
      </c>
    </row>
    <row r="149" spans="1:65" s="2" customFormat="1" ht="16.5" customHeight="1">
      <c r="A149" s="30"/>
      <c r="B149" s="143"/>
      <c r="C149" s="158" t="s">
        <v>7</v>
      </c>
      <c r="D149" s="158" t="s">
        <v>121</v>
      </c>
      <c r="E149" s="159" t="s">
        <v>206</v>
      </c>
      <c r="F149" s="160" t="s">
        <v>207</v>
      </c>
      <c r="G149" s="161" t="s">
        <v>204</v>
      </c>
      <c r="H149" s="162">
        <v>2</v>
      </c>
      <c r="I149" s="163"/>
      <c r="J149" s="164">
        <f>ROUND(I149*H149,2)</f>
        <v>0</v>
      </c>
      <c r="K149" s="165"/>
      <c r="L149" s="166"/>
      <c r="M149" s="167" t="s">
        <v>1</v>
      </c>
      <c r="N149" s="168" t="s">
        <v>40</v>
      </c>
      <c r="O149" s="59"/>
      <c r="P149" s="154">
        <f>O149*H149</f>
        <v>0</v>
      </c>
      <c r="Q149" s="154">
        <v>8.0000000000000002E-3</v>
      </c>
      <c r="R149" s="154">
        <f>Q149*H149</f>
        <v>1.6E-2</v>
      </c>
      <c r="S149" s="154">
        <v>0</v>
      </c>
      <c r="T149" s="155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6" t="s">
        <v>125</v>
      </c>
      <c r="AT149" s="156" t="s">
        <v>121</v>
      </c>
      <c r="AU149" s="156" t="s">
        <v>107</v>
      </c>
      <c r="AY149" s="15" t="s">
        <v>108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5" t="s">
        <v>107</v>
      </c>
      <c r="BK149" s="157">
        <f>ROUND(I149*H149,2)</f>
        <v>0</v>
      </c>
      <c r="BL149" s="15" t="s">
        <v>115</v>
      </c>
      <c r="BM149" s="156" t="s">
        <v>208</v>
      </c>
    </row>
    <row r="150" spans="1:65" s="2" customFormat="1" ht="24.2" customHeight="1">
      <c r="A150" s="30"/>
      <c r="B150" s="143"/>
      <c r="C150" s="144" t="s">
        <v>209</v>
      </c>
      <c r="D150" s="144" t="s">
        <v>111</v>
      </c>
      <c r="E150" s="145" t="s">
        <v>210</v>
      </c>
      <c r="F150" s="146" t="s">
        <v>211</v>
      </c>
      <c r="G150" s="147" t="s">
        <v>169</v>
      </c>
      <c r="H150" s="178"/>
      <c r="I150" s="149"/>
      <c r="J150" s="150">
        <f>ROUND(I150*H150,2)</f>
        <v>0</v>
      </c>
      <c r="K150" s="151"/>
      <c r="L150" s="31"/>
      <c r="M150" s="152" t="s">
        <v>1</v>
      </c>
      <c r="N150" s="153" t="s">
        <v>40</v>
      </c>
      <c r="O150" s="59"/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6" t="s">
        <v>115</v>
      </c>
      <c r="AT150" s="156" t="s">
        <v>111</v>
      </c>
      <c r="AU150" s="156" t="s">
        <v>107</v>
      </c>
      <c r="AY150" s="15" t="s">
        <v>108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5" t="s">
        <v>107</v>
      </c>
      <c r="BK150" s="157">
        <f>ROUND(I150*H150,2)</f>
        <v>0</v>
      </c>
      <c r="BL150" s="15" t="s">
        <v>115</v>
      </c>
      <c r="BM150" s="156" t="s">
        <v>212</v>
      </c>
    </row>
    <row r="151" spans="1:65" s="12" customFormat="1" ht="22.9" customHeight="1">
      <c r="B151" s="130"/>
      <c r="D151" s="131" t="s">
        <v>73</v>
      </c>
      <c r="E151" s="141" t="s">
        <v>213</v>
      </c>
      <c r="F151" s="141" t="s">
        <v>214</v>
      </c>
      <c r="I151" s="133"/>
      <c r="J151" s="142">
        <f>BK151</f>
        <v>0</v>
      </c>
      <c r="L151" s="130"/>
      <c r="M151" s="135"/>
      <c r="N151" s="136"/>
      <c r="O151" s="136"/>
      <c r="P151" s="137">
        <f>SUM(P152:P153)</f>
        <v>0</v>
      </c>
      <c r="Q151" s="136"/>
      <c r="R151" s="137">
        <f>SUM(R152:R153)</f>
        <v>2.3440000000000003E-4</v>
      </c>
      <c r="S151" s="136"/>
      <c r="T151" s="138">
        <f>SUM(T152:T153)</f>
        <v>0</v>
      </c>
      <c r="AR151" s="131" t="s">
        <v>107</v>
      </c>
      <c r="AT151" s="139" t="s">
        <v>73</v>
      </c>
      <c r="AU151" s="139" t="s">
        <v>79</v>
      </c>
      <c r="AY151" s="131" t="s">
        <v>108</v>
      </c>
      <c r="BK151" s="140">
        <f>SUM(BK152:BK153)</f>
        <v>0</v>
      </c>
    </row>
    <row r="152" spans="1:65" s="2" customFormat="1" ht="37.9" customHeight="1">
      <c r="A152" s="30"/>
      <c r="B152" s="143"/>
      <c r="C152" s="144" t="s">
        <v>215</v>
      </c>
      <c r="D152" s="144" t="s">
        <v>111</v>
      </c>
      <c r="E152" s="145" t="s">
        <v>216</v>
      </c>
      <c r="F152" s="146" t="s">
        <v>217</v>
      </c>
      <c r="G152" s="147" t="s">
        <v>159</v>
      </c>
      <c r="H152" s="148">
        <v>11.72</v>
      </c>
      <c r="I152" s="149"/>
      <c r="J152" s="150">
        <f>ROUND(I152*H152,2)</f>
        <v>0</v>
      </c>
      <c r="K152" s="151"/>
      <c r="L152" s="31"/>
      <c r="M152" s="152" t="s">
        <v>1</v>
      </c>
      <c r="N152" s="153" t="s">
        <v>40</v>
      </c>
      <c r="O152" s="59"/>
      <c r="P152" s="154">
        <f>O152*H152</f>
        <v>0</v>
      </c>
      <c r="Q152" s="154">
        <v>2.0000000000000002E-5</v>
      </c>
      <c r="R152" s="154">
        <f>Q152*H152</f>
        <v>2.3440000000000003E-4</v>
      </c>
      <c r="S152" s="154">
        <v>0</v>
      </c>
      <c r="T152" s="155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6" t="s">
        <v>115</v>
      </c>
      <c r="AT152" s="156" t="s">
        <v>111</v>
      </c>
      <c r="AU152" s="156" t="s">
        <v>107</v>
      </c>
      <c r="AY152" s="15" t="s">
        <v>108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5" t="s">
        <v>107</v>
      </c>
      <c r="BK152" s="157">
        <f>ROUND(I152*H152,2)</f>
        <v>0</v>
      </c>
      <c r="BL152" s="15" t="s">
        <v>115</v>
      </c>
      <c r="BM152" s="156" t="s">
        <v>218</v>
      </c>
    </row>
    <row r="153" spans="1:65" s="13" customFormat="1" ht="11.25">
      <c r="B153" s="169"/>
      <c r="D153" s="170" t="s">
        <v>131</v>
      </c>
      <c r="E153" s="171" t="s">
        <v>1</v>
      </c>
      <c r="F153" s="172" t="s">
        <v>219</v>
      </c>
      <c r="H153" s="173">
        <v>11.72</v>
      </c>
      <c r="I153" s="174"/>
      <c r="L153" s="169"/>
      <c r="M153" s="179"/>
      <c r="N153" s="180"/>
      <c r="O153" s="180"/>
      <c r="P153" s="180"/>
      <c r="Q153" s="180"/>
      <c r="R153" s="180"/>
      <c r="S153" s="180"/>
      <c r="T153" s="181"/>
      <c r="AT153" s="171" t="s">
        <v>131</v>
      </c>
      <c r="AU153" s="171" t="s">
        <v>107</v>
      </c>
      <c r="AV153" s="13" t="s">
        <v>107</v>
      </c>
      <c r="AW153" s="13" t="s">
        <v>31</v>
      </c>
      <c r="AX153" s="13" t="s">
        <v>79</v>
      </c>
      <c r="AY153" s="171" t="s">
        <v>108</v>
      </c>
    </row>
    <row r="154" spans="1:65" s="2" customFormat="1" ht="6.95" customHeight="1">
      <c r="A154" s="30"/>
      <c r="B154" s="48"/>
      <c r="C154" s="49"/>
      <c r="D154" s="49"/>
      <c r="E154" s="49"/>
      <c r="F154" s="49"/>
      <c r="G154" s="49"/>
      <c r="H154" s="49"/>
      <c r="I154" s="49"/>
      <c r="J154" s="49"/>
      <c r="K154" s="49"/>
      <c r="L154" s="31"/>
      <c r="M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</row>
  </sheetData>
  <autoFilter ref="C117:K153"/>
  <mergeCells count="6">
    <mergeCell ref="L2:V2"/>
    <mergeCell ref="E7:H7"/>
    <mergeCell ref="E16:H16"/>
    <mergeCell ref="E25:H25"/>
    <mergeCell ref="E85:H85"/>
    <mergeCell ref="E110:H11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18421 - Informačná tabuľa</vt:lpstr>
      <vt:lpstr>'18421 - Informačná tabuľa'!Názvy_tlače</vt:lpstr>
      <vt:lpstr>'Rekapitulácia stavby'!Názvy_tlače</vt:lpstr>
      <vt:lpstr>'18421 - Informačná tabuľa'!Oblasť_tlače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Tomeková Katarína, Ing. </dc:creator>
  <cp:lastModifiedBy>lekar</cp:lastModifiedBy>
  <dcterms:created xsi:type="dcterms:W3CDTF">2022-10-14T06:46:23Z</dcterms:created>
  <dcterms:modified xsi:type="dcterms:W3CDTF">2022-12-27T14:25:31Z</dcterms:modified>
</cp:coreProperties>
</file>