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Revitalizácia verejného priestoru Kazanská/"/>
    </mc:Choice>
  </mc:AlternateContent>
  <xr:revisionPtr revIDLastSave="0" documentId="11_D2ADCD79FB1A5488508131DA2DCFDDEDDA998A87" xr6:coauthVersionLast="47" xr6:coauthVersionMax="47" xr10:uidLastSave="{00000000-0000-0000-0000-000000000000}"/>
  <bookViews>
    <workbookView minimized="1" xWindow="4065" yWindow="1755" windowWidth="20490" windowHeight="14535" activeTab="1" xr2:uid="{00000000-000D-0000-FFFF-FFFF00000000}"/>
  </bookViews>
  <sheets>
    <sheet name="Rekapitulácia stavby" sheetId="1" r:id="rId1"/>
    <sheet name="ASR - Mobiliar a drobná a..." sheetId="2" r:id="rId2"/>
    <sheet name="SO-01 - Búracie práce" sheetId="3" r:id="rId3"/>
    <sheet name="SO-02 - Pešie komunikácie..." sheetId="4" r:id="rId4"/>
    <sheet name="SO-03 - Sadové úpravy" sheetId="5" r:id="rId5"/>
    <sheet name="SO-04 - Verejné osvetlenie" sheetId="6" r:id="rId6"/>
    <sheet name="SO-06 - Areálové rozvody ..." sheetId="7" r:id="rId7"/>
    <sheet name="SO-07 - Splašková kanaliz..." sheetId="8" r:id="rId8"/>
    <sheet name="SO-08 - Vodovod" sheetId="9" r:id="rId9"/>
    <sheet name="POV - Projekt organizácie..." sheetId="10" r:id="rId10"/>
  </sheets>
  <definedNames>
    <definedName name="_xlnm._FilterDatabase" localSheetId="1" hidden="1">'ASR - Mobiliar a drobná a...'!$C$123:$K$172</definedName>
    <definedName name="_xlnm._FilterDatabase" localSheetId="9" hidden="1">'POV - Projekt organizácie...'!$C$116:$K$121</definedName>
    <definedName name="_xlnm._FilterDatabase" localSheetId="2" hidden="1">'SO-01 - Búracie práce'!$C$118:$K$141</definedName>
    <definedName name="_xlnm._FilterDatabase" localSheetId="3" hidden="1">'SO-02 - Pešie komunikácie...'!$C$123:$K$193</definedName>
    <definedName name="_xlnm._FilterDatabase" localSheetId="4" hidden="1">'SO-03 - Sadové úpravy'!$C$124:$K$188</definedName>
    <definedName name="_xlnm._FilterDatabase" localSheetId="5" hidden="1">'SO-04 - Verejné osvetlenie'!$C$122:$K$157</definedName>
    <definedName name="_xlnm._FilterDatabase" localSheetId="6" hidden="1">'SO-06 - Areálové rozvody ...'!$C$121:$K$158</definedName>
    <definedName name="_xlnm._FilterDatabase" localSheetId="7" hidden="1">'SO-07 - Splašková kanaliz...'!$C$119:$K$145</definedName>
    <definedName name="_xlnm._FilterDatabase" localSheetId="8" hidden="1">'SO-08 - Vodovod'!$C$119:$K$161</definedName>
    <definedName name="_xlnm.Print_Titles" localSheetId="1">'ASR - Mobiliar a drobná a...'!$123:$123</definedName>
    <definedName name="_xlnm.Print_Titles" localSheetId="9">'POV - Projekt organizácie...'!$116:$116</definedName>
    <definedName name="_xlnm.Print_Titles" localSheetId="0">'Rekapitulácia stavby'!$92:$92</definedName>
    <definedName name="_xlnm.Print_Titles" localSheetId="2">'SO-01 - Búracie práce'!$118:$118</definedName>
    <definedName name="_xlnm.Print_Titles" localSheetId="3">'SO-02 - Pešie komunikácie...'!$123:$123</definedName>
    <definedName name="_xlnm.Print_Titles" localSheetId="4">'SO-03 - Sadové úpravy'!$124:$124</definedName>
    <definedName name="_xlnm.Print_Titles" localSheetId="5">'SO-04 - Verejné osvetlenie'!$122:$122</definedName>
    <definedName name="_xlnm.Print_Titles" localSheetId="6">'SO-06 - Areálové rozvody ...'!$121:$121</definedName>
    <definedName name="_xlnm.Print_Titles" localSheetId="7">'SO-07 - Splašková kanaliz...'!$119:$119</definedName>
    <definedName name="_xlnm.Print_Titles" localSheetId="8">'SO-08 - Vodovod'!$119:$119</definedName>
    <definedName name="_xlnm.Print_Area" localSheetId="1">'ASR - Mobiliar a drobná a...'!$C$4:$J$76,'ASR - Mobiliar a drobná a...'!$C$111:$J$172</definedName>
    <definedName name="_xlnm.Print_Area" localSheetId="9">'POV - Projekt organizácie...'!$C$4:$J$76,'POV - Projekt organizácie...'!$C$104:$J$121</definedName>
    <definedName name="_xlnm.Print_Area" localSheetId="0">'Rekapitulácia stavby'!$D$4:$AO$76,'Rekapitulácia stavby'!$C$82:$AQ$104</definedName>
    <definedName name="_xlnm.Print_Area" localSheetId="2">'SO-01 - Búracie práce'!$C$4:$J$76,'SO-01 - Búracie práce'!$C$106:$J$141</definedName>
    <definedName name="_xlnm.Print_Area" localSheetId="3">'SO-02 - Pešie komunikácie...'!$C$4:$J$76,'SO-02 - Pešie komunikácie...'!$C$111:$J$193</definedName>
    <definedName name="_xlnm.Print_Area" localSheetId="4">'SO-03 - Sadové úpravy'!$C$4:$J$76,'SO-03 - Sadové úpravy'!$C$112:$J$188</definedName>
    <definedName name="_xlnm.Print_Area" localSheetId="5">'SO-04 - Verejné osvetlenie'!$C$4:$J$76,'SO-04 - Verejné osvetlenie'!$C$110:$J$157</definedName>
    <definedName name="_xlnm.Print_Area" localSheetId="6">'SO-06 - Areálové rozvody ...'!$C$4:$J$76,'SO-06 - Areálové rozvody ...'!$C$109:$J$158</definedName>
    <definedName name="_xlnm.Print_Area" localSheetId="7">'SO-07 - Splašková kanaliz...'!$C$4:$J$76,'SO-07 - Splašková kanaliz...'!$C$107:$J$145</definedName>
    <definedName name="_xlnm.Print_Area" localSheetId="8">'SO-08 - Vodovod'!$C$4:$J$76,'SO-08 - Vodovod'!$C$107:$J$161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0" l="1"/>
  <c r="J36" i="10"/>
  <c r="AY103" i="1"/>
  <c r="J35" i="10"/>
  <c r="AX103" i="1"/>
  <c r="BI121" i="10"/>
  <c r="BH121" i="10"/>
  <c r="BG121" i="10"/>
  <c r="BE121" i="10"/>
  <c r="T121" i="10"/>
  <c r="R121" i="10"/>
  <c r="P121" i="10"/>
  <c r="BI120" i="10"/>
  <c r="BH120" i="10"/>
  <c r="BG120" i="10"/>
  <c r="BE120" i="10"/>
  <c r="T120" i="10"/>
  <c r="R120" i="10"/>
  <c r="P120" i="10"/>
  <c r="BI119" i="10"/>
  <c r="BH119" i="10"/>
  <c r="BG119" i="10"/>
  <c r="BE119" i="10"/>
  <c r="T119" i="10"/>
  <c r="R119" i="10"/>
  <c r="P119" i="10"/>
  <c r="J114" i="10"/>
  <c r="J113" i="10"/>
  <c r="F113" i="10"/>
  <c r="F111" i="10"/>
  <c r="E109" i="10"/>
  <c r="J92" i="10"/>
  <c r="J91" i="10"/>
  <c r="F91" i="10"/>
  <c r="F89" i="10"/>
  <c r="E87" i="10"/>
  <c r="J18" i="10"/>
  <c r="E18" i="10"/>
  <c r="F92" i="10"/>
  <c r="J17" i="10"/>
  <c r="J12" i="10"/>
  <c r="J111" i="10"/>
  <c r="E7" i="10"/>
  <c r="E107" i="10"/>
  <c r="P140" i="9"/>
  <c r="T121" i="9"/>
  <c r="J37" i="9"/>
  <c r="J36" i="9"/>
  <c r="AY102" i="1"/>
  <c r="J35" i="9"/>
  <c r="AX102" i="1"/>
  <c r="BI161" i="9"/>
  <c r="BH161" i="9"/>
  <c r="BG161" i="9"/>
  <c r="BE161" i="9"/>
  <c r="T161" i="9"/>
  <c r="T160" i="9"/>
  <c r="R161" i="9"/>
  <c r="R160" i="9"/>
  <c r="P161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J117" i="9"/>
  <c r="J116" i="9"/>
  <c r="F116" i="9"/>
  <c r="F114" i="9"/>
  <c r="E112" i="9"/>
  <c r="J92" i="9"/>
  <c r="J91" i="9"/>
  <c r="F91" i="9"/>
  <c r="F89" i="9"/>
  <c r="E87" i="9"/>
  <c r="J18" i="9"/>
  <c r="E18" i="9"/>
  <c r="F117" i="9"/>
  <c r="J17" i="9"/>
  <c r="J12" i="9"/>
  <c r="J114" i="9"/>
  <c r="E7" i="9"/>
  <c r="E110" i="9"/>
  <c r="J37" i="8"/>
  <c r="J36" i="8"/>
  <c r="AY101" i="1"/>
  <c r="J35" i="8"/>
  <c r="AX101" i="1"/>
  <c r="BI145" i="8"/>
  <c r="BH145" i="8"/>
  <c r="BG145" i="8"/>
  <c r="BE145" i="8"/>
  <c r="T145" i="8"/>
  <c r="T144" i="8"/>
  <c r="R145" i="8"/>
  <c r="R144" i="8"/>
  <c r="P145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J117" i="8"/>
  <c r="J116" i="8"/>
  <c r="F116" i="8"/>
  <c r="F114" i="8"/>
  <c r="E112" i="8"/>
  <c r="J92" i="8"/>
  <c r="J91" i="8"/>
  <c r="F91" i="8"/>
  <c r="F89" i="8"/>
  <c r="E87" i="8"/>
  <c r="J18" i="8"/>
  <c r="E18" i="8"/>
  <c r="F117" i="8"/>
  <c r="J17" i="8"/>
  <c r="J12" i="8"/>
  <c r="J89" i="8"/>
  <c r="E7" i="8"/>
  <c r="E85" i="8"/>
  <c r="J37" i="7"/>
  <c r="J36" i="7"/>
  <c r="AY100" i="1"/>
  <c r="J35" i="7"/>
  <c r="AX100" i="1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/>
  <c r="J17" i="7"/>
  <c r="J12" i="7"/>
  <c r="J89" i="7"/>
  <c r="E7" i="7"/>
  <c r="E112" i="7"/>
  <c r="J37" i="6"/>
  <c r="J36" i="6"/>
  <c r="AY99" i="1"/>
  <c r="J35" i="6"/>
  <c r="AX99" i="1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J120" i="6"/>
  <c r="J119" i="6"/>
  <c r="F119" i="6"/>
  <c r="F117" i="6"/>
  <c r="E115" i="6"/>
  <c r="J92" i="6"/>
  <c r="J91" i="6"/>
  <c r="F91" i="6"/>
  <c r="F89" i="6"/>
  <c r="E87" i="6"/>
  <c r="J18" i="6"/>
  <c r="E18" i="6"/>
  <c r="F92" i="6"/>
  <c r="J17" i="6"/>
  <c r="J12" i="6"/>
  <c r="J89" i="6"/>
  <c r="E7" i="6"/>
  <c r="E113" i="6"/>
  <c r="J37" i="5"/>
  <c r="J36" i="5"/>
  <c r="AY98" i="1"/>
  <c r="J35" i="5"/>
  <c r="AX98" i="1"/>
  <c r="BI188" i="5"/>
  <c r="BH188" i="5"/>
  <c r="BG188" i="5"/>
  <c r="BE188" i="5"/>
  <c r="T188" i="5"/>
  <c r="T187" i="5"/>
  <c r="R188" i="5"/>
  <c r="R187" i="5"/>
  <c r="P188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2" i="5"/>
  <c r="J91" i="5"/>
  <c r="F91" i="5"/>
  <c r="F89" i="5"/>
  <c r="E87" i="5"/>
  <c r="J18" i="5"/>
  <c r="E18" i="5"/>
  <c r="F92" i="5"/>
  <c r="J17" i="5"/>
  <c r="J12" i="5"/>
  <c r="J119" i="5"/>
  <c r="E7" i="5"/>
  <c r="E85" i="5"/>
  <c r="J37" i="4"/>
  <c r="J36" i="4"/>
  <c r="AY97" i="1"/>
  <c r="J35" i="4"/>
  <c r="AX97" i="1"/>
  <c r="BI193" i="4"/>
  <c r="BH193" i="4"/>
  <c r="BG193" i="4"/>
  <c r="BE193" i="4"/>
  <c r="T193" i="4"/>
  <c r="T192" i="4"/>
  <c r="R193" i="4"/>
  <c r="R192" i="4"/>
  <c r="P193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T156" i="4"/>
  <c r="R157" i="4"/>
  <c r="R156" i="4"/>
  <c r="P157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J121" i="4"/>
  <c r="J120" i="4"/>
  <c r="F120" i="4"/>
  <c r="F118" i="4"/>
  <c r="E116" i="4"/>
  <c r="J92" i="4"/>
  <c r="J91" i="4"/>
  <c r="F91" i="4"/>
  <c r="F89" i="4"/>
  <c r="E87" i="4"/>
  <c r="J18" i="4"/>
  <c r="E18" i="4"/>
  <c r="F92" i="4"/>
  <c r="J17" i="4"/>
  <c r="J12" i="4"/>
  <c r="J118" i="4"/>
  <c r="E7" i="4"/>
  <c r="E85" i="4"/>
  <c r="J37" i="3"/>
  <c r="J36" i="3"/>
  <c r="AY96" i="1"/>
  <c r="J35" i="3"/>
  <c r="AX96" i="1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J116" i="3"/>
  <c r="J115" i="3"/>
  <c r="F115" i="3"/>
  <c r="F113" i="3"/>
  <c r="E111" i="3"/>
  <c r="J92" i="3"/>
  <c r="J91" i="3"/>
  <c r="F91" i="3"/>
  <c r="F89" i="3"/>
  <c r="E87" i="3"/>
  <c r="J18" i="3"/>
  <c r="E18" i="3"/>
  <c r="F116" i="3"/>
  <c r="J17" i="3"/>
  <c r="J12" i="3"/>
  <c r="J89" i="3"/>
  <c r="E7" i="3"/>
  <c r="E109" i="3"/>
  <c r="J37" i="2"/>
  <c r="J36" i="2"/>
  <c r="AY95" i="1"/>
  <c r="J35" i="2"/>
  <c r="AX95" i="1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T154" i="2"/>
  <c r="R155" i="2"/>
  <c r="R154" i="2"/>
  <c r="P155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J12" i="2"/>
  <c r="J118" i="2"/>
  <c r="E7" i="2"/>
  <c r="E114" i="2"/>
  <c r="L90" i="1"/>
  <c r="AM90" i="1"/>
  <c r="AM89" i="1"/>
  <c r="L89" i="1"/>
  <c r="AM87" i="1"/>
  <c r="L87" i="1"/>
  <c r="L85" i="1"/>
  <c r="L84" i="1"/>
  <c r="BK161" i="2"/>
  <c r="J152" i="2"/>
  <c r="J168" i="2"/>
  <c r="J162" i="2"/>
  <c r="BK170" i="2"/>
  <c r="J150" i="2"/>
  <c r="J163" i="2"/>
  <c r="BK168" i="2"/>
  <c r="J151" i="2"/>
  <c r="J137" i="2"/>
  <c r="BK169" i="2"/>
  <c r="J159" i="2"/>
  <c r="BK146" i="2"/>
  <c r="BK137" i="2"/>
  <c r="J136" i="2"/>
  <c r="J142" i="2"/>
  <c r="BK136" i="2"/>
  <c r="J130" i="2"/>
  <c r="J135" i="2"/>
  <c r="BK135" i="2"/>
  <c r="J128" i="2"/>
  <c r="BK130" i="3"/>
  <c r="J138" i="3"/>
  <c r="BK137" i="3"/>
  <c r="BK127" i="3"/>
  <c r="BK129" i="3"/>
  <c r="J191" i="4"/>
  <c r="J186" i="4"/>
  <c r="BK181" i="4"/>
  <c r="BK182" i="4"/>
  <c r="J165" i="4"/>
  <c r="J143" i="4"/>
  <c r="J135" i="4"/>
  <c r="J177" i="4"/>
  <c r="J163" i="4"/>
  <c r="BK171" i="4"/>
  <c r="BK173" i="4"/>
  <c r="BK153" i="4"/>
  <c r="BK133" i="4"/>
  <c r="BK186" i="4"/>
  <c r="BK176" i="4"/>
  <c r="BK151" i="4"/>
  <c r="J166" i="4"/>
  <c r="J160" i="4"/>
  <c r="BK136" i="4"/>
  <c r="BK165" i="4"/>
  <c r="J130" i="4"/>
  <c r="BK146" i="4"/>
  <c r="BK180" i="5"/>
  <c r="BK143" i="5"/>
  <c r="BK165" i="5"/>
  <c r="BK138" i="5"/>
  <c r="BK183" i="5"/>
  <c r="BK136" i="5"/>
  <c r="J158" i="5"/>
  <c r="J141" i="5"/>
  <c r="BK173" i="5"/>
  <c r="J142" i="5"/>
  <c r="BK186" i="5"/>
  <c r="BK137" i="5"/>
  <c r="BK147" i="5"/>
  <c r="BK164" i="5"/>
  <c r="J129" i="5"/>
  <c r="BK154" i="6"/>
  <c r="J156" i="6"/>
  <c r="J145" i="6"/>
  <c r="BK157" i="6"/>
  <c r="J129" i="6"/>
  <c r="J146" i="6"/>
  <c r="BK140" i="6"/>
  <c r="BK131" i="6"/>
  <c r="BK155" i="7"/>
  <c r="J150" i="7"/>
  <c r="J153" i="7"/>
  <c r="BK140" i="7"/>
  <c r="BK147" i="7"/>
  <c r="BK126" i="7"/>
  <c r="BK130" i="7"/>
  <c r="J144" i="7"/>
  <c r="BK131" i="7"/>
  <c r="BK141" i="8"/>
  <c r="J129" i="8"/>
  <c r="BK129" i="8"/>
  <c r="J126" i="8"/>
  <c r="BK126" i="8"/>
  <c r="J139" i="8"/>
  <c r="BK139" i="8"/>
  <c r="J157" i="9"/>
  <c r="BK142" i="9"/>
  <c r="BK159" i="9"/>
  <c r="BK138" i="9"/>
  <c r="BK130" i="9"/>
  <c r="BK152" i="9"/>
  <c r="J138" i="9"/>
  <c r="BK156" i="9"/>
  <c r="BK133" i="9"/>
  <c r="BK161" i="9"/>
  <c r="BK151" i="9"/>
  <c r="BK123" i="9"/>
  <c r="J142" i="9"/>
  <c r="BK121" i="10"/>
  <c r="BK165" i="2"/>
  <c r="BK171" i="2"/>
  <c r="J148" i="2"/>
  <c r="BK141" i="2"/>
  <c r="J165" i="2"/>
  <c r="BK150" i="2"/>
  <c r="J141" i="2"/>
  <c r="BK133" i="2"/>
  <c r="BK138" i="2"/>
  <c r="J127" i="2"/>
  <c r="BK132" i="2"/>
  <c r="J136" i="3"/>
  <c r="J122" i="3"/>
  <c r="J131" i="3"/>
  <c r="BK134" i="3"/>
  <c r="BK138" i="3"/>
  <c r="J124" i="3"/>
  <c r="BK188" i="4"/>
  <c r="BK187" i="4"/>
  <c r="J187" i="4"/>
  <c r="J173" i="4"/>
  <c r="BK159" i="4"/>
  <c r="J137" i="4"/>
  <c r="J185" i="4"/>
  <c r="BK160" i="4"/>
  <c r="BK178" i="4"/>
  <c r="J176" i="4"/>
  <c r="BK157" i="4"/>
  <c r="BK135" i="4"/>
  <c r="BK127" i="4"/>
  <c r="J181" i="4"/>
  <c r="J169" i="4"/>
  <c r="BK134" i="4"/>
  <c r="J152" i="4"/>
  <c r="J134" i="4"/>
  <c r="J159" i="4"/>
  <c r="BK161" i="4"/>
  <c r="J144" i="4"/>
  <c r="J128" i="4"/>
  <c r="BK140" i="5"/>
  <c r="J149" i="5"/>
  <c r="J185" i="5"/>
  <c r="J166" i="5"/>
  <c r="J132" i="5"/>
  <c r="J171" i="5"/>
  <c r="BK157" i="5"/>
  <c r="J137" i="5"/>
  <c r="BK166" i="5"/>
  <c r="J138" i="5"/>
  <c r="BK181" i="5"/>
  <c r="J175" i="5"/>
  <c r="J169" i="5"/>
  <c r="J161" i="5"/>
  <c r="BK145" i="6"/>
  <c r="J138" i="6"/>
  <c r="J132" i="6"/>
  <c r="BK142" i="6"/>
  <c r="BK149" i="6"/>
  <c r="BK146" i="6"/>
  <c r="J127" i="6"/>
  <c r="J149" i="7"/>
  <c r="J154" i="7"/>
  <c r="J141" i="7"/>
  <c r="BK146" i="7"/>
  <c r="BK156" i="7"/>
  <c r="BK137" i="7"/>
  <c r="J135" i="7"/>
  <c r="BK131" i="8"/>
  <c r="BK140" i="8"/>
  <c r="J127" i="8"/>
  <c r="BK137" i="8"/>
  <c r="J143" i="8"/>
  <c r="BK133" i="8"/>
  <c r="J124" i="8"/>
  <c r="BK146" i="9"/>
  <c r="J131" i="9"/>
  <c r="BK122" i="9"/>
  <c r="BK145" i="9"/>
  <c r="BK131" i="9"/>
  <c r="J123" i="9"/>
  <c r="BK147" i="9"/>
  <c r="J133" i="9"/>
  <c r="J155" i="9"/>
  <c r="J139" i="9"/>
  <c r="J124" i="9"/>
  <c r="J153" i="9"/>
  <c r="BK127" i="9"/>
  <c r="BK148" i="9"/>
  <c r="J147" i="9"/>
  <c r="J121" i="10"/>
  <c r="BK127" i="2"/>
  <c r="BK133" i="3"/>
  <c r="J123" i="3"/>
  <c r="J133" i="3"/>
  <c r="BK126" i="3"/>
  <c r="BK131" i="3"/>
  <c r="J129" i="3"/>
  <c r="BK130" i="4"/>
  <c r="J154" i="4"/>
  <c r="BK140" i="4"/>
  <c r="BK162" i="5"/>
  <c r="BK148" i="5"/>
  <c r="J151" i="5"/>
  <c r="J186" i="5"/>
  <c r="BK170" i="5"/>
  <c r="J147" i="5"/>
  <c r="J181" i="5"/>
  <c r="J168" i="5"/>
  <c r="BK153" i="5"/>
  <c r="BK185" i="5"/>
  <c r="J162" i="5"/>
  <c r="J136" i="5"/>
  <c r="BK169" i="5"/>
  <c r="BK141" i="5"/>
  <c r="BK155" i="6"/>
  <c r="BK153" i="6"/>
  <c r="J137" i="6"/>
  <c r="J152" i="6"/>
  <c r="J140" i="6"/>
  <c r="J141" i="6"/>
  <c r="J136" i="6"/>
  <c r="BK158" i="7"/>
  <c r="BK148" i="7"/>
  <c r="BK151" i="7"/>
  <c r="J131" i="7"/>
  <c r="J140" i="7"/>
  <c r="BK154" i="7"/>
  <c r="BK129" i="7"/>
  <c r="J142" i="7"/>
  <c r="J125" i="7"/>
  <c r="J130" i="8"/>
  <c r="J133" i="8"/>
  <c r="J148" i="9"/>
  <c r="J156" i="9"/>
  <c r="J136" i="9"/>
  <c r="J145" i="9"/>
  <c r="J128" i="9"/>
  <c r="J119" i="10"/>
  <c r="BK172" i="2"/>
  <c r="BK158" i="2"/>
  <c r="J172" i="2"/>
  <c r="BK163" i="2"/>
  <c r="BK152" i="2"/>
  <c r="J164" i="2"/>
  <c r="BK159" i="2"/>
  <c r="BK167" i="2"/>
  <c r="J171" i="2"/>
  <c r="J160" i="2"/>
  <c r="J147" i="2"/>
  <c r="BK143" i="2"/>
  <c r="BK130" i="2"/>
  <c r="BK160" i="2"/>
  <c r="BK148" i="2"/>
  <c r="J143" i="2"/>
  <c r="AS94" i="1"/>
  <c r="J131" i="2"/>
  <c r="J129" i="2"/>
  <c r="J132" i="3"/>
  <c r="BK141" i="3"/>
  <c r="BK122" i="3"/>
  <c r="BK136" i="3"/>
  <c r="BK135" i="3"/>
  <c r="J130" i="3"/>
  <c r="BK124" i="3"/>
  <c r="J182" i="4"/>
  <c r="J183" i="4"/>
  <c r="BK184" i="4"/>
  <c r="J171" i="4"/>
  <c r="BK149" i="4"/>
  <c r="BK129" i="4"/>
  <c r="BK172" i="4"/>
  <c r="J151" i="4"/>
  <c r="J188" i="4"/>
  <c r="BK167" i="4"/>
  <c r="BK150" i="4"/>
  <c r="BK185" i="4"/>
  <c r="BK179" i="4"/>
  <c r="BK162" i="4"/>
  <c r="J148" i="4"/>
  <c r="J155" i="4"/>
  <c r="J139" i="4"/>
  <c r="BK168" i="4"/>
  <c r="J141" i="4"/>
  <c r="J153" i="4"/>
  <c r="J129" i="4"/>
  <c r="BK154" i="5"/>
  <c r="BK171" i="5"/>
  <c r="BK188" i="5"/>
  <c r="BK177" i="5"/>
  <c r="J160" i="5"/>
  <c r="J148" i="5"/>
  <c r="BK184" i="5"/>
  <c r="J170" i="5"/>
  <c r="J156" i="5"/>
  <c r="J134" i="5"/>
  <c r="J165" i="5"/>
  <c r="J150" i="5"/>
  <c r="J128" i="5"/>
  <c r="BK150" i="5"/>
  <c r="BK151" i="5"/>
  <c r="J167" i="5"/>
  <c r="J140" i="5"/>
  <c r="BK136" i="6"/>
  <c r="J142" i="6"/>
  <c r="J154" i="6"/>
  <c r="J130" i="6"/>
  <c r="BK150" i="6"/>
  <c r="J126" i="6"/>
  <c r="BK138" i="6"/>
  <c r="BK132" i="6"/>
  <c r="BK157" i="7"/>
  <c r="BK142" i="7"/>
  <c r="BK145" i="7"/>
  <c r="BK136" i="7"/>
  <c r="J145" i="7"/>
  <c r="BK127" i="7"/>
  <c r="J151" i="7"/>
  <c r="J127" i="7"/>
  <c r="J138" i="7"/>
  <c r="J145" i="8"/>
  <c r="BK145" i="8"/>
  <c r="J122" i="8"/>
  <c r="J140" i="8"/>
  <c r="BK125" i="8"/>
  <c r="J125" i="8"/>
  <c r="J161" i="9"/>
  <c r="J135" i="9"/>
  <c r="BK125" i="9"/>
  <c r="BK150" i="9"/>
  <c r="J129" i="9"/>
  <c r="J151" i="9"/>
  <c r="J137" i="9"/>
  <c r="BK158" i="9"/>
  <c r="BK128" i="9"/>
  <c r="BK157" i="9"/>
  <c r="J130" i="9"/>
  <c r="J149" i="9"/>
  <c r="BK139" i="9"/>
  <c r="BK119" i="10"/>
  <c r="J175" i="4"/>
  <c r="BK190" i="4"/>
  <c r="BK177" i="4"/>
  <c r="BK155" i="4"/>
  <c r="BK139" i="4"/>
  <c r="J131" i="4"/>
  <c r="J172" i="4"/>
  <c r="J150" i="4"/>
  <c r="BK163" i="4"/>
  <c r="BK147" i="4"/>
  <c r="BK141" i="4"/>
  <c r="J146" i="4"/>
  <c r="BK152" i="4"/>
  <c r="BK137" i="4"/>
  <c r="J157" i="5"/>
  <c r="BK142" i="5"/>
  <c r="J153" i="5"/>
  <c r="BK128" i="5"/>
  <c r="BK172" i="5"/>
  <c r="BK158" i="5"/>
  <c r="J188" i="5"/>
  <c r="BK179" i="5"/>
  <c r="BK163" i="5"/>
  <c r="J144" i="5"/>
  <c r="BK178" i="5"/>
  <c r="J152" i="5"/>
  <c r="BK130" i="5"/>
  <c r="BK176" i="5"/>
  <c r="J177" i="5"/>
  <c r="BK134" i="5"/>
  <c r="BK144" i="5"/>
  <c r="BK141" i="6"/>
  <c r="BK144" i="6"/>
  <c r="BK156" i="6"/>
  <c r="J147" i="6"/>
  <c r="J131" i="6"/>
  <c r="BK152" i="6"/>
  <c r="J157" i="6"/>
  <c r="BK126" i="6"/>
  <c r="J156" i="7"/>
  <c r="J136" i="7"/>
  <c r="BK143" i="7"/>
  <c r="J129" i="7"/>
  <c r="J137" i="7"/>
  <c r="BK153" i="7"/>
  <c r="J126" i="7"/>
  <c r="BK132" i="7"/>
  <c r="J141" i="8"/>
  <c r="J128" i="8"/>
  <c r="BK130" i="8"/>
  <c r="BK128" i="8"/>
  <c r="J142" i="8"/>
  <c r="J131" i="8"/>
  <c r="J134" i="8"/>
  <c r="J152" i="9"/>
  <c r="J170" i="2"/>
  <c r="J155" i="2"/>
  <c r="J169" i="2"/>
  <c r="BK155" i="2"/>
  <c r="J161" i="2"/>
  <c r="J158" i="2"/>
  <c r="BK164" i="2"/>
  <c r="BK162" i="2"/>
  <c r="J153" i="2"/>
  <c r="J145" i="2"/>
  <c r="BK149" i="2"/>
  <c r="BK147" i="2"/>
  <c r="J132" i="2"/>
  <c r="BK142" i="2"/>
  <c r="BK140" i="2"/>
  <c r="BK129" i="2"/>
  <c r="BK128" i="2"/>
  <c r="BK139" i="3"/>
  <c r="J127" i="3"/>
  <c r="BK140" i="3"/>
  <c r="J141" i="3"/>
  <c r="J137" i="3"/>
  <c r="J139" i="3"/>
  <c r="J134" i="3"/>
  <c r="BK123" i="3"/>
  <c r="J193" i="4"/>
  <c r="BK191" i="4"/>
  <c r="BK193" i="4"/>
  <c r="BK175" i="4"/>
  <c r="J161" i="4"/>
  <c r="J142" i="4"/>
  <c r="J136" i="4"/>
  <c r="J189" i="4"/>
  <c r="J167" i="4"/>
  <c r="BK148" i="4"/>
  <c r="BK189" i="4"/>
  <c r="J164" i="4"/>
  <c r="BK145" i="4"/>
  <c r="J190" i="4"/>
  <c r="J180" i="4"/>
  <c r="BK166" i="4"/>
  <c r="BK143" i="4"/>
  <c r="J162" i="4"/>
  <c r="BK144" i="4"/>
  <c r="BK131" i="4"/>
  <c r="J145" i="4"/>
  <c r="J147" i="4"/>
  <c r="J127" i="4"/>
  <c r="BK159" i="5"/>
  <c r="BK132" i="5"/>
  <c r="BK129" i="5"/>
  <c r="J173" i="5"/>
  <c r="BK156" i="5"/>
  <c r="J130" i="5"/>
  <c r="J178" i="5"/>
  <c r="BK161" i="5"/>
  <c r="J145" i="5"/>
  <c r="J184" i="5"/>
  <c r="J154" i="5"/>
  <c r="J131" i="5"/>
  <c r="J179" i="5"/>
  <c r="J176" i="5"/>
  <c r="BK168" i="5"/>
  <c r="BK133" i="5"/>
  <c r="BK129" i="6"/>
  <c r="BK130" i="6"/>
  <c r="J144" i="6"/>
  <c r="J153" i="6"/>
  <c r="BK127" i="6"/>
  <c r="BK137" i="6"/>
  <c r="J135" i="6"/>
  <c r="BK134" i="6"/>
  <c r="J155" i="7"/>
  <c r="J146" i="7"/>
  <c r="BK135" i="7"/>
  <c r="BK144" i="7"/>
  <c r="BK134" i="7"/>
  <c r="J148" i="7"/>
  <c r="J147" i="7"/>
  <c r="J130" i="7"/>
  <c r="J137" i="8"/>
  <c r="BK136" i="8"/>
  <c r="BK142" i="8"/>
  <c r="J138" i="8"/>
  <c r="BK122" i="8"/>
  <c r="BK127" i="8"/>
  <c r="BK123" i="8"/>
  <c r="J143" i="9"/>
  <c r="BK126" i="9"/>
  <c r="BK153" i="9"/>
  <c r="BK135" i="9"/>
  <c r="BK124" i="9"/>
  <c r="BK149" i="9"/>
  <c r="BK129" i="9"/>
  <c r="J150" i="9"/>
  <c r="BK143" i="9"/>
  <c r="J127" i="9"/>
  <c r="J159" i="9"/>
  <c r="BK144" i="9"/>
  <c r="J154" i="9"/>
  <c r="BK136" i="9"/>
  <c r="BK132" i="9"/>
  <c r="J120" i="10"/>
  <c r="BK120" i="10"/>
  <c r="BK151" i="2"/>
  <c r="J166" i="2"/>
  <c r="J149" i="2"/>
  <c r="BK166" i="2"/>
  <c r="J146" i="2"/>
  <c r="J167" i="2"/>
  <c r="BK153" i="2"/>
  <c r="BK145" i="2"/>
  <c r="J140" i="2"/>
  <c r="BK131" i="2"/>
  <c r="J138" i="2"/>
  <c r="J133" i="2"/>
  <c r="J140" i="3"/>
  <c r="BK125" i="3"/>
  <c r="J126" i="3"/>
  <c r="BK132" i="3"/>
  <c r="J125" i="3"/>
  <c r="J135" i="3"/>
  <c r="BK180" i="4"/>
  <c r="J179" i="4"/>
  <c r="J178" i="4"/>
  <c r="J140" i="4"/>
  <c r="J184" i="4"/>
  <c r="J157" i="4"/>
  <c r="BK169" i="4"/>
  <c r="BK154" i="4"/>
  <c r="J132" i="4"/>
  <c r="BK183" i="4"/>
  <c r="J168" i="4"/>
  <c r="BK132" i="4"/>
  <c r="J149" i="4"/>
  <c r="BK142" i="4"/>
  <c r="BK164" i="4"/>
  <c r="BK128" i="4"/>
  <c r="J133" i="4"/>
  <c r="BK175" i="5"/>
  <c r="BK152" i="5"/>
  <c r="J172" i="5"/>
  <c r="J143" i="5"/>
  <c r="J180" i="5"/>
  <c r="J159" i="5"/>
  <c r="BK131" i="5"/>
  <c r="BK167" i="5"/>
  <c r="BK149" i="5"/>
  <c r="J183" i="5"/>
  <c r="J164" i="5"/>
  <c r="J133" i="5"/>
  <c r="BK160" i="5"/>
  <c r="BK145" i="5"/>
  <c r="J163" i="5"/>
  <c r="BK147" i="6"/>
  <c r="BK148" i="6"/>
  <c r="J155" i="6"/>
  <c r="J134" i="6"/>
  <c r="J148" i="6"/>
  <c r="J150" i="6"/>
  <c r="J149" i="6"/>
  <c r="BK135" i="6"/>
  <c r="J158" i="7"/>
  <c r="BK141" i="7"/>
  <c r="BK149" i="7"/>
  <c r="BK138" i="7"/>
  <c r="J143" i="7"/>
  <c r="J157" i="7"/>
  <c r="BK150" i="7"/>
  <c r="J132" i="7"/>
  <c r="J134" i="7"/>
  <c r="BK125" i="7"/>
  <c r="BK143" i="8"/>
  <c r="BK134" i="8"/>
  <c r="BK124" i="8"/>
  <c r="J123" i="8"/>
  <c r="J136" i="8"/>
  <c r="BK138" i="8"/>
  <c r="BK154" i="9"/>
  <c r="BK137" i="9"/>
  <c r="J158" i="9"/>
  <c r="BK141" i="9"/>
  <c r="J125" i="9"/>
  <c r="J141" i="9"/>
  <c r="J122" i="9"/>
  <c r="J144" i="9"/>
  <c r="J126" i="9"/>
  <c r="BK155" i="9"/>
  <c r="J132" i="9"/>
  <c r="J146" i="9"/>
  <c r="BK126" i="2" l="1"/>
  <c r="J126" i="2" s="1"/>
  <c r="J98" i="2" s="1"/>
  <c r="P134" i="2"/>
  <c r="P144" i="2"/>
  <c r="R157" i="2"/>
  <c r="R156" i="2" s="1"/>
  <c r="T128" i="3"/>
  <c r="BK133" i="7"/>
  <c r="J133" i="7" s="1"/>
  <c r="J100" i="7" s="1"/>
  <c r="P126" i="4"/>
  <c r="BK158" i="4"/>
  <c r="J158" i="4"/>
  <c r="J101" i="4" s="1"/>
  <c r="BK170" i="4"/>
  <c r="J170" i="4" s="1"/>
  <c r="J102" i="4" s="1"/>
  <c r="T170" i="4"/>
  <c r="BK139" i="5"/>
  <c r="J139" i="5"/>
  <c r="J100" i="5"/>
  <c r="R146" i="5"/>
  <c r="P174" i="5"/>
  <c r="BK125" i="6"/>
  <c r="J125" i="6" s="1"/>
  <c r="J98" i="6" s="1"/>
  <c r="P133" i="6"/>
  <c r="R139" i="6"/>
  <c r="R151" i="6"/>
  <c r="P133" i="7"/>
  <c r="P152" i="7"/>
  <c r="R126" i="2"/>
  <c r="BK139" i="2"/>
  <c r="J139" i="2" s="1"/>
  <c r="J100" i="2" s="1"/>
  <c r="T139" i="2"/>
  <c r="BK157" i="2"/>
  <c r="BK156" i="2" s="1"/>
  <c r="J156" i="2" s="1"/>
  <c r="J103" i="2" s="1"/>
  <c r="BK121" i="3"/>
  <c r="T121" i="3"/>
  <c r="R138" i="4"/>
  <c r="R170" i="4"/>
  <c r="R174" i="4"/>
  <c r="R127" i="5"/>
  <c r="P139" i="5"/>
  <c r="T155" i="5"/>
  <c r="P182" i="5"/>
  <c r="P125" i="6"/>
  <c r="BK133" i="6"/>
  <c r="J133" i="6"/>
  <c r="J100" i="6"/>
  <c r="BK143" i="6"/>
  <c r="J143" i="6"/>
  <c r="J102" i="6" s="1"/>
  <c r="T124" i="7"/>
  <c r="T133" i="7"/>
  <c r="BK152" i="7"/>
  <c r="J152" i="7"/>
  <c r="J102" i="7"/>
  <c r="T135" i="8"/>
  <c r="R121" i="3"/>
  <c r="R126" i="4"/>
  <c r="P158" i="4"/>
  <c r="BK174" i="4"/>
  <c r="J174" i="4"/>
  <c r="J103" i="4"/>
  <c r="P135" i="5"/>
  <c r="BK146" i="5"/>
  <c r="J146" i="5"/>
  <c r="J101" i="5" s="1"/>
  <c r="T146" i="5"/>
  <c r="R174" i="5"/>
  <c r="P128" i="6"/>
  <c r="P139" i="6"/>
  <c r="P151" i="6"/>
  <c r="BK124" i="7"/>
  <c r="P128" i="7"/>
  <c r="P123" i="7" s="1"/>
  <c r="P122" i="7" s="1"/>
  <c r="AU100" i="1" s="1"/>
  <c r="P139" i="7"/>
  <c r="R152" i="7"/>
  <c r="P121" i="8"/>
  <c r="R132" i="8"/>
  <c r="R134" i="2"/>
  <c r="R139" i="2"/>
  <c r="T157" i="2"/>
  <c r="T156" i="2"/>
  <c r="R128" i="3"/>
  <c r="T125" i="6"/>
  <c r="T133" i="6"/>
  <c r="T143" i="6"/>
  <c r="P124" i="7"/>
  <c r="R128" i="7"/>
  <c r="BK139" i="7"/>
  <c r="J139" i="7" s="1"/>
  <c r="J101" i="7" s="1"/>
  <c r="T152" i="7"/>
  <c r="P135" i="8"/>
  <c r="P128" i="3"/>
  <c r="T126" i="4"/>
  <c r="R158" i="4"/>
  <c r="T174" i="4"/>
  <c r="BK121" i="8"/>
  <c r="J121" i="8" s="1"/>
  <c r="J97" i="8" s="1"/>
  <c r="BK132" i="8"/>
  <c r="BK120" i="8" s="1"/>
  <c r="J120" i="8" s="1"/>
  <c r="J96" i="8" s="1"/>
  <c r="T132" i="8"/>
  <c r="T126" i="2"/>
  <c r="BK144" i="2"/>
  <c r="J144" i="2" s="1"/>
  <c r="J101" i="2" s="1"/>
  <c r="P157" i="2"/>
  <c r="P156" i="2" s="1"/>
  <c r="BK128" i="3"/>
  <c r="J128" i="3" s="1"/>
  <c r="J99" i="3" s="1"/>
  <c r="BK126" i="4"/>
  <c r="J126" i="4" s="1"/>
  <c r="J98" i="4" s="1"/>
  <c r="P138" i="4"/>
  <c r="P170" i="4"/>
  <c r="R121" i="8"/>
  <c r="P132" i="8"/>
  <c r="BK121" i="9"/>
  <c r="T140" i="9"/>
  <c r="BK138" i="4"/>
  <c r="J138" i="4"/>
  <c r="J99" i="4"/>
  <c r="T158" i="4"/>
  <c r="P174" i="4"/>
  <c r="P127" i="5"/>
  <c r="T139" i="5"/>
  <c r="R155" i="5"/>
  <c r="T182" i="5"/>
  <c r="BK128" i="6"/>
  <c r="J128" i="6"/>
  <c r="J99" i="6" s="1"/>
  <c r="BK139" i="6"/>
  <c r="J139" i="6" s="1"/>
  <c r="J101" i="6" s="1"/>
  <c r="BK151" i="6"/>
  <c r="J151" i="6" s="1"/>
  <c r="J103" i="6" s="1"/>
  <c r="R124" i="7"/>
  <c r="T128" i="7"/>
  <c r="R139" i="7"/>
  <c r="BK135" i="8"/>
  <c r="J135" i="8"/>
  <c r="J99" i="8"/>
  <c r="R121" i="9"/>
  <c r="P134" i="9"/>
  <c r="BK135" i="5"/>
  <c r="J135" i="5" s="1"/>
  <c r="J99" i="5" s="1"/>
  <c r="R139" i="5"/>
  <c r="P146" i="5"/>
  <c r="BK174" i="5"/>
  <c r="J174" i="5" s="1"/>
  <c r="J103" i="5" s="1"/>
  <c r="R182" i="5"/>
  <c r="P121" i="9"/>
  <c r="R140" i="9"/>
  <c r="BK118" i="10"/>
  <c r="J118" i="10"/>
  <c r="J97" i="10"/>
  <c r="BK134" i="2"/>
  <c r="J134" i="2"/>
  <c r="J99" i="2"/>
  <c r="P139" i="2"/>
  <c r="T144" i="2"/>
  <c r="BK127" i="5"/>
  <c r="R135" i="5"/>
  <c r="BK155" i="5"/>
  <c r="J155" i="5" s="1"/>
  <c r="J102" i="5" s="1"/>
  <c r="T174" i="5"/>
  <c r="R125" i="6"/>
  <c r="R133" i="6"/>
  <c r="R143" i="6"/>
  <c r="BK140" i="9"/>
  <c r="J140" i="9"/>
  <c r="J99" i="9" s="1"/>
  <c r="R118" i="10"/>
  <c r="R117" i="10"/>
  <c r="T127" i="5"/>
  <c r="T126" i="5"/>
  <c r="T125" i="5" s="1"/>
  <c r="T135" i="5"/>
  <c r="P155" i="5"/>
  <c r="BK182" i="5"/>
  <c r="J182" i="5"/>
  <c r="J104" i="5"/>
  <c r="T128" i="6"/>
  <c r="P143" i="6"/>
  <c r="R128" i="6"/>
  <c r="T139" i="6"/>
  <c r="T151" i="6"/>
  <c r="T134" i="9"/>
  <c r="P118" i="10"/>
  <c r="P117" i="10"/>
  <c r="AU103" i="1" s="1"/>
  <c r="P126" i="2"/>
  <c r="P125" i="2" s="1"/>
  <c r="P124" i="2" s="1"/>
  <c r="AU95" i="1" s="1"/>
  <c r="T134" i="2"/>
  <c r="R144" i="2"/>
  <c r="P121" i="3"/>
  <c r="P120" i="3" s="1"/>
  <c r="P119" i="3" s="1"/>
  <c r="AU96" i="1" s="1"/>
  <c r="T138" i="4"/>
  <c r="BK128" i="7"/>
  <c r="J128" i="7" s="1"/>
  <c r="J99" i="7" s="1"/>
  <c r="R133" i="7"/>
  <c r="T139" i="7"/>
  <c r="T121" i="8"/>
  <c r="T120" i="8" s="1"/>
  <c r="R135" i="8"/>
  <c r="BK134" i="9"/>
  <c r="J134" i="9" s="1"/>
  <c r="J98" i="9" s="1"/>
  <c r="R134" i="9"/>
  <c r="T118" i="10"/>
  <c r="T117" i="10"/>
  <c r="BK156" i="4"/>
  <c r="J156" i="4"/>
  <c r="J100" i="4"/>
  <c r="BK192" i="4"/>
  <c r="J192" i="4"/>
  <c r="J104" i="4"/>
  <c r="BK144" i="8"/>
  <c r="J144" i="8"/>
  <c r="J100" i="8" s="1"/>
  <c r="BK160" i="9"/>
  <c r="J160" i="9"/>
  <c r="J100" i="9" s="1"/>
  <c r="BK187" i="5"/>
  <c r="J187" i="5"/>
  <c r="J105" i="5" s="1"/>
  <c r="BK154" i="2"/>
  <c r="J154" i="2" s="1"/>
  <c r="J102" i="2" s="1"/>
  <c r="J89" i="10"/>
  <c r="F114" i="10"/>
  <c r="BF119" i="10"/>
  <c r="J121" i="9"/>
  <c r="J97" i="9" s="1"/>
  <c r="E85" i="10"/>
  <c r="BF120" i="10"/>
  <c r="BF121" i="10"/>
  <c r="E85" i="9"/>
  <c r="BF126" i="9"/>
  <c r="BF131" i="9"/>
  <c r="BF136" i="9"/>
  <c r="BF137" i="9"/>
  <c r="BF132" i="9"/>
  <c r="BF135" i="9"/>
  <c r="BF151" i="9"/>
  <c r="F92" i="9"/>
  <c r="BF122" i="9"/>
  <c r="BF128" i="9"/>
  <c r="BF133" i="9"/>
  <c r="BF138" i="9"/>
  <c r="BF139" i="9"/>
  <c r="BF145" i="9"/>
  <c r="BF147" i="9"/>
  <c r="BF153" i="9"/>
  <c r="BF159" i="9"/>
  <c r="J89" i="9"/>
  <c r="BF124" i="9"/>
  <c r="BF125" i="9"/>
  <c r="BF129" i="9"/>
  <c r="BF130" i="9"/>
  <c r="BF146" i="9"/>
  <c r="BF155" i="9"/>
  <c r="BF157" i="9"/>
  <c r="BF161" i="9"/>
  <c r="BF127" i="9"/>
  <c r="BF141" i="9"/>
  <c r="BF142" i="9"/>
  <c r="BF143" i="9"/>
  <c r="BF144" i="9"/>
  <c r="BF148" i="9"/>
  <c r="BF156" i="9"/>
  <c r="BF158" i="9"/>
  <c r="BF123" i="9"/>
  <c r="BF149" i="9"/>
  <c r="BF150" i="9"/>
  <c r="BF152" i="9"/>
  <c r="BF154" i="9"/>
  <c r="J124" i="7"/>
  <c r="J98" i="7" s="1"/>
  <c r="F92" i="8"/>
  <c r="J114" i="8"/>
  <c r="BF134" i="8"/>
  <c r="BF140" i="8"/>
  <c r="E110" i="8"/>
  <c r="BF123" i="8"/>
  <c r="BF126" i="8"/>
  <c r="BF127" i="8"/>
  <c r="BF129" i="8"/>
  <c r="BF133" i="8"/>
  <c r="BF136" i="8"/>
  <c r="BF131" i="8"/>
  <c r="BF141" i="8"/>
  <c r="BF128" i="8"/>
  <c r="BF138" i="8"/>
  <c r="BF122" i="8"/>
  <c r="BF124" i="8"/>
  <c r="BF130" i="8"/>
  <c r="BF137" i="8"/>
  <c r="BF139" i="8"/>
  <c r="BF125" i="8"/>
  <c r="BF143" i="8"/>
  <c r="BF145" i="8"/>
  <c r="BF142" i="8"/>
  <c r="BK124" i="6"/>
  <c r="J124" i="6" s="1"/>
  <c r="J97" i="6" s="1"/>
  <c r="BF126" i="7"/>
  <c r="E85" i="7"/>
  <c r="F92" i="7"/>
  <c r="BF125" i="7"/>
  <c r="BF127" i="7"/>
  <c r="BF129" i="7"/>
  <c r="BF131" i="7"/>
  <c r="BF137" i="7"/>
  <c r="BF143" i="7"/>
  <c r="BF144" i="7"/>
  <c r="BF146" i="7"/>
  <c r="BF138" i="7"/>
  <c r="BF155" i="7"/>
  <c r="J116" i="7"/>
  <c r="BF134" i="7"/>
  <c r="BF135" i="7"/>
  <c r="BF141" i="7"/>
  <c r="BF148" i="7"/>
  <c r="BF149" i="7"/>
  <c r="BF154" i="7"/>
  <c r="BF157" i="7"/>
  <c r="BF142" i="7"/>
  <c r="BF145" i="7"/>
  <c r="BF150" i="7"/>
  <c r="BF153" i="7"/>
  <c r="BF130" i="7"/>
  <c r="BF136" i="7"/>
  <c r="BF147" i="7"/>
  <c r="BF132" i="7"/>
  <c r="BF140" i="7"/>
  <c r="BF151" i="7"/>
  <c r="BF158" i="7"/>
  <c r="BF156" i="7"/>
  <c r="J127" i="5"/>
  <c r="J98" i="5"/>
  <c r="BF126" i="6"/>
  <c r="F120" i="6"/>
  <c r="BF129" i="6"/>
  <c r="BF137" i="6"/>
  <c r="BF142" i="6"/>
  <c r="BF144" i="6"/>
  <c r="J117" i="6"/>
  <c r="BF127" i="6"/>
  <c r="BF130" i="6"/>
  <c r="BF138" i="6"/>
  <c r="BF140" i="6"/>
  <c r="BF145" i="6"/>
  <c r="BF155" i="6"/>
  <c r="E85" i="6"/>
  <c r="BF153" i="6"/>
  <c r="BF131" i="6"/>
  <c r="BF132" i="6"/>
  <c r="BF134" i="6"/>
  <c r="BF135" i="6"/>
  <c r="BF136" i="6"/>
  <c r="BF146" i="6"/>
  <c r="BF157" i="6"/>
  <c r="BF141" i="6"/>
  <c r="BF147" i="6"/>
  <c r="BF148" i="6"/>
  <c r="BF149" i="6"/>
  <c r="BF150" i="6"/>
  <c r="BF152" i="6"/>
  <c r="BF154" i="6"/>
  <c r="BF156" i="6"/>
  <c r="E115" i="5"/>
  <c r="BF131" i="5"/>
  <c r="F122" i="5"/>
  <c r="BF129" i="5"/>
  <c r="BF132" i="5"/>
  <c r="BF138" i="5"/>
  <c r="BF148" i="5"/>
  <c r="BF153" i="5"/>
  <c r="BF159" i="5"/>
  <c r="BF163" i="5"/>
  <c r="BF169" i="5"/>
  <c r="BF170" i="5"/>
  <c r="BF179" i="5"/>
  <c r="BF142" i="5"/>
  <c r="BF143" i="5"/>
  <c r="BF151" i="5"/>
  <c r="BF152" i="5"/>
  <c r="BF162" i="5"/>
  <c r="BF167" i="5"/>
  <c r="BF177" i="5"/>
  <c r="BF144" i="5"/>
  <c r="BF147" i="5"/>
  <c r="BF156" i="5"/>
  <c r="BF157" i="5"/>
  <c r="BF158" i="5"/>
  <c r="BF171" i="5"/>
  <c r="BF176" i="5"/>
  <c r="BF188" i="5"/>
  <c r="BF130" i="5"/>
  <c r="BF137" i="5"/>
  <c r="BF165" i="5"/>
  <c r="BF175" i="5"/>
  <c r="BF178" i="5"/>
  <c r="BF180" i="5"/>
  <c r="BF181" i="5"/>
  <c r="BF183" i="5"/>
  <c r="BF186" i="5"/>
  <c r="J89" i="5"/>
  <c r="BF140" i="5"/>
  <c r="BF145" i="5"/>
  <c r="BF154" i="5"/>
  <c r="BF161" i="5"/>
  <c r="BF184" i="5"/>
  <c r="BF185" i="5"/>
  <c r="BF136" i="5"/>
  <c r="BF141" i="5"/>
  <c r="BF160" i="5"/>
  <c r="BF164" i="5"/>
  <c r="BF166" i="5"/>
  <c r="BF128" i="5"/>
  <c r="BF133" i="5"/>
  <c r="BF134" i="5"/>
  <c r="BF149" i="5"/>
  <c r="BF150" i="5"/>
  <c r="BF168" i="5"/>
  <c r="BF172" i="5"/>
  <c r="BF173" i="5"/>
  <c r="BF129" i="4"/>
  <c r="BF130" i="4"/>
  <c r="E114" i="4"/>
  <c r="BF134" i="4"/>
  <c r="BF135" i="4"/>
  <c r="BF136" i="4"/>
  <c r="BF137" i="4"/>
  <c r="BF148" i="4"/>
  <c r="BF150" i="4"/>
  <c r="BF154" i="4"/>
  <c r="J121" i="3"/>
  <c r="J98" i="3" s="1"/>
  <c r="F121" i="4"/>
  <c r="BF131" i="4"/>
  <c r="BF143" i="4"/>
  <c r="BF160" i="4"/>
  <c r="BF161" i="4"/>
  <c r="BF139" i="4"/>
  <c r="BF157" i="4"/>
  <c r="BF140" i="4"/>
  <c r="BF141" i="4"/>
  <c r="BF145" i="4"/>
  <c r="BF153" i="4"/>
  <c r="BF166" i="4"/>
  <c r="BF173" i="4"/>
  <c r="BF191" i="4"/>
  <c r="J89" i="4"/>
  <c r="BF128" i="4"/>
  <c r="BF133" i="4"/>
  <c r="BF147" i="4"/>
  <c r="BF152" i="4"/>
  <c r="BF159" i="4"/>
  <c r="BF164" i="4"/>
  <c r="BF168" i="4"/>
  <c r="BF185" i="4"/>
  <c r="BF186" i="4"/>
  <c r="BF193" i="4"/>
  <c r="BF151" i="4"/>
  <c r="BF162" i="4"/>
  <c r="BF172" i="4"/>
  <c r="BF187" i="4"/>
  <c r="BF188" i="4"/>
  <c r="BF142" i="4"/>
  <c r="BF149" i="4"/>
  <c r="BF182" i="4"/>
  <c r="BF127" i="4"/>
  <c r="BF132" i="4"/>
  <c r="BF144" i="4"/>
  <c r="BF146" i="4"/>
  <c r="BF155" i="4"/>
  <c r="BF163" i="4"/>
  <c r="BF165" i="4"/>
  <c r="BF167" i="4"/>
  <c r="BF169" i="4"/>
  <c r="BF176" i="4"/>
  <c r="BF179" i="4"/>
  <c r="BF171" i="4"/>
  <c r="BF175" i="4"/>
  <c r="BF177" i="4"/>
  <c r="BF178" i="4"/>
  <c r="BF189" i="4"/>
  <c r="BF183" i="4"/>
  <c r="BF184" i="4"/>
  <c r="BF180" i="4"/>
  <c r="BF181" i="4"/>
  <c r="BF190" i="4"/>
  <c r="J157" i="2"/>
  <c r="J104" i="2" s="1"/>
  <c r="F92" i="3"/>
  <c r="BF135" i="3"/>
  <c r="BF138" i="3"/>
  <c r="J113" i="3"/>
  <c r="BF127" i="3"/>
  <c r="BF131" i="3"/>
  <c r="BF132" i="3"/>
  <c r="BF137" i="3"/>
  <c r="E85" i="3"/>
  <c r="BF123" i="3"/>
  <c r="BF125" i="3"/>
  <c r="BF140" i="3"/>
  <c r="BF130" i="3"/>
  <c r="BF139" i="3"/>
  <c r="BF141" i="3"/>
  <c r="BF122" i="3"/>
  <c r="BF124" i="3"/>
  <c r="BF126" i="3"/>
  <c r="BF129" i="3"/>
  <c r="BF133" i="3"/>
  <c r="BF134" i="3"/>
  <c r="BF136" i="3"/>
  <c r="E85" i="2"/>
  <c r="BF132" i="2"/>
  <c r="F92" i="2"/>
  <c r="BF136" i="2"/>
  <c r="J89" i="2"/>
  <c r="BF129" i="2"/>
  <c r="BF131" i="2"/>
  <c r="BF137" i="2"/>
  <c r="BF127" i="2"/>
  <c r="BF128" i="2"/>
  <c r="BF135" i="2"/>
  <c r="BF142" i="2"/>
  <c r="BF130" i="2"/>
  <c r="BF141" i="2"/>
  <c r="BF143" i="2"/>
  <c r="BF147" i="2"/>
  <c r="BF168" i="2"/>
  <c r="BF133" i="2"/>
  <c r="BF138" i="2"/>
  <c r="BF140" i="2"/>
  <c r="BF145" i="2"/>
  <c r="BF146" i="2"/>
  <c r="BF148" i="2"/>
  <c r="BF151" i="2"/>
  <c r="BF155" i="2"/>
  <c r="BF161" i="2"/>
  <c r="BF163" i="2"/>
  <c r="BF169" i="2"/>
  <c r="BF152" i="2"/>
  <c r="BF153" i="2"/>
  <c r="BF162" i="2"/>
  <c r="BF158" i="2"/>
  <c r="BF160" i="2"/>
  <c r="BF170" i="2"/>
  <c r="BF164" i="2"/>
  <c r="BF165" i="2"/>
  <c r="BF171" i="2"/>
  <c r="BF172" i="2"/>
  <c r="BF149" i="2"/>
  <c r="BF150" i="2"/>
  <c r="BF159" i="2"/>
  <c r="BF166" i="2"/>
  <c r="BF167" i="2"/>
  <c r="F33" i="2"/>
  <c r="AZ95" i="1" s="1"/>
  <c r="F33" i="4"/>
  <c r="AZ97" i="1" s="1"/>
  <c r="F33" i="5"/>
  <c r="AZ98" i="1" s="1"/>
  <c r="F35" i="7"/>
  <c r="BB100" i="1"/>
  <c r="F35" i="8"/>
  <c r="BB101" i="1" s="1"/>
  <c r="F36" i="9"/>
  <c r="BC102" i="1" s="1"/>
  <c r="F33" i="9"/>
  <c r="AZ102" i="1" s="1"/>
  <c r="F37" i="3"/>
  <c r="BD96" i="1"/>
  <c r="F35" i="6"/>
  <c r="BB99" i="1" s="1"/>
  <c r="F33" i="8"/>
  <c r="AZ101" i="1" s="1"/>
  <c r="F36" i="6"/>
  <c r="BC99" i="1" s="1"/>
  <c r="F33" i="3"/>
  <c r="AZ96" i="1"/>
  <c r="J33" i="3"/>
  <c r="AV96" i="1" s="1"/>
  <c r="F35" i="3"/>
  <c r="BB96" i="1" s="1"/>
  <c r="F35" i="4"/>
  <c r="BB97" i="1" s="1"/>
  <c r="F37" i="5"/>
  <c r="BD98" i="1"/>
  <c r="J33" i="7"/>
  <c r="AV100" i="1" s="1"/>
  <c r="F37" i="8"/>
  <c r="BD101" i="1" s="1"/>
  <c r="J33" i="9"/>
  <c r="AV102" i="1" s="1"/>
  <c r="F33" i="10"/>
  <c r="AZ103" i="1"/>
  <c r="F37" i="10"/>
  <c r="BD103" i="1" s="1"/>
  <c r="F37" i="2"/>
  <c r="BD95" i="1" s="1"/>
  <c r="F37" i="4"/>
  <c r="BD97" i="1" s="1"/>
  <c r="F33" i="6"/>
  <c r="AZ99" i="1"/>
  <c r="F36" i="2"/>
  <c r="BC95" i="1" s="1"/>
  <c r="F36" i="4"/>
  <c r="BC97" i="1" s="1"/>
  <c r="F36" i="5"/>
  <c r="BC98" i="1" s="1"/>
  <c r="F37" i="7"/>
  <c r="BD100" i="1"/>
  <c r="F36" i="8"/>
  <c r="BC101" i="1" s="1"/>
  <c r="J33" i="2"/>
  <c r="AV95" i="1" s="1"/>
  <c r="J33" i="4"/>
  <c r="AV97" i="1" s="1"/>
  <c r="J33" i="5"/>
  <c r="AV98" i="1"/>
  <c r="F33" i="7"/>
  <c r="AZ100" i="1" s="1"/>
  <c r="J33" i="8"/>
  <c r="AV101" i="1" s="1"/>
  <c r="F35" i="9"/>
  <c r="BB102" i="1" s="1"/>
  <c r="J33" i="10"/>
  <c r="AV103" i="1"/>
  <c r="F35" i="10"/>
  <c r="BB103" i="1" s="1"/>
  <c r="F35" i="2"/>
  <c r="BB95" i="1" s="1"/>
  <c r="F36" i="3"/>
  <c r="BC96" i="1" s="1"/>
  <c r="F35" i="5"/>
  <c r="BB98" i="1"/>
  <c r="J33" i="6"/>
  <c r="AV99" i="1" s="1"/>
  <c r="F37" i="6"/>
  <c r="BD99" i="1" s="1"/>
  <c r="F36" i="7"/>
  <c r="BC100" i="1" s="1"/>
  <c r="F37" i="9"/>
  <c r="BD102" i="1"/>
  <c r="F36" i="10"/>
  <c r="BC103" i="1" s="1"/>
  <c r="J132" i="8" l="1"/>
  <c r="J98" i="8" s="1"/>
  <c r="BK125" i="4"/>
  <c r="BK124" i="4" s="1"/>
  <c r="J124" i="4" s="1"/>
  <c r="J96" i="4" s="1"/>
  <c r="BK120" i="9"/>
  <c r="J120" i="9" s="1"/>
  <c r="J96" i="9" s="1"/>
  <c r="T125" i="2"/>
  <c r="T124" i="2"/>
  <c r="R120" i="9"/>
  <c r="P120" i="9"/>
  <c r="AU102" i="1"/>
  <c r="T120" i="9"/>
  <c r="R120" i="8"/>
  <c r="BK123" i="7"/>
  <c r="J123" i="7"/>
  <c r="J97" i="7"/>
  <c r="T123" i="7"/>
  <c r="T122" i="7" s="1"/>
  <c r="R120" i="3"/>
  <c r="R119" i="3" s="1"/>
  <c r="R124" i="6"/>
  <c r="R123" i="6"/>
  <c r="P120" i="8"/>
  <c r="AU101" i="1"/>
  <c r="P124" i="6"/>
  <c r="P123" i="6" s="1"/>
  <c r="AU99" i="1" s="1"/>
  <c r="R126" i="5"/>
  <c r="R125" i="5" s="1"/>
  <c r="BK126" i="5"/>
  <c r="J126" i="5"/>
  <c r="J97" i="5"/>
  <c r="T125" i="4"/>
  <c r="T124" i="4" s="1"/>
  <c r="BK120" i="3"/>
  <c r="J120" i="3" s="1"/>
  <c r="J97" i="3" s="1"/>
  <c r="R123" i="7"/>
  <c r="R122" i="7"/>
  <c r="P126" i="5"/>
  <c r="P125" i="5"/>
  <c r="AU98" i="1" s="1"/>
  <c r="R125" i="4"/>
  <c r="R124" i="4" s="1"/>
  <c r="T124" i="6"/>
  <c r="T123" i="6"/>
  <c r="R125" i="2"/>
  <c r="R124" i="2"/>
  <c r="P125" i="4"/>
  <c r="P124" i="4" s="1"/>
  <c r="AU97" i="1" s="1"/>
  <c r="T120" i="3"/>
  <c r="T119" i="3" s="1"/>
  <c r="BK125" i="2"/>
  <c r="J125" i="2"/>
  <c r="J97" i="2"/>
  <c r="BK117" i="10"/>
  <c r="J117" i="10" s="1"/>
  <c r="J96" i="10" s="1"/>
  <c r="BK123" i="6"/>
  <c r="J123" i="6" s="1"/>
  <c r="J96" i="6" s="1"/>
  <c r="J125" i="4"/>
  <c r="J97" i="4"/>
  <c r="J34" i="4"/>
  <c r="AW97" i="1" s="1"/>
  <c r="AT97" i="1" s="1"/>
  <c r="F34" i="7"/>
  <c r="BA100" i="1" s="1"/>
  <c r="J34" i="10"/>
  <c r="AW103" i="1" s="1"/>
  <c r="AT103" i="1" s="1"/>
  <c r="BC94" i="1"/>
  <c r="W32" i="1" s="1"/>
  <c r="J34" i="2"/>
  <c r="AW95" i="1" s="1"/>
  <c r="AT95" i="1" s="1"/>
  <c r="J34" i="7"/>
  <c r="AW100" i="1" s="1"/>
  <c r="AT100" i="1" s="1"/>
  <c r="AZ94" i="1"/>
  <c r="W29" i="1" s="1"/>
  <c r="J34" i="3"/>
  <c r="AW96" i="1" s="1"/>
  <c r="AT96" i="1" s="1"/>
  <c r="J34" i="5"/>
  <c r="AW98" i="1" s="1"/>
  <c r="AT98" i="1" s="1"/>
  <c r="J30" i="8"/>
  <c r="AG101" i="1" s="1"/>
  <c r="F34" i="10"/>
  <c r="BA103" i="1" s="1"/>
  <c r="BB94" i="1"/>
  <c r="W31" i="1"/>
  <c r="J30" i="4"/>
  <c r="AG97" i="1"/>
  <c r="F34" i="5"/>
  <c r="BA98" i="1" s="1"/>
  <c r="J34" i="8"/>
  <c r="AW101" i="1" s="1"/>
  <c r="AT101" i="1" s="1"/>
  <c r="F34" i="4"/>
  <c r="BA97" i="1" s="1"/>
  <c r="F34" i="8"/>
  <c r="BA101" i="1"/>
  <c r="BD94" i="1"/>
  <c r="W33" i="1"/>
  <c r="F34" i="2"/>
  <c r="BA95" i="1" s="1"/>
  <c r="J34" i="6"/>
  <c r="AW99" i="1" s="1"/>
  <c r="AT99" i="1" s="1"/>
  <c r="J34" i="9"/>
  <c r="AW102" i="1" s="1"/>
  <c r="AT102" i="1" s="1"/>
  <c r="F34" i="3"/>
  <c r="BA96" i="1" s="1"/>
  <c r="F34" i="6"/>
  <c r="BA99" i="1" s="1"/>
  <c r="F34" i="9"/>
  <c r="BA102" i="1"/>
  <c r="BK122" i="7" l="1"/>
  <c r="J122" i="7"/>
  <c r="BK119" i="3"/>
  <c r="J119" i="3" s="1"/>
  <c r="J96" i="3" s="1"/>
  <c r="BK125" i="5"/>
  <c r="J125" i="5" s="1"/>
  <c r="J96" i="5" s="1"/>
  <c r="BK124" i="2"/>
  <c r="J124" i="2"/>
  <c r="AN101" i="1"/>
  <c r="J39" i="8"/>
  <c r="AN97" i="1"/>
  <c r="J39" i="4"/>
  <c r="AU94" i="1"/>
  <c r="J30" i="10"/>
  <c r="AG103" i="1" s="1"/>
  <c r="AX94" i="1"/>
  <c r="J30" i="7"/>
  <c r="AG100" i="1" s="1"/>
  <c r="J30" i="9"/>
  <c r="AG102" i="1"/>
  <c r="J30" i="2"/>
  <c r="AG95" i="1"/>
  <c r="AY94" i="1"/>
  <c r="AV94" i="1"/>
  <c r="AK29" i="1"/>
  <c r="J30" i="6"/>
  <c r="AG99" i="1"/>
  <c r="AN99" i="1"/>
  <c r="BA94" i="1"/>
  <c r="AW94" i="1"/>
  <c r="AK30" i="1" s="1"/>
  <c r="J39" i="10" l="1"/>
  <c r="J39" i="2"/>
  <c r="J39" i="7"/>
  <c r="J39" i="9"/>
  <c r="J96" i="7"/>
  <c r="J96" i="2"/>
  <c r="J39" i="6"/>
  <c r="AN103" i="1"/>
  <c r="AN95" i="1"/>
  <c r="AN100" i="1"/>
  <c r="AN102" i="1"/>
  <c r="J30" i="3"/>
  <c r="AG96" i="1" s="1"/>
  <c r="AN96" i="1" s="1"/>
  <c r="J30" i="5"/>
  <c r="AG98" i="1"/>
  <c r="AN98" i="1" s="1"/>
  <c r="W30" i="1"/>
  <c r="AT94" i="1"/>
  <c r="J39" i="5" l="1"/>
  <c r="J39" i="3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<sst xmlns="http://schemas.openxmlformats.org/spreadsheetml/2006/main" count="5662" uniqueCount="988">
  <si>
    <t>Export Komplet</t>
  </si>
  <si>
    <t/>
  </si>
  <si>
    <t>2.0</t>
  </si>
  <si>
    <t>False</t>
  </si>
  <si>
    <t>{f5ac77b9-1cf6-4a36-ba73-39e7d25bef86}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</si>
  <si>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</si>
  <si>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</si>
  <si>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</si>
  <si>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</si>
  <si>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</si>
  <si>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</si>
  <si>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</si>
  <si>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2022MH061</t>
  </si>
  <si>
    <t>Stavba:</t>
  </si>
  <si>
    <t>Revitalizácia verejného priestranstva Kazanská</t>
  </si>
  <si>
    <t>JKSO:</t>
  </si>
  <si>
    <t>KS:</t>
  </si>
  <si>
    <t>Miesto:</t>
  </si>
  <si>
    <t>mestská časť Vrakuňa</t>
  </si>
  <si>
    <t>Dátum:</t>
  </si>
  <si>
    <t>6. 8. 2022</t>
  </si>
  <si>
    <t>Objednávateľ:</t>
  </si>
  <si>
    <t>IČO:</t>
  </si>
  <si>
    <t>Hlavné mesto SR Bratislava</t>
  </si>
  <si>
    <t>IČ DPH:</t>
  </si>
  <si>
    <t>Zhotoviteľ:</t>
  </si>
  <si>
    <t xml:space="preserve"> </t>
  </si>
  <si>
    <t>Projektant:</t>
  </si>
  <si>
    <t>PLURAL, s.r.o. &amp; ZEROZERO.SK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</si>
  <si>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</si>
  <si>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</si>
  <si>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</si>
  <si>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</si>
  <si>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</si>
  <si>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</si>
  <si>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</si>
  <si>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</si>
  <si>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</si>
  <si>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</si>
  <si>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</si>
  <si>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</si>
  <si>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</si>
  <si>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</si>
  <si>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</si>
  <si>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</si>
  <si>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</si>
  <si>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</si>
  <si>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</si>
  <si>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</si>
  <si>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</si>
  <si>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</si>
  <si>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</si>
  <si>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</si>
  <si>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</si>
  <si>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</si>
  <si>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</si>
  <si>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</si>
  <si>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</si>
  <si>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</si>
  <si>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</si>
  <si>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</si>
  <si>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</si>
  <si>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</si>
  <si>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</si>
  <si>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</si>
  <si>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</si>
  <si>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</si>
  <si>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</si>
  <si>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</si>
  <si>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</si>
  <si>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</si>
  <si>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</si>
  <si>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</si>
  <si>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</si>
  <si>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</si>
  <si>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</si>
  <si>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</si>
  <si>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ASR</t>
  </si>
  <si>
    <t>Mobiliar a drobná architektúra</t>
  </si>
  <si>
    <t>STA</t>
  </si>
  <si>
    <t>1</t>
  </si>
  <si>
    <t>{c292b7a5-d561-4616-a343-4bc3b8ee783e}</t>
  </si>
  <si>
    <t>SO-01</t>
  </si>
  <si>
    <t>Búracie práce</t>
  </si>
  <si>
    <t>{3f49989b-cece-4b67-af40-b5428bbe1ece}</t>
  </si>
  <si>
    <t>SO-02</t>
  </si>
  <si>
    <t>Pešie komunikácie a spevnené plochy</t>
  </si>
  <si>
    <t>{2cbcffdf-1f4d-4324-b446-d363458838ea}</t>
  </si>
  <si>
    <t>SO-03</t>
  </si>
  <si>
    <t>Sadové úpravy</t>
  </si>
  <si>
    <t>{06f8a346-3efc-4da5-8f04-aae3e8aaf4b1}</t>
  </si>
  <si>
    <t>SO-04</t>
  </si>
  <si>
    <t>Verejné osvetlenie</t>
  </si>
  <si>
    <t>{af883aaa-5f6b-40d6-8371-7e59f48f1402}</t>
  </si>
  <si>
    <t>SO-06</t>
  </si>
  <si>
    <t>Areálové rozvody NN, Prípojka, NN</t>
  </si>
  <si>
    <t>{d91346ac-ea1d-4381-984b-2ce3f35eda75}</t>
  </si>
  <si>
    <t>SO-07</t>
  </si>
  <si>
    <t>Splašková kanalizácia</t>
  </si>
  <si>
    <t>{535a7c0c-30d8-4ea6-ad5d-2f41c4cc3d7a}</t>
  </si>
  <si>
    <t>SO-08</t>
  </si>
  <si>
    <t>Vodovod</t>
  </si>
  <si>
    <t>{29481271-133f-46f0-97eb-fac4fdf36bd6}</t>
  </si>
  <si>
    <t>POV</t>
  </si>
  <si>
    <t>Projekt organizácie výstavby</t>
  </si>
  <si>
    <t>{794ecb0d-0824-445d-83e4-389423435ee6}</t>
  </si>
  <si>
    <t>KRYCÍ LIST ROZPOČTU</t>
  </si>
  <si>
    <t>Objekt:</t>
  </si>
  <si>
    <t>ASR - Mobiliar a drobná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</si>
  <si>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</si>
  <si>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</si>
  <si>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</si>
  <si>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</si>
  <si>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</si>
  <si>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</si>
  <si>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</si>
  <si>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</si>
  <si>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</si>
  <si>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</si>
  <si>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</si>
  <si>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</si>
  <si>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</si>
  <si>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</si>
  <si>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</si>
  <si>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</si>
  <si>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</si>
  <si>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</si>
  <si>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</si>
  <si>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</si>
  <si>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</si>
  <si>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</si>
  <si>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</si>
  <si>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</si>
  <si>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</si>
  <si>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</si>
  <si>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</si>
  <si>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</si>
  <si>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</si>
  <si>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38</t>
  </si>
  <si>
    <t>K</t>
  </si>
  <si>
    <t>131211101.S</t>
  </si>
  <si>
    <t>Hĺbenie jám v  hornine tr.3 súdržných - ručným náradím</t>
  </si>
  <si>
    <t>m3</t>
  </si>
  <si>
    <t>4</t>
  </si>
  <si>
    <t>2</t>
  </si>
  <si>
    <t>-645868268</t>
  </si>
  <si>
    <t>39</t>
  </si>
  <si>
    <t>131211119.S</t>
  </si>
  <si>
    <t>Príplatok za lepivosť pri hĺbení jám ručným náradím v hornine tr. 3</t>
  </si>
  <si>
    <t>-1106379673</t>
  </si>
  <si>
    <t>40</t>
  </si>
  <si>
    <t>162201102.S</t>
  </si>
  <si>
    <t>Vodorovné premiestnenie výkopku z horniny 1-4 nad 20-50m</t>
  </si>
  <si>
    <t>-465386634</t>
  </si>
  <si>
    <t>41</t>
  </si>
  <si>
    <t>162301122.S</t>
  </si>
  <si>
    <t>Vodorovné premiestnenie výkopku po spevnenej ceste z  horniny tr.1-4, nad 100 do 1000 m3 na vzdialenosť do 1000 m</t>
  </si>
  <si>
    <t>678780582</t>
  </si>
  <si>
    <t>42</t>
  </si>
  <si>
    <t>162501123.S</t>
  </si>
  <si>
    <t>Vodorovné premiestnenie výkopku po spevnenej ceste z horniny tr.1-4, nad 100 do 1000 m3, príplatok k cene za každých ďalšich a začatých 1000 m</t>
  </si>
  <si>
    <t>1798327294</t>
  </si>
  <si>
    <t>43</t>
  </si>
  <si>
    <t>171201202.S</t>
  </si>
  <si>
    <t>Uloženie sypaniny na skládky nad 100 do 1000 m3</t>
  </si>
  <si>
    <t>1253039835</t>
  </si>
  <si>
    <t>44</t>
  </si>
  <si>
    <t>171209002.S</t>
  </si>
  <si>
    <t>Poplatok za skladovanie - zemina a kamenivo (17 05) ostatné</t>
  </si>
  <si>
    <t>t</t>
  </si>
  <si>
    <t>686612577</t>
  </si>
  <si>
    <t>Zakladanie</t>
  </si>
  <si>
    <t>11</t>
  </si>
  <si>
    <t>275121212.S</t>
  </si>
  <si>
    <t>Montáž železobetónových prvkov mobiliaru hmotnosti nad 50 do 100 kg</t>
  </si>
  <si>
    <t>ks</t>
  </si>
  <si>
    <t>1250669405</t>
  </si>
  <si>
    <t>12</t>
  </si>
  <si>
    <t>M</t>
  </si>
  <si>
    <t>5926200010.P04</t>
  </si>
  <si>
    <t>BETÓNOVÁ OBRUBA POD STROMOM, betónový polkruhových prefabrikátov 1460 x 725 x hr.80 mm, trieda betónu C 30/37</t>
  </si>
  <si>
    <t>8</t>
  </si>
  <si>
    <t>1698610144</t>
  </si>
  <si>
    <t>24</t>
  </si>
  <si>
    <t>275321312.S</t>
  </si>
  <si>
    <t>Betón základových pätiek, železový (bez výstuže), tr. C 20/25</t>
  </si>
  <si>
    <t>1834044733</t>
  </si>
  <si>
    <t>25</t>
  </si>
  <si>
    <t>275361821.S</t>
  </si>
  <si>
    <t>Výstuž základových pätiek z ocele B500 (10505)</t>
  </si>
  <si>
    <t>-413516304</t>
  </si>
  <si>
    <t>3</t>
  </si>
  <si>
    <t>Zvislé a kompletné konštrukcie</t>
  </si>
  <si>
    <t>14</t>
  </si>
  <si>
    <t>3389501.P.01</t>
  </si>
  <si>
    <t>Dodávka a montáž - atyp výrobok - PICIA FONTÁNKA ( betónový monolit, povrchová úprava - hladký plynulý povrch bez otlačenej_x000D_
textúry a spojov debnenia a detaily podľa PD ) vrátane 2 kusy nerezového kohútika s časovým tlačidlom</t>
  </si>
  <si>
    <t>-304059009</t>
  </si>
  <si>
    <t>45</t>
  </si>
  <si>
    <t>3389501.P.02</t>
  </si>
  <si>
    <t>Dodávka a montáž - atyp výrobok - HERNÉ BETÓNOVÉ TABURETY ( betónový monolit, povrchová úprava - hladký plynulý povrch bez otlačenej textúry a spojov debnenia a detaily podľa PD ), trieda betónu C 30/37, brúsená horná hrana</t>
  </si>
  <si>
    <t>-175156560</t>
  </si>
  <si>
    <t>26</t>
  </si>
  <si>
    <t>3389501.P.03</t>
  </si>
  <si>
    <t>Dodávka a montáž - atyp výrobok - OBLÚKOVÁ ATYPICKÁ LAVIČKA ( betónový monolit, povrchová úprava - hladký plynulý povrch bez otlačenej textúry a spojov debnenia - brúsená horná hrana_x000D_
a detaily podľa PD )</t>
  </si>
  <si>
    <t>1668080072</t>
  </si>
  <si>
    <t>15</t>
  </si>
  <si>
    <t>3389501.P.05</t>
  </si>
  <si>
    <t>Dodávka a montáž - atyp výrobok - PLASTIKA ( reštaurátorsky očistená a premiestnená na iné miesto )</t>
  </si>
  <si>
    <t>-727063215</t>
  </si>
  <si>
    <t>9</t>
  </si>
  <si>
    <t>Ostatné konštrukcie a práce-búranie</t>
  </si>
  <si>
    <t>936104212.S</t>
  </si>
  <si>
    <t>Osadenie odpadkového koša kotevnými skrutkami na pevný podklad</t>
  </si>
  <si>
    <t>-1127933691</t>
  </si>
  <si>
    <t>553560003.M.01.1</t>
  </si>
  <si>
    <t>Kôš odpadkový 40 l, kruhový pôdorys, výška koša 500 mm, priemer koša 305 mm, výška stojny 1000 mm (napr. ako Kovo-art, FILIPO, KA-V1026) - zmesový odpad</t>
  </si>
  <si>
    <t>-150127363</t>
  </si>
  <si>
    <t>553560003.M.01.2</t>
  </si>
  <si>
    <t>Kôš odpadkový 40 l, kruhový pôdorys, výška koša 500 mm, priemer koša 305 mm, výška stojny 1000 mm (napr. ako Kovo-art, FILIPO, KA-V1026) - papier</t>
  </si>
  <si>
    <t>-834154102</t>
  </si>
  <si>
    <t>553560003.M.01.3</t>
  </si>
  <si>
    <t>Kôš odpadkový 40 l, kruhový pôdorys, výška koša 500 mm, priemer koša 305 mm, výška stojny 1000 mm (napr. ako Kovo-art, FILIPO, KA-V1026) - plast</t>
  </si>
  <si>
    <t>751110694</t>
  </si>
  <si>
    <t>5</t>
  </si>
  <si>
    <t>936104213.S</t>
  </si>
  <si>
    <t>Osadenie držiak vreciek na psie exkr. kotevnými skrutkami na pevný podklad</t>
  </si>
  <si>
    <t>-1263294888</t>
  </si>
  <si>
    <t>6</t>
  </si>
  <si>
    <t>553560003.M.02</t>
  </si>
  <si>
    <t>Držiak vreciek na psie exkr. d. 140 x š. 140 x v. 1060 mm (napr. ako Streetpark RAILA DOG SRD1)</t>
  </si>
  <si>
    <t>1446558166</t>
  </si>
  <si>
    <t>35</t>
  </si>
  <si>
    <t>936941132.S</t>
  </si>
  <si>
    <t>Osadenie plagátovacej plochy kotevnými skrutkami bez zabetónovania nôh na pevný podklad</t>
  </si>
  <si>
    <t>1044670781</t>
  </si>
  <si>
    <t>36</t>
  </si>
  <si>
    <t>553560013.M.05</t>
  </si>
  <si>
    <t>Jednokrídlová informačná vitrína (ako napr. ENROM, extra up, 80mm) 1032 x 2020 mm</t>
  </si>
  <si>
    <t>-397665257</t>
  </si>
  <si>
    <t>37</t>
  </si>
  <si>
    <t>936942001.R</t>
  </si>
  <si>
    <t>Demontáž a spätná montáž - M.06 SLOVNAFT STOJISKO PRE BICYKLE ( Jestvujúce stojisko Slovnaft bicyklov premiestniť na základe inštruktáže správcu bikesharingu. )</t>
  </si>
  <si>
    <t>kpl.</t>
  </si>
  <si>
    <t>-148855457</t>
  </si>
  <si>
    <t>99</t>
  </si>
  <si>
    <t>Presun hmôt HSV</t>
  </si>
  <si>
    <t>32</t>
  </si>
  <si>
    <t>998231311.S</t>
  </si>
  <si>
    <t>Presun hmôt pre sadovnícke a krajinárske úpravy do 5000 m vodorovne bez zvislého presunu</t>
  </si>
  <si>
    <t>-1024577918</t>
  </si>
  <si>
    <t>PSV</t>
  </si>
  <si>
    <t>Práce a dodávky PSV</t>
  </si>
  <si>
    <t>767</t>
  </si>
  <si>
    <t>Konštrukcie doplnkové kovové</t>
  </si>
  <si>
    <t>16</t>
  </si>
  <si>
    <t>7679951.Z.01</t>
  </si>
  <si>
    <t>Montáž ostatných atypických kovových stavebných doplnkových konštrukcií - lavička Z.01</t>
  </si>
  <si>
    <t>1893765940</t>
  </si>
  <si>
    <t>17</t>
  </si>
  <si>
    <t>2861200.Z.01</t>
  </si>
  <si>
    <t>Atyp výrobok lavička - Lavička celkových rozmerov dl.5040 x š.665 x v.785 mm</t>
  </si>
  <si>
    <t>804143205</t>
  </si>
  <si>
    <t>18</t>
  </si>
  <si>
    <t>7679951.Z.02</t>
  </si>
  <si>
    <t>Montáž ostatných atypických kovových stavebných doplnkových konštrukcií - lavička veľká Z.02</t>
  </si>
  <si>
    <t>-1502308972</t>
  </si>
  <si>
    <t>19</t>
  </si>
  <si>
    <t>2861200.Z.02</t>
  </si>
  <si>
    <t>Atyp výrobok lavička veľká - Lavička s celkovými rozmermi 9980 x 7435 x 449 mm - pozink a kotvenie</t>
  </si>
  <si>
    <t>-662676156</t>
  </si>
  <si>
    <t>7679951.Z.03</t>
  </si>
  <si>
    <t>Montáž ostatných atypických kovových stavebných doplnkových konštrukcií - stĺp pre svietidlo Z.03</t>
  </si>
  <si>
    <t>1586390240</t>
  </si>
  <si>
    <t>21</t>
  </si>
  <si>
    <t>2861200.Z.03</t>
  </si>
  <si>
    <t>Atyp výrobok stĺp pre svietidlo - oceľová rúra s konštantným priemerom 152,4 a hrúbkou 5 mm</t>
  </si>
  <si>
    <t>1286100350</t>
  </si>
  <si>
    <t>22</t>
  </si>
  <si>
    <t>7679951.Z.04</t>
  </si>
  <si>
    <t>Montáž ostatných atypických kovových stavebných doplnkových konštrukcií - cyklostojan Z.04</t>
  </si>
  <si>
    <t>-1589417295</t>
  </si>
  <si>
    <t>23</t>
  </si>
  <si>
    <t>2861200.Z.04</t>
  </si>
  <si>
    <t>Atyp výrobok cyklostojan - Cyklostojan je atypický zámočnícky výrobok vrátane kotvenia</t>
  </si>
  <si>
    <t>-340849221</t>
  </si>
  <si>
    <t>27</t>
  </si>
  <si>
    <t>7679951.Z.05</t>
  </si>
  <si>
    <t>Montáž ostatných atypických kovových stavebných doplnkových konštrukcií - BRÁNA, ZAMEDZENIE PRECHODU</t>
  </si>
  <si>
    <t>-1298115640</t>
  </si>
  <si>
    <t>28</t>
  </si>
  <si>
    <t>2861200.Z.05</t>
  </si>
  <si>
    <t xml:space="preserve">Atyp výrobok brána - Brána je atypický zámočnícky výrobok vrátane kotvenia a výplne </t>
  </si>
  <si>
    <t>-1523126043</t>
  </si>
  <si>
    <t>29</t>
  </si>
  <si>
    <t>7679951.Z.06</t>
  </si>
  <si>
    <t>-1075795154</t>
  </si>
  <si>
    <t>30</t>
  </si>
  <si>
    <t>2861200.Z.06</t>
  </si>
  <si>
    <t>352137660</t>
  </si>
  <si>
    <t>33</t>
  </si>
  <si>
    <t>7679951.Z.07</t>
  </si>
  <si>
    <t>Montáž ostatných atypických kovových stavebných doplnkových konštrukcií - ATYPICKÝ OBRUBÍK</t>
  </si>
  <si>
    <t>-1879245768</t>
  </si>
  <si>
    <t>34</t>
  </si>
  <si>
    <t>2861200.Z.07</t>
  </si>
  <si>
    <t>Atyp výrobok obrubník - Oceľová pásovina 200 / 5, kotvenie, žiarovozinkovaná</t>
  </si>
  <si>
    <t>-1045606140</t>
  </si>
  <si>
    <t>31</t>
  </si>
  <si>
    <t>998767101.S</t>
  </si>
  <si>
    <t>Presun hmôt pre kovové stavebné doplnkové konštrukcie v objektoch výšky do 6 m</t>
  </si>
  <si>
    <t>1112177555</t>
  </si>
  <si>
    <t>SO-01 - Búracie práce</t>
  </si>
  <si>
    <t>113106121.S</t>
  </si>
  <si>
    <t>Rozoberanie dlažby, z betónových alebo kamenin. dlaždíc, dosiek alebo tvaroviek,  -0,13800t</t>
  </si>
  <si>
    <t>m2</t>
  </si>
  <si>
    <t>679021350</t>
  </si>
  <si>
    <t>113106612.R</t>
  </si>
  <si>
    <t>Rozoberanie zámkovej dlažby všetkých druhov v ploche nad 20 m2,  ( pre opätovné použitie )</t>
  </si>
  <si>
    <t>-522452539</t>
  </si>
  <si>
    <t>113307211.S</t>
  </si>
  <si>
    <t>Odstránenie podkladu v ploche nad 200 m2 z kameniva ťaženého, hr. vrstvy do 100 mm,  -0,16000t</t>
  </si>
  <si>
    <t>1375972764</t>
  </si>
  <si>
    <t>113307222.S</t>
  </si>
  <si>
    <t>Odstránenie podkladu v ploche nad 200 m2 z kameniva hrubého drveného, hr.100 do 200 mm,  -0,23500t</t>
  </si>
  <si>
    <t>1737473045</t>
  </si>
  <si>
    <t>113107232.S</t>
  </si>
  <si>
    <t>Odstránenie krytu v ploche nad 200 m2 z betónu prostého, hr. vrstvy 150 do 300 mm,  -0,50000t</t>
  </si>
  <si>
    <t>531649836</t>
  </si>
  <si>
    <t>113107242.S</t>
  </si>
  <si>
    <t>Odstránenie krytu asfaltového v ploche nad 200 m2, hr. nad 50 do 100 mm,  -0,18100t</t>
  </si>
  <si>
    <t>1249474378</t>
  </si>
  <si>
    <t>961043111.S</t>
  </si>
  <si>
    <t>Búranie základov alebo vybúranie otvorov plochy nad 4 m2 z betónu prostého alebo preloženého kameňom,  -2,20000t</t>
  </si>
  <si>
    <t>-1794931607</t>
  </si>
  <si>
    <t>962042321.S</t>
  </si>
  <si>
    <t>Búranie muriva alebo vybúranie otvorov plochy nad 4 m2 z betónu prostého nadzákladného,  -2,20000t</t>
  </si>
  <si>
    <t>1587515048</t>
  </si>
  <si>
    <t>13</t>
  </si>
  <si>
    <t>966001111.S</t>
  </si>
  <si>
    <t>Demontáž odpadkového koša s betónovou pätkou,  -0,02700 t</t>
  </si>
  <si>
    <t>836096295</t>
  </si>
  <si>
    <t>966001121.S</t>
  </si>
  <si>
    <t>Demontáž parkovej lavičky s betónovou pätkou,  -0,03400 t</t>
  </si>
  <si>
    <t>-206985243</t>
  </si>
  <si>
    <t>966001131.S</t>
  </si>
  <si>
    <t>Demontáž dopravných kolíkov s betónovou pätkou,  -0,01000 t</t>
  </si>
  <si>
    <t>-146656979</t>
  </si>
  <si>
    <t>966001163.S</t>
  </si>
  <si>
    <t>Demontáž reklamnej vitríny, informačného nosiča kotveného skrutkami na pevný podklad,  -0,06500 t</t>
  </si>
  <si>
    <t>-796471539</t>
  </si>
  <si>
    <t>976024211.S</t>
  </si>
  <si>
    <t>Vybúranie obrúb šachiet,  -0,08400t</t>
  </si>
  <si>
    <t>462068985</t>
  </si>
  <si>
    <t>976044211.R</t>
  </si>
  <si>
    <t>Zasypanie šachiet, vrátane dodávky materiálu</t>
  </si>
  <si>
    <t>-1805734069</t>
  </si>
  <si>
    <t>976085211.S</t>
  </si>
  <si>
    <t>Vybúranie kanalizačného rámu betónového vrátane poklopu alebo mreže,  -0,02400t</t>
  </si>
  <si>
    <t>-1495447094</t>
  </si>
  <si>
    <t>7</t>
  </si>
  <si>
    <t>979081111.S</t>
  </si>
  <si>
    <t>Odvoz sutiny a vybúraných hmôt na skládku do 1 km</t>
  </si>
  <si>
    <t>-1096202291</t>
  </si>
  <si>
    <t>979081121.S</t>
  </si>
  <si>
    <t>Odvoz sutiny a vybúraných hmôt na skládku za každý ďalší 1 km</t>
  </si>
  <si>
    <t>1722924560</t>
  </si>
  <si>
    <t>10</t>
  </si>
  <si>
    <t>979082111.S</t>
  </si>
  <si>
    <t>Vnútrostavenisková doprava sutiny a vybúraných hmôt do 10 m</t>
  </si>
  <si>
    <t>-228181726</t>
  </si>
  <si>
    <t>979089012.S</t>
  </si>
  <si>
    <t>Poplatok za skladovanie - betón, tehly, dlaždice (17 01) ostatné</t>
  </si>
  <si>
    <t>1616268309</t>
  </si>
  <si>
    <t>SO-02 - Pešie komunikácie a spevnené plochy</t>
  </si>
  <si>
    <t xml:space="preserve">    4 - Vodorovné konštrukcie</t>
  </si>
  <si>
    <t xml:space="preserve">    5 - Komunikácie</t>
  </si>
  <si>
    <t xml:space="preserve">    6 - Úpravy povrchov, podlahy, osadenie</t>
  </si>
  <si>
    <t>121101112.S</t>
  </si>
  <si>
    <t>Odstránenie ornice s premiestn. na hromady, so zložením na vzdialenosť do 100 m a do 1000 m3</t>
  </si>
  <si>
    <t>-1899568489</t>
  </si>
  <si>
    <t>122201102.S</t>
  </si>
  <si>
    <t>Odkopávka a prekopávka nezapažená v hornine 3, nad 100 do 1000 m3</t>
  </si>
  <si>
    <t>546032281</t>
  </si>
  <si>
    <t>122201109.S</t>
  </si>
  <si>
    <t>Odkopávky a prekopávky nezapažené. Príplatok k cenám za lepivosť horniny 3</t>
  </si>
  <si>
    <t>-1101500619</t>
  </si>
  <si>
    <t>132201102.S</t>
  </si>
  <si>
    <t>Výkop ryhy do šírky 600 mm v horn.3 nad 100 m3</t>
  </si>
  <si>
    <t>-1824100914</t>
  </si>
  <si>
    <t>132201109.S</t>
  </si>
  <si>
    <t>Príplatok k cene za lepivosť pri hĺbení rýh šírky do 600 mm zapažených i nezapažených s urovnaním dna v hornine 3</t>
  </si>
  <si>
    <t>43057132</t>
  </si>
  <si>
    <t>49</t>
  </si>
  <si>
    <t>403175544</t>
  </si>
  <si>
    <t>50</t>
  </si>
  <si>
    <t>-1967856641</t>
  </si>
  <si>
    <t>51</t>
  </si>
  <si>
    <t>1917553654</t>
  </si>
  <si>
    <t>52</t>
  </si>
  <si>
    <t>68366109</t>
  </si>
  <si>
    <t>53</t>
  </si>
  <si>
    <t>1570774336</t>
  </si>
  <si>
    <t>181101102.S</t>
  </si>
  <si>
    <t>Úprava pláne v zárezoch v hornine 1-4 so zhutnením</t>
  </si>
  <si>
    <t>1240945168</t>
  </si>
  <si>
    <t>211971121.S</t>
  </si>
  <si>
    <t>Zhotov. oplášt. výplne z geotext. v ryhe alebo v záreze pri rozvinutej šírke oplášt. od 0 do 2, 5 m</t>
  </si>
  <si>
    <t>1009918203</t>
  </si>
  <si>
    <t>693110004500.S</t>
  </si>
  <si>
    <t>Geotextília polypropylénová netkaná 300 g/m2</t>
  </si>
  <si>
    <t>-1848902359</t>
  </si>
  <si>
    <t>212752125.S</t>
  </si>
  <si>
    <t>Trativody z flexodrenážnych rúr DN 100</t>
  </si>
  <si>
    <t>m</t>
  </si>
  <si>
    <t>-1717281317</t>
  </si>
  <si>
    <t>212752127.S</t>
  </si>
  <si>
    <t>Trativody z flexodrenážnych rúr DN 160</t>
  </si>
  <si>
    <t>-225976299</t>
  </si>
  <si>
    <t>271573001.S</t>
  </si>
  <si>
    <t>Násyp pod základové konštrukcie so zhutnením zo štrkopiesku fr.4-8 mm</t>
  </si>
  <si>
    <t>1237381372</t>
  </si>
  <si>
    <t>271583012.S</t>
  </si>
  <si>
    <t>Násyp pod základové konštrukcie so zhutnením z recyklátu betónového fr.0-63 mm</t>
  </si>
  <si>
    <t>844094387</t>
  </si>
  <si>
    <t>273321511.S</t>
  </si>
  <si>
    <t>Betón základových dosiek, železový (bez výstuže), tr. C 30/37</t>
  </si>
  <si>
    <t>-2106090249</t>
  </si>
  <si>
    <t>273351215.S</t>
  </si>
  <si>
    <t>Debnenie stien základových dosiek, zhotovenie-dielce</t>
  </si>
  <si>
    <t>1123510504</t>
  </si>
  <si>
    <t>273351216.S</t>
  </si>
  <si>
    <t>Debnenie stien základových dosiek, odstránenie-dielce</t>
  </si>
  <si>
    <t>-565023025</t>
  </si>
  <si>
    <t>273361821.S</t>
  </si>
  <si>
    <t>Výstuž základových dosiek z ocele B500 (10505)</t>
  </si>
  <si>
    <t>1262456668</t>
  </si>
  <si>
    <t>273362442.S</t>
  </si>
  <si>
    <t>Výstuž základových dosiek zo zvár. sietí KARI, priemer drôtu 8/8 mm, veľkosť oka 150x150 mm</t>
  </si>
  <si>
    <t>-1080434603</t>
  </si>
  <si>
    <t>274313521.S</t>
  </si>
  <si>
    <t>Betón základových pásov, prostý tr. C 12/15</t>
  </si>
  <si>
    <t>-1648923451</t>
  </si>
  <si>
    <t>274313612.S</t>
  </si>
  <si>
    <t>Betón základových pásov, prostý tr. C 20/25</t>
  </si>
  <si>
    <t>1418905243</t>
  </si>
  <si>
    <t>46</t>
  </si>
  <si>
    <t>274351217.S</t>
  </si>
  <si>
    <t>Debnenie stien základových pásov, zhotovenie-tradičné v oblúku</t>
  </si>
  <si>
    <t>965837268</t>
  </si>
  <si>
    <t>47</t>
  </si>
  <si>
    <t>274351218.S</t>
  </si>
  <si>
    <t>Debnenie stien základových pásov, odstránenie-tradičné v oblúku</t>
  </si>
  <si>
    <t>140024238</t>
  </si>
  <si>
    <t>289971211.S</t>
  </si>
  <si>
    <t>Zhotovenie vrstvy z geotextílie na upravenom povrchu sklon do 1 : 5 , šírky od 0 do 3 m</t>
  </si>
  <si>
    <t>868957577</t>
  </si>
  <si>
    <t>341038218</t>
  </si>
  <si>
    <t>Vodorovné konštrukcie</t>
  </si>
  <si>
    <t>451577777.S</t>
  </si>
  <si>
    <t>Podklad pod dlažbu v ploche vodorovnej alebo v sklone do 1:5 hr. 30-100 mm z kameniva ťaženého</t>
  </si>
  <si>
    <t>-942524811</t>
  </si>
  <si>
    <t>Komunikácie</t>
  </si>
  <si>
    <t>564210113.S</t>
  </si>
  <si>
    <t>Podklad alebo kryt pre mlátový chodník z vápencovej drviny fr. 0-5 mm s rozprestretím, vlhčením a zhutnením do hr. 40 mm, plochy nad 1000 m2</t>
  </si>
  <si>
    <t>249197101</t>
  </si>
  <si>
    <t>564750211.S</t>
  </si>
  <si>
    <t>Podklad alebo kryt z kameniva hrubého drveného veľ. 16-32 mm s rozprestretím a zhutnením hr. 150 mm</t>
  </si>
  <si>
    <t>-815379630</t>
  </si>
  <si>
    <t>564750212.S</t>
  </si>
  <si>
    <t>Podklad alebo kryt z kameniva hrubého drveného veľ. 16-32 mm s rozprestretím a zhutnením hr. 160 mm</t>
  </si>
  <si>
    <t>152605784</t>
  </si>
  <si>
    <t>564760313.S</t>
  </si>
  <si>
    <t>Podklad pre mlátový chodník z kameniva hrubého drveného fr. 0-32 mm s rozprestretím a zhutnením hr. 200 mm, plochy nad 1000 m2</t>
  </si>
  <si>
    <t>-684590738</t>
  </si>
  <si>
    <t>567114211.S</t>
  </si>
  <si>
    <t>Podklad z podkladového betónu PB II tr. C 16/20 hr. 100 mm</t>
  </si>
  <si>
    <t>-1317734697</t>
  </si>
  <si>
    <t>573131101.S</t>
  </si>
  <si>
    <t>Postrek asfaltový infiltračný s posypom kamenivom z cestnej emulzie v množstve 0,60 kg/m2</t>
  </si>
  <si>
    <t>1679635133</t>
  </si>
  <si>
    <t>577144111.S</t>
  </si>
  <si>
    <t>Asfaltový betón vrstva obrusná AC 8 O v pruhu š. do 3 m z nemodifik. asfaltu tr. II, po zhutnení hr. 50 mm</t>
  </si>
  <si>
    <t>-2050426132</t>
  </si>
  <si>
    <t>596811310.S</t>
  </si>
  <si>
    <t>Kladenie betónovej dlažby s vyplnením škár do lôžka z kameniva, veľ. do 0,09 m2 plochy do 50 m2</t>
  </si>
  <si>
    <t>bm</t>
  </si>
  <si>
    <t>-239045509</t>
  </si>
  <si>
    <t>592460020400.S</t>
  </si>
  <si>
    <t>Prídlažba betónová, rozmer 500x250x80 mm, prírodná</t>
  </si>
  <si>
    <t>-1358238270</t>
  </si>
  <si>
    <t>596912411.S</t>
  </si>
  <si>
    <t>Kladenie betónovej dlažby z vegetačných tvárnic hr. 120 mm, do lôžka z kameniva ťaženého, veľkosti nad 0,25 m2, plochy do 300 m2</t>
  </si>
  <si>
    <t>-1131814030</t>
  </si>
  <si>
    <t>592460024010.S</t>
  </si>
  <si>
    <t>Vegetačná tvárnica - zatrávňovacia dlažba (napr. ako SCADA - RASENLINER) 400 x 400 x 120 mm a 400 x 200 x 120 mm</t>
  </si>
  <si>
    <t>1966845659</t>
  </si>
  <si>
    <t>Úpravy povrchov, podlahy, osadenie</t>
  </si>
  <si>
    <t>632001011.S</t>
  </si>
  <si>
    <t>Zhotovenie separačnej fólie z PE</t>
  </si>
  <si>
    <t>1506483202</t>
  </si>
  <si>
    <t>283230007500.S</t>
  </si>
  <si>
    <t>Oddeľovacia fólia z PE hr. 0,2 mm</t>
  </si>
  <si>
    <t>-230560683</t>
  </si>
  <si>
    <t>632451917.R</t>
  </si>
  <si>
    <t>Príplatok za strojné prehladenie povrchu ( strojovo hladený povrch, dodržať normovú drsnosť pre chodníky )</t>
  </si>
  <si>
    <t>-1449914688</t>
  </si>
  <si>
    <t>916362112.S</t>
  </si>
  <si>
    <t>Osadenie cestného obrubníka betónového stojatého do lôžka z betónu prostého tr. C 16/20 s bočnou oporou</t>
  </si>
  <si>
    <t>150732630</t>
  </si>
  <si>
    <t>592170001000.S</t>
  </si>
  <si>
    <t>Obrubník cestný, lxšxv 1000x150x260 mm so skosením</t>
  </si>
  <si>
    <t>-1546811507</t>
  </si>
  <si>
    <t>917511111.S</t>
  </si>
  <si>
    <t xml:space="preserve">Osadenie obruby oceľovej výšky 200 mm </t>
  </si>
  <si>
    <t>-1283079148</t>
  </si>
  <si>
    <t>553550500100.S</t>
  </si>
  <si>
    <t>Oceľová stavebná samofixačná obruba , hr. 2 mm, výška 200 mm</t>
  </si>
  <si>
    <t>1250033412</t>
  </si>
  <si>
    <t>919716331.S</t>
  </si>
  <si>
    <t xml:space="preserve">Vystuženie dilatačných škár v cementobet. kryte </t>
  </si>
  <si>
    <t>1254413640</t>
  </si>
  <si>
    <t>589580073500.R</t>
  </si>
  <si>
    <t>Dilatačná lišta - napr. PEIKKO TJS6-185 s úpravou žiarovým zinkovaním</t>
  </si>
  <si>
    <t>1922267141</t>
  </si>
  <si>
    <t>919722111.S</t>
  </si>
  <si>
    <t>Dilatačné škáry rezané v cementobet. kryte priečne rezanie škár šírky 2 až 5 mm, hr. 60 mm</t>
  </si>
  <si>
    <t>-1243767808</t>
  </si>
  <si>
    <t>919722211.S</t>
  </si>
  <si>
    <t>Dilatačné škáry rezané v cementobet. kryte zaliatie škár za studena, šírky nad 3 do 9 mm</t>
  </si>
  <si>
    <t>-1329142205</t>
  </si>
  <si>
    <t>246990002800.S</t>
  </si>
  <si>
    <t>Tmel zálievkový pre tmelenie škár komunikácií, aplikovanie za studena</t>
  </si>
  <si>
    <t>l</t>
  </si>
  <si>
    <t>-561570933</t>
  </si>
  <si>
    <t>59</t>
  </si>
  <si>
    <t>919733111.R</t>
  </si>
  <si>
    <t xml:space="preserve">Realizácia okapového chodníka z bieleho vymývaného štrku hr. 150 mm </t>
  </si>
  <si>
    <t>1921370426</t>
  </si>
  <si>
    <t>60</t>
  </si>
  <si>
    <t>919733112.R</t>
  </si>
  <si>
    <t>Betońové vstupy do zdravot. Strediska plocha, hrúbka 0.12m</t>
  </si>
  <si>
    <t>407784924</t>
  </si>
  <si>
    <t>61</t>
  </si>
  <si>
    <t>899331111.S</t>
  </si>
  <si>
    <t xml:space="preserve">Výšková úprava poklopu do 200 mm </t>
  </si>
  <si>
    <t>2302759</t>
  </si>
  <si>
    <t>58</t>
  </si>
  <si>
    <t>935115112.S</t>
  </si>
  <si>
    <t>Mikroštrbinový odvodňovací betónový žľab pre zaťaženie tr. D 400 kN so spádom dna 0,5 % so základom</t>
  </si>
  <si>
    <t>1886708858</t>
  </si>
  <si>
    <t>54</t>
  </si>
  <si>
    <t>935141223.S</t>
  </si>
  <si>
    <t>Osadenie odvodňovacieho polymérbetónového žľabu univerzálneho s ochrannou hranou svetlej šírky 150 mm s roštom triedy C 250</t>
  </si>
  <si>
    <t>1696245314</t>
  </si>
  <si>
    <t>55</t>
  </si>
  <si>
    <t>592270063500.S</t>
  </si>
  <si>
    <t>Odvodňovací žľab polymérbetónový s ochrannou hranou, svetlej šírky 150 mm, dĺ. 1 m,  s vnútorným spádom</t>
  </si>
  <si>
    <t>98561660</t>
  </si>
  <si>
    <t>56</t>
  </si>
  <si>
    <t>592270067300.S</t>
  </si>
  <si>
    <t>Mriežkový rošt pozinkovaný, dĺ. 1 m, C 250, pre odvodňovacie žľaby univerzálne polymérbetónové svetlej šírky 150 mm</t>
  </si>
  <si>
    <t>-369550161</t>
  </si>
  <si>
    <t>57</t>
  </si>
  <si>
    <t>592270067400.S</t>
  </si>
  <si>
    <t>Vpust na zaústenie žľbov</t>
  </si>
  <si>
    <t>-225753845</t>
  </si>
  <si>
    <t>48</t>
  </si>
  <si>
    <t>998224111.S</t>
  </si>
  <si>
    <t>Presun hmôt pre pozemné komunikácie s krytom monolitickým betónovým akejkoľvek dĺžky objektu</t>
  </si>
  <si>
    <t>539413511</t>
  </si>
  <si>
    <t>SO-03 - Sadové úpravy</t>
  </si>
  <si>
    <t>HSV - HSV</t>
  </si>
  <si>
    <t xml:space="preserve">    A1 - PRÍPRAVA ÚZEMIA</t>
  </si>
  <si>
    <t xml:space="preserve">    A2 - ZEMNÉ PRÁCE</t>
  </si>
  <si>
    <t xml:space="preserve">    A3 - PRÍPRAVA VÝSADBOVÝCH MIEST PRE NOVO VYSADZOVANÉ STROMY SO ŠTRUKTURÁLNYM SUBSTRÁTOM</t>
  </si>
  <si>
    <t xml:space="preserve">    A4 - VYLEPŠENIE VÝSADBOVÉHO PRIESTORU EXISTUJÚCICH PONECHÁVANÝCH STROMOV</t>
  </si>
  <si>
    <t xml:space="preserve">    A5 - STROMY</t>
  </si>
  <si>
    <t xml:space="preserve">    A6 - PARKOVÝ TRÁVNÍK ZAKLADANÝ VÝSEVOM </t>
  </si>
  <si>
    <t xml:space="preserve">    A7 - ŠTRKOVÝ TRÁVNIK ZAKLADANÝ VÝSEVOM</t>
  </si>
  <si>
    <t xml:space="preserve">    A8 - PRESUN HMÔT PRO ÚČELY SADOVÝCH ÚPRAV</t>
  </si>
  <si>
    <t>A1</t>
  </si>
  <si>
    <t>PRÍPRAVA ÚZEMIA</t>
  </si>
  <si>
    <t>Pol1</t>
  </si>
  <si>
    <t>Ochrana stromu dreveným debnením 1,5x1,5 m o výške 2 m- zriadenie, odstránenie po dokončeniu stavebních prác, vr. materiálu</t>
  </si>
  <si>
    <t>kus</t>
  </si>
  <si>
    <t>Pol3</t>
  </si>
  <si>
    <t>Trojnásobné ovinutie kmeňa dreviny geotextíliou (500 g/m2) ako ochrana pred poškodením kmeňa, vr. materiálu</t>
  </si>
  <si>
    <t>Pol4</t>
  </si>
  <si>
    <t>Hromadná ochrana stromov dočasným oplotením o výške min. 1,5 m - zriadenie, odstránenie po dokončeniu stavebních prác, vr. materiálu</t>
  </si>
  <si>
    <t>Pol5</t>
  </si>
  <si>
    <t>Inštalácia dočasnej koreňovej folie (360 g/m2, špeciálna povrchová úprava) v prípade potreby ochrany koreňov v priebehu výkopových činností v koreňovom priestore stromov, vr. materiálu a dovozu; v prípade nutnosti sa výmera folie navýši</t>
  </si>
  <si>
    <t>Pol6</t>
  </si>
  <si>
    <t>Zálievka stromov ovplyvnených výkopovou činnosťou počas realizácie stavebnýc prác (100l vody, 1x/14 dní, predpoklad 3x opakovanie pre stromy č. 28, 36, 52- v prípade dlhšieho zásahu sú nutné ďalšie opakovania)</t>
  </si>
  <si>
    <t>Pol7</t>
  </si>
  <si>
    <t xml:space="preserve">Položenie perforovanej drenážnej rúry DN 100 po obvode plochy so štrukturálnym substrátom v ryhe o priereze 200x300 mm so spodnou hranou v hĺ. približne 900 mm  vyplnené štrkom fr. 32/64, vrátane výkopov, inštalačných prác, materiálov a dopravy (spoločné </t>
  </si>
  <si>
    <t>Pol8</t>
  </si>
  <si>
    <t>Odborný dozor certifikovaného arboristu</t>
  </si>
  <si>
    <t>A2</t>
  </si>
  <si>
    <t>ZEMNÉ PRÁCE</t>
  </si>
  <si>
    <t>Pol9</t>
  </si>
  <si>
    <t>Rozrušenie pôdy do 150 mm v rovine (v okolí existujúcich stromov s maximálnou opatrnosťou do max 50 mm)</t>
  </si>
  <si>
    <t>Pol10</t>
  </si>
  <si>
    <t>Plošná úprava terénu hornina tr 1 - 4 nerovnosti do +/- 150 mm v rovine a svahu do 1: 5</t>
  </si>
  <si>
    <t>Pol11</t>
  </si>
  <si>
    <t>Obrobenie pôdy váľaním (uvalcovanie)</t>
  </si>
  <si>
    <t>A3</t>
  </si>
  <si>
    <t>PRÍPRAVA VÝSADBOVÝCH MIEST PRE NOVO VYSADZOVANÉ STROMY SO ŠTRUKTURÁLNYM SUBSTRÁTOM</t>
  </si>
  <si>
    <t>Pol12</t>
  </si>
  <si>
    <t>Odkopanie terénu pre zriadenie prekoreniteľného priestoru so štrukturálnym substrátom, s naložením na dopravný prostriedok, dopravou, zložením a poplatkom za skládku</t>
  </si>
  <si>
    <t>Pol13</t>
  </si>
  <si>
    <t>Položenie textílie - juty 310 g/m2</t>
  </si>
  <si>
    <t>Pol14</t>
  </si>
  <si>
    <t>Jutová textílie + 10% rezerva na preklady</t>
  </si>
  <si>
    <t>Pol15</t>
  </si>
  <si>
    <t>Navršenie spodného pestebného substrátu s makadamom zmiešaneho na stavbe (makadám fr. 90/150 (80-90%) so zmesou ornica:biouhol 1:1 (10-20%) - hr. vrstvy 800 mm, vr. potrebnej technologickej manipulácie na deponii stavby a dodávok materiálu s dopravou</t>
  </si>
  <si>
    <t>Pol16</t>
  </si>
  <si>
    <t>Navršenie stromového substrátu - hr. vrstvy 450 mm, vr. potrebnej technologickej manipulácie na deponii stavby a dodávok materiálu s dopravou</t>
  </si>
  <si>
    <t>Pol17</t>
  </si>
  <si>
    <t>Navršenie vrstvy štrku fr. 32/64, hr. vrstvy 200 mm, vr. potrebnej technologickej manipulácie na deponii stavby a dodávok materiálu s dopravou</t>
  </si>
  <si>
    <t>A4</t>
  </si>
  <si>
    <t>VYLEPŠENIE VÝSADBOVÉHO PRIESTORU EXISTUJÚCICH PONECHÁVANÝCH STROMOV</t>
  </si>
  <si>
    <t>Pol18</t>
  </si>
  <si>
    <t>Šetrné odstránenie zpevnenej plochy (cca 1,7 m2) pre vybudovanie prekorenitelného priestoru okolo existujúceho stromu č. 28 (bude použitá šetrná technológia a ručné odkopanie); v priebehu prác budú dodržané princípy pre ochranu stromov na stavenisku - viď</t>
  </si>
  <si>
    <t>Pol19</t>
  </si>
  <si>
    <t>Ručné odkopanie terénu, príp. s použitím šetrných technológií (napr. supersonický vzduchový rýľ) pre výmenu substrátu a vytvorenie prekoreniteľného priestoru so štrukturálnym substrátom, v priestore koreňov existujúceho stromu (existujúci ponechávaný stro</t>
  </si>
  <si>
    <t>Pol20</t>
  </si>
  <si>
    <t>Položenie textílie - juty 310 g/m2 (existujúci ponechávaný strom - č. 28 v betónovej promenáde)</t>
  </si>
  <si>
    <t>Pol21</t>
  </si>
  <si>
    <t>Jutová textílie + 10% rezerva na preklady (existujúci ponechávaný strom - č. 28 v betónovej promenáde)</t>
  </si>
  <si>
    <t>Pol22</t>
  </si>
  <si>
    <t>Navršenie spodného pestebného substrátu s makadamom zmiešaneho na stavbe (makadám fr. 90/150 (80-90%) so zmesou ornica:biouhol 1:1 (10-20%) - hr. vrstvy 300 mm, vr. potrebnej technologickej manipulácie na deponii stavby a dodávok materiálu s dopravou (exi</t>
  </si>
  <si>
    <t>Pol23</t>
  </si>
  <si>
    <t>Navršenie stromového substrátu - hr. vrstvy 450 mm, vr. potrebnej technologickej manipulácie na deponii stavby a dodávok materiálu s dopravou (existujúci ponechávaný strom - č. 28 v betónovej promenáde)</t>
  </si>
  <si>
    <t>Pol24</t>
  </si>
  <si>
    <t>Navršenie vrstvy štrku fr. 32/64, hr. vrstvy 200 mm (existujúci ponechávaný strom - č. 28 v betónovej promenáde), vr. potrebnej technologickej manipulácie na deponii stavby a dodávok materiálu s dopravou</t>
  </si>
  <si>
    <t>Pol25</t>
  </si>
  <si>
    <t>Navršenie vrstvy štrku fr. 16/32, hr. vrstvy 100 mm (existujúci ponechávaný strom - č. 36 v mlatovej ploche, farebný odtieň odpovedať odtieňu mlatového povrchu), vr. potrebnej technologickej manipulácie na deponii stavby a dodávok materiálu s dopravou</t>
  </si>
  <si>
    <t>A5</t>
  </si>
  <si>
    <t>STROMY</t>
  </si>
  <si>
    <t>Pol26</t>
  </si>
  <si>
    <t>GT - Gleditsia triacanthos 'Skyline', ob. km. 18-20 cm</t>
  </si>
  <si>
    <t>Pol28</t>
  </si>
  <si>
    <t>Jamky pre výsadbu so 100% výmenou pôdy, horniny tr 1-4mm objem do 1 m3 v rovine a svahu do 1: 5 (stromy v promenáde)</t>
  </si>
  <si>
    <t>Pol29</t>
  </si>
  <si>
    <t>Jamky pre výsadbu s 50% výmenou pôdy, horniny tr 1-4mm objem do 1 m3 v rovine a svahu do 1: 5 (stromy v mlatovom povrchu)</t>
  </si>
  <si>
    <t>Pol30</t>
  </si>
  <si>
    <t>Stromový substrát pre novo vysadené stromy v mlatovom povrchu (podorničie, štrk, kompost, tehlový piesok)</t>
  </si>
  <si>
    <t>Pol31</t>
  </si>
  <si>
    <t>Výsadba dreviny s balom do jamky sa zaliatím v rovine a svahu do 1: 5, D balu do 0,8 m</t>
  </si>
  <si>
    <t>Pol32</t>
  </si>
  <si>
    <t>Ochrana drevín chráničom z bambusu v rovine a svahu do 1: 5</t>
  </si>
  <si>
    <t>62</t>
  </si>
  <si>
    <t>Pol33</t>
  </si>
  <si>
    <t>Zakotvenie dreviny podzemným kotvením, vrátane materiálu a jeho dovozu - KARI rohože : rozmer siete 2x2m, veľkosť oka 100x100 mm, D drôtu 6/6mm a kotvenia (stromy v zadlázdenej promenáde)</t>
  </si>
  <si>
    <t>64</t>
  </si>
  <si>
    <t>Pol34</t>
  </si>
  <si>
    <t>Kotvenie dreviny 3 kolmi vratane drevených spojov a úväzkov (stromy v mlatovej ploche)</t>
  </si>
  <si>
    <t>66</t>
  </si>
  <si>
    <t>Pol35</t>
  </si>
  <si>
    <t>Hnojivové tablety 15ks / strom</t>
  </si>
  <si>
    <t>68</t>
  </si>
  <si>
    <t>Pol36</t>
  </si>
  <si>
    <t>Pôdny kondicioner 0,5kg / strom</t>
  </si>
  <si>
    <t>kg</t>
  </si>
  <si>
    <t>70</t>
  </si>
  <si>
    <t>Pol37</t>
  </si>
  <si>
    <t>Zaliatie rastlín vodou, 100l / strom</t>
  </si>
  <si>
    <t>72</t>
  </si>
  <si>
    <t>Pol38</t>
  </si>
  <si>
    <t>Mulčovanie stromov štrkom fr. 16/32 hr. vrstvy do 80 mm v rovine a svahu do 1: 5, 1m2 / strom (stromy v zadláždenej promenáde - farebný odtieň štrku bude šedý)</t>
  </si>
  <si>
    <t>74</t>
  </si>
  <si>
    <t>Pol39</t>
  </si>
  <si>
    <t>Mulčovanie stromov štrkom fr. 16/32 hr. mulča do 100 mm v rovine a svahu do 1: 5, 1m2 / strom (stromy v mlatovej ploche - farebný odtieň odpovedať odtieňu mlatového povrchu)</t>
  </si>
  <si>
    <t>76</t>
  </si>
  <si>
    <t>Pol40</t>
  </si>
  <si>
    <t>Štrk fr. 16/32, farebný odtieň šedý, tl. vrstvy 80 mm, vratanie nákupu a dovozu</t>
  </si>
  <si>
    <t>78</t>
  </si>
  <si>
    <t>Pol41</t>
  </si>
  <si>
    <t>Štrk fr. 16/32, farebný odtieň odpovedajúci farbe mlatového povrchu, tl. vrstvy 100 mm, vratanie nákupu a dovozu</t>
  </si>
  <si>
    <t>80</t>
  </si>
  <si>
    <t>Pol42</t>
  </si>
  <si>
    <t>Kôl drevený, frézovaný so špicou, priem. 100 mm, dl. 3,0 m (3ks/strom)</t>
  </si>
  <si>
    <t>82</t>
  </si>
  <si>
    <t>Pol43</t>
  </si>
  <si>
    <t>Kôl drevený, priem. 100 mm, dl. 3,0 m  (priečný spoj 1ks/strom)</t>
  </si>
  <si>
    <t>84</t>
  </si>
  <si>
    <t>Pol44</t>
  </si>
  <si>
    <t>Údržba stromov po dobu 24 mesiacov (závlaha až 20x ročně po 80-100l/ks, kontrola úvazku, výchovný řez, odstranění výmladků)</t>
  </si>
  <si>
    <t>86</t>
  </si>
  <si>
    <t>A6</t>
  </si>
  <si>
    <t xml:space="preserve">PARKOVÝ TRÁVNÍK ZAKLADANÝ VÝSEVOM </t>
  </si>
  <si>
    <t>Pol45</t>
  </si>
  <si>
    <t>Založenie trávnika parkového výsevom v rovine</t>
  </si>
  <si>
    <t>88</t>
  </si>
  <si>
    <t>Pol46</t>
  </si>
  <si>
    <t>Doplnenie a zapravenie substrátu (kvalitní trávníkový substrát alebo ornica) vo vrstve hr. 5 cm pre obnovu trávnikov, vr. potrebnej technologickej manipulácie na deponii stavby a dodávok materiálu s dopravou</t>
  </si>
  <si>
    <t>90</t>
  </si>
  <si>
    <t>Pol47</t>
  </si>
  <si>
    <t>Obrábanie pôdy kultivátorováním v rovine (20% plochy), pozn. mechanizácia bude použitá iba mimo koreňový priestor existujúcich stromov</t>
  </si>
  <si>
    <t>92</t>
  </si>
  <si>
    <t>Pol48</t>
  </si>
  <si>
    <t>Obrábanie pôdy hrabaním, v rovine (80% plochy)</t>
  </si>
  <si>
    <t>94</t>
  </si>
  <si>
    <t>Pol49</t>
  </si>
  <si>
    <t>Obrábanie pôdy váľaním, v rovine</t>
  </si>
  <si>
    <t>96</t>
  </si>
  <si>
    <t>Pol50</t>
  </si>
  <si>
    <t>Zmes trávna parková 30 g / m2</t>
  </si>
  <si>
    <t>98</t>
  </si>
  <si>
    <t>Pol51</t>
  </si>
  <si>
    <t>Pokosenie novo zakládaného trávnika s naložením, odvozením a zložením pokosenej hmoty, 2x</t>
  </si>
  <si>
    <t>100</t>
  </si>
  <si>
    <t>A7</t>
  </si>
  <si>
    <t>ŠTRKOVÝ TRÁVNIK ZAKLADANÝ VÝSEVOM</t>
  </si>
  <si>
    <t>Pol52</t>
  </si>
  <si>
    <t>Založenie ploch štrkového trávnika (založenie vegetačnej vrstvy v okolí existujúceho stromu, tj. vrstva ze zmesi piesok : štrk fr. 16/32 : zemina 1:3:1 - hr. 250 mm), vr. potrebnej technologickej manipulácie na deponii stavby a dodávek materiálu s dopravo</t>
  </si>
  <si>
    <t>102</t>
  </si>
  <si>
    <t>Pol53</t>
  </si>
  <si>
    <t>Založenie trávníka (na vopred pripravenú vegetačnú nosnú vrstvu) výsevom, v rovine</t>
  </si>
  <si>
    <t>104</t>
  </si>
  <si>
    <t>Pol54</t>
  </si>
  <si>
    <t>Zmes trávna pre štrkové trávníky s rebríčkom 30 g/ m2 (plocha okolo stromu č. 52, plocha trávnika v zatrávňovacej dlažbe)</t>
  </si>
  <si>
    <t>106</t>
  </si>
  <si>
    <t>108</t>
  </si>
  <si>
    <t>A8</t>
  </si>
  <si>
    <t>PRESUN HMÔT PRO ÚČELY SADOVÝCH ÚPRAV</t>
  </si>
  <si>
    <t>Pol55</t>
  </si>
  <si>
    <t>Presun hmôt pre účely sadových úprav</t>
  </si>
  <si>
    <t>110</t>
  </si>
  <si>
    <t>SO-04 - Verejné osvetlenie</t>
  </si>
  <si>
    <t>21-M - Elektromontáže</t>
  </si>
  <si>
    <t xml:space="preserve">    06 - Svietidlá a stožiare</t>
  </si>
  <si>
    <t xml:space="preserve">    07 - Demontáž</t>
  </si>
  <si>
    <t xml:space="preserve">    02 - Káble a káblové súbory</t>
  </si>
  <si>
    <t xml:space="preserve">    03 - Uzemnenie</t>
  </si>
  <si>
    <t xml:space="preserve">    04 - Zemné práce</t>
  </si>
  <si>
    <t xml:space="preserve">    05 - Technicko-inžinierske práce</t>
  </si>
  <si>
    <t>21-M</t>
  </si>
  <si>
    <t>Elektromontáže</t>
  </si>
  <si>
    <t>06</t>
  </si>
  <si>
    <t>Svietidlá a stožiare</t>
  </si>
  <si>
    <t>ELI01031</t>
  </si>
  <si>
    <t>Svietidlo S1 - ARNE 3K ARP18A1 TIII 3000K, 22W DALI, 230V, 50Hz, IP66</t>
  </si>
  <si>
    <t>1958954860</t>
  </si>
  <si>
    <t>ELI01033</t>
  </si>
  <si>
    <t>Stožiarová rozvodnica GURO EKM 2035 (2xPOISTKA)</t>
  </si>
  <si>
    <t>1887510515</t>
  </si>
  <si>
    <t>07</t>
  </si>
  <si>
    <t>Demontáž</t>
  </si>
  <si>
    <t>ELI01034</t>
  </si>
  <si>
    <t>Stožiar vonkajšieho osvetlenia H=6m - Demontáž a likvidácia odpadu</t>
  </si>
  <si>
    <t>274444362</t>
  </si>
  <si>
    <t>ELI01035</t>
  </si>
  <si>
    <t>Svietidlo S2- Demontáž a likvidácia odpadu</t>
  </si>
  <si>
    <t>2107867579</t>
  </si>
  <si>
    <t>ELI01036</t>
  </si>
  <si>
    <t>Demontáž KáBLE vo a likvidácia odpadu</t>
  </si>
  <si>
    <t>-341597727</t>
  </si>
  <si>
    <t>ELI01037</t>
  </si>
  <si>
    <t>Chránička - Demontáž a likvidácia odpadu</t>
  </si>
  <si>
    <t>-616927741</t>
  </si>
  <si>
    <t>02</t>
  </si>
  <si>
    <t>Káble a káblové súbory</t>
  </si>
  <si>
    <t>ELI01038</t>
  </si>
  <si>
    <t>Kábel CYKY-J 3x2,5</t>
  </si>
  <si>
    <t>2012986802</t>
  </si>
  <si>
    <t>ELI01039</t>
  </si>
  <si>
    <t>Príplatok na zaťahovanie káblov, váha kábla do 0.75 kg</t>
  </si>
  <si>
    <t>-1436719543</t>
  </si>
  <si>
    <t>ELI01040</t>
  </si>
  <si>
    <t>Kábel CYKY-J 4x10mm</t>
  </si>
  <si>
    <t>-1784608884</t>
  </si>
  <si>
    <t>ELI01041</t>
  </si>
  <si>
    <t>Ukončenie vodiča v rozvádzači do 2,5 mm2</t>
  </si>
  <si>
    <t>564433067</t>
  </si>
  <si>
    <t>ELI01006</t>
  </si>
  <si>
    <t>Ukončenie vodiča v rozvádzači do 16 mm2</t>
  </si>
  <si>
    <t>-170368967</t>
  </si>
  <si>
    <t>03</t>
  </si>
  <si>
    <t>Uzemnenie</t>
  </si>
  <si>
    <t>ELI01010</t>
  </si>
  <si>
    <t>Uzemňovací vodič FeZn 30x4</t>
  </si>
  <si>
    <t>-1330018325</t>
  </si>
  <si>
    <t>ELI01011</t>
  </si>
  <si>
    <t>Uzemňovací vodič FeZn 10</t>
  </si>
  <si>
    <t>2016190578</t>
  </si>
  <si>
    <t>ELI01012</t>
  </si>
  <si>
    <t>Uzemňovacie svorky</t>
  </si>
  <si>
    <t>-135106133</t>
  </si>
  <si>
    <t>04</t>
  </si>
  <si>
    <t>ELI01042</t>
  </si>
  <si>
    <t>Dodávka a osadenie betónového základu pre osvetlovací stožiar 4m</t>
  </si>
  <si>
    <t>-1427236571</t>
  </si>
  <si>
    <t>ELI01014</t>
  </si>
  <si>
    <t>Hĺbenie káblovej ryhy 35 cm širokej a 80 cm hlbokej, v zemine triedy 3</t>
  </si>
  <si>
    <t>1596113058</t>
  </si>
  <si>
    <t>ELI01018</t>
  </si>
  <si>
    <t>Káblová chránička KOPOFLEX DN 63</t>
  </si>
  <si>
    <t>1404409803</t>
  </si>
  <si>
    <t>ELI01019</t>
  </si>
  <si>
    <t>Zriad. káblového lôžka z piesku vrstvy 10 cm, tehlami naprieč kábla na šírku 35 cm</t>
  </si>
  <si>
    <t>1034948438</t>
  </si>
  <si>
    <t>ELI01020</t>
  </si>
  <si>
    <t>Rozvinutie a uloženie výstražnej fólie z PVC do ryhy, šírka 33 cm</t>
  </si>
  <si>
    <t>-1255302987</t>
  </si>
  <si>
    <t>ELI01021</t>
  </si>
  <si>
    <t>Ručný zásyp nezap. káblovej ryhy bez zhutn. zeminy, 35 cm širokej, 80 cm hlbokej v zemine tr. 3</t>
  </si>
  <si>
    <t>-1290867342</t>
  </si>
  <si>
    <t>ELI01024</t>
  </si>
  <si>
    <t>Vytýčenie inžinierskych sietí</t>
  </si>
  <si>
    <t>-793352630</t>
  </si>
  <si>
    <t>05</t>
  </si>
  <si>
    <t>Technicko-inžinierske práce</t>
  </si>
  <si>
    <t>ELI01025</t>
  </si>
  <si>
    <t>Projektová dokumentácia skutočného stavu</t>
  </si>
  <si>
    <t>-1771972623</t>
  </si>
  <si>
    <t>ELI01026</t>
  </si>
  <si>
    <t>Geodetické zameranie</t>
  </si>
  <si>
    <t>1077039256</t>
  </si>
  <si>
    <t>ELI01027</t>
  </si>
  <si>
    <t>Koordinácia pri výrobe základov pre osvetlovacie stožiare</t>
  </si>
  <si>
    <t>-2005732463</t>
  </si>
  <si>
    <t>ELI01028</t>
  </si>
  <si>
    <t>Vystavenie správy o odbornej prehliadke</t>
  </si>
  <si>
    <t>-247841005</t>
  </si>
  <si>
    <t>ELI01029</t>
  </si>
  <si>
    <t>Inžinierska činnosť a technický dozor</t>
  </si>
  <si>
    <t>873144647</t>
  </si>
  <si>
    <t>ELI01030</t>
  </si>
  <si>
    <t>Nepredvídané práce</t>
  </si>
  <si>
    <t>-1131794439</t>
  </si>
  <si>
    <t>SO-06 - Areálové rozvody NN, Prípojka, NN</t>
  </si>
  <si>
    <t xml:space="preserve">    01 - Zariadenia</t>
  </si>
  <si>
    <t>01</t>
  </si>
  <si>
    <t>Zariadenia</t>
  </si>
  <si>
    <t>ELI01001</t>
  </si>
  <si>
    <t>Rozvádzač merania RE 1x80A/3 + 9xMERANIE 25A/3</t>
  </si>
  <si>
    <t>255856375</t>
  </si>
  <si>
    <t>ELI01002</t>
  </si>
  <si>
    <t>Dozbrojenie existujúcej distribučnej NN skrine SR - FU 3x100A gG vratane ranžíru</t>
  </si>
  <si>
    <t>473436017</t>
  </si>
  <si>
    <t>ELI01003</t>
  </si>
  <si>
    <t>Zemný box pre napojenie prevádzky</t>
  </si>
  <si>
    <t>2071429588</t>
  </si>
  <si>
    <t>ELI01004</t>
  </si>
  <si>
    <t>Kábel CYKY-J 5x6</t>
  </si>
  <si>
    <t>-340610762</t>
  </si>
  <si>
    <t>ELI01005</t>
  </si>
  <si>
    <t>Kábel NAYY-J 4x35</t>
  </si>
  <si>
    <t>2058701900</t>
  </si>
  <si>
    <t>ELI01007</t>
  </si>
  <si>
    <t>Ukončenie vodiča v rozvádzači do 35 mm2</t>
  </si>
  <si>
    <t>-1229946782</t>
  </si>
  <si>
    <t>ELI01008</t>
  </si>
  <si>
    <t>Uzemnenie rozvádzača RE</t>
  </si>
  <si>
    <t>-1931443682</t>
  </si>
  <si>
    <t>ELI01009</t>
  </si>
  <si>
    <t>Uzemnenie zemného boxu pre napojenie prevádzky</t>
  </si>
  <si>
    <t>-682666293</t>
  </si>
  <si>
    <t>ELI01013</t>
  </si>
  <si>
    <t>Základ pre rozvádzač merania RE</t>
  </si>
  <si>
    <t>1809766258</t>
  </si>
  <si>
    <t>ELI01015</t>
  </si>
  <si>
    <t>Hĺbenie káblovej ryhy 50 cm širokej a 120 cm hlbokej, v zemine triedy 3</t>
  </si>
  <si>
    <t>1002912762</t>
  </si>
  <si>
    <t>ELI01016</t>
  </si>
  <si>
    <t>Hĺbenie káblovej ryhy 80 cm širokej a 80 cm hlbokej, v zemine triedy 3</t>
  </si>
  <si>
    <t>1026150254</t>
  </si>
  <si>
    <t>ELI01017</t>
  </si>
  <si>
    <t>Káblová chránička KOPOFLEX DN 110</t>
  </si>
  <si>
    <t>2033280018</t>
  </si>
  <si>
    <t>ELI01022</t>
  </si>
  <si>
    <t>Ručný zásyp nezap. káblovej ryhy bez zhutn. zeminy, 50 cm širokej, 120 cm hlbokej v zemine tr. 3</t>
  </si>
  <si>
    <t>-1849628555</t>
  </si>
  <si>
    <t>ELI01023</t>
  </si>
  <si>
    <t>Ručný zásyp nezap. káblovej ryhy bez zhutn. zeminy, 80 cm širokej, 80 cm hlbokej v zemine tr. 3</t>
  </si>
  <si>
    <t>77155230</t>
  </si>
  <si>
    <t>SO-07 - Splašková kanalizácia</t>
  </si>
  <si>
    <t>1 - ZEMNÉ PRÁCE</t>
  </si>
  <si>
    <t>4 - POKLADNÉ KONŠTRUKCIE</t>
  </si>
  <si>
    <t>8 - KONŠTRUKCIE NA RÚROVOM VEDENÍ</t>
  </si>
  <si>
    <t>9 - OSTATNÉ KONŠTRUKCIE</t>
  </si>
  <si>
    <t>132 20-1202</t>
  </si>
  <si>
    <t>Hĺbenie rýh šírky nad 600 do 2000 mm v hornine triedy 3 objemu nad 100 do 1 000 m3</t>
  </si>
  <si>
    <t>132 20-1209</t>
  </si>
  <si>
    <t>Príplatok za lepivosť ( 30% z pol.č.1)</t>
  </si>
  <si>
    <t>151 10-1101</t>
  </si>
  <si>
    <t>Zriadenie paženia a rozopretia stien rýh pre podzemné vedenia príložného hĺbky do 2,00 m</t>
  </si>
  <si>
    <t>151 10-1111</t>
  </si>
  <si>
    <t>Odstránenie paženia a rozopretia stien rýh pre podzemné vedenia príložného hĺbky do 2,00 m</t>
  </si>
  <si>
    <t>162 50-1101</t>
  </si>
  <si>
    <t>Vodorovné premiestnenie zeminy z hornín triedy 1 až 4 na vzdialenosť do 3 000 m</t>
  </si>
  <si>
    <t>162 50-1105</t>
  </si>
  <si>
    <t>Príplatok k cene za každých ďaľších i začatých 1 000 m</t>
  </si>
  <si>
    <t>171 20 - 1202</t>
  </si>
  <si>
    <t>Uloženie prebytočnej zeminy na skládku objemu nad 100 do 1 000 m3</t>
  </si>
  <si>
    <t>175 10-1101</t>
  </si>
  <si>
    <t>Obsyp potrubia</t>
  </si>
  <si>
    <t>14.21.12</t>
  </si>
  <si>
    <t>Dodávka štrkopiesku pre obsyp potrubia</t>
  </si>
  <si>
    <t>174 10-1002</t>
  </si>
  <si>
    <t>Spätný zásyp rýh a jám vykopanou zeminou objemu nad 100 do 1 000 m3</t>
  </si>
  <si>
    <t>POKLADNÉ KONŠTRUKCIE</t>
  </si>
  <si>
    <t>451 57-3111</t>
  </si>
  <si>
    <t>Lôžko pod potrubie a drobné objekty z piesku alebo štrkopiesku</t>
  </si>
  <si>
    <t>998 27-6101</t>
  </si>
  <si>
    <t>Presun hmôt</t>
  </si>
  <si>
    <t>KONŠTRUKCIE NA RÚROVOM VEDENÍ</t>
  </si>
  <si>
    <t>871 35-3121</t>
  </si>
  <si>
    <t>Montáž potrubia z kanalizačných rúr z tvrdého PVC tesnených gumovým krúžkom</t>
  </si>
  <si>
    <t>25.21.22</t>
  </si>
  <si>
    <t>Kanalizačná rúra z tvrdého PVC hladká priemeru 160 x 4,7 x 1 000 mm, SN 8</t>
  </si>
  <si>
    <t>894 43-1175</t>
  </si>
  <si>
    <t>Montáž revíznej šachty plastovej priemeru 600 mm na potrubí priemeru 200 mm</t>
  </si>
  <si>
    <t>25.21.22.1</t>
  </si>
  <si>
    <t>Plastové šachtové dno WAVIN TEGRA 600</t>
  </si>
  <si>
    <t>25.21.22.2</t>
  </si>
  <si>
    <t>Vlnovcová šachtová rúra WAVIN TEGRA 600</t>
  </si>
  <si>
    <t>26.61.11</t>
  </si>
  <si>
    <t>Betonový roznášací prstenec WAVIN TEGRA 600</t>
  </si>
  <si>
    <t>28.75.11</t>
  </si>
  <si>
    <t>Liatinový poklop D 600 WAVIN TEGRA 600 D400</t>
  </si>
  <si>
    <t>892 35-1000</t>
  </si>
  <si>
    <t>Skúška tesnosti kanalizačného potrubia priemeru 200 mm</t>
  </si>
  <si>
    <t>OSTATNÉ KONŠTRUKCIE</t>
  </si>
  <si>
    <t>PC</t>
  </si>
  <si>
    <t>Fyzické zábrany okolo výkopu</t>
  </si>
  <si>
    <t>SO-08 - Vodovod</t>
  </si>
  <si>
    <t>131 20-1102</t>
  </si>
  <si>
    <t>Hĺbenie nezapažených jám v hornine triedy 3 objemu nad 100 do 1 000 m3</t>
  </si>
  <si>
    <t>131 20-1109</t>
  </si>
  <si>
    <t>Príplatok za lepivosť ( 30% z pol.č.5 )</t>
  </si>
  <si>
    <t>452 31-1141</t>
  </si>
  <si>
    <t>Podkladná doska z betónu prostého alebo železového triedy C 12/15</t>
  </si>
  <si>
    <t>452 35-1101</t>
  </si>
  <si>
    <t>Debnenie podkladných konštrukcií</t>
  </si>
  <si>
    <t>452 36-1115</t>
  </si>
  <si>
    <t>Výstuž podkladných konštrukcií zo zvarovaných sietí KY50</t>
  </si>
  <si>
    <t>871 17-1121</t>
  </si>
  <si>
    <t>Montáž vodovodného potrubia z plastických hmôt v otvorenom výkope</t>
  </si>
  <si>
    <t>Vodovodná rúra HDPE PE 100 SDR11 PN16 D 32 x 3,0 mm</t>
  </si>
  <si>
    <t>894 42-1112</t>
  </si>
  <si>
    <t>Osadenie prefabrikovanej čerpacej šachty hmotnosti nad 4,00 do 10,00 t</t>
  </si>
  <si>
    <t>Dodávka prefabrikovanej VŠ vnútorných rozmerov 1200 x 900 x 1800 mm</t>
  </si>
  <si>
    <t>26.61.11.1</t>
  </si>
  <si>
    <t>Dodávka prefabrikovanej stropnej dosky šachty hrúbky 150 mm</t>
  </si>
  <si>
    <t>26.61.11.2</t>
  </si>
  <si>
    <t>Dodávka prefabrikovaného vstupu do šachty 600 x 600 mm výšky 300 mm</t>
  </si>
  <si>
    <t>899 10-3111</t>
  </si>
  <si>
    <t>Osadenie poklopov liatinových alebo oceľových vrátane rámu</t>
  </si>
  <si>
    <t>Dodávka liatinového poklopu rozmeru 600 x 600 mm pre zaťaženie 400 kN</t>
  </si>
  <si>
    <t>29.13.13</t>
  </si>
  <si>
    <t>vodomerová zostava 3/4"</t>
  </si>
  <si>
    <t>29.13.13.1</t>
  </si>
  <si>
    <t>prechodová spojka HDPE - závit "PR" D25-1"</t>
  </si>
  <si>
    <t>29.13.13.2</t>
  </si>
  <si>
    <t>posúvadlový uzáver  3/4"</t>
  </si>
  <si>
    <t>29.13.13.3</t>
  </si>
  <si>
    <t>pozinkovaná závitová redukcia 1"-3/4"</t>
  </si>
  <si>
    <t>29.13.13.4</t>
  </si>
  <si>
    <t>filter 3/4"</t>
  </si>
  <si>
    <t>29.13.13.5</t>
  </si>
  <si>
    <t>pozinkované skrutkovanie 3/4"</t>
  </si>
  <si>
    <t>892 24-1111</t>
  </si>
  <si>
    <t>Tlakové skúšky vodovodného potrubia DN 25 mm</t>
  </si>
  <si>
    <t>892 37-2111</t>
  </si>
  <si>
    <t>Zabezpečenie koncov potrubia DN do 300 mm pri tlakových skúškach</t>
  </si>
  <si>
    <t>892 23-3111</t>
  </si>
  <si>
    <t>Preplach a dezinfekcia vodovodného potrubia DN do 50 mm</t>
  </si>
  <si>
    <t>899 72-1111</t>
  </si>
  <si>
    <t>Vyhľadávací vodič na potrubí DN do 150 mm</t>
  </si>
  <si>
    <t>ventilová šachtica + ventil 1" s hadicovou koncovkou</t>
  </si>
  <si>
    <t>PC.1</t>
  </si>
  <si>
    <t>POV - Projekt organizácie výstavby</t>
  </si>
  <si>
    <t>VRN - Investičné náklady neobsiahnuté v cenách</t>
  </si>
  <si>
    <t>VRN</t>
  </si>
  <si>
    <t>Investičné náklady neobsiahnuté v cenách</t>
  </si>
  <si>
    <t>000600013.S</t>
  </si>
  <si>
    <t>Zariadenie staveniska - prevádzkové sklady</t>
  </si>
  <si>
    <t>eur</t>
  </si>
  <si>
    <t>1024</t>
  </si>
  <si>
    <t>1006509252</t>
  </si>
  <si>
    <t>000600021.S</t>
  </si>
  <si>
    <t>Zariadenie staveniska - prevádzkové oplotenie staveniska</t>
  </si>
  <si>
    <t>2041073019</t>
  </si>
  <si>
    <t>000600042.S</t>
  </si>
  <si>
    <t>Zariadenie staveniska - sociálne sociálne zariadenia</t>
  </si>
  <si>
    <t>1516965125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</si>
</sst>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workbookViewId="0">
      <selection activeCell="Y14" sqref="Y14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95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78" t="s">
        <v>12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6"/>
      <c r="BS5" s="13" t="s">
        <v>6</v>
      </c>
    </row>
    <row r="6" spans="1:74" ht="36.950000000000003" customHeight="1">
      <c r="B6" s="16"/>
      <c r="D6" s="21" t="s">
        <v>13</v>
      </c>
      <c r="K6" s="180" t="s">
        <v>14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24</v>
      </c>
      <c r="AN17" s="20" t="s">
        <v>1</v>
      </c>
      <c r="AR17" s="16"/>
      <c r="BS17" s="13" t="s">
        <v>29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30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28</v>
      </c>
      <c r="AK20" s="22" t="s">
        <v>24</v>
      </c>
      <c r="AN20" s="20" t="s">
        <v>1</v>
      </c>
      <c r="AR20" s="16"/>
      <c r="BS20" s="13" t="s">
        <v>29</v>
      </c>
    </row>
    <row r="21" spans="2:71" ht="6.95" customHeight="1">
      <c r="B21" s="16"/>
      <c r="AR21" s="16"/>
    </row>
    <row r="22" spans="2:71" ht="12" customHeight="1">
      <c r="B22" s="16"/>
      <c r="D22" s="22" t="s">
        <v>31</v>
      </c>
      <c r="AR22" s="16"/>
    </row>
    <row r="23" spans="2:71" ht="16.5" customHeight="1">
      <c r="B23" s="16"/>
      <c r="E23" s="181" t="s">
        <v>1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2">
        <f>ROUND(AG94,2)</f>
        <v>484740.88</v>
      </c>
      <c r="AL26" s="183"/>
      <c r="AM26" s="183"/>
      <c r="AN26" s="183"/>
      <c r="AO26" s="183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4" t="s">
        <v>33</v>
      </c>
      <c r="M28" s="184"/>
      <c r="N28" s="184"/>
      <c r="O28" s="184"/>
      <c r="P28" s="184"/>
      <c r="W28" s="184" t="s">
        <v>34</v>
      </c>
      <c r="X28" s="184"/>
      <c r="Y28" s="184"/>
      <c r="Z28" s="184"/>
      <c r="AA28" s="184"/>
      <c r="AB28" s="184"/>
      <c r="AC28" s="184"/>
      <c r="AD28" s="184"/>
      <c r="AE28" s="184"/>
      <c r="AK28" s="184" t="s">
        <v>35</v>
      </c>
      <c r="AL28" s="184"/>
      <c r="AM28" s="184"/>
      <c r="AN28" s="184"/>
      <c r="AO28" s="184"/>
      <c r="AR28" s="25"/>
    </row>
    <row r="29" spans="2:71" s="2" customFormat="1" ht="14.45" customHeight="1">
      <c r="B29" s="29"/>
      <c r="D29" s="22" t="s">
        <v>36</v>
      </c>
      <c r="F29" s="30" t="s">
        <v>37</v>
      </c>
      <c r="L29" s="185">
        <v>0.2</v>
      </c>
      <c r="M29" s="186"/>
      <c r="N29" s="186"/>
      <c r="O29" s="186"/>
      <c r="P29" s="186"/>
      <c r="Q29" s="31"/>
      <c r="R29" s="31"/>
      <c r="S29" s="31"/>
      <c r="T29" s="31"/>
      <c r="U29" s="31"/>
      <c r="V29" s="31"/>
      <c r="W29" s="187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F29" s="31"/>
      <c r="AG29" s="31"/>
      <c r="AH29" s="31"/>
      <c r="AI29" s="31"/>
      <c r="AJ29" s="31"/>
      <c r="AK29" s="187">
        <f>ROUND(AV94, 2)</f>
        <v>0</v>
      </c>
      <c r="AL29" s="186"/>
      <c r="AM29" s="186"/>
      <c r="AN29" s="186"/>
      <c r="AO29" s="186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38</v>
      </c>
      <c r="L30" s="190">
        <v>0.2</v>
      </c>
      <c r="M30" s="189"/>
      <c r="N30" s="189"/>
      <c r="O30" s="189"/>
      <c r="P30" s="189"/>
      <c r="W30" s="188">
        <f>ROUND(BA94, 2)</f>
        <v>484740.88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96948.18</v>
      </c>
      <c r="AL30" s="189"/>
      <c r="AM30" s="189"/>
      <c r="AN30" s="189"/>
      <c r="AO30" s="189"/>
      <c r="AR30" s="29"/>
    </row>
    <row r="31" spans="2:71" s="2" customFormat="1" ht="14.45" hidden="1" customHeight="1">
      <c r="B31" s="29"/>
      <c r="F31" s="22" t="s">
        <v>39</v>
      </c>
      <c r="L31" s="190">
        <v>0.2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29"/>
    </row>
    <row r="32" spans="2:71" s="2" customFormat="1" ht="14.45" hidden="1" customHeight="1">
      <c r="B32" s="29"/>
      <c r="F32" s="22" t="s">
        <v>40</v>
      </c>
      <c r="L32" s="190">
        <v>0.2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29"/>
    </row>
    <row r="33" spans="2:52" s="2" customFormat="1" ht="14.45" hidden="1" customHeight="1">
      <c r="B33" s="29"/>
      <c r="F33" s="30" t="s">
        <v>41</v>
      </c>
      <c r="L33" s="185">
        <v>0</v>
      </c>
      <c r="M33" s="186"/>
      <c r="N33" s="186"/>
      <c r="O33" s="186"/>
      <c r="P33" s="186"/>
      <c r="Q33" s="31"/>
      <c r="R33" s="31"/>
      <c r="S33" s="31"/>
      <c r="T33" s="31"/>
      <c r="U33" s="31"/>
      <c r="V33" s="31"/>
      <c r="W33" s="187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F33" s="31"/>
      <c r="AG33" s="31"/>
      <c r="AH33" s="31"/>
      <c r="AI33" s="31"/>
      <c r="AJ33" s="31"/>
      <c r="AK33" s="187">
        <v>0</v>
      </c>
      <c r="AL33" s="186"/>
      <c r="AM33" s="186"/>
      <c r="AN33" s="186"/>
      <c r="AO33" s="186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194" t="s">
        <v>44</v>
      </c>
      <c r="Y35" s="192"/>
      <c r="Z35" s="192"/>
      <c r="AA35" s="192"/>
      <c r="AB35" s="192"/>
      <c r="AC35" s="35"/>
      <c r="AD35" s="35"/>
      <c r="AE35" s="35"/>
      <c r="AF35" s="35"/>
      <c r="AG35" s="35"/>
      <c r="AH35" s="35"/>
      <c r="AI35" s="35"/>
      <c r="AJ35" s="35"/>
      <c r="AK35" s="191">
        <f>SUM(AK26:AK33)</f>
        <v>581689.06000000006</v>
      </c>
      <c r="AL35" s="192"/>
      <c r="AM35" s="192"/>
      <c r="AN35" s="192"/>
      <c r="AO35" s="193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25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5"/>
      <c r="D60" s="39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47</v>
      </c>
      <c r="AI60" s="27"/>
      <c r="AJ60" s="27"/>
      <c r="AK60" s="27"/>
      <c r="AL60" s="27"/>
      <c r="AM60" s="39" t="s">
        <v>48</v>
      </c>
      <c r="AN60" s="27"/>
      <c r="AO60" s="27"/>
      <c r="AR60" s="25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5"/>
      <c r="D64" s="37" t="s">
        <v>49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50</v>
      </c>
      <c r="AI64" s="38"/>
      <c r="AJ64" s="38"/>
      <c r="AK64" s="38"/>
      <c r="AL64" s="38"/>
      <c r="AM64" s="38"/>
      <c r="AN64" s="38"/>
      <c r="AO64" s="38"/>
      <c r="AR64" s="25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5"/>
      <c r="D75" s="39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47</v>
      </c>
      <c r="AI75" s="27"/>
      <c r="AJ75" s="27"/>
      <c r="AK75" s="27"/>
      <c r="AL75" s="27"/>
      <c r="AM75" s="39" t="s">
        <v>48</v>
      </c>
      <c r="AN75" s="27"/>
      <c r="AO75" s="27"/>
      <c r="AR75" s="25"/>
    </row>
    <row r="76" spans="2:44" s="1" customFormat="1" ht="11.25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51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2022MH061</v>
      </c>
      <c r="AR84" s="44"/>
    </row>
    <row r="85" spans="1:91" s="4" customFormat="1" ht="36.950000000000003" customHeight="1">
      <c r="B85" s="45"/>
      <c r="C85" s="46" t="s">
        <v>13</v>
      </c>
      <c r="L85" s="159" t="str">
        <f>K6</f>
        <v>Revitalizácia verejného priestranstva Kazanská</v>
      </c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>mestská časť Vrakuňa</v>
      </c>
      <c r="AI87" s="22" t="s">
        <v>19</v>
      </c>
      <c r="AM87" s="161" t="str">
        <f>IF(AN8= "","",AN8)</f>
        <v>6. 8. 2022</v>
      </c>
      <c r="AN87" s="161"/>
      <c r="AR87" s="25"/>
    </row>
    <row r="88" spans="1:91" s="1" customFormat="1" ht="6.95" customHeight="1">
      <c r="B88" s="25"/>
      <c r="AR88" s="25"/>
    </row>
    <row r="89" spans="1:91" s="1" customFormat="1" ht="25.7" customHeight="1">
      <c r="B89" s="25"/>
      <c r="C89" s="22" t="s">
        <v>21</v>
      </c>
      <c r="L89" s="3" t="str">
        <f>IF(E11= "","",E11)</f>
        <v>Hlavné mesto SR Bratislava</v>
      </c>
      <c r="AI89" s="22" t="s">
        <v>27</v>
      </c>
      <c r="AM89" s="162" t="str">
        <f>IF(E17="","",E17)</f>
        <v>PLURAL, s.r.o. &amp; ZEROZERO.SK</v>
      </c>
      <c r="AN89" s="163"/>
      <c r="AO89" s="163"/>
      <c r="AP89" s="163"/>
      <c r="AR89" s="25"/>
      <c r="AS89" s="164" t="s">
        <v>52</v>
      </c>
      <c r="AT89" s="16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25.7" customHeight="1">
      <c r="B90" s="25"/>
      <c r="C90" s="22" t="s">
        <v>25</v>
      </c>
      <c r="L90" s="3" t="str">
        <f>IF(E14="","",E14)</f>
        <v xml:space="preserve"> </v>
      </c>
      <c r="AI90" s="22" t="s">
        <v>30</v>
      </c>
      <c r="AM90" s="162" t="str">
        <f>IF(E20="","",E20)</f>
        <v>PLURAL, s.r.o. &amp; ZEROZERO.SK</v>
      </c>
      <c r="AN90" s="163"/>
      <c r="AO90" s="163"/>
      <c r="AP90" s="163"/>
      <c r="AR90" s="25"/>
      <c r="AS90" s="166"/>
      <c r="AT90" s="167"/>
      <c r="BD90" s="52"/>
    </row>
    <row r="91" spans="1:91" s="1" customFormat="1" ht="10.9" customHeight="1">
      <c r="B91" s="25"/>
      <c r="AR91" s="25"/>
      <c r="AS91" s="166"/>
      <c r="AT91" s="167"/>
      <c r="BD91" s="52"/>
    </row>
    <row r="92" spans="1:91" s="1" customFormat="1" ht="29.25" customHeight="1">
      <c r="B92" s="25"/>
      <c r="C92" s="168" t="s">
        <v>53</v>
      </c>
      <c r="D92" s="169"/>
      <c r="E92" s="169"/>
      <c r="F92" s="169"/>
      <c r="G92" s="169"/>
      <c r="H92" s="53"/>
      <c r="I92" s="170" t="s">
        <v>54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72" t="s">
        <v>55</v>
      </c>
      <c r="AH92" s="169"/>
      <c r="AI92" s="169"/>
      <c r="AJ92" s="169"/>
      <c r="AK92" s="169"/>
      <c r="AL92" s="169"/>
      <c r="AM92" s="169"/>
      <c r="AN92" s="170" t="s">
        <v>56</v>
      </c>
      <c r="AO92" s="169"/>
      <c r="AP92" s="171"/>
      <c r="AQ92" s="54" t="s">
        <v>57</v>
      </c>
      <c r="AR92" s="25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</row>
    <row r="93" spans="1:91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6">
        <f>ROUND(SUM(AG95:AG103),2)</f>
        <v>484740.88</v>
      </c>
      <c r="AH94" s="176"/>
      <c r="AI94" s="176"/>
      <c r="AJ94" s="176"/>
      <c r="AK94" s="176"/>
      <c r="AL94" s="176"/>
      <c r="AM94" s="176"/>
      <c r="AN94" s="177">
        <f t="shared" ref="AN94:AN103" si="0">SUM(AG94,AT94)</f>
        <v>581689.06000000006</v>
      </c>
      <c r="AO94" s="177"/>
      <c r="AP94" s="177"/>
      <c r="AQ94" s="63" t="s">
        <v>1</v>
      </c>
      <c r="AR94" s="59"/>
      <c r="AS94" s="64">
        <f>ROUND(SUM(AS95:AS103),2)</f>
        <v>0</v>
      </c>
      <c r="AT94" s="65">
        <f t="shared" ref="AT94:AT103" si="1">ROUND(SUM(AV94:AW94),2)</f>
        <v>96948.18</v>
      </c>
      <c r="AU94" s="66">
        <f>ROUND(SUM(AU95:AU103),5)</f>
        <v>5341.9341199999999</v>
      </c>
      <c r="AV94" s="65">
        <f>ROUND(AZ94*L29,2)</f>
        <v>0</v>
      </c>
      <c r="AW94" s="65">
        <f>ROUND(BA94*L30,2)</f>
        <v>96948.18</v>
      </c>
      <c r="AX94" s="65">
        <f>ROUND(BB94*L29,2)</f>
        <v>0</v>
      </c>
      <c r="AY94" s="65">
        <f>ROUND(BC94*L30,2)</f>
        <v>0</v>
      </c>
      <c r="AZ94" s="65">
        <f>ROUND(SUM(AZ95:AZ103),2)</f>
        <v>0</v>
      </c>
      <c r="BA94" s="65">
        <f>ROUND(SUM(BA95:BA103),2)</f>
        <v>484740.88</v>
      </c>
      <c r="BB94" s="65">
        <f>ROUND(SUM(BB95:BB103),2)</f>
        <v>0</v>
      </c>
      <c r="BC94" s="65">
        <f>ROUND(SUM(BC95:BC103),2)</f>
        <v>0</v>
      </c>
      <c r="BD94" s="67">
        <f>ROUND(SUM(BD95:BD103),2)</f>
        <v>0</v>
      </c>
      <c r="BS94" s="68" t="s">
        <v>71</v>
      </c>
      <c r="BT94" s="68" t="s">
        <v>72</v>
      </c>
      <c r="BU94" s="69" t="s">
        <v>73</v>
      </c>
      <c r="BV94" s="68" t="s">
        <v>74</v>
      </c>
      <c r="BW94" s="68" t="s">
        <v>4</v>
      </c>
      <c r="BX94" s="68" t="s">
        <v>75</v>
      </c>
      <c r="CL94" s="68" t="s">
        <v>1</v>
      </c>
    </row>
    <row r="95" spans="1:91" s="6" customFormat="1" ht="16.5" customHeight="1">
      <c r="A95" s="70" t="s">
        <v>76</v>
      </c>
      <c r="B95" s="71"/>
      <c r="C95" s="72"/>
      <c r="D95" s="175" t="s">
        <v>77</v>
      </c>
      <c r="E95" s="175"/>
      <c r="F95" s="175"/>
      <c r="G95" s="175"/>
      <c r="H95" s="175"/>
      <c r="I95" s="73"/>
      <c r="J95" s="175" t="s">
        <v>78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3">
        <f>'ASR - Mobiliar a drobná a...'!J30</f>
        <v>62263.51</v>
      </c>
      <c r="AH95" s="174"/>
      <c r="AI95" s="174"/>
      <c r="AJ95" s="174"/>
      <c r="AK95" s="174"/>
      <c r="AL95" s="174"/>
      <c r="AM95" s="174"/>
      <c r="AN95" s="173">
        <f t="shared" si="0"/>
        <v>74716.210000000006</v>
      </c>
      <c r="AO95" s="174"/>
      <c r="AP95" s="174"/>
      <c r="AQ95" s="74" t="s">
        <v>79</v>
      </c>
      <c r="AR95" s="71"/>
      <c r="AS95" s="75">
        <v>0</v>
      </c>
      <c r="AT95" s="76">
        <f t="shared" si="1"/>
        <v>12452.7</v>
      </c>
      <c r="AU95" s="77">
        <f>'ASR - Mobiliar a drobná a...'!P124</f>
        <v>532.65351329999999</v>
      </c>
      <c r="AV95" s="76">
        <f>'ASR - Mobiliar a drobná a...'!J33</f>
        <v>0</v>
      </c>
      <c r="AW95" s="76">
        <f>'ASR - Mobiliar a drobná a...'!J34</f>
        <v>12452.7</v>
      </c>
      <c r="AX95" s="76">
        <f>'ASR - Mobiliar a drobná a...'!J35</f>
        <v>0</v>
      </c>
      <c r="AY95" s="76">
        <f>'ASR - Mobiliar a drobná a...'!J36</f>
        <v>0</v>
      </c>
      <c r="AZ95" s="76">
        <f>'ASR - Mobiliar a drobná a...'!F33</f>
        <v>0</v>
      </c>
      <c r="BA95" s="76">
        <f>'ASR - Mobiliar a drobná a...'!F34</f>
        <v>62263.51</v>
      </c>
      <c r="BB95" s="76">
        <f>'ASR - Mobiliar a drobná a...'!F35</f>
        <v>0</v>
      </c>
      <c r="BC95" s="76">
        <f>'ASR - Mobiliar a drobná a...'!F36</f>
        <v>0</v>
      </c>
      <c r="BD95" s="78">
        <f>'ASR - Mobiliar a drobná a...'!F37</f>
        <v>0</v>
      </c>
      <c r="BT95" s="79" t="s">
        <v>80</v>
      </c>
      <c r="BV95" s="79" t="s">
        <v>74</v>
      </c>
      <c r="BW95" s="79" t="s">
        <v>81</v>
      </c>
      <c r="BX95" s="79" t="s">
        <v>4</v>
      </c>
      <c r="CL95" s="79" t="s">
        <v>1</v>
      </c>
      <c r="CM95" s="79" t="s">
        <v>72</v>
      </c>
    </row>
    <row r="96" spans="1:91" s="6" customFormat="1" ht="16.5" customHeight="1">
      <c r="A96" s="70" t="s">
        <v>76</v>
      </c>
      <c r="B96" s="71"/>
      <c r="C96" s="72"/>
      <c r="D96" s="175" t="s">
        <v>82</v>
      </c>
      <c r="E96" s="175"/>
      <c r="F96" s="175"/>
      <c r="G96" s="175"/>
      <c r="H96" s="175"/>
      <c r="I96" s="73"/>
      <c r="J96" s="175" t="s">
        <v>83</v>
      </c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3">
        <f>'SO-01 - Búracie práce'!J30</f>
        <v>66420.929999999993</v>
      </c>
      <c r="AH96" s="174"/>
      <c r="AI96" s="174"/>
      <c r="AJ96" s="174"/>
      <c r="AK96" s="174"/>
      <c r="AL96" s="174"/>
      <c r="AM96" s="174"/>
      <c r="AN96" s="173">
        <f t="shared" si="0"/>
        <v>79705.119999999995</v>
      </c>
      <c r="AO96" s="174"/>
      <c r="AP96" s="174"/>
      <c r="AQ96" s="74" t="s">
        <v>79</v>
      </c>
      <c r="AR96" s="71"/>
      <c r="AS96" s="75">
        <v>0</v>
      </c>
      <c r="AT96" s="76">
        <f t="shared" si="1"/>
        <v>13284.19</v>
      </c>
      <c r="AU96" s="77">
        <f>'SO-01 - Búracie práce'!P119</f>
        <v>2306.8959519999999</v>
      </c>
      <c r="AV96" s="76">
        <f>'SO-01 - Búracie práce'!J33</f>
        <v>0</v>
      </c>
      <c r="AW96" s="76">
        <f>'SO-01 - Búracie práce'!J34</f>
        <v>13284.19</v>
      </c>
      <c r="AX96" s="76">
        <f>'SO-01 - Búracie práce'!J35</f>
        <v>0</v>
      </c>
      <c r="AY96" s="76">
        <f>'SO-01 - Búracie práce'!J36</f>
        <v>0</v>
      </c>
      <c r="AZ96" s="76">
        <f>'SO-01 - Búracie práce'!F33</f>
        <v>0</v>
      </c>
      <c r="BA96" s="76">
        <f>'SO-01 - Búracie práce'!F34</f>
        <v>66420.929999999993</v>
      </c>
      <c r="BB96" s="76">
        <f>'SO-01 - Búracie práce'!F35</f>
        <v>0</v>
      </c>
      <c r="BC96" s="76">
        <f>'SO-01 - Búracie práce'!F36</f>
        <v>0</v>
      </c>
      <c r="BD96" s="78">
        <f>'SO-01 - Búracie práce'!F37</f>
        <v>0</v>
      </c>
      <c r="BT96" s="79" t="s">
        <v>80</v>
      </c>
      <c r="BV96" s="79" t="s">
        <v>74</v>
      </c>
      <c r="BW96" s="79" t="s">
        <v>84</v>
      </c>
      <c r="BX96" s="79" t="s">
        <v>4</v>
      </c>
      <c r="CL96" s="79" t="s">
        <v>1</v>
      </c>
      <c r="CM96" s="79" t="s">
        <v>72</v>
      </c>
    </row>
    <row r="97" spans="1:91" s="6" customFormat="1" ht="16.5" customHeight="1">
      <c r="A97" s="70" t="s">
        <v>76</v>
      </c>
      <c r="B97" s="71"/>
      <c r="C97" s="72"/>
      <c r="D97" s="175" t="s">
        <v>85</v>
      </c>
      <c r="E97" s="175"/>
      <c r="F97" s="175"/>
      <c r="G97" s="175"/>
      <c r="H97" s="175"/>
      <c r="I97" s="73"/>
      <c r="J97" s="175" t="s">
        <v>86</v>
      </c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3">
        <f>'SO-02 - Pešie komunikácie...'!J30</f>
        <v>227553.55</v>
      </c>
      <c r="AH97" s="174"/>
      <c r="AI97" s="174"/>
      <c r="AJ97" s="174"/>
      <c r="AK97" s="174"/>
      <c r="AL97" s="174"/>
      <c r="AM97" s="174"/>
      <c r="AN97" s="173">
        <f t="shared" si="0"/>
        <v>273064.26</v>
      </c>
      <c r="AO97" s="174"/>
      <c r="AP97" s="174"/>
      <c r="AQ97" s="74" t="s">
        <v>79</v>
      </c>
      <c r="AR97" s="71"/>
      <c r="AS97" s="75">
        <v>0</v>
      </c>
      <c r="AT97" s="76">
        <f t="shared" si="1"/>
        <v>45510.71</v>
      </c>
      <c r="AU97" s="77">
        <f>'SO-02 - Pešie komunikácie...'!P124</f>
        <v>2502.3846573999999</v>
      </c>
      <c r="AV97" s="76">
        <f>'SO-02 - Pešie komunikácie...'!J33</f>
        <v>0</v>
      </c>
      <c r="AW97" s="76">
        <f>'SO-02 - Pešie komunikácie...'!J34</f>
        <v>45510.71</v>
      </c>
      <c r="AX97" s="76">
        <f>'SO-02 - Pešie komunikácie...'!J35</f>
        <v>0</v>
      </c>
      <c r="AY97" s="76">
        <f>'SO-02 - Pešie komunikácie...'!J36</f>
        <v>0</v>
      </c>
      <c r="AZ97" s="76">
        <f>'SO-02 - Pešie komunikácie...'!F33</f>
        <v>0</v>
      </c>
      <c r="BA97" s="76">
        <f>'SO-02 - Pešie komunikácie...'!F34</f>
        <v>227553.55</v>
      </c>
      <c r="BB97" s="76">
        <f>'SO-02 - Pešie komunikácie...'!F35</f>
        <v>0</v>
      </c>
      <c r="BC97" s="76">
        <f>'SO-02 - Pešie komunikácie...'!F36</f>
        <v>0</v>
      </c>
      <c r="BD97" s="78">
        <f>'SO-02 - Pešie komunikácie...'!F37</f>
        <v>0</v>
      </c>
      <c r="BT97" s="79" t="s">
        <v>80</v>
      </c>
      <c r="BV97" s="79" t="s">
        <v>74</v>
      </c>
      <c r="BW97" s="79" t="s">
        <v>87</v>
      </c>
      <c r="BX97" s="79" t="s">
        <v>4</v>
      </c>
      <c r="CL97" s="79" t="s">
        <v>1</v>
      </c>
      <c r="CM97" s="79" t="s">
        <v>72</v>
      </c>
    </row>
    <row r="98" spans="1:91" s="6" customFormat="1" ht="16.5" customHeight="1">
      <c r="A98" s="70" t="s">
        <v>76</v>
      </c>
      <c r="B98" s="71"/>
      <c r="C98" s="72"/>
      <c r="D98" s="175" t="s">
        <v>88</v>
      </c>
      <c r="E98" s="175"/>
      <c r="F98" s="175"/>
      <c r="G98" s="175"/>
      <c r="H98" s="175"/>
      <c r="I98" s="73"/>
      <c r="J98" s="175" t="s">
        <v>89</v>
      </c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3">
        <f>'SO-03 - Sadové úpravy'!J30</f>
        <v>55848.68</v>
      </c>
      <c r="AH98" s="174"/>
      <c r="AI98" s="174"/>
      <c r="AJ98" s="174"/>
      <c r="AK98" s="174"/>
      <c r="AL98" s="174"/>
      <c r="AM98" s="174"/>
      <c r="AN98" s="173">
        <f t="shared" si="0"/>
        <v>67018.42</v>
      </c>
      <c r="AO98" s="174"/>
      <c r="AP98" s="174"/>
      <c r="AQ98" s="74" t="s">
        <v>79</v>
      </c>
      <c r="AR98" s="71"/>
      <c r="AS98" s="75">
        <v>0</v>
      </c>
      <c r="AT98" s="76">
        <f t="shared" si="1"/>
        <v>11169.74</v>
      </c>
      <c r="AU98" s="77">
        <f>'SO-03 - Sadové úpravy'!P125</f>
        <v>0</v>
      </c>
      <c r="AV98" s="76">
        <f>'SO-03 - Sadové úpravy'!J33</f>
        <v>0</v>
      </c>
      <c r="AW98" s="76">
        <f>'SO-03 - Sadové úpravy'!J34</f>
        <v>11169.74</v>
      </c>
      <c r="AX98" s="76">
        <f>'SO-03 - Sadové úpravy'!J35</f>
        <v>0</v>
      </c>
      <c r="AY98" s="76">
        <f>'SO-03 - Sadové úpravy'!J36</f>
        <v>0</v>
      </c>
      <c r="AZ98" s="76">
        <f>'SO-03 - Sadové úpravy'!F33</f>
        <v>0</v>
      </c>
      <c r="BA98" s="76">
        <f>'SO-03 - Sadové úpravy'!F34</f>
        <v>55848.68</v>
      </c>
      <c r="BB98" s="76">
        <f>'SO-03 - Sadové úpravy'!F35</f>
        <v>0</v>
      </c>
      <c r="BC98" s="76">
        <f>'SO-03 - Sadové úpravy'!F36</f>
        <v>0</v>
      </c>
      <c r="BD98" s="78">
        <f>'SO-03 - Sadové úpravy'!F37</f>
        <v>0</v>
      </c>
      <c r="BT98" s="79" t="s">
        <v>80</v>
      </c>
      <c r="BV98" s="79" t="s">
        <v>74</v>
      </c>
      <c r="BW98" s="79" t="s">
        <v>90</v>
      </c>
      <c r="BX98" s="79" t="s">
        <v>4</v>
      </c>
      <c r="CL98" s="79" t="s">
        <v>1</v>
      </c>
      <c r="CM98" s="79" t="s">
        <v>72</v>
      </c>
    </row>
    <row r="99" spans="1:91" s="6" customFormat="1" ht="16.5" customHeight="1">
      <c r="A99" s="70" t="s">
        <v>76</v>
      </c>
      <c r="B99" s="71"/>
      <c r="C99" s="72"/>
      <c r="D99" s="175" t="s">
        <v>91</v>
      </c>
      <c r="E99" s="175"/>
      <c r="F99" s="175"/>
      <c r="G99" s="175"/>
      <c r="H99" s="175"/>
      <c r="I99" s="73"/>
      <c r="J99" s="175" t="s">
        <v>92</v>
      </c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3">
        <f>'SO-04 - Verejné osvetlenie'!J30</f>
        <v>30819.05</v>
      </c>
      <c r="AH99" s="174"/>
      <c r="AI99" s="174"/>
      <c r="AJ99" s="174"/>
      <c r="AK99" s="174"/>
      <c r="AL99" s="174"/>
      <c r="AM99" s="174"/>
      <c r="AN99" s="173">
        <f t="shared" si="0"/>
        <v>36982.86</v>
      </c>
      <c r="AO99" s="174"/>
      <c r="AP99" s="174"/>
      <c r="AQ99" s="74" t="s">
        <v>79</v>
      </c>
      <c r="AR99" s="71"/>
      <c r="AS99" s="75">
        <v>0</v>
      </c>
      <c r="AT99" s="76">
        <f t="shared" si="1"/>
        <v>6163.81</v>
      </c>
      <c r="AU99" s="77">
        <f>'SO-04 - Verejné osvetlenie'!P123</f>
        <v>0</v>
      </c>
      <c r="AV99" s="76">
        <f>'SO-04 - Verejné osvetlenie'!J33</f>
        <v>0</v>
      </c>
      <c r="AW99" s="76">
        <f>'SO-04 - Verejné osvetlenie'!J34</f>
        <v>6163.81</v>
      </c>
      <c r="AX99" s="76">
        <f>'SO-04 - Verejné osvetlenie'!J35</f>
        <v>0</v>
      </c>
      <c r="AY99" s="76">
        <f>'SO-04 - Verejné osvetlenie'!J36</f>
        <v>0</v>
      </c>
      <c r="AZ99" s="76">
        <f>'SO-04 - Verejné osvetlenie'!F33</f>
        <v>0</v>
      </c>
      <c r="BA99" s="76">
        <f>'SO-04 - Verejné osvetlenie'!F34</f>
        <v>30819.05</v>
      </c>
      <c r="BB99" s="76">
        <f>'SO-04 - Verejné osvetlenie'!F35</f>
        <v>0</v>
      </c>
      <c r="BC99" s="76">
        <f>'SO-04 - Verejné osvetlenie'!F36</f>
        <v>0</v>
      </c>
      <c r="BD99" s="78">
        <f>'SO-04 - Verejné osvetlenie'!F37</f>
        <v>0</v>
      </c>
      <c r="BT99" s="79" t="s">
        <v>80</v>
      </c>
      <c r="BV99" s="79" t="s">
        <v>74</v>
      </c>
      <c r="BW99" s="79" t="s">
        <v>93</v>
      </c>
      <c r="BX99" s="79" t="s">
        <v>4</v>
      </c>
      <c r="CL99" s="79" t="s">
        <v>1</v>
      </c>
      <c r="CM99" s="79" t="s">
        <v>72</v>
      </c>
    </row>
    <row r="100" spans="1:91" s="6" customFormat="1" ht="16.5" customHeight="1">
      <c r="A100" s="70" t="s">
        <v>76</v>
      </c>
      <c r="B100" s="71"/>
      <c r="C100" s="72"/>
      <c r="D100" s="175" t="s">
        <v>94</v>
      </c>
      <c r="E100" s="175"/>
      <c r="F100" s="175"/>
      <c r="G100" s="175"/>
      <c r="H100" s="175"/>
      <c r="I100" s="73"/>
      <c r="J100" s="175" t="s">
        <v>95</v>
      </c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3">
        <f>'SO-06 - Areálové rozvody ...'!J30</f>
        <v>17418</v>
      </c>
      <c r="AH100" s="174"/>
      <c r="AI100" s="174"/>
      <c r="AJ100" s="174"/>
      <c r="AK100" s="174"/>
      <c r="AL100" s="174"/>
      <c r="AM100" s="174"/>
      <c r="AN100" s="173">
        <f t="shared" si="0"/>
        <v>20901.599999999999</v>
      </c>
      <c r="AO100" s="174"/>
      <c r="AP100" s="174"/>
      <c r="AQ100" s="74" t="s">
        <v>79</v>
      </c>
      <c r="AR100" s="71"/>
      <c r="AS100" s="75">
        <v>0</v>
      </c>
      <c r="AT100" s="76">
        <f t="shared" si="1"/>
        <v>3483.6</v>
      </c>
      <c r="AU100" s="77">
        <f>'SO-06 - Areálové rozvody ...'!P122</f>
        <v>0</v>
      </c>
      <c r="AV100" s="76">
        <f>'SO-06 - Areálové rozvody ...'!J33</f>
        <v>0</v>
      </c>
      <c r="AW100" s="76">
        <f>'SO-06 - Areálové rozvody ...'!J34</f>
        <v>3483.6</v>
      </c>
      <c r="AX100" s="76">
        <f>'SO-06 - Areálové rozvody ...'!J35</f>
        <v>0</v>
      </c>
      <c r="AY100" s="76">
        <f>'SO-06 - Areálové rozvody ...'!J36</f>
        <v>0</v>
      </c>
      <c r="AZ100" s="76">
        <f>'SO-06 - Areálové rozvody ...'!F33</f>
        <v>0</v>
      </c>
      <c r="BA100" s="76">
        <f>'SO-06 - Areálové rozvody ...'!F34</f>
        <v>17418</v>
      </c>
      <c r="BB100" s="76">
        <f>'SO-06 - Areálové rozvody ...'!F35</f>
        <v>0</v>
      </c>
      <c r="BC100" s="76">
        <f>'SO-06 - Areálové rozvody ...'!F36</f>
        <v>0</v>
      </c>
      <c r="BD100" s="78">
        <f>'SO-06 - Areálové rozvody ...'!F37</f>
        <v>0</v>
      </c>
      <c r="BT100" s="79" t="s">
        <v>80</v>
      </c>
      <c r="BV100" s="79" t="s">
        <v>74</v>
      </c>
      <c r="BW100" s="79" t="s">
        <v>96</v>
      </c>
      <c r="BX100" s="79" t="s">
        <v>4</v>
      </c>
      <c r="CL100" s="79" t="s">
        <v>1</v>
      </c>
      <c r="CM100" s="79" t="s">
        <v>72</v>
      </c>
    </row>
    <row r="101" spans="1:91" s="6" customFormat="1" ht="16.5" customHeight="1">
      <c r="A101" s="70" t="s">
        <v>76</v>
      </c>
      <c r="B101" s="71"/>
      <c r="C101" s="72"/>
      <c r="D101" s="175" t="s">
        <v>97</v>
      </c>
      <c r="E101" s="175"/>
      <c r="F101" s="175"/>
      <c r="G101" s="175"/>
      <c r="H101" s="175"/>
      <c r="I101" s="73"/>
      <c r="J101" s="175" t="s">
        <v>98</v>
      </c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3">
        <f>'SO-07 - Splašková kanaliz...'!J30</f>
        <v>9128.15</v>
      </c>
      <c r="AH101" s="174"/>
      <c r="AI101" s="174"/>
      <c r="AJ101" s="174"/>
      <c r="AK101" s="174"/>
      <c r="AL101" s="174"/>
      <c r="AM101" s="174"/>
      <c r="AN101" s="173">
        <f t="shared" si="0"/>
        <v>10953.779999999999</v>
      </c>
      <c r="AO101" s="174"/>
      <c r="AP101" s="174"/>
      <c r="AQ101" s="74" t="s">
        <v>79</v>
      </c>
      <c r="AR101" s="71"/>
      <c r="AS101" s="75">
        <v>0</v>
      </c>
      <c r="AT101" s="76">
        <f t="shared" si="1"/>
        <v>1825.63</v>
      </c>
      <c r="AU101" s="77">
        <f>'SO-07 - Splašková kanaliz...'!P120</f>
        <v>0</v>
      </c>
      <c r="AV101" s="76">
        <f>'SO-07 - Splašková kanaliz...'!J33</f>
        <v>0</v>
      </c>
      <c r="AW101" s="76">
        <f>'SO-07 - Splašková kanaliz...'!J34</f>
        <v>1825.63</v>
      </c>
      <c r="AX101" s="76">
        <f>'SO-07 - Splašková kanaliz...'!J35</f>
        <v>0</v>
      </c>
      <c r="AY101" s="76">
        <f>'SO-07 - Splašková kanaliz...'!J36</f>
        <v>0</v>
      </c>
      <c r="AZ101" s="76">
        <f>'SO-07 - Splašková kanaliz...'!F33</f>
        <v>0</v>
      </c>
      <c r="BA101" s="76">
        <f>'SO-07 - Splašková kanaliz...'!F34</f>
        <v>9128.15</v>
      </c>
      <c r="BB101" s="76">
        <f>'SO-07 - Splašková kanaliz...'!F35</f>
        <v>0</v>
      </c>
      <c r="BC101" s="76">
        <f>'SO-07 - Splašková kanaliz...'!F36</f>
        <v>0</v>
      </c>
      <c r="BD101" s="78">
        <f>'SO-07 - Splašková kanaliz...'!F37</f>
        <v>0</v>
      </c>
      <c r="BT101" s="79" t="s">
        <v>80</v>
      </c>
      <c r="BV101" s="79" t="s">
        <v>74</v>
      </c>
      <c r="BW101" s="79" t="s">
        <v>99</v>
      </c>
      <c r="BX101" s="79" t="s">
        <v>4</v>
      </c>
      <c r="CL101" s="79" t="s">
        <v>1</v>
      </c>
      <c r="CM101" s="79" t="s">
        <v>72</v>
      </c>
    </row>
    <row r="102" spans="1:91" s="6" customFormat="1" ht="16.5" customHeight="1">
      <c r="A102" s="70" t="s">
        <v>76</v>
      </c>
      <c r="B102" s="71"/>
      <c r="C102" s="72"/>
      <c r="D102" s="175" t="s">
        <v>100</v>
      </c>
      <c r="E102" s="175"/>
      <c r="F102" s="175"/>
      <c r="G102" s="175"/>
      <c r="H102" s="175"/>
      <c r="I102" s="73"/>
      <c r="J102" s="175" t="s">
        <v>101</v>
      </c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3">
        <f>'SO-08 - Vodovod'!J30</f>
        <v>11289.01</v>
      </c>
      <c r="AH102" s="174"/>
      <c r="AI102" s="174"/>
      <c r="AJ102" s="174"/>
      <c r="AK102" s="174"/>
      <c r="AL102" s="174"/>
      <c r="AM102" s="174"/>
      <c r="AN102" s="173">
        <f t="shared" si="0"/>
        <v>13546.810000000001</v>
      </c>
      <c r="AO102" s="174"/>
      <c r="AP102" s="174"/>
      <c r="AQ102" s="74" t="s">
        <v>79</v>
      </c>
      <c r="AR102" s="71"/>
      <c r="AS102" s="75">
        <v>0</v>
      </c>
      <c r="AT102" s="76">
        <f t="shared" si="1"/>
        <v>2257.8000000000002</v>
      </c>
      <c r="AU102" s="77">
        <f>'SO-08 - Vodovod'!P120</f>
        <v>0</v>
      </c>
      <c r="AV102" s="76">
        <f>'SO-08 - Vodovod'!J33</f>
        <v>0</v>
      </c>
      <c r="AW102" s="76">
        <f>'SO-08 - Vodovod'!J34</f>
        <v>2257.8000000000002</v>
      </c>
      <c r="AX102" s="76">
        <f>'SO-08 - Vodovod'!J35</f>
        <v>0</v>
      </c>
      <c r="AY102" s="76">
        <f>'SO-08 - Vodovod'!J36</f>
        <v>0</v>
      </c>
      <c r="AZ102" s="76">
        <f>'SO-08 - Vodovod'!F33</f>
        <v>0</v>
      </c>
      <c r="BA102" s="76">
        <f>'SO-08 - Vodovod'!F34</f>
        <v>11289.01</v>
      </c>
      <c r="BB102" s="76">
        <f>'SO-08 - Vodovod'!F35</f>
        <v>0</v>
      </c>
      <c r="BC102" s="76">
        <f>'SO-08 - Vodovod'!F36</f>
        <v>0</v>
      </c>
      <c r="BD102" s="78">
        <f>'SO-08 - Vodovod'!F37</f>
        <v>0</v>
      </c>
      <c r="BT102" s="79" t="s">
        <v>80</v>
      </c>
      <c r="BV102" s="79" t="s">
        <v>74</v>
      </c>
      <c r="BW102" s="79" t="s">
        <v>102</v>
      </c>
      <c r="BX102" s="79" t="s">
        <v>4</v>
      </c>
      <c r="CL102" s="79" t="s">
        <v>1</v>
      </c>
      <c r="CM102" s="79" t="s">
        <v>72</v>
      </c>
    </row>
    <row r="103" spans="1:91" s="6" customFormat="1" ht="16.5" customHeight="1">
      <c r="A103" s="70" t="s">
        <v>76</v>
      </c>
      <c r="B103" s="71"/>
      <c r="C103" s="72"/>
      <c r="D103" s="175" t="s">
        <v>103</v>
      </c>
      <c r="E103" s="175"/>
      <c r="F103" s="175"/>
      <c r="G103" s="175"/>
      <c r="H103" s="175"/>
      <c r="I103" s="73"/>
      <c r="J103" s="175" t="s">
        <v>104</v>
      </c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3">
        <f>'POV - Projekt organizácie...'!J30</f>
        <v>4000</v>
      </c>
      <c r="AH103" s="174"/>
      <c r="AI103" s="174"/>
      <c r="AJ103" s="174"/>
      <c r="AK103" s="174"/>
      <c r="AL103" s="174"/>
      <c r="AM103" s="174"/>
      <c r="AN103" s="173">
        <f t="shared" si="0"/>
        <v>4800</v>
      </c>
      <c r="AO103" s="174"/>
      <c r="AP103" s="174"/>
      <c r="AQ103" s="74" t="s">
        <v>79</v>
      </c>
      <c r="AR103" s="71"/>
      <c r="AS103" s="80">
        <v>0</v>
      </c>
      <c r="AT103" s="81">
        <f t="shared" si="1"/>
        <v>800</v>
      </c>
      <c r="AU103" s="82">
        <f>'POV - Projekt organizácie...'!P117</f>
        <v>0</v>
      </c>
      <c r="AV103" s="81">
        <f>'POV - Projekt organizácie...'!J33</f>
        <v>0</v>
      </c>
      <c r="AW103" s="81">
        <f>'POV - Projekt organizácie...'!J34</f>
        <v>800</v>
      </c>
      <c r="AX103" s="81">
        <f>'POV - Projekt organizácie...'!J35</f>
        <v>0</v>
      </c>
      <c r="AY103" s="81">
        <f>'POV - Projekt organizácie...'!J36</f>
        <v>0</v>
      </c>
      <c r="AZ103" s="81">
        <f>'POV - Projekt organizácie...'!F33</f>
        <v>0</v>
      </c>
      <c r="BA103" s="81">
        <f>'POV - Projekt organizácie...'!F34</f>
        <v>4000</v>
      </c>
      <c r="BB103" s="81">
        <f>'POV - Projekt organizácie...'!F35</f>
        <v>0</v>
      </c>
      <c r="BC103" s="81">
        <f>'POV - Projekt organizácie...'!F36</f>
        <v>0</v>
      </c>
      <c r="BD103" s="83">
        <f>'POV - Projekt organizácie...'!F37</f>
        <v>0</v>
      </c>
      <c r="BT103" s="79" t="s">
        <v>80</v>
      </c>
      <c r="BV103" s="79" t="s">
        <v>74</v>
      </c>
      <c r="BW103" s="79" t="s">
        <v>105</v>
      </c>
      <c r="BX103" s="79" t="s">
        <v>4</v>
      </c>
      <c r="CL103" s="79" t="s">
        <v>1</v>
      </c>
      <c r="CM103" s="79" t="s">
        <v>72</v>
      </c>
    </row>
    <row r="104" spans="1:91" s="1" customFormat="1" ht="30" customHeight="1">
      <c r="B104" s="25"/>
      <c r="AR104" s="25"/>
    </row>
    <row r="105" spans="1:91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25"/>
    </row>
  </sheetData>
  <mergeCells count="7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ASR - Mobiliar a drobná a...'!C2" display="/" xr:uid="{00000000-0004-0000-0000-000000000000}"/>
    <hyperlink ref="A96" location="'SO-01 - Búracie práce'!C2" display="/" xr:uid="{00000000-0004-0000-0000-000001000000}"/>
    <hyperlink ref="A97" location="'SO-02 - Pešie komunikácie...'!C2" display="/" xr:uid="{00000000-0004-0000-0000-000002000000}"/>
    <hyperlink ref="A98" location="'SO-03 - Sadové úpravy'!C2" display="/" xr:uid="{00000000-0004-0000-0000-000003000000}"/>
    <hyperlink ref="A99" location="'SO-04 - Verejné osvetlenie'!C2" display="/" xr:uid="{00000000-0004-0000-0000-000004000000}"/>
    <hyperlink ref="A100" location="'SO-06 - Areálové rozvody ...'!C2" display="/" xr:uid="{00000000-0004-0000-0000-000005000000}"/>
    <hyperlink ref="A101" location="'SO-07 - Splašková kanaliz...'!C2" display="/" xr:uid="{00000000-0004-0000-0000-000006000000}"/>
    <hyperlink ref="A102" location="'SO-08 - Vodovod'!C2" display="/" xr:uid="{00000000-0004-0000-0000-000007000000}"/>
    <hyperlink ref="A103" location="'POV - Projekt organizácie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BM1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5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106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6" t="str">
        <f>'Rekapitulácia stavby'!K6</f>
        <v>Revitalizácia verejného priestranstva Kazanská</v>
      </c>
      <c r="F7" s="197"/>
      <c r="G7" s="197"/>
      <c r="H7" s="197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59" t="s">
        <v>973</v>
      </c>
      <c r="F9" s="198"/>
      <c r="G9" s="198"/>
      <c r="H9" s="198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6. 8. 2022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8" t="str">
        <f>'Rekapitulácia stavby'!E14</f>
        <v xml:space="preserve"> </v>
      </c>
      <c r="F18" s="178"/>
      <c r="G18" s="178"/>
      <c r="H18" s="178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28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ROUND(J117, 2)</f>
        <v>4000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ROUND((SUM(BE117:BE121)),  2)</f>
        <v>0</v>
      </c>
      <c r="G33" s="88"/>
      <c r="H33" s="88"/>
      <c r="I33" s="89">
        <v>0.2</v>
      </c>
      <c r="J33" s="87">
        <f>ROUND(((SUM(BE117:BE121))*I33),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ROUND((SUM(BF117:BF121)),  2)</f>
        <v>4000</v>
      </c>
      <c r="I34" s="91">
        <v>0.2</v>
      </c>
      <c r="J34" s="90">
        <f>ROUND(((SUM(BF117:BF121))*I34),  2)</f>
        <v>800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ROUND((SUM(BG117:BG121)),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ROUND((SUM(BH117:BH121)),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ROUND((SUM(BI117:BI121)),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4800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109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6" t="str">
        <f>E7</f>
        <v>Revitalizácia verejného priestranstva Kazanská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107</v>
      </c>
      <c r="L86" s="25"/>
    </row>
    <row r="87" spans="2:47" s="1" customFormat="1" ht="16.5" hidden="1" customHeight="1">
      <c r="B87" s="25"/>
      <c r="E87" s="159" t="str">
        <f>E9</f>
        <v>POV - Projekt organizácie výstavby</v>
      </c>
      <c r="F87" s="198"/>
      <c r="G87" s="198"/>
      <c r="H87" s="198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>mestská časť Vrakuňa</v>
      </c>
      <c r="I89" s="22" t="s">
        <v>19</v>
      </c>
      <c r="J89" s="48" t="str">
        <f>IF(J12="","",J12)</f>
        <v>6. 8. 2022</v>
      </c>
      <c r="L89" s="25"/>
    </row>
    <row r="90" spans="2:47" s="1" customFormat="1" ht="6.95" hidden="1" customHeight="1">
      <c r="B90" s="25"/>
      <c r="L90" s="25"/>
    </row>
    <row r="91" spans="2:47" s="1" customFormat="1" ht="25.7" hidden="1" customHeight="1">
      <c r="B91" s="25"/>
      <c r="C91" s="22" t="s">
        <v>21</v>
      </c>
      <c r="F91" s="20" t="str">
        <f>E15</f>
        <v>Hlavné mesto SR Bratislava</v>
      </c>
      <c r="I91" s="22" t="s">
        <v>27</v>
      </c>
      <c r="J91" s="23" t="str">
        <f>E21</f>
        <v>PLURAL, s.r.o. &amp; ZEROZERO.SK</v>
      </c>
      <c r="L91" s="25"/>
    </row>
    <row r="92" spans="2:47" s="1" customFormat="1" ht="25.7" hidden="1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PLURAL, s.r.o. &amp; ZEROZERO.SK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110</v>
      </c>
      <c r="D94" s="92"/>
      <c r="E94" s="92"/>
      <c r="F94" s="92"/>
      <c r="G94" s="92"/>
      <c r="H94" s="92"/>
      <c r="I94" s="92"/>
      <c r="J94" s="101" t="s">
        <v>111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112</v>
      </c>
      <c r="J96" s="62">
        <f>J117</f>
        <v>4000</v>
      </c>
      <c r="L96" s="25"/>
      <c r="AU96" s="13" t="s">
        <v>113</v>
      </c>
    </row>
    <row r="97" spans="2:12" s="8" customFormat="1" ht="24.95" hidden="1" customHeight="1">
      <c r="B97" s="103"/>
      <c r="D97" s="104" t="s">
        <v>974</v>
      </c>
      <c r="E97" s="105"/>
      <c r="F97" s="105"/>
      <c r="G97" s="105"/>
      <c r="H97" s="105"/>
      <c r="I97" s="105"/>
      <c r="J97" s="106">
        <f>J118</f>
        <v>4000</v>
      </c>
      <c r="L97" s="103"/>
    </row>
    <row r="98" spans="2:12" s="1" customFormat="1" ht="21.75" hidden="1" customHeight="1">
      <c r="B98" s="25"/>
      <c r="L98" s="25"/>
    </row>
    <row r="99" spans="2:12" s="1" customFormat="1" ht="6.95" hidden="1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5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5"/>
    </row>
    <row r="104" spans="2:12" s="1" customFormat="1" ht="24.95" customHeight="1">
      <c r="B104" s="25"/>
      <c r="C104" s="17" t="s">
        <v>122</v>
      </c>
      <c r="L104" s="25"/>
    </row>
    <row r="105" spans="2:12" s="1" customFormat="1" ht="6.95" customHeight="1">
      <c r="B105" s="25"/>
      <c r="L105" s="25"/>
    </row>
    <row r="106" spans="2:12" s="1" customFormat="1" ht="12" customHeight="1">
      <c r="B106" s="25"/>
      <c r="C106" s="22" t="s">
        <v>13</v>
      </c>
      <c r="L106" s="25"/>
    </row>
    <row r="107" spans="2:12" s="1" customFormat="1" ht="16.5" customHeight="1">
      <c r="B107" s="25"/>
      <c r="E107" s="196" t="str">
        <f>E7</f>
        <v>Revitalizácia verejného priestranstva Kazanská</v>
      </c>
      <c r="F107" s="197"/>
      <c r="G107" s="197"/>
      <c r="H107" s="197"/>
      <c r="L107" s="25"/>
    </row>
    <row r="108" spans="2:12" s="1" customFormat="1" ht="12" customHeight="1">
      <c r="B108" s="25"/>
      <c r="C108" s="22" t="s">
        <v>107</v>
      </c>
      <c r="L108" s="25"/>
    </row>
    <row r="109" spans="2:12" s="1" customFormat="1" ht="16.5" customHeight="1">
      <c r="B109" s="25"/>
      <c r="E109" s="159" t="str">
        <f>E9</f>
        <v>POV - Projekt organizácie výstavby</v>
      </c>
      <c r="F109" s="198"/>
      <c r="G109" s="198"/>
      <c r="H109" s="198"/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17</v>
      </c>
      <c r="F111" s="20" t="str">
        <f>F12</f>
        <v>mestská časť Vrakuňa</v>
      </c>
      <c r="I111" s="22" t="s">
        <v>19</v>
      </c>
      <c r="J111" s="48" t="str">
        <f>IF(J12="","",J12)</f>
        <v>6. 8. 2022</v>
      </c>
      <c r="L111" s="25"/>
    </row>
    <row r="112" spans="2:12" s="1" customFormat="1" ht="6.95" customHeight="1">
      <c r="B112" s="25"/>
      <c r="L112" s="25"/>
    </row>
    <row r="113" spans="2:65" s="1" customFormat="1" ht="25.7" customHeight="1">
      <c r="B113" s="25"/>
      <c r="C113" s="22" t="s">
        <v>21</v>
      </c>
      <c r="F113" s="20" t="str">
        <f>E15</f>
        <v>Hlavné mesto SR Bratislava</v>
      </c>
      <c r="I113" s="22" t="s">
        <v>27</v>
      </c>
      <c r="J113" s="23" t="str">
        <f>E21</f>
        <v>PLURAL, s.r.o. &amp; ZEROZERO.SK</v>
      </c>
      <c r="L113" s="25"/>
    </row>
    <row r="114" spans="2:65" s="1" customFormat="1" ht="25.7" customHeight="1">
      <c r="B114" s="25"/>
      <c r="C114" s="22" t="s">
        <v>25</v>
      </c>
      <c r="F114" s="20" t="str">
        <f>IF(E18="","",E18)</f>
        <v xml:space="preserve"> </v>
      </c>
      <c r="I114" s="22" t="s">
        <v>30</v>
      </c>
      <c r="J114" s="23" t="str">
        <f>E24</f>
        <v>PLURAL, s.r.o. &amp; ZEROZERO.SK</v>
      </c>
      <c r="L114" s="25"/>
    </row>
    <row r="115" spans="2:65" s="1" customFormat="1" ht="10.35" customHeight="1">
      <c r="B115" s="25"/>
      <c r="L115" s="25"/>
    </row>
    <row r="116" spans="2:65" s="10" customFormat="1" ht="29.25" customHeight="1">
      <c r="B116" s="111"/>
      <c r="C116" s="112" t="s">
        <v>123</v>
      </c>
      <c r="D116" s="113" t="s">
        <v>57</v>
      </c>
      <c r="E116" s="113" t="s">
        <v>53</v>
      </c>
      <c r="F116" s="113" t="s">
        <v>54</v>
      </c>
      <c r="G116" s="113" t="s">
        <v>124</v>
      </c>
      <c r="H116" s="113" t="s">
        <v>125</v>
      </c>
      <c r="I116" s="113" t="s">
        <v>126</v>
      </c>
      <c r="J116" s="114" t="s">
        <v>111</v>
      </c>
      <c r="K116" s="115" t="s">
        <v>127</v>
      </c>
      <c r="L116" s="111"/>
      <c r="M116" s="55" t="s">
        <v>1</v>
      </c>
      <c r="N116" s="56" t="s">
        <v>36</v>
      </c>
      <c r="O116" s="56" t="s">
        <v>128</v>
      </c>
      <c r="P116" s="56" t="s">
        <v>129</v>
      </c>
      <c r="Q116" s="56" t="s">
        <v>130</v>
      </c>
      <c r="R116" s="56" t="s">
        <v>131</v>
      </c>
      <c r="S116" s="56" t="s">
        <v>132</v>
      </c>
      <c r="T116" s="57" t="s">
        <v>133</v>
      </c>
    </row>
    <row r="117" spans="2:65" s="1" customFormat="1" ht="22.9" customHeight="1">
      <c r="B117" s="25"/>
      <c r="C117" s="60" t="s">
        <v>112</v>
      </c>
      <c r="J117" s="116">
        <f>BK117</f>
        <v>4000</v>
      </c>
      <c r="L117" s="25"/>
      <c r="M117" s="58"/>
      <c r="N117" s="49"/>
      <c r="O117" s="49"/>
      <c r="P117" s="117">
        <f>P118</f>
        <v>0</v>
      </c>
      <c r="Q117" s="49"/>
      <c r="R117" s="117">
        <f>R118</f>
        <v>0</v>
      </c>
      <c r="S117" s="49"/>
      <c r="T117" s="118">
        <f>T118</f>
        <v>0</v>
      </c>
      <c r="AT117" s="13" t="s">
        <v>71</v>
      </c>
      <c r="AU117" s="13" t="s">
        <v>113</v>
      </c>
      <c r="BK117" s="119">
        <f>BK118</f>
        <v>4000</v>
      </c>
    </row>
    <row r="118" spans="2:65" s="11" customFormat="1" ht="25.9" customHeight="1">
      <c r="B118" s="120"/>
      <c r="D118" s="121" t="s">
        <v>71</v>
      </c>
      <c r="E118" s="122" t="s">
        <v>975</v>
      </c>
      <c r="F118" s="122" t="s">
        <v>976</v>
      </c>
      <c r="J118" s="123">
        <f>BK118</f>
        <v>4000</v>
      </c>
      <c r="L118" s="120"/>
      <c r="M118" s="124"/>
      <c r="P118" s="125">
        <f>SUM(P119:P121)</f>
        <v>0</v>
      </c>
      <c r="R118" s="125">
        <f>SUM(R119:R121)</f>
        <v>0</v>
      </c>
      <c r="T118" s="126">
        <f>SUM(T119:T121)</f>
        <v>0</v>
      </c>
      <c r="AR118" s="121" t="s">
        <v>223</v>
      </c>
      <c r="AT118" s="127" t="s">
        <v>71</v>
      </c>
      <c r="AU118" s="127" t="s">
        <v>72</v>
      </c>
      <c r="AY118" s="121" t="s">
        <v>136</v>
      </c>
      <c r="BK118" s="128">
        <f>SUM(BK119:BK121)</f>
        <v>4000</v>
      </c>
    </row>
    <row r="119" spans="2:65" s="1" customFormat="1" ht="16.5" customHeight="1">
      <c r="B119" s="131"/>
      <c r="C119" s="132" t="s">
        <v>80</v>
      </c>
      <c r="D119" s="132" t="s">
        <v>139</v>
      </c>
      <c r="E119" s="133" t="s">
        <v>977</v>
      </c>
      <c r="F119" s="134" t="s">
        <v>978</v>
      </c>
      <c r="G119" s="135" t="s">
        <v>979</v>
      </c>
      <c r="H119" s="136">
        <v>1</v>
      </c>
      <c r="I119" s="137">
        <v>1200</v>
      </c>
      <c r="J119" s="137">
        <f>ROUND(I119*H119,2)</f>
        <v>1200</v>
      </c>
      <c r="K119" s="138"/>
      <c r="L119" s="25"/>
      <c r="M119" s="139" t="s">
        <v>1</v>
      </c>
      <c r="N119" s="140" t="s">
        <v>38</v>
      </c>
      <c r="O119" s="141">
        <v>0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980</v>
      </c>
      <c r="AT119" s="143" t="s">
        <v>139</v>
      </c>
      <c r="AU119" s="143" t="s">
        <v>80</v>
      </c>
      <c r="AY119" s="13" t="s">
        <v>136</v>
      </c>
      <c r="BE119" s="144">
        <f>IF(N119="základná",J119,0)</f>
        <v>0</v>
      </c>
      <c r="BF119" s="144">
        <f>IF(N119="znížená",J119,0)</f>
        <v>1200</v>
      </c>
      <c r="BG119" s="144">
        <f>IF(N119="zákl. prenesená",J119,0)</f>
        <v>0</v>
      </c>
      <c r="BH119" s="144">
        <f>IF(N119="zníž. prenesená",J119,0)</f>
        <v>0</v>
      </c>
      <c r="BI119" s="144">
        <f>IF(N119="nulová",J119,0)</f>
        <v>0</v>
      </c>
      <c r="BJ119" s="13" t="s">
        <v>144</v>
      </c>
      <c r="BK119" s="144">
        <f>ROUND(I119*H119,2)</f>
        <v>1200</v>
      </c>
      <c r="BL119" s="13" t="s">
        <v>980</v>
      </c>
      <c r="BM119" s="143" t="s">
        <v>981</v>
      </c>
    </row>
    <row r="120" spans="2:65" s="1" customFormat="1" ht="24.2" customHeight="1">
      <c r="B120" s="131"/>
      <c r="C120" s="132" t="s">
        <v>144</v>
      </c>
      <c r="D120" s="132" t="s">
        <v>139</v>
      </c>
      <c r="E120" s="133" t="s">
        <v>982</v>
      </c>
      <c r="F120" s="134" t="s">
        <v>983</v>
      </c>
      <c r="G120" s="135" t="s">
        <v>979</v>
      </c>
      <c r="H120" s="136">
        <v>1</v>
      </c>
      <c r="I120" s="137">
        <v>2200</v>
      </c>
      <c r="J120" s="137">
        <f>ROUND(I120*H120,2)</f>
        <v>2200</v>
      </c>
      <c r="K120" s="138"/>
      <c r="L120" s="25"/>
      <c r="M120" s="139" t="s">
        <v>1</v>
      </c>
      <c r="N120" s="140" t="s">
        <v>38</v>
      </c>
      <c r="O120" s="141">
        <v>0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980</v>
      </c>
      <c r="AT120" s="143" t="s">
        <v>139</v>
      </c>
      <c r="AU120" s="143" t="s">
        <v>80</v>
      </c>
      <c r="AY120" s="13" t="s">
        <v>136</v>
      </c>
      <c r="BE120" s="144">
        <f>IF(N120="základná",J120,0)</f>
        <v>0</v>
      </c>
      <c r="BF120" s="144">
        <f>IF(N120="znížená",J120,0)</f>
        <v>2200</v>
      </c>
      <c r="BG120" s="144">
        <f>IF(N120="zákl. prenesená",J120,0)</f>
        <v>0</v>
      </c>
      <c r="BH120" s="144">
        <f>IF(N120="zníž. prenesená",J120,0)</f>
        <v>0</v>
      </c>
      <c r="BI120" s="144">
        <f>IF(N120="nulová",J120,0)</f>
        <v>0</v>
      </c>
      <c r="BJ120" s="13" t="s">
        <v>144</v>
      </c>
      <c r="BK120" s="144">
        <f>ROUND(I120*H120,2)</f>
        <v>2200</v>
      </c>
      <c r="BL120" s="13" t="s">
        <v>980</v>
      </c>
      <c r="BM120" s="143" t="s">
        <v>984</v>
      </c>
    </row>
    <row r="121" spans="2:65" s="1" customFormat="1" ht="21.75" customHeight="1">
      <c r="B121" s="131"/>
      <c r="C121" s="132" t="s">
        <v>191</v>
      </c>
      <c r="D121" s="132" t="s">
        <v>139</v>
      </c>
      <c r="E121" s="133" t="s">
        <v>985</v>
      </c>
      <c r="F121" s="134" t="s">
        <v>986</v>
      </c>
      <c r="G121" s="135" t="s">
        <v>979</v>
      </c>
      <c r="H121" s="136">
        <v>1</v>
      </c>
      <c r="I121" s="137">
        <v>600</v>
      </c>
      <c r="J121" s="137">
        <f>ROUND(I121*H121,2)</f>
        <v>600</v>
      </c>
      <c r="K121" s="138"/>
      <c r="L121" s="25"/>
      <c r="M121" s="155" t="s">
        <v>1</v>
      </c>
      <c r="N121" s="156" t="s">
        <v>38</v>
      </c>
      <c r="O121" s="157">
        <v>0</v>
      </c>
      <c r="P121" s="157">
        <f>O121*H121</f>
        <v>0</v>
      </c>
      <c r="Q121" s="157">
        <v>0</v>
      </c>
      <c r="R121" s="157">
        <f>Q121*H121</f>
        <v>0</v>
      </c>
      <c r="S121" s="157">
        <v>0</v>
      </c>
      <c r="T121" s="158">
        <f>S121*H121</f>
        <v>0</v>
      </c>
      <c r="AR121" s="143" t="s">
        <v>980</v>
      </c>
      <c r="AT121" s="143" t="s">
        <v>139</v>
      </c>
      <c r="AU121" s="143" t="s">
        <v>80</v>
      </c>
      <c r="AY121" s="13" t="s">
        <v>136</v>
      </c>
      <c r="BE121" s="144">
        <f>IF(N121="základná",J121,0)</f>
        <v>0</v>
      </c>
      <c r="BF121" s="144">
        <f>IF(N121="znížená",J121,0)</f>
        <v>600</v>
      </c>
      <c r="BG121" s="144">
        <f>IF(N121="zákl. prenesená",J121,0)</f>
        <v>0</v>
      </c>
      <c r="BH121" s="144">
        <f>IF(N121="zníž. prenesená",J121,0)</f>
        <v>0</v>
      </c>
      <c r="BI121" s="144">
        <f>IF(N121="nulová",J121,0)</f>
        <v>0</v>
      </c>
      <c r="BJ121" s="13" t="s">
        <v>144</v>
      </c>
      <c r="BK121" s="144">
        <f>ROUND(I121*H121,2)</f>
        <v>600</v>
      </c>
      <c r="BL121" s="13" t="s">
        <v>980</v>
      </c>
      <c r="BM121" s="143" t="s">
        <v>987</v>
      </c>
    </row>
    <row r="122" spans="2:65" s="1" customFormat="1" ht="6.95" customHeight="1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25"/>
    </row>
  </sheetData>
  <autoFilter ref="C116:K121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73"/>
  <sheetViews>
    <sheetView showGridLines="0" tabSelected="1" topLeftCell="A122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5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106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6" t="str">
        <f>'Rekapitulácia stavby'!K6</f>
        <v>Revitalizácia verejného priestranstva Kazanská</v>
      </c>
      <c r="F7" s="197"/>
      <c r="G7" s="197"/>
      <c r="H7" s="197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59" t="s">
        <v>108</v>
      </c>
      <c r="F9" s="198"/>
      <c r="G9" s="198"/>
      <c r="H9" s="198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6. 8. 2022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8" t="str">
        <f>'Rekapitulácia stavby'!E14</f>
        <v xml:space="preserve"> </v>
      </c>
      <c r="F18" s="178"/>
      <c r="G18" s="178"/>
      <c r="H18" s="178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28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ROUND(J124, 2)</f>
        <v>62263.51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ROUND((SUM(BE124:BE172)),  2)</f>
        <v>0</v>
      </c>
      <c r="G33" s="88"/>
      <c r="H33" s="88"/>
      <c r="I33" s="89">
        <v>0.2</v>
      </c>
      <c r="J33" s="87">
        <f>ROUND(((SUM(BE124:BE172))*I33),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ROUND((SUM(BF124:BF172)),  2)</f>
        <v>62263.51</v>
      </c>
      <c r="I34" s="91">
        <v>0.2</v>
      </c>
      <c r="J34" s="90">
        <f>ROUND(((SUM(BF124:BF172))*I34),  2)</f>
        <v>12452.7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ROUND((SUM(BG124:BG172)),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ROUND((SUM(BH124:BH172)),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ROUND((SUM(BI124:BI172)),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74716.210000000006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109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6" t="str">
        <f>E7</f>
        <v>Revitalizácia verejného priestranstva Kazanská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107</v>
      </c>
      <c r="L86" s="25"/>
    </row>
    <row r="87" spans="2:47" s="1" customFormat="1" ht="16.5" hidden="1" customHeight="1">
      <c r="B87" s="25"/>
      <c r="E87" s="159" t="str">
        <f>E9</f>
        <v>ASR - Mobiliar a drobná architektúra</v>
      </c>
      <c r="F87" s="198"/>
      <c r="G87" s="198"/>
      <c r="H87" s="198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>mestská časť Vrakuňa</v>
      </c>
      <c r="I89" s="22" t="s">
        <v>19</v>
      </c>
      <c r="J89" s="48" t="str">
        <f>IF(J12="","",J12)</f>
        <v>6. 8. 2022</v>
      </c>
      <c r="L89" s="25"/>
    </row>
    <row r="90" spans="2:47" s="1" customFormat="1" ht="6.95" hidden="1" customHeight="1">
      <c r="B90" s="25"/>
      <c r="L90" s="25"/>
    </row>
    <row r="91" spans="2:47" s="1" customFormat="1" ht="25.7" hidden="1" customHeight="1">
      <c r="B91" s="25"/>
      <c r="C91" s="22" t="s">
        <v>21</v>
      </c>
      <c r="F91" s="20" t="str">
        <f>E15</f>
        <v>Hlavné mesto SR Bratislava</v>
      </c>
      <c r="I91" s="22" t="s">
        <v>27</v>
      </c>
      <c r="J91" s="23" t="str">
        <f>E21</f>
        <v>PLURAL, s.r.o. &amp; ZEROZERO.SK</v>
      </c>
      <c r="L91" s="25"/>
    </row>
    <row r="92" spans="2:47" s="1" customFormat="1" ht="25.7" hidden="1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PLURAL, s.r.o. &amp; ZEROZERO.SK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110</v>
      </c>
      <c r="D94" s="92"/>
      <c r="E94" s="92"/>
      <c r="F94" s="92"/>
      <c r="G94" s="92"/>
      <c r="H94" s="92"/>
      <c r="I94" s="92"/>
      <c r="J94" s="101" t="s">
        <v>111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112</v>
      </c>
      <c r="J96" s="62">
        <f>J124</f>
        <v>62263.509999999995</v>
      </c>
      <c r="L96" s="25"/>
      <c r="AU96" s="13" t="s">
        <v>113</v>
      </c>
    </row>
    <row r="97" spans="2:12" s="8" customFormat="1" ht="24.95" hidden="1" customHeight="1">
      <c r="B97" s="103"/>
      <c r="D97" s="104" t="s">
        <v>114</v>
      </c>
      <c r="E97" s="105"/>
      <c r="F97" s="105"/>
      <c r="G97" s="105"/>
      <c r="H97" s="105"/>
      <c r="I97" s="105"/>
      <c r="J97" s="106">
        <f>J125</f>
        <v>36897.35</v>
      </c>
      <c r="L97" s="103"/>
    </row>
    <row r="98" spans="2:12" s="9" customFormat="1" ht="19.899999999999999" hidden="1" customHeight="1">
      <c r="B98" s="107"/>
      <c r="D98" s="108" t="s">
        <v>115</v>
      </c>
      <c r="E98" s="109"/>
      <c r="F98" s="109"/>
      <c r="G98" s="109"/>
      <c r="H98" s="109"/>
      <c r="I98" s="109"/>
      <c r="J98" s="110">
        <f>J126</f>
        <v>3306.49</v>
      </c>
      <c r="L98" s="107"/>
    </row>
    <row r="99" spans="2:12" s="9" customFormat="1" ht="19.899999999999999" hidden="1" customHeight="1">
      <c r="B99" s="107"/>
      <c r="D99" s="108" t="s">
        <v>116</v>
      </c>
      <c r="E99" s="109"/>
      <c r="F99" s="109"/>
      <c r="G99" s="109"/>
      <c r="H99" s="109"/>
      <c r="I99" s="109"/>
      <c r="J99" s="110">
        <f>J134</f>
        <v>8303.8799999999992</v>
      </c>
      <c r="L99" s="107"/>
    </row>
    <row r="100" spans="2:12" s="9" customFormat="1" ht="19.899999999999999" hidden="1" customHeight="1">
      <c r="B100" s="107"/>
      <c r="D100" s="108" t="s">
        <v>117</v>
      </c>
      <c r="E100" s="109"/>
      <c r="F100" s="109"/>
      <c r="G100" s="109"/>
      <c r="H100" s="109"/>
      <c r="I100" s="109"/>
      <c r="J100" s="110">
        <f>J139</f>
        <v>12774.880000000001</v>
      </c>
      <c r="L100" s="107"/>
    </row>
    <row r="101" spans="2:12" s="9" customFormat="1" ht="19.899999999999999" hidden="1" customHeight="1">
      <c r="B101" s="107"/>
      <c r="D101" s="108" t="s">
        <v>118</v>
      </c>
      <c r="E101" s="109"/>
      <c r="F101" s="109"/>
      <c r="G101" s="109"/>
      <c r="H101" s="109"/>
      <c r="I101" s="109"/>
      <c r="J101" s="110">
        <f>J144</f>
        <v>8871.06</v>
      </c>
      <c r="L101" s="107"/>
    </row>
    <row r="102" spans="2:12" s="9" customFormat="1" ht="19.899999999999999" hidden="1" customHeight="1">
      <c r="B102" s="107"/>
      <c r="D102" s="108" t="s">
        <v>119</v>
      </c>
      <c r="E102" s="109"/>
      <c r="F102" s="109"/>
      <c r="G102" s="109"/>
      <c r="H102" s="109"/>
      <c r="I102" s="109"/>
      <c r="J102" s="110">
        <f>J154</f>
        <v>3641.04</v>
      </c>
      <c r="L102" s="107"/>
    </row>
    <row r="103" spans="2:12" s="8" customFormat="1" ht="24.95" hidden="1" customHeight="1">
      <c r="B103" s="103"/>
      <c r="D103" s="104" t="s">
        <v>120</v>
      </c>
      <c r="E103" s="105"/>
      <c r="F103" s="105"/>
      <c r="G103" s="105"/>
      <c r="H103" s="105"/>
      <c r="I103" s="105"/>
      <c r="J103" s="106">
        <f>J156</f>
        <v>25366.16</v>
      </c>
      <c r="L103" s="103"/>
    </row>
    <row r="104" spans="2:12" s="9" customFormat="1" ht="19.899999999999999" hidden="1" customHeight="1">
      <c r="B104" s="107"/>
      <c r="D104" s="108" t="s">
        <v>121</v>
      </c>
      <c r="E104" s="109"/>
      <c r="F104" s="109"/>
      <c r="G104" s="109"/>
      <c r="H104" s="109"/>
      <c r="I104" s="109"/>
      <c r="J104" s="110">
        <f>J157</f>
        <v>25366.16</v>
      </c>
      <c r="L104" s="107"/>
    </row>
    <row r="105" spans="2:12" s="1" customFormat="1" ht="21.75" hidden="1" customHeight="1">
      <c r="B105" s="25"/>
      <c r="L105" s="25"/>
    </row>
    <row r="106" spans="2:12" s="1" customFormat="1" ht="6.95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5" customHeight="1">
      <c r="B111" s="25"/>
      <c r="C111" s="17" t="s">
        <v>122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13</v>
      </c>
      <c r="L113" s="25"/>
    </row>
    <row r="114" spans="2:65" s="1" customFormat="1" ht="16.5" customHeight="1">
      <c r="B114" s="25"/>
      <c r="E114" s="196" t="str">
        <f>E7</f>
        <v>Revitalizácia verejného priestranstva Kazanská</v>
      </c>
      <c r="F114" s="197"/>
      <c r="G114" s="197"/>
      <c r="H114" s="197"/>
      <c r="L114" s="25"/>
    </row>
    <row r="115" spans="2:65" s="1" customFormat="1" ht="12" customHeight="1">
      <c r="B115" s="25"/>
      <c r="C115" s="22" t="s">
        <v>107</v>
      </c>
      <c r="L115" s="25"/>
    </row>
    <row r="116" spans="2:65" s="1" customFormat="1" ht="16.5" customHeight="1">
      <c r="B116" s="25"/>
      <c r="E116" s="159" t="str">
        <f>E9</f>
        <v>ASR - Mobiliar a drobná architektúra</v>
      </c>
      <c r="F116" s="198"/>
      <c r="G116" s="198"/>
      <c r="H116" s="198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17</v>
      </c>
      <c r="F118" s="20" t="str">
        <f>F12</f>
        <v>mestská časť Vrakuňa</v>
      </c>
      <c r="I118" s="22" t="s">
        <v>19</v>
      </c>
      <c r="J118" s="48" t="str">
        <f>IF(J12="","",J12)</f>
        <v>6. 8. 2022</v>
      </c>
      <c r="L118" s="25"/>
    </row>
    <row r="119" spans="2:65" s="1" customFormat="1" ht="6.95" customHeight="1">
      <c r="B119" s="25"/>
      <c r="L119" s="25"/>
    </row>
    <row r="120" spans="2:65" s="1" customFormat="1" ht="25.7" customHeight="1">
      <c r="B120" s="25"/>
      <c r="C120" s="22" t="s">
        <v>21</v>
      </c>
      <c r="F120" s="20" t="str">
        <f>E15</f>
        <v>Hlavné mesto SR Bratislava</v>
      </c>
      <c r="I120" s="22" t="s">
        <v>27</v>
      </c>
      <c r="J120" s="23" t="str">
        <f>E21</f>
        <v>PLURAL, s.r.o. &amp; ZEROZERO.SK</v>
      </c>
      <c r="L120" s="25"/>
    </row>
    <row r="121" spans="2:65" s="1" customFormat="1" ht="25.7" customHeight="1">
      <c r="B121" s="25"/>
      <c r="C121" s="22" t="s">
        <v>25</v>
      </c>
      <c r="F121" s="20" t="str">
        <f>IF(E18="","",E18)</f>
        <v xml:space="preserve"> </v>
      </c>
      <c r="I121" s="22" t="s">
        <v>30</v>
      </c>
      <c r="J121" s="23" t="str">
        <f>E24</f>
        <v>PLURAL, s.r.o. &amp; ZEROZERO.SK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1"/>
      <c r="C123" s="112" t="s">
        <v>123</v>
      </c>
      <c r="D123" s="113" t="s">
        <v>57</v>
      </c>
      <c r="E123" s="113" t="s">
        <v>53</v>
      </c>
      <c r="F123" s="113" t="s">
        <v>54</v>
      </c>
      <c r="G123" s="113" t="s">
        <v>124</v>
      </c>
      <c r="H123" s="113" t="s">
        <v>125</v>
      </c>
      <c r="I123" s="113" t="s">
        <v>126</v>
      </c>
      <c r="J123" s="114" t="s">
        <v>111</v>
      </c>
      <c r="K123" s="115" t="s">
        <v>127</v>
      </c>
      <c r="L123" s="111"/>
      <c r="M123" s="55" t="s">
        <v>1</v>
      </c>
      <c r="N123" s="56" t="s">
        <v>36</v>
      </c>
      <c r="O123" s="56" t="s">
        <v>128</v>
      </c>
      <c r="P123" s="56" t="s">
        <v>129</v>
      </c>
      <c r="Q123" s="56" t="s">
        <v>130</v>
      </c>
      <c r="R123" s="56" t="s">
        <v>131</v>
      </c>
      <c r="S123" s="56" t="s">
        <v>132</v>
      </c>
      <c r="T123" s="57" t="s">
        <v>133</v>
      </c>
    </row>
    <row r="124" spans="2:65" s="1" customFormat="1" ht="22.9" customHeight="1">
      <c r="B124" s="25"/>
      <c r="C124" s="60" t="s">
        <v>112</v>
      </c>
      <c r="J124" s="116">
        <f>BK124</f>
        <v>62263.509999999995</v>
      </c>
      <c r="L124" s="25"/>
      <c r="M124" s="58"/>
      <c r="N124" s="49"/>
      <c r="O124" s="49"/>
      <c r="P124" s="117">
        <f>P125+P156</f>
        <v>532.65351329999999</v>
      </c>
      <c r="Q124" s="49"/>
      <c r="R124" s="117">
        <f>R125+R156</f>
        <v>94.883060749999999</v>
      </c>
      <c r="S124" s="49"/>
      <c r="T124" s="118">
        <f>T125+T156</f>
        <v>0</v>
      </c>
      <c r="AT124" s="13" t="s">
        <v>71</v>
      </c>
      <c r="AU124" s="13" t="s">
        <v>113</v>
      </c>
      <c r="BK124" s="119">
        <f>BK125+BK156</f>
        <v>62263.509999999995</v>
      </c>
    </row>
    <row r="125" spans="2:65" s="11" customFormat="1" ht="25.9" customHeight="1">
      <c r="B125" s="120"/>
      <c r="D125" s="121" t="s">
        <v>71</v>
      </c>
      <c r="E125" s="122" t="s">
        <v>134</v>
      </c>
      <c r="F125" s="122" t="s">
        <v>135</v>
      </c>
      <c r="J125" s="123">
        <f>BK125</f>
        <v>36897.35</v>
      </c>
      <c r="L125" s="120"/>
      <c r="M125" s="124"/>
      <c r="P125" s="125">
        <f>P126+P134+P139+P144+P154</f>
        <v>509.9916303</v>
      </c>
      <c r="R125" s="125">
        <f>R126+R134+R139+R144+R154</f>
        <v>89.132210749999999</v>
      </c>
      <c r="T125" s="126">
        <f>T126+T134+T139+T144+T154</f>
        <v>0</v>
      </c>
      <c r="AR125" s="121" t="s">
        <v>80</v>
      </c>
      <c r="AT125" s="127" t="s">
        <v>71</v>
      </c>
      <c r="AU125" s="127" t="s">
        <v>72</v>
      </c>
      <c r="AY125" s="121" t="s">
        <v>136</v>
      </c>
      <c r="BK125" s="128">
        <f>BK126+BK134+BK139+BK144+BK154</f>
        <v>36897.35</v>
      </c>
    </row>
    <row r="126" spans="2:65" s="11" customFormat="1" ht="22.9" customHeight="1">
      <c r="B126" s="120"/>
      <c r="D126" s="121" t="s">
        <v>71</v>
      </c>
      <c r="E126" s="129" t="s">
        <v>80</v>
      </c>
      <c r="F126" s="129" t="s">
        <v>137</v>
      </c>
      <c r="J126" s="130">
        <f>BK126</f>
        <v>3306.49</v>
      </c>
      <c r="L126" s="120"/>
      <c r="M126" s="124"/>
      <c r="P126" s="125">
        <f>SUM(P127:P133)</f>
        <v>158.11834230000002</v>
      </c>
      <c r="R126" s="125">
        <f>SUM(R127:R133)</f>
        <v>0</v>
      </c>
      <c r="T126" s="126">
        <f>SUM(T127:T133)</f>
        <v>0</v>
      </c>
      <c r="AR126" s="121" t="s">
        <v>80</v>
      </c>
      <c r="AT126" s="127" t="s">
        <v>71</v>
      </c>
      <c r="AU126" s="127" t="s">
        <v>80</v>
      </c>
      <c r="AY126" s="121" t="s">
        <v>136</v>
      </c>
      <c r="BK126" s="128">
        <f>SUM(BK127:BK133)</f>
        <v>3306.49</v>
      </c>
    </row>
    <row r="127" spans="2:65" s="1" customFormat="1" ht="21.75" customHeight="1">
      <c r="B127" s="131"/>
      <c r="C127" s="132" t="s">
        <v>138</v>
      </c>
      <c r="D127" s="132" t="s">
        <v>139</v>
      </c>
      <c r="E127" s="133" t="s">
        <v>140</v>
      </c>
      <c r="F127" s="134" t="s">
        <v>141</v>
      </c>
      <c r="G127" s="135" t="s">
        <v>142</v>
      </c>
      <c r="H127" s="136">
        <v>33.045000000000002</v>
      </c>
      <c r="I127" s="137">
        <v>59.52</v>
      </c>
      <c r="J127" s="137">
        <f t="shared" ref="J127:J133" si="0">ROUND(I127*H127,2)</f>
        <v>1966.84</v>
      </c>
      <c r="K127" s="138"/>
      <c r="L127" s="25"/>
      <c r="M127" s="139" t="s">
        <v>1</v>
      </c>
      <c r="N127" s="140" t="s">
        <v>38</v>
      </c>
      <c r="O127" s="141">
        <v>3.8503500000000002</v>
      </c>
      <c r="P127" s="141">
        <f t="shared" ref="P127:P133" si="1">O127*H127</f>
        <v>127.23481575000001</v>
      </c>
      <c r="Q127" s="141">
        <v>0</v>
      </c>
      <c r="R127" s="141">
        <f t="shared" ref="R127:R133" si="2">Q127*H127</f>
        <v>0</v>
      </c>
      <c r="S127" s="141">
        <v>0</v>
      </c>
      <c r="T127" s="142">
        <f t="shared" ref="T127:T133" si="3">S127*H127</f>
        <v>0</v>
      </c>
      <c r="AR127" s="143" t="s">
        <v>143</v>
      </c>
      <c r="AT127" s="143" t="s">
        <v>139</v>
      </c>
      <c r="AU127" s="143" t="s">
        <v>144</v>
      </c>
      <c r="AY127" s="13" t="s">
        <v>136</v>
      </c>
      <c r="BE127" s="144">
        <f t="shared" ref="BE127:BE133" si="4">IF(N127="základná",J127,0)</f>
        <v>0</v>
      </c>
      <c r="BF127" s="144">
        <f t="shared" ref="BF127:BF133" si="5">IF(N127="znížená",J127,0)</f>
        <v>1966.84</v>
      </c>
      <c r="BG127" s="144">
        <f t="shared" ref="BG127:BG133" si="6">IF(N127="zákl. prenesená",J127,0)</f>
        <v>0</v>
      </c>
      <c r="BH127" s="144">
        <f t="shared" ref="BH127:BH133" si="7">IF(N127="zníž. prenesená",J127,0)</f>
        <v>0</v>
      </c>
      <c r="BI127" s="144">
        <f t="shared" ref="BI127:BI133" si="8">IF(N127="nulová",J127,0)</f>
        <v>0</v>
      </c>
      <c r="BJ127" s="13" t="s">
        <v>144</v>
      </c>
      <c r="BK127" s="144">
        <f t="shared" ref="BK127:BK133" si="9">ROUND(I127*H127,2)</f>
        <v>1966.84</v>
      </c>
      <c r="BL127" s="13" t="s">
        <v>143</v>
      </c>
      <c r="BM127" s="143" t="s">
        <v>145</v>
      </c>
    </row>
    <row r="128" spans="2:65" s="1" customFormat="1" ht="24.2" customHeight="1">
      <c r="B128" s="131"/>
      <c r="C128" s="132" t="s">
        <v>146</v>
      </c>
      <c r="D128" s="132" t="s">
        <v>139</v>
      </c>
      <c r="E128" s="133" t="s">
        <v>147</v>
      </c>
      <c r="F128" s="134" t="s">
        <v>148</v>
      </c>
      <c r="G128" s="135" t="s">
        <v>142</v>
      </c>
      <c r="H128" s="136">
        <v>33.045000000000002</v>
      </c>
      <c r="I128" s="137">
        <v>11.91</v>
      </c>
      <c r="J128" s="137">
        <f t="shared" si="0"/>
        <v>393.57</v>
      </c>
      <c r="K128" s="138"/>
      <c r="L128" s="25"/>
      <c r="M128" s="139" t="s">
        <v>1</v>
      </c>
      <c r="N128" s="140" t="s">
        <v>38</v>
      </c>
      <c r="O128" s="141">
        <v>0.77059</v>
      </c>
      <c r="P128" s="141">
        <f t="shared" si="1"/>
        <v>25.464146550000002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143</v>
      </c>
      <c r="AT128" s="143" t="s">
        <v>139</v>
      </c>
      <c r="AU128" s="143" t="s">
        <v>144</v>
      </c>
      <c r="AY128" s="13" t="s">
        <v>136</v>
      </c>
      <c r="BE128" s="144">
        <f t="shared" si="4"/>
        <v>0</v>
      </c>
      <c r="BF128" s="144">
        <f t="shared" si="5"/>
        <v>393.57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144</v>
      </c>
      <c r="BK128" s="144">
        <f t="shared" si="9"/>
        <v>393.57</v>
      </c>
      <c r="BL128" s="13" t="s">
        <v>143</v>
      </c>
      <c r="BM128" s="143" t="s">
        <v>149</v>
      </c>
    </row>
    <row r="129" spans="2:65" s="1" customFormat="1" ht="24.2" customHeight="1">
      <c r="B129" s="131"/>
      <c r="C129" s="132" t="s">
        <v>150</v>
      </c>
      <c r="D129" s="132" t="s">
        <v>139</v>
      </c>
      <c r="E129" s="133" t="s">
        <v>151</v>
      </c>
      <c r="F129" s="134" t="s">
        <v>152</v>
      </c>
      <c r="G129" s="135" t="s">
        <v>142</v>
      </c>
      <c r="H129" s="136">
        <v>33.045000000000002</v>
      </c>
      <c r="I129" s="137">
        <v>1.8</v>
      </c>
      <c r="J129" s="137">
        <f t="shared" si="0"/>
        <v>59.48</v>
      </c>
      <c r="K129" s="138"/>
      <c r="L129" s="25"/>
      <c r="M129" s="139" t="s">
        <v>1</v>
      </c>
      <c r="N129" s="140" t="s">
        <v>38</v>
      </c>
      <c r="O129" s="141">
        <v>6.9000000000000006E-2</v>
      </c>
      <c r="P129" s="141">
        <f t="shared" si="1"/>
        <v>2.2801050000000003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143</v>
      </c>
      <c r="AT129" s="143" t="s">
        <v>139</v>
      </c>
      <c r="AU129" s="143" t="s">
        <v>144</v>
      </c>
      <c r="AY129" s="13" t="s">
        <v>136</v>
      </c>
      <c r="BE129" s="144">
        <f t="shared" si="4"/>
        <v>0</v>
      </c>
      <c r="BF129" s="144">
        <f t="shared" si="5"/>
        <v>59.48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144</v>
      </c>
      <c r="BK129" s="144">
        <f t="shared" si="9"/>
        <v>59.48</v>
      </c>
      <c r="BL129" s="13" t="s">
        <v>143</v>
      </c>
      <c r="BM129" s="143" t="s">
        <v>153</v>
      </c>
    </row>
    <row r="130" spans="2:65" s="1" customFormat="1" ht="37.9" customHeight="1">
      <c r="B130" s="131"/>
      <c r="C130" s="132" t="s">
        <v>154</v>
      </c>
      <c r="D130" s="132" t="s">
        <v>139</v>
      </c>
      <c r="E130" s="133" t="s">
        <v>155</v>
      </c>
      <c r="F130" s="134" t="s">
        <v>156</v>
      </c>
      <c r="G130" s="135" t="s">
        <v>142</v>
      </c>
      <c r="H130" s="136">
        <v>33.045000000000002</v>
      </c>
      <c r="I130" s="137">
        <v>2.57</v>
      </c>
      <c r="J130" s="137">
        <f t="shared" si="0"/>
        <v>84.93</v>
      </c>
      <c r="K130" s="138"/>
      <c r="L130" s="25"/>
      <c r="M130" s="139" t="s">
        <v>1</v>
      </c>
      <c r="N130" s="140" t="s">
        <v>38</v>
      </c>
      <c r="O130" s="141">
        <v>3.6999999999999998E-2</v>
      </c>
      <c r="P130" s="141">
        <f t="shared" si="1"/>
        <v>1.2226650000000001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143</v>
      </c>
      <c r="AT130" s="143" t="s">
        <v>139</v>
      </c>
      <c r="AU130" s="143" t="s">
        <v>144</v>
      </c>
      <c r="AY130" s="13" t="s">
        <v>136</v>
      </c>
      <c r="BE130" s="144">
        <f t="shared" si="4"/>
        <v>0</v>
      </c>
      <c r="BF130" s="144">
        <f t="shared" si="5"/>
        <v>84.93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144</v>
      </c>
      <c r="BK130" s="144">
        <f t="shared" si="9"/>
        <v>84.93</v>
      </c>
      <c r="BL130" s="13" t="s">
        <v>143</v>
      </c>
      <c r="BM130" s="143" t="s">
        <v>157</v>
      </c>
    </row>
    <row r="131" spans="2:65" s="1" customFormat="1" ht="44.25" customHeight="1">
      <c r="B131" s="131"/>
      <c r="C131" s="132" t="s">
        <v>158</v>
      </c>
      <c r="D131" s="132" t="s">
        <v>139</v>
      </c>
      <c r="E131" s="133" t="s">
        <v>159</v>
      </c>
      <c r="F131" s="134" t="s">
        <v>160</v>
      </c>
      <c r="G131" s="135" t="s">
        <v>142</v>
      </c>
      <c r="H131" s="136">
        <v>330.45</v>
      </c>
      <c r="I131" s="137">
        <v>0.35</v>
      </c>
      <c r="J131" s="137">
        <f t="shared" si="0"/>
        <v>115.66</v>
      </c>
      <c r="K131" s="138"/>
      <c r="L131" s="25"/>
      <c r="M131" s="139" t="s">
        <v>1</v>
      </c>
      <c r="N131" s="140" t="s">
        <v>38</v>
      </c>
      <c r="O131" s="141">
        <v>5.0000000000000001E-3</v>
      </c>
      <c r="P131" s="141">
        <f t="shared" si="1"/>
        <v>1.65225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143</v>
      </c>
      <c r="AT131" s="143" t="s">
        <v>139</v>
      </c>
      <c r="AU131" s="143" t="s">
        <v>144</v>
      </c>
      <c r="AY131" s="13" t="s">
        <v>136</v>
      </c>
      <c r="BE131" s="144">
        <f t="shared" si="4"/>
        <v>0</v>
      </c>
      <c r="BF131" s="144">
        <f t="shared" si="5"/>
        <v>115.66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144</v>
      </c>
      <c r="BK131" s="144">
        <f t="shared" si="9"/>
        <v>115.66</v>
      </c>
      <c r="BL131" s="13" t="s">
        <v>143</v>
      </c>
      <c r="BM131" s="143" t="s">
        <v>161</v>
      </c>
    </row>
    <row r="132" spans="2:65" s="1" customFormat="1" ht="21.75" customHeight="1">
      <c r="B132" s="131"/>
      <c r="C132" s="132" t="s">
        <v>162</v>
      </c>
      <c r="D132" s="132" t="s">
        <v>139</v>
      </c>
      <c r="E132" s="133" t="s">
        <v>163</v>
      </c>
      <c r="F132" s="134" t="s">
        <v>164</v>
      </c>
      <c r="G132" s="135" t="s">
        <v>142</v>
      </c>
      <c r="H132" s="136">
        <v>33.045000000000002</v>
      </c>
      <c r="I132" s="137">
        <v>0.76</v>
      </c>
      <c r="J132" s="137">
        <f t="shared" si="0"/>
        <v>25.11</v>
      </c>
      <c r="K132" s="138"/>
      <c r="L132" s="25"/>
      <c r="M132" s="139" t="s">
        <v>1</v>
      </c>
      <c r="N132" s="140" t="s">
        <v>38</v>
      </c>
      <c r="O132" s="141">
        <v>8.0000000000000002E-3</v>
      </c>
      <c r="P132" s="141">
        <f t="shared" si="1"/>
        <v>0.26436000000000004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143</v>
      </c>
      <c r="AT132" s="143" t="s">
        <v>139</v>
      </c>
      <c r="AU132" s="143" t="s">
        <v>144</v>
      </c>
      <c r="AY132" s="13" t="s">
        <v>136</v>
      </c>
      <c r="BE132" s="144">
        <f t="shared" si="4"/>
        <v>0</v>
      </c>
      <c r="BF132" s="144">
        <f t="shared" si="5"/>
        <v>25.11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144</v>
      </c>
      <c r="BK132" s="144">
        <f t="shared" si="9"/>
        <v>25.11</v>
      </c>
      <c r="BL132" s="13" t="s">
        <v>143</v>
      </c>
      <c r="BM132" s="143" t="s">
        <v>165</v>
      </c>
    </row>
    <row r="133" spans="2:65" s="1" customFormat="1" ht="24.2" customHeight="1">
      <c r="B133" s="131"/>
      <c r="C133" s="132" t="s">
        <v>166</v>
      </c>
      <c r="D133" s="132" t="s">
        <v>139</v>
      </c>
      <c r="E133" s="133" t="s">
        <v>167</v>
      </c>
      <c r="F133" s="134" t="s">
        <v>168</v>
      </c>
      <c r="G133" s="135" t="s">
        <v>169</v>
      </c>
      <c r="H133" s="136">
        <v>52.872</v>
      </c>
      <c r="I133" s="137">
        <v>12.5</v>
      </c>
      <c r="J133" s="137">
        <f t="shared" si="0"/>
        <v>660.9</v>
      </c>
      <c r="K133" s="138"/>
      <c r="L133" s="25"/>
      <c r="M133" s="139" t="s">
        <v>1</v>
      </c>
      <c r="N133" s="140" t="s">
        <v>38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143</v>
      </c>
      <c r="AT133" s="143" t="s">
        <v>139</v>
      </c>
      <c r="AU133" s="143" t="s">
        <v>144</v>
      </c>
      <c r="AY133" s="13" t="s">
        <v>136</v>
      </c>
      <c r="BE133" s="144">
        <f t="shared" si="4"/>
        <v>0</v>
      </c>
      <c r="BF133" s="144">
        <f t="shared" si="5"/>
        <v>660.9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144</v>
      </c>
      <c r="BK133" s="144">
        <f t="shared" si="9"/>
        <v>660.9</v>
      </c>
      <c r="BL133" s="13" t="s">
        <v>143</v>
      </c>
      <c r="BM133" s="143" t="s">
        <v>170</v>
      </c>
    </row>
    <row r="134" spans="2:65" s="11" customFormat="1" ht="22.9" customHeight="1">
      <c r="B134" s="120"/>
      <c r="D134" s="121" t="s">
        <v>71</v>
      </c>
      <c r="E134" s="129" t="s">
        <v>144</v>
      </c>
      <c r="F134" s="129" t="s">
        <v>171</v>
      </c>
      <c r="J134" s="130">
        <f>BK134</f>
        <v>8303.8799999999992</v>
      </c>
      <c r="L134" s="120"/>
      <c r="M134" s="124"/>
      <c r="P134" s="125">
        <f>SUM(P135:P138)</f>
        <v>72.732624000000001</v>
      </c>
      <c r="R134" s="125">
        <f>SUM(R135:R138)</f>
        <v>74.625620749999996</v>
      </c>
      <c r="T134" s="126">
        <f>SUM(T135:T138)</f>
        <v>0</v>
      </c>
      <c r="AR134" s="121" t="s">
        <v>80</v>
      </c>
      <c r="AT134" s="127" t="s">
        <v>71</v>
      </c>
      <c r="AU134" s="127" t="s">
        <v>80</v>
      </c>
      <c r="AY134" s="121" t="s">
        <v>136</v>
      </c>
      <c r="BK134" s="128">
        <f>SUM(BK135:BK138)</f>
        <v>8303.8799999999992</v>
      </c>
    </row>
    <row r="135" spans="2:65" s="1" customFormat="1" ht="24.2" customHeight="1">
      <c r="B135" s="131"/>
      <c r="C135" s="132" t="s">
        <v>172</v>
      </c>
      <c r="D135" s="132" t="s">
        <v>139</v>
      </c>
      <c r="E135" s="133" t="s">
        <v>173</v>
      </c>
      <c r="F135" s="134" t="s">
        <v>174</v>
      </c>
      <c r="G135" s="135" t="s">
        <v>175</v>
      </c>
      <c r="H135" s="136">
        <v>14</v>
      </c>
      <c r="I135" s="137">
        <v>61.43</v>
      </c>
      <c r="J135" s="137">
        <f>ROUND(I135*H135,2)</f>
        <v>860.02</v>
      </c>
      <c r="K135" s="138"/>
      <c r="L135" s="25"/>
      <c r="M135" s="139" t="s">
        <v>1</v>
      </c>
      <c r="N135" s="140" t="s">
        <v>38</v>
      </c>
      <c r="O135" s="141">
        <v>2.35</v>
      </c>
      <c r="P135" s="141">
        <f>O135*H135</f>
        <v>32.9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143</v>
      </c>
      <c r="AT135" s="143" t="s">
        <v>139</v>
      </c>
      <c r="AU135" s="143" t="s">
        <v>144</v>
      </c>
      <c r="AY135" s="13" t="s">
        <v>136</v>
      </c>
      <c r="BE135" s="144">
        <f>IF(N135="základná",J135,0)</f>
        <v>0</v>
      </c>
      <c r="BF135" s="144">
        <f>IF(N135="znížená",J135,0)</f>
        <v>860.02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144</v>
      </c>
      <c r="BK135" s="144">
        <f>ROUND(I135*H135,2)</f>
        <v>860.02</v>
      </c>
      <c r="BL135" s="13" t="s">
        <v>143</v>
      </c>
      <c r="BM135" s="143" t="s">
        <v>176</v>
      </c>
    </row>
    <row r="136" spans="2:65" s="1" customFormat="1" ht="37.9" customHeight="1">
      <c r="B136" s="131"/>
      <c r="C136" s="145" t="s">
        <v>177</v>
      </c>
      <c r="D136" s="145" t="s">
        <v>178</v>
      </c>
      <c r="E136" s="146" t="s">
        <v>179</v>
      </c>
      <c r="F136" s="147" t="s">
        <v>180</v>
      </c>
      <c r="G136" s="148" t="s">
        <v>175</v>
      </c>
      <c r="H136" s="149">
        <v>14</v>
      </c>
      <c r="I136" s="150">
        <v>189.68</v>
      </c>
      <c r="J136" s="150">
        <f>ROUND(I136*H136,2)</f>
        <v>2655.52</v>
      </c>
      <c r="K136" s="151"/>
      <c r="L136" s="152"/>
      <c r="M136" s="153" t="s">
        <v>1</v>
      </c>
      <c r="N136" s="154" t="s">
        <v>38</v>
      </c>
      <c r="O136" s="141">
        <v>0</v>
      </c>
      <c r="P136" s="141">
        <f>O136*H136</f>
        <v>0</v>
      </c>
      <c r="Q136" s="141">
        <v>6.0999999999999999E-2</v>
      </c>
      <c r="R136" s="141">
        <f>Q136*H136</f>
        <v>0.85399999999999998</v>
      </c>
      <c r="S136" s="141">
        <v>0</v>
      </c>
      <c r="T136" s="142">
        <f>S136*H136</f>
        <v>0</v>
      </c>
      <c r="AR136" s="143" t="s">
        <v>181</v>
      </c>
      <c r="AT136" s="143" t="s">
        <v>178</v>
      </c>
      <c r="AU136" s="143" t="s">
        <v>144</v>
      </c>
      <c r="AY136" s="13" t="s">
        <v>136</v>
      </c>
      <c r="BE136" s="144">
        <f>IF(N136="základná",J136,0)</f>
        <v>0</v>
      </c>
      <c r="BF136" s="144">
        <f>IF(N136="znížená",J136,0)</f>
        <v>2655.52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144</v>
      </c>
      <c r="BK136" s="144">
        <f>ROUND(I136*H136,2)</f>
        <v>2655.52</v>
      </c>
      <c r="BL136" s="13" t="s">
        <v>143</v>
      </c>
      <c r="BM136" s="143" t="s">
        <v>182</v>
      </c>
    </row>
    <row r="137" spans="2:65" s="1" customFormat="1" ht="24.2" customHeight="1">
      <c r="B137" s="131"/>
      <c r="C137" s="132" t="s">
        <v>183</v>
      </c>
      <c r="D137" s="132" t="s">
        <v>139</v>
      </c>
      <c r="E137" s="133" t="s">
        <v>184</v>
      </c>
      <c r="F137" s="134" t="s">
        <v>185</v>
      </c>
      <c r="G137" s="135" t="s">
        <v>142</v>
      </c>
      <c r="H137" s="136">
        <v>33.045000000000002</v>
      </c>
      <c r="I137" s="137">
        <v>103.93</v>
      </c>
      <c r="J137" s="137">
        <f>ROUND(I137*H137,2)</f>
        <v>3434.37</v>
      </c>
      <c r="K137" s="138"/>
      <c r="L137" s="25"/>
      <c r="M137" s="139" t="s">
        <v>1</v>
      </c>
      <c r="N137" s="140" t="s">
        <v>38</v>
      </c>
      <c r="O137" s="141">
        <v>0.60399999999999998</v>
      </c>
      <c r="P137" s="141">
        <f>O137*H137</f>
        <v>19.95918</v>
      </c>
      <c r="Q137" s="141">
        <v>2.2151299999999998</v>
      </c>
      <c r="R137" s="141">
        <f>Q137*H137</f>
        <v>73.198970849999995</v>
      </c>
      <c r="S137" s="141">
        <v>0</v>
      </c>
      <c r="T137" s="142">
        <f>S137*H137</f>
        <v>0</v>
      </c>
      <c r="AR137" s="143" t="s">
        <v>143</v>
      </c>
      <c r="AT137" s="143" t="s">
        <v>139</v>
      </c>
      <c r="AU137" s="143" t="s">
        <v>144</v>
      </c>
      <c r="AY137" s="13" t="s">
        <v>136</v>
      </c>
      <c r="BE137" s="144">
        <f>IF(N137="základná",J137,0)</f>
        <v>0</v>
      </c>
      <c r="BF137" s="144">
        <f>IF(N137="znížená",J137,0)</f>
        <v>3434.37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144</v>
      </c>
      <c r="BK137" s="144">
        <f>ROUND(I137*H137,2)</f>
        <v>3434.37</v>
      </c>
      <c r="BL137" s="13" t="s">
        <v>143</v>
      </c>
      <c r="BM137" s="143" t="s">
        <v>186</v>
      </c>
    </row>
    <row r="138" spans="2:65" s="1" customFormat="1" ht="16.5" customHeight="1">
      <c r="B138" s="131"/>
      <c r="C138" s="132" t="s">
        <v>187</v>
      </c>
      <c r="D138" s="132" t="s">
        <v>139</v>
      </c>
      <c r="E138" s="133" t="s">
        <v>188</v>
      </c>
      <c r="F138" s="134" t="s">
        <v>189</v>
      </c>
      <c r="G138" s="135" t="s">
        <v>169</v>
      </c>
      <c r="H138" s="136">
        <v>0.56200000000000006</v>
      </c>
      <c r="I138" s="137">
        <v>2409.1999999999998</v>
      </c>
      <c r="J138" s="137">
        <f>ROUND(I138*H138,2)</f>
        <v>1353.97</v>
      </c>
      <c r="K138" s="138"/>
      <c r="L138" s="25"/>
      <c r="M138" s="139" t="s">
        <v>1</v>
      </c>
      <c r="N138" s="140" t="s">
        <v>38</v>
      </c>
      <c r="O138" s="141">
        <v>35.362000000000002</v>
      </c>
      <c r="P138" s="141">
        <f>O138*H138</f>
        <v>19.873444000000003</v>
      </c>
      <c r="Q138" s="141">
        <v>1.01895</v>
      </c>
      <c r="R138" s="141">
        <f>Q138*H138</f>
        <v>0.57264990000000004</v>
      </c>
      <c r="S138" s="141">
        <v>0</v>
      </c>
      <c r="T138" s="142">
        <f>S138*H138</f>
        <v>0</v>
      </c>
      <c r="AR138" s="143" t="s">
        <v>143</v>
      </c>
      <c r="AT138" s="143" t="s">
        <v>139</v>
      </c>
      <c r="AU138" s="143" t="s">
        <v>144</v>
      </c>
      <c r="AY138" s="13" t="s">
        <v>136</v>
      </c>
      <c r="BE138" s="144">
        <f>IF(N138="základná",J138,0)</f>
        <v>0</v>
      </c>
      <c r="BF138" s="144">
        <f>IF(N138="znížená",J138,0)</f>
        <v>1353.97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144</v>
      </c>
      <c r="BK138" s="144">
        <f>ROUND(I138*H138,2)</f>
        <v>1353.97</v>
      </c>
      <c r="BL138" s="13" t="s">
        <v>143</v>
      </c>
      <c r="BM138" s="143" t="s">
        <v>190</v>
      </c>
    </row>
    <row r="139" spans="2:65" s="11" customFormat="1" ht="22.9" customHeight="1">
      <c r="B139" s="120"/>
      <c r="D139" s="121" t="s">
        <v>71</v>
      </c>
      <c r="E139" s="129" t="s">
        <v>191</v>
      </c>
      <c r="F139" s="129" t="s">
        <v>192</v>
      </c>
      <c r="J139" s="130">
        <f>BK139</f>
        <v>12774.880000000001</v>
      </c>
      <c r="L139" s="120"/>
      <c r="M139" s="124"/>
      <c r="P139" s="125">
        <f>SUM(P140:P143)</f>
        <v>88.681359999999998</v>
      </c>
      <c r="R139" s="125">
        <f>SUM(R140:R143)</f>
        <v>13.610269999999998</v>
      </c>
      <c r="T139" s="126">
        <f>SUM(T140:T143)</f>
        <v>0</v>
      </c>
      <c r="AR139" s="121" t="s">
        <v>80</v>
      </c>
      <c r="AT139" s="127" t="s">
        <v>71</v>
      </c>
      <c r="AU139" s="127" t="s">
        <v>80</v>
      </c>
      <c r="AY139" s="121" t="s">
        <v>136</v>
      </c>
      <c r="BK139" s="128">
        <f>SUM(BK140:BK143)</f>
        <v>12774.880000000001</v>
      </c>
    </row>
    <row r="140" spans="2:65" s="1" customFormat="1" ht="66.75" customHeight="1">
      <c r="B140" s="131"/>
      <c r="C140" s="132" t="s">
        <v>193</v>
      </c>
      <c r="D140" s="132" t="s">
        <v>139</v>
      </c>
      <c r="E140" s="133" t="s">
        <v>194</v>
      </c>
      <c r="F140" s="134" t="s">
        <v>195</v>
      </c>
      <c r="G140" s="135" t="s">
        <v>175</v>
      </c>
      <c r="H140" s="136">
        <v>1</v>
      </c>
      <c r="I140" s="137">
        <v>3200</v>
      </c>
      <c r="J140" s="137">
        <f>ROUND(I140*H140,2)</f>
        <v>3200</v>
      </c>
      <c r="K140" s="138"/>
      <c r="L140" s="25"/>
      <c r="M140" s="139" t="s">
        <v>1</v>
      </c>
      <c r="N140" s="140" t="s">
        <v>38</v>
      </c>
      <c r="O140" s="141">
        <v>4.66744</v>
      </c>
      <c r="P140" s="141">
        <f>O140*H140</f>
        <v>4.66744</v>
      </c>
      <c r="Q140" s="141">
        <v>0.71633000000000002</v>
      </c>
      <c r="R140" s="141">
        <f>Q140*H140</f>
        <v>0.71633000000000002</v>
      </c>
      <c r="S140" s="141">
        <v>0</v>
      </c>
      <c r="T140" s="142">
        <f>S140*H140</f>
        <v>0</v>
      </c>
      <c r="AR140" s="143" t="s">
        <v>143</v>
      </c>
      <c r="AT140" s="143" t="s">
        <v>139</v>
      </c>
      <c r="AU140" s="143" t="s">
        <v>144</v>
      </c>
      <c r="AY140" s="13" t="s">
        <v>136</v>
      </c>
      <c r="BE140" s="144">
        <f>IF(N140="základná",J140,0)</f>
        <v>0</v>
      </c>
      <c r="BF140" s="144">
        <f>IF(N140="znížená",J140,0)</f>
        <v>3200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3" t="s">
        <v>144</v>
      </c>
      <c r="BK140" s="144">
        <f>ROUND(I140*H140,2)</f>
        <v>3200</v>
      </c>
      <c r="BL140" s="13" t="s">
        <v>143</v>
      </c>
      <c r="BM140" s="143" t="s">
        <v>196</v>
      </c>
    </row>
    <row r="141" spans="2:65" s="1" customFormat="1" ht="66.75" customHeight="1">
      <c r="B141" s="131"/>
      <c r="C141" s="132" t="s">
        <v>197</v>
      </c>
      <c r="D141" s="132" t="s">
        <v>139</v>
      </c>
      <c r="E141" s="133" t="s">
        <v>198</v>
      </c>
      <c r="F141" s="134" t="s">
        <v>199</v>
      </c>
      <c r="G141" s="135" t="s">
        <v>175</v>
      </c>
      <c r="H141" s="136">
        <v>16</v>
      </c>
      <c r="I141" s="137">
        <v>179.68</v>
      </c>
      <c r="J141" s="137">
        <f>ROUND(I141*H141,2)</f>
        <v>2874.88</v>
      </c>
      <c r="K141" s="138"/>
      <c r="L141" s="25"/>
      <c r="M141" s="139" t="s">
        <v>1</v>
      </c>
      <c r="N141" s="140" t="s">
        <v>38</v>
      </c>
      <c r="O141" s="141">
        <v>4.66744</v>
      </c>
      <c r="P141" s="141">
        <f>O141*H141</f>
        <v>74.679040000000001</v>
      </c>
      <c r="Q141" s="141">
        <v>0.71633000000000002</v>
      </c>
      <c r="R141" s="141">
        <f>Q141*H141</f>
        <v>11.46128</v>
      </c>
      <c r="S141" s="141">
        <v>0</v>
      </c>
      <c r="T141" s="142">
        <f>S141*H141</f>
        <v>0</v>
      </c>
      <c r="AR141" s="143" t="s">
        <v>143</v>
      </c>
      <c r="AT141" s="143" t="s">
        <v>139</v>
      </c>
      <c r="AU141" s="143" t="s">
        <v>144</v>
      </c>
      <c r="AY141" s="13" t="s">
        <v>136</v>
      </c>
      <c r="BE141" s="144">
        <f>IF(N141="základná",J141,0)</f>
        <v>0</v>
      </c>
      <c r="BF141" s="144">
        <f>IF(N141="znížená",J141,0)</f>
        <v>2874.88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144</v>
      </c>
      <c r="BK141" s="144">
        <f>ROUND(I141*H141,2)</f>
        <v>2874.88</v>
      </c>
      <c r="BL141" s="13" t="s">
        <v>143</v>
      </c>
      <c r="BM141" s="143" t="s">
        <v>200</v>
      </c>
    </row>
    <row r="142" spans="2:65" s="1" customFormat="1" ht="66.75" customHeight="1">
      <c r="B142" s="131"/>
      <c r="C142" s="132" t="s">
        <v>201</v>
      </c>
      <c r="D142" s="132" t="s">
        <v>139</v>
      </c>
      <c r="E142" s="133" t="s">
        <v>202</v>
      </c>
      <c r="F142" s="134" t="s">
        <v>203</v>
      </c>
      <c r="G142" s="135" t="s">
        <v>175</v>
      </c>
      <c r="H142" s="136">
        <v>1</v>
      </c>
      <c r="I142" s="137">
        <v>2800</v>
      </c>
      <c r="J142" s="137">
        <f>ROUND(I142*H142,2)</f>
        <v>2800</v>
      </c>
      <c r="K142" s="138"/>
      <c r="L142" s="25"/>
      <c r="M142" s="139" t="s">
        <v>1</v>
      </c>
      <c r="N142" s="140" t="s">
        <v>38</v>
      </c>
      <c r="O142" s="141">
        <v>4.66744</v>
      </c>
      <c r="P142" s="141">
        <f>O142*H142</f>
        <v>4.66744</v>
      </c>
      <c r="Q142" s="141">
        <v>0.71633000000000002</v>
      </c>
      <c r="R142" s="141">
        <f>Q142*H142</f>
        <v>0.71633000000000002</v>
      </c>
      <c r="S142" s="141">
        <v>0</v>
      </c>
      <c r="T142" s="142">
        <f>S142*H142</f>
        <v>0</v>
      </c>
      <c r="AR142" s="143" t="s">
        <v>143</v>
      </c>
      <c r="AT142" s="143" t="s">
        <v>139</v>
      </c>
      <c r="AU142" s="143" t="s">
        <v>144</v>
      </c>
      <c r="AY142" s="13" t="s">
        <v>136</v>
      </c>
      <c r="BE142" s="144">
        <f>IF(N142="základná",J142,0)</f>
        <v>0</v>
      </c>
      <c r="BF142" s="144">
        <f>IF(N142="znížená",J142,0)</f>
        <v>2800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144</v>
      </c>
      <c r="BK142" s="144">
        <f>ROUND(I142*H142,2)</f>
        <v>2800</v>
      </c>
      <c r="BL142" s="13" t="s">
        <v>143</v>
      </c>
      <c r="BM142" s="143" t="s">
        <v>204</v>
      </c>
    </row>
    <row r="143" spans="2:65" s="1" customFormat="1" ht="33" customHeight="1">
      <c r="B143" s="131"/>
      <c r="C143" s="132" t="s">
        <v>205</v>
      </c>
      <c r="D143" s="132" t="s">
        <v>139</v>
      </c>
      <c r="E143" s="133" t="s">
        <v>206</v>
      </c>
      <c r="F143" s="134" t="s">
        <v>207</v>
      </c>
      <c r="G143" s="135" t="s">
        <v>175</v>
      </c>
      <c r="H143" s="136">
        <v>1</v>
      </c>
      <c r="I143" s="137">
        <v>3900</v>
      </c>
      <c r="J143" s="137">
        <f>ROUND(I143*H143,2)</f>
        <v>3900</v>
      </c>
      <c r="K143" s="138"/>
      <c r="L143" s="25"/>
      <c r="M143" s="139" t="s">
        <v>1</v>
      </c>
      <c r="N143" s="140" t="s">
        <v>38</v>
      </c>
      <c r="O143" s="141">
        <v>4.66744</v>
      </c>
      <c r="P143" s="141">
        <f>O143*H143</f>
        <v>4.66744</v>
      </c>
      <c r="Q143" s="141">
        <v>0.71633000000000002</v>
      </c>
      <c r="R143" s="141">
        <f>Q143*H143</f>
        <v>0.71633000000000002</v>
      </c>
      <c r="S143" s="141">
        <v>0</v>
      </c>
      <c r="T143" s="142">
        <f>S143*H143</f>
        <v>0</v>
      </c>
      <c r="AR143" s="143" t="s">
        <v>143</v>
      </c>
      <c r="AT143" s="143" t="s">
        <v>139</v>
      </c>
      <c r="AU143" s="143" t="s">
        <v>144</v>
      </c>
      <c r="AY143" s="13" t="s">
        <v>136</v>
      </c>
      <c r="BE143" s="144">
        <f>IF(N143="základná",J143,0)</f>
        <v>0</v>
      </c>
      <c r="BF143" s="144">
        <f>IF(N143="znížená",J143,0)</f>
        <v>3900</v>
      </c>
      <c r="BG143" s="144">
        <f>IF(N143="zákl. prenesená",J143,0)</f>
        <v>0</v>
      </c>
      <c r="BH143" s="144">
        <f>IF(N143="zníž. prenesená",J143,0)</f>
        <v>0</v>
      </c>
      <c r="BI143" s="144">
        <f>IF(N143="nulová",J143,0)</f>
        <v>0</v>
      </c>
      <c r="BJ143" s="13" t="s">
        <v>144</v>
      </c>
      <c r="BK143" s="144">
        <f>ROUND(I143*H143,2)</f>
        <v>3900</v>
      </c>
      <c r="BL143" s="13" t="s">
        <v>143</v>
      </c>
      <c r="BM143" s="143" t="s">
        <v>208</v>
      </c>
    </row>
    <row r="144" spans="2:65" s="11" customFormat="1" ht="22.9" customHeight="1">
      <c r="B144" s="120"/>
      <c r="D144" s="121" t="s">
        <v>71</v>
      </c>
      <c r="E144" s="129" t="s">
        <v>209</v>
      </c>
      <c r="F144" s="129" t="s">
        <v>210</v>
      </c>
      <c r="J144" s="130">
        <f>BK144</f>
        <v>8871.06</v>
      </c>
      <c r="L144" s="120"/>
      <c r="M144" s="124"/>
      <c r="P144" s="125">
        <f>SUM(P145:P153)</f>
        <v>15.582319999999999</v>
      </c>
      <c r="R144" s="125">
        <f>SUM(R145:R153)</f>
        <v>0.89632000000000001</v>
      </c>
      <c r="T144" s="126">
        <f>SUM(T145:T153)</f>
        <v>0</v>
      </c>
      <c r="AR144" s="121" t="s">
        <v>80</v>
      </c>
      <c r="AT144" s="127" t="s">
        <v>71</v>
      </c>
      <c r="AU144" s="127" t="s">
        <v>80</v>
      </c>
      <c r="AY144" s="121" t="s">
        <v>136</v>
      </c>
      <c r="BK144" s="128">
        <f>SUM(BK145:BK153)</f>
        <v>8871.06</v>
      </c>
    </row>
    <row r="145" spans="2:65" s="1" customFormat="1" ht="24.2" customHeight="1">
      <c r="B145" s="131"/>
      <c r="C145" s="132" t="s">
        <v>80</v>
      </c>
      <c r="D145" s="132" t="s">
        <v>139</v>
      </c>
      <c r="E145" s="133" t="s">
        <v>211</v>
      </c>
      <c r="F145" s="134" t="s">
        <v>212</v>
      </c>
      <c r="G145" s="135" t="s">
        <v>175</v>
      </c>
      <c r="H145" s="136">
        <v>12</v>
      </c>
      <c r="I145" s="137">
        <v>27.31</v>
      </c>
      <c r="J145" s="137">
        <f t="shared" ref="J145:J153" si="10">ROUND(I145*H145,2)</f>
        <v>327.72</v>
      </c>
      <c r="K145" s="138"/>
      <c r="L145" s="25"/>
      <c r="M145" s="139" t="s">
        <v>1</v>
      </c>
      <c r="N145" s="140" t="s">
        <v>38</v>
      </c>
      <c r="O145" s="141">
        <v>0.76</v>
      </c>
      <c r="P145" s="141">
        <f t="shared" ref="P145:P153" si="11">O145*H145</f>
        <v>9.120000000000001</v>
      </c>
      <c r="Q145" s="141">
        <v>5.1000000000000004E-4</v>
      </c>
      <c r="R145" s="141">
        <f t="shared" ref="R145:R153" si="12">Q145*H145</f>
        <v>6.1200000000000004E-3</v>
      </c>
      <c r="S145" s="141">
        <v>0</v>
      </c>
      <c r="T145" s="142">
        <f t="shared" ref="T145:T153" si="13">S145*H145</f>
        <v>0</v>
      </c>
      <c r="AR145" s="143" t="s">
        <v>143</v>
      </c>
      <c r="AT145" s="143" t="s">
        <v>139</v>
      </c>
      <c r="AU145" s="143" t="s">
        <v>144</v>
      </c>
      <c r="AY145" s="13" t="s">
        <v>136</v>
      </c>
      <c r="BE145" s="144">
        <f t="shared" ref="BE145:BE153" si="14">IF(N145="základná",J145,0)</f>
        <v>0</v>
      </c>
      <c r="BF145" s="144">
        <f t="shared" ref="BF145:BF153" si="15">IF(N145="znížená",J145,0)</f>
        <v>327.72</v>
      </c>
      <c r="BG145" s="144">
        <f t="shared" ref="BG145:BG153" si="16">IF(N145="zákl. prenesená",J145,0)</f>
        <v>0</v>
      </c>
      <c r="BH145" s="144">
        <f t="shared" ref="BH145:BH153" si="17">IF(N145="zníž. prenesená",J145,0)</f>
        <v>0</v>
      </c>
      <c r="BI145" s="144">
        <f t="shared" ref="BI145:BI153" si="18">IF(N145="nulová",J145,0)</f>
        <v>0</v>
      </c>
      <c r="BJ145" s="13" t="s">
        <v>144</v>
      </c>
      <c r="BK145" s="144">
        <f t="shared" ref="BK145:BK153" si="19">ROUND(I145*H145,2)</f>
        <v>327.72</v>
      </c>
      <c r="BL145" s="13" t="s">
        <v>143</v>
      </c>
      <c r="BM145" s="143" t="s">
        <v>213</v>
      </c>
    </row>
    <row r="146" spans="2:65" s="1" customFormat="1" ht="49.15" customHeight="1">
      <c r="B146" s="131"/>
      <c r="C146" s="145" t="s">
        <v>144</v>
      </c>
      <c r="D146" s="145" t="s">
        <v>178</v>
      </c>
      <c r="E146" s="146" t="s">
        <v>214</v>
      </c>
      <c r="F146" s="147" t="s">
        <v>215</v>
      </c>
      <c r="G146" s="148" t="s">
        <v>175</v>
      </c>
      <c r="H146" s="149">
        <v>4</v>
      </c>
      <c r="I146" s="150">
        <v>271.38</v>
      </c>
      <c r="J146" s="150">
        <f t="shared" si="10"/>
        <v>1085.52</v>
      </c>
      <c r="K146" s="151"/>
      <c r="L146" s="152"/>
      <c r="M146" s="153" t="s">
        <v>1</v>
      </c>
      <c r="N146" s="154" t="s">
        <v>38</v>
      </c>
      <c r="O146" s="141">
        <v>0</v>
      </c>
      <c r="P146" s="141">
        <f t="shared" si="11"/>
        <v>0</v>
      </c>
      <c r="Q146" s="141">
        <v>2.7E-2</v>
      </c>
      <c r="R146" s="141">
        <f t="shared" si="12"/>
        <v>0.108</v>
      </c>
      <c r="S146" s="141">
        <v>0</v>
      </c>
      <c r="T146" s="142">
        <f t="shared" si="13"/>
        <v>0</v>
      </c>
      <c r="AR146" s="143" t="s">
        <v>181</v>
      </c>
      <c r="AT146" s="143" t="s">
        <v>178</v>
      </c>
      <c r="AU146" s="143" t="s">
        <v>144</v>
      </c>
      <c r="AY146" s="13" t="s">
        <v>136</v>
      </c>
      <c r="BE146" s="144">
        <f t="shared" si="14"/>
        <v>0</v>
      </c>
      <c r="BF146" s="144">
        <f t="shared" si="15"/>
        <v>1085.52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144</v>
      </c>
      <c r="BK146" s="144">
        <f t="shared" si="19"/>
        <v>1085.52</v>
      </c>
      <c r="BL146" s="13" t="s">
        <v>143</v>
      </c>
      <c r="BM146" s="143" t="s">
        <v>216</v>
      </c>
    </row>
    <row r="147" spans="2:65" s="1" customFormat="1" ht="44.25" customHeight="1">
      <c r="B147" s="131"/>
      <c r="C147" s="145" t="s">
        <v>191</v>
      </c>
      <c r="D147" s="145" t="s">
        <v>178</v>
      </c>
      <c r="E147" s="146" t="s">
        <v>217</v>
      </c>
      <c r="F147" s="147" t="s">
        <v>218</v>
      </c>
      <c r="G147" s="148" t="s">
        <v>175</v>
      </c>
      <c r="H147" s="149">
        <v>4</v>
      </c>
      <c r="I147" s="150">
        <v>271.38</v>
      </c>
      <c r="J147" s="150">
        <f t="shared" si="10"/>
        <v>1085.52</v>
      </c>
      <c r="K147" s="151"/>
      <c r="L147" s="152"/>
      <c r="M147" s="153" t="s">
        <v>1</v>
      </c>
      <c r="N147" s="154" t="s">
        <v>38</v>
      </c>
      <c r="O147" s="141">
        <v>0</v>
      </c>
      <c r="P147" s="141">
        <f t="shared" si="11"/>
        <v>0</v>
      </c>
      <c r="Q147" s="141">
        <v>2.7E-2</v>
      </c>
      <c r="R147" s="141">
        <f t="shared" si="12"/>
        <v>0.108</v>
      </c>
      <c r="S147" s="141">
        <v>0</v>
      </c>
      <c r="T147" s="142">
        <f t="shared" si="13"/>
        <v>0</v>
      </c>
      <c r="AR147" s="143" t="s">
        <v>181</v>
      </c>
      <c r="AT147" s="143" t="s">
        <v>178</v>
      </c>
      <c r="AU147" s="143" t="s">
        <v>144</v>
      </c>
      <c r="AY147" s="13" t="s">
        <v>136</v>
      </c>
      <c r="BE147" s="144">
        <f t="shared" si="14"/>
        <v>0</v>
      </c>
      <c r="BF147" s="144">
        <f t="shared" si="15"/>
        <v>1085.52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144</v>
      </c>
      <c r="BK147" s="144">
        <f t="shared" si="19"/>
        <v>1085.52</v>
      </c>
      <c r="BL147" s="13" t="s">
        <v>143</v>
      </c>
      <c r="BM147" s="143" t="s">
        <v>219</v>
      </c>
    </row>
    <row r="148" spans="2:65" s="1" customFormat="1" ht="44.25" customHeight="1">
      <c r="B148" s="131"/>
      <c r="C148" s="145" t="s">
        <v>143</v>
      </c>
      <c r="D148" s="145" t="s">
        <v>178</v>
      </c>
      <c r="E148" s="146" t="s">
        <v>220</v>
      </c>
      <c r="F148" s="147" t="s">
        <v>221</v>
      </c>
      <c r="G148" s="148" t="s">
        <v>175</v>
      </c>
      <c r="H148" s="149">
        <v>4</v>
      </c>
      <c r="I148" s="150">
        <v>271.38</v>
      </c>
      <c r="J148" s="150">
        <f t="shared" si="10"/>
        <v>1085.52</v>
      </c>
      <c r="K148" s="151"/>
      <c r="L148" s="152"/>
      <c r="M148" s="153" t="s">
        <v>1</v>
      </c>
      <c r="N148" s="154" t="s">
        <v>38</v>
      </c>
      <c r="O148" s="141">
        <v>0</v>
      </c>
      <c r="P148" s="141">
        <f t="shared" si="11"/>
        <v>0</v>
      </c>
      <c r="Q148" s="141">
        <v>2.7E-2</v>
      </c>
      <c r="R148" s="141">
        <f t="shared" si="12"/>
        <v>0.108</v>
      </c>
      <c r="S148" s="141">
        <v>0</v>
      </c>
      <c r="T148" s="142">
        <f t="shared" si="13"/>
        <v>0</v>
      </c>
      <c r="AR148" s="143" t="s">
        <v>181</v>
      </c>
      <c r="AT148" s="143" t="s">
        <v>178</v>
      </c>
      <c r="AU148" s="143" t="s">
        <v>144</v>
      </c>
      <c r="AY148" s="13" t="s">
        <v>136</v>
      </c>
      <c r="BE148" s="144">
        <f t="shared" si="14"/>
        <v>0</v>
      </c>
      <c r="BF148" s="144">
        <f t="shared" si="15"/>
        <v>1085.52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144</v>
      </c>
      <c r="BK148" s="144">
        <f t="shared" si="19"/>
        <v>1085.52</v>
      </c>
      <c r="BL148" s="13" t="s">
        <v>143</v>
      </c>
      <c r="BM148" s="143" t="s">
        <v>222</v>
      </c>
    </row>
    <row r="149" spans="2:65" s="1" customFormat="1" ht="24.2" customHeight="1">
      <c r="B149" s="131"/>
      <c r="C149" s="132" t="s">
        <v>223</v>
      </c>
      <c r="D149" s="132" t="s">
        <v>139</v>
      </c>
      <c r="E149" s="133" t="s">
        <v>224</v>
      </c>
      <c r="F149" s="134" t="s">
        <v>225</v>
      </c>
      <c r="G149" s="135" t="s">
        <v>175</v>
      </c>
      <c r="H149" s="136">
        <v>4</v>
      </c>
      <c r="I149" s="137">
        <v>27.31</v>
      </c>
      <c r="J149" s="137">
        <f t="shared" si="10"/>
        <v>109.24</v>
      </c>
      <c r="K149" s="138"/>
      <c r="L149" s="25"/>
      <c r="M149" s="139" t="s">
        <v>1</v>
      </c>
      <c r="N149" s="140" t="s">
        <v>38</v>
      </c>
      <c r="O149" s="141">
        <v>0.76</v>
      </c>
      <c r="P149" s="141">
        <f t="shared" si="11"/>
        <v>3.04</v>
      </c>
      <c r="Q149" s="141">
        <v>5.1000000000000004E-4</v>
      </c>
      <c r="R149" s="141">
        <f t="shared" si="12"/>
        <v>2.0400000000000001E-3</v>
      </c>
      <c r="S149" s="141">
        <v>0</v>
      </c>
      <c r="T149" s="142">
        <f t="shared" si="13"/>
        <v>0</v>
      </c>
      <c r="AR149" s="143" t="s">
        <v>143</v>
      </c>
      <c r="AT149" s="143" t="s">
        <v>139</v>
      </c>
      <c r="AU149" s="143" t="s">
        <v>144</v>
      </c>
      <c r="AY149" s="13" t="s">
        <v>136</v>
      </c>
      <c r="BE149" s="144">
        <f t="shared" si="14"/>
        <v>0</v>
      </c>
      <c r="BF149" s="144">
        <f t="shared" si="15"/>
        <v>109.24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3" t="s">
        <v>144</v>
      </c>
      <c r="BK149" s="144">
        <f t="shared" si="19"/>
        <v>109.24</v>
      </c>
      <c r="BL149" s="13" t="s">
        <v>143</v>
      </c>
      <c r="BM149" s="143" t="s">
        <v>226</v>
      </c>
    </row>
    <row r="150" spans="2:65" s="1" customFormat="1" ht="33" customHeight="1">
      <c r="B150" s="131"/>
      <c r="C150" s="145" t="s">
        <v>227</v>
      </c>
      <c r="D150" s="145" t="s">
        <v>178</v>
      </c>
      <c r="E150" s="146" t="s">
        <v>228</v>
      </c>
      <c r="F150" s="147" t="s">
        <v>229</v>
      </c>
      <c r="G150" s="148" t="s">
        <v>175</v>
      </c>
      <c r="H150" s="149">
        <v>4</v>
      </c>
      <c r="I150" s="150">
        <v>284.51</v>
      </c>
      <c r="J150" s="150">
        <f t="shared" si="10"/>
        <v>1138.04</v>
      </c>
      <c r="K150" s="151"/>
      <c r="L150" s="152"/>
      <c r="M150" s="153" t="s">
        <v>1</v>
      </c>
      <c r="N150" s="154" t="s">
        <v>38</v>
      </c>
      <c r="O150" s="141">
        <v>0</v>
      </c>
      <c r="P150" s="141">
        <f t="shared" si="11"/>
        <v>0</v>
      </c>
      <c r="Q150" s="141">
        <v>2.9000000000000001E-2</v>
      </c>
      <c r="R150" s="141">
        <f t="shared" si="12"/>
        <v>0.11600000000000001</v>
      </c>
      <c r="S150" s="141">
        <v>0</v>
      </c>
      <c r="T150" s="142">
        <f t="shared" si="13"/>
        <v>0</v>
      </c>
      <c r="AR150" s="143" t="s">
        <v>181</v>
      </c>
      <c r="AT150" s="143" t="s">
        <v>178</v>
      </c>
      <c r="AU150" s="143" t="s">
        <v>144</v>
      </c>
      <c r="AY150" s="13" t="s">
        <v>136</v>
      </c>
      <c r="BE150" s="144">
        <f t="shared" si="14"/>
        <v>0</v>
      </c>
      <c r="BF150" s="144">
        <f t="shared" si="15"/>
        <v>1138.04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144</v>
      </c>
      <c r="BK150" s="144">
        <f t="shared" si="19"/>
        <v>1138.04</v>
      </c>
      <c r="BL150" s="13" t="s">
        <v>143</v>
      </c>
      <c r="BM150" s="143" t="s">
        <v>230</v>
      </c>
    </row>
    <row r="151" spans="2:65" s="1" customFormat="1" ht="33" customHeight="1">
      <c r="B151" s="131"/>
      <c r="C151" s="132" t="s">
        <v>231</v>
      </c>
      <c r="D151" s="132" t="s">
        <v>139</v>
      </c>
      <c r="E151" s="133" t="s">
        <v>232</v>
      </c>
      <c r="F151" s="134" t="s">
        <v>233</v>
      </c>
      <c r="G151" s="135" t="s">
        <v>175</v>
      </c>
      <c r="H151" s="136">
        <v>2</v>
      </c>
      <c r="I151" s="137">
        <v>35.96</v>
      </c>
      <c r="J151" s="137">
        <f t="shared" si="10"/>
        <v>71.92</v>
      </c>
      <c r="K151" s="138"/>
      <c r="L151" s="25"/>
      <c r="M151" s="139" t="s">
        <v>1</v>
      </c>
      <c r="N151" s="140" t="s">
        <v>38</v>
      </c>
      <c r="O151" s="141">
        <v>1.0586599999999999</v>
      </c>
      <c r="P151" s="141">
        <f t="shared" si="11"/>
        <v>2.1173199999999999</v>
      </c>
      <c r="Q151" s="141">
        <v>1.72E-3</v>
      </c>
      <c r="R151" s="141">
        <f t="shared" si="12"/>
        <v>3.4399999999999999E-3</v>
      </c>
      <c r="S151" s="141">
        <v>0</v>
      </c>
      <c r="T151" s="142">
        <f t="shared" si="13"/>
        <v>0</v>
      </c>
      <c r="AR151" s="143" t="s">
        <v>143</v>
      </c>
      <c r="AT151" s="143" t="s">
        <v>139</v>
      </c>
      <c r="AU151" s="143" t="s">
        <v>144</v>
      </c>
      <c r="AY151" s="13" t="s">
        <v>136</v>
      </c>
      <c r="BE151" s="144">
        <f t="shared" si="14"/>
        <v>0</v>
      </c>
      <c r="BF151" s="144">
        <f t="shared" si="15"/>
        <v>71.92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144</v>
      </c>
      <c r="BK151" s="144">
        <f t="shared" si="19"/>
        <v>71.92</v>
      </c>
      <c r="BL151" s="13" t="s">
        <v>143</v>
      </c>
      <c r="BM151" s="143" t="s">
        <v>234</v>
      </c>
    </row>
    <row r="152" spans="2:65" s="1" customFormat="1" ht="24.2" customHeight="1">
      <c r="B152" s="131"/>
      <c r="C152" s="145" t="s">
        <v>235</v>
      </c>
      <c r="D152" s="145" t="s">
        <v>178</v>
      </c>
      <c r="E152" s="146" t="s">
        <v>236</v>
      </c>
      <c r="F152" s="147" t="s">
        <v>237</v>
      </c>
      <c r="G152" s="148" t="s">
        <v>175</v>
      </c>
      <c r="H152" s="149">
        <v>2</v>
      </c>
      <c r="I152" s="150">
        <v>1733.79</v>
      </c>
      <c r="J152" s="150">
        <f t="shared" si="10"/>
        <v>3467.58</v>
      </c>
      <c r="K152" s="151"/>
      <c r="L152" s="152"/>
      <c r="M152" s="153" t="s">
        <v>1</v>
      </c>
      <c r="N152" s="154" t="s">
        <v>38</v>
      </c>
      <c r="O152" s="141">
        <v>0</v>
      </c>
      <c r="P152" s="141">
        <f t="shared" si="11"/>
        <v>0</v>
      </c>
      <c r="Q152" s="141">
        <v>4.2999999999999997E-2</v>
      </c>
      <c r="R152" s="141">
        <f t="shared" si="12"/>
        <v>8.5999999999999993E-2</v>
      </c>
      <c r="S152" s="141">
        <v>0</v>
      </c>
      <c r="T152" s="142">
        <f t="shared" si="13"/>
        <v>0</v>
      </c>
      <c r="AR152" s="143" t="s">
        <v>181</v>
      </c>
      <c r="AT152" s="143" t="s">
        <v>178</v>
      </c>
      <c r="AU152" s="143" t="s">
        <v>144</v>
      </c>
      <c r="AY152" s="13" t="s">
        <v>136</v>
      </c>
      <c r="BE152" s="144">
        <f t="shared" si="14"/>
        <v>0</v>
      </c>
      <c r="BF152" s="144">
        <f t="shared" si="15"/>
        <v>3467.58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144</v>
      </c>
      <c r="BK152" s="144">
        <f t="shared" si="19"/>
        <v>3467.58</v>
      </c>
      <c r="BL152" s="13" t="s">
        <v>143</v>
      </c>
      <c r="BM152" s="143" t="s">
        <v>238</v>
      </c>
    </row>
    <row r="153" spans="2:65" s="1" customFormat="1" ht="49.15" customHeight="1">
      <c r="B153" s="131"/>
      <c r="C153" s="132" t="s">
        <v>239</v>
      </c>
      <c r="D153" s="132" t="s">
        <v>139</v>
      </c>
      <c r="E153" s="133" t="s">
        <v>240</v>
      </c>
      <c r="F153" s="134" t="s">
        <v>241</v>
      </c>
      <c r="G153" s="135" t="s">
        <v>242</v>
      </c>
      <c r="H153" s="136">
        <v>1</v>
      </c>
      <c r="I153" s="137">
        <v>500</v>
      </c>
      <c r="J153" s="137">
        <f t="shared" si="10"/>
        <v>500</v>
      </c>
      <c r="K153" s="138"/>
      <c r="L153" s="25"/>
      <c r="M153" s="139" t="s">
        <v>1</v>
      </c>
      <c r="N153" s="140" t="s">
        <v>38</v>
      </c>
      <c r="O153" s="141">
        <v>1.3049999999999999</v>
      </c>
      <c r="P153" s="141">
        <f t="shared" si="11"/>
        <v>1.3049999999999999</v>
      </c>
      <c r="Q153" s="141">
        <v>0.35871999999999998</v>
      </c>
      <c r="R153" s="141">
        <f t="shared" si="12"/>
        <v>0.35871999999999998</v>
      </c>
      <c r="S153" s="141">
        <v>0</v>
      </c>
      <c r="T153" s="142">
        <f t="shared" si="13"/>
        <v>0</v>
      </c>
      <c r="AR153" s="143" t="s">
        <v>143</v>
      </c>
      <c r="AT153" s="143" t="s">
        <v>139</v>
      </c>
      <c r="AU153" s="143" t="s">
        <v>144</v>
      </c>
      <c r="AY153" s="13" t="s">
        <v>136</v>
      </c>
      <c r="BE153" s="144">
        <f t="shared" si="14"/>
        <v>0</v>
      </c>
      <c r="BF153" s="144">
        <f t="shared" si="15"/>
        <v>500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144</v>
      </c>
      <c r="BK153" s="144">
        <f t="shared" si="19"/>
        <v>500</v>
      </c>
      <c r="BL153" s="13" t="s">
        <v>143</v>
      </c>
      <c r="BM153" s="143" t="s">
        <v>243</v>
      </c>
    </row>
    <row r="154" spans="2:65" s="11" customFormat="1" ht="22.9" customHeight="1">
      <c r="B154" s="120"/>
      <c r="D154" s="121" t="s">
        <v>71</v>
      </c>
      <c r="E154" s="129" t="s">
        <v>244</v>
      </c>
      <c r="F154" s="129" t="s">
        <v>245</v>
      </c>
      <c r="J154" s="130">
        <f>BK154</f>
        <v>3641.04</v>
      </c>
      <c r="L154" s="120"/>
      <c r="M154" s="124"/>
      <c r="P154" s="125">
        <f>P155</f>
        <v>174.87698399999999</v>
      </c>
      <c r="R154" s="125">
        <f>R155</f>
        <v>0</v>
      </c>
      <c r="T154" s="126">
        <f>T155</f>
        <v>0</v>
      </c>
      <c r="AR154" s="121" t="s">
        <v>80</v>
      </c>
      <c r="AT154" s="127" t="s">
        <v>71</v>
      </c>
      <c r="AU154" s="127" t="s">
        <v>80</v>
      </c>
      <c r="AY154" s="121" t="s">
        <v>136</v>
      </c>
      <c r="BK154" s="128">
        <f>BK155</f>
        <v>3641.04</v>
      </c>
    </row>
    <row r="155" spans="2:65" s="1" customFormat="1" ht="33" customHeight="1">
      <c r="B155" s="131"/>
      <c r="C155" s="132" t="s">
        <v>246</v>
      </c>
      <c r="D155" s="132" t="s">
        <v>139</v>
      </c>
      <c r="E155" s="133" t="s">
        <v>247</v>
      </c>
      <c r="F155" s="134" t="s">
        <v>248</v>
      </c>
      <c r="G155" s="135" t="s">
        <v>169</v>
      </c>
      <c r="H155" s="136">
        <v>89.132000000000005</v>
      </c>
      <c r="I155" s="137">
        <v>40.85</v>
      </c>
      <c r="J155" s="137">
        <f>ROUND(I155*H155,2)</f>
        <v>3641.04</v>
      </c>
      <c r="K155" s="138"/>
      <c r="L155" s="25"/>
      <c r="M155" s="139" t="s">
        <v>1</v>
      </c>
      <c r="N155" s="140" t="s">
        <v>38</v>
      </c>
      <c r="O155" s="141">
        <v>1.962</v>
      </c>
      <c r="P155" s="141">
        <f>O155*H155</f>
        <v>174.87698399999999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143</v>
      </c>
      <c r="AT155" s="143" t="s">
        <v>139</v>
      </c>
      <c r="AU155" s="143" t="s">
        <v>144</v>
      </c>
      <c r="AY155" s="13" t="s">
        <v>136</v>
      </c>
      <c r="BE155" s="144">
        <f>IF(N155="základná",J155,0)</f>
        <v>0</v>
      </c>
      <c r="BF155" s="144">
        <f>IF(N155="znížená",J155,0)</f>
        <v>3641.04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3" t="s">
        <v>144</v>
      </c>
      <c r="BK155" s="144">
        <f>ROUND(I155*H155,2)</f>
        <v>3641.04</v>
      </c>
      <c r="BL155" s="13" t="s">
        <v>143</v>
      </c>
      <c r="BM155" s="143" t="s">
        <v>249</v>
      </c>
    </row>
    <row r="156" spans="2:65" s="11" customFormat="1" ht="25.9" customHeight="1">
      <c r="B156" s="120"/>
      <c r="D156" s="121" t="s">
        <v>71</v>
      </c>
      <c r="E156" s="122" t="s">
        <v>250</v>
      </c>
      <c r="F156" s="122" t="s">
        <v>251</v>
      </c>
      <c r="J156" s="123">
        <f>BK156</f>
        <v>25366.16</v>
      </c>
      <c r="L156" s="120"/>
      <c r="M156" s="124"/>
      <c r="P156" s="125">
        <f>P157</f>
        <v>22.661883</v>
      </c>
      <c r="R156" s="125">
        <f>R157</f>
        <v>5.7508500000000007</v>
      </c>
      <c r="T156" s="126">
        <f>T157</f>
        <v>0</v>
      </c>
      <c r="AR156" s="121" t="s">
        <v>144</v>
      </c>
      <c r="AT156" s="127" t="s">
        <v>71</v>
      </c>
      <c r="AU156" s="127" t="s">
        <v>72</v>
      </c>
      <c r="AY156" s="121" t="s">
        <v>136</v>
      </c>
      <c r="BK156" s="128">
        <f>BK157</f>
        <v>25366.16</v>
      </c>
    </row>
    <row r="157" spans="2:65" s="11" customFormat="1" ht="22.9" customHeight="1">
      <c r="B157" s="120"/>
      <c r="D157" s="121" t="s">
        <v>71</v>
      </c>
      <c r="E157" s="129" t="s">
        <v>252</v>
      </c>
      <c r="F157" s="129" t="s">
        <v>253</v>
      </c>
      <c r="J157" s="130">
        <f>BK157</f>
        <v>25366.16</v>
      </c>
      <c r="L157" s="120"/>
      <c r="M157" s="124"/>
      <c r="P157" s="125">
        <f>SUM(P158:P172)</f>
        <v>22.661883</v>
      </c>
      <c r="R157" s="125">
        <f>SUM(R158:R172)</f>
        <v>5.7508500000000007</v>
      </c>
      <c r="T157" s="126">
        <f>SUM(T158:T172)</f>
        <v>0</v>
      </c>
      <c r="AR157" s="121" t="s">
        <v>144</v>
      </c>
      <c r="AT157" s="127" t="s">
        <v>71</v>
      </c>
      <c r="AU157" s="127" t="s">
        <v>80</v>
      </c>
      <c r="AY157" s="121" t="s">
        <v>136</v>
      </c>
      <c r="BK157" s="128">
        <f>SUM(BK158:BK172)</f>
        <v>25366.16</v>
      </c>
    </row>
    <row r="158" spans="2:65" s="1" customFormat="1" ht="24.2" customHeight="1">
      <c r="B158" s="131"/>
      <c r="C158" s="132" t="s">
        <v>254</v>
      </c>
      <c r="D158" s="132" t="s">
        <v>139</v>
      </c>
      <c r="E158" s="133" t="s">
        <v>255</v>
      </c>
      <c r="F158" s="134" t="s">
        <v>256</v>
      </c>
      <c r="G158" s="135" t="s">
        <v>175</v>
      </c>
      <c r="H158" s="136">
        <v>6</v>
      </c>
      <c r="I158" s="137">
        <v>45</v>
      </c>
      <c r="J158" s="137">
        <f t="shared" ref="J158:J172" si="20">ROUND(I158*H158,2)</f>
        <v>270</v>
      </c>
      <c r="K158" s="138"/>
      <c r="L158" s="25"/>
      <c r="M158" s="139" t="s">
        <v>1</v>
      </c>
      <c r="N158" s="140" t="s">
        <v>38</v>
      </c>
      <c r="O158" s="141">
        <v>9.9089999999999998E-2</v>
      </c>
      <c r="P158" s="141">
        <f t="shared" ref="P158:P172" si="21">O158*H158</f>
        <v>0.59453999999999996</v>
      </c>
      <c r="Q158" s="141">
        <v>5.0000000000000002E-5</v>
      </c>
      <c r="R158" s="141">
        <f t="shared" ref="R158:R172" si="22">Q158*H158</f>
        <v>3.0000000000000003E-4</v>
      </c>
      <c r="S158" s="141">
        <v>0</v>
      </c>
      <c r="T158" s="142">
        <f t="shared" ref="T158:T172" si="23">S158*H158</f>
        <v>0</v>
      </c>
      <c r="AR158" s="143" t="s">
        <v>254</v>
      </c>
      <c r="AT158" s="143" t="s">
        <v>139</v>
      </c>
      <c r="AU158" s="143" t="s">
        <v>144</v>
      </c>
      <c r="AY158" s="13" t="s">
        <v>136</v>
      </c>
      <c r="BE158" s="144">
        <f t="shared" ref="BE158:BE172" si="24">IF(N158="základná",J158,0)</f>
        <v>0</v>
      </c>
      <c r="BF158" s="144">
        <f t="shared" ref="BF158:BF172" si="25">IF(N158="znížená",J158,0)</f>
        <v>270</v>
      </c>
      <c r="BG158" s="144">
        <f t="shared" ref="BG158:BG172" si="26">IF(N158="zákl. prenesená",J158,0)</f>
        <v>0</v>
      </c>
      <c r="BH158" s="144">
        <f t="shared" ref="BH158:BH172" si="27">IF(N158="zníž. prenesená",J158,0)</f>
        <v>0</v>
      </c>
      <c r="BI158" s="144">
        <f t="shared" ref="BI158:BI172" si="28">IF(N158="nulová",J158,0)</f>
        <v>0</v>
      </c>
      <c r="BJ158" s="13" t="s">
        <v>144</v>
      </c>
      <c r="BK158" s="144">
        <f t="shared" ref="BK158:BK172" si="29">ROUND(I158*H158,2)</f>
        <v>270</v>
      </c>
      <c r="BL158" s="13" t="s">
        <v>254</v>
      </c>
      <c r="BM158" s="143" t="s">
        <v>257</v>
      </c>
    </row>
    <row r="159" spans="2:65" s="1" customFormat="1" ht="24.2" customHeight="1">
      <c r="B159" s="131"/>
      <c r="C159" s="145" t="s">
        <v>258</v>
      </c>
      <c r="D159" s="145" t="s">
        <v>178</v>
      </c>
      <c r="E159" s="146" t="s">
        <v>259</v>
      </c>
      <c r="F159" s="147" t="s">
        <v>260</v>
      </c>
      <c r="G159" s="148" t="s">
        <v>175</v>
      </c>
      <c r="H159" s="149">
        <v>6</v>
      </c>
      <c r="I159" s="150">
        <v>650</v>
      </c>
      <c r="J159" s="150">
        <f t="shared" si="20"/>
        <v>3900</v>
      </c>
      <c r="K159" s="151"/>
      <c r="L159" s="152"/>
      <c r="M159" s="153" t="s">
        <v>1</v>
      </c>
      <c r="N159" s="154" t="s">
        <v>38</v>
      </c>
      <c r="O159" s="141">
        <v>0</v>
      </c>
      <c r="P159" s="141">
        <f t="shared" si="21"/>
        <v>0</v>
      </c>
      <c r="Q159" s="141">
        <v>1E-3</v>
      </c>
      <c r="R159" s="141">
        <f t="shared" si="22"/>
        <v>6.0000000000000001E-3</v>
      </c>
      <c r="S159" s="141">
        <v>0</v>
      </c>
      <c r="T159" s="142">
        <f t="shared" si="23"/>
        <v>0</v>
      </c>
      <c r="AR159" s="143" t="s">
        <v>246</v>
      </c>
      <c r="AT159" s="143" t="s">
        <v>178</v>
      </c>
      <c r="AU159" s="143" t="s">
        <v>144</v>
      </c>
      <c r="AY159" s="13" t="s">
        <v>136</v>
      </c>
      <c r="BE159" s="144">
        <f t="shared" si="24"/>
        <v>0</v>
      </c>
      <c r="BF159" s="144">
        <f t="shared" si="25"/>
        <v>3900</v>
      </c>
      <c r="BG159" s="144">
        <f t="shared" si="26"/>
        <v>0</v>
      </c>
      <c r="BH159" s="144">
        <f t="shared" si="27"/>
        <v>0</v>
      </c>
      <c r="BI159" s="144">
        <f t="shared" si="28"/>
        <v>0</v>
      </c>
      <c r="BJ159" s="13" t="s">
        <v>144</v>
      </c>
      <c r="BK159" s="144">
        <f t="shared" si="29"/>
        <v>3900</v>
      </c>
      <c r="BL159" s="13" t="s">
        <v>254</v>
      </c>
      <c r="BM159" s="143" t="s">
        <v>261</v>
      </c>
    </row>
    <row r="160" spans="2:65" s="1" customFormat="1" ht="24.2" customHeight="1">
      <c r="B160" s="131"/>
      <c r="C160" s="132" t="s">
        <v>262</v>
      </c>
      <c r="D160" s="132" t="s">
        <v>139</v>
      </c>
      <c r="E160" s="133" t="s">
        <v>263</v>
      </c>
      <c r="F160" s="134" t="s">
        <v>264</v>
      </c>
      <c r="G160" s="135" t="s">
        <v>175</v>
      </c>
      <c r="H160" s="136">
        <v>1</v>
      </c>
      <c r="I160" s="137">
        <v>45</v>
      </c>
      <c r="J160" s="137">
        <f t="shared" si="20"/>
        <v>45</v>
      </c>
      <c r="K160" s="138"/>
      <c r="L160" s="25"/>
      <c r="M160" s="139" t="s">
        <v>1</v>
      </c>
      <c r="N160" s="140" t="s">
        <v>38</v>
      </c>
      <c r="O160" s="141">
        <v>9.9089999999999998E-2</v>
      </c>
      <c r="P160" s="141">
        <f t="shared" si="21"/>
        <v>9.9089999999999998E-2</v>
      </c>
      <c r="Q160" s="141">
        <v>5.0000000000000002E-5</v>
      </c>
      <c r="R160" s="141">
        <f t="shared" si="22"/>
        <v>5.0000000000000002E-5</v>
      </c>
      <c r="S160" s="141">
        <v>0</v>
      </c>
      <c r="T160" s="142">
        <f t="shared" si="23"/>
        <v>0</v>
      </c>
      <c r="AR160" s="143" t="s">
        <v>254</v>
      </c>
      <c r="AT160" s="143" t="s">
        <v>139</v>
      </c>
      <c r="AU160" s="143" t="s">
        <v>144</v>
      </c>
      <c r="AY160" s="13" t="s">
        <v>136</v>
      </c>
      <c r="BE160" s="144">
        <f t="shared" si="24"/>
        <v>0</v>
      </c>
      <c r="BF160" s="144">
        <f t="shared" si="25"/>
        <v>45</v>
      </c>
      <c r="BG160" s="144">
        <f t="shared" si="26"/>
        <v>0</v>
      </c>
      <c r="BH160" s="144">
        <f t="shared" si="27"/>
        <v>0</v>
      </c>
      <c r="BI160" s="144">
        <f t="shared" si="28"/>
        <v>0</v>
      </c>
      <c r="BJ160" s="13" t="s">
        <v>144</v>
      </c>
      <c r="BK160" s="144">
        <f t="shared" si="29"/>
        <v>45</v>
      </c>
      <c r="BL160" s="13" t="s">
        <v>254</v>
      </c>
      <c r="BM160" s="143" t="s">
        <v>265</v>
      </c>
    </row>
    <row r="161" spans="2:65" s="1" customFormat="1" ht="33" customHeight="1">
      <c r="B161" s="131"/>
      <c r="C161" s="145" t="s">
        <v>266</v>
      </c>
      <c r="D161" s="145" t="s">
        <v>178</v>
      </c>
      <c r="E161" s="146" t="s">
        <v>267</v>
      </c>
      <c r="F161" s="147" t="s">
        <v>268</v>
      </c>
      <c r="G161" s="148" t="s">
        <v>175</v>
      </c>
      <c r="H161" s="149">
        <v>1</v>
      </c>
      <c r="I161" s="150">
        <v>4200</v>
      </c>
      <c r="J161" s="150">
        <f t="shared" si="20"/>
        <v>4200</v>
      </c>
      <c r="K161" s="151"/>
      <c r="L161" s="152"/>
      <c r="M161" s="153" t="s">
        <v>1</v>
      </c>
      <c r="N161" s="154" t="s">
        <v>38</v>
      </c>
      <c r="O161" s="141">
        <v>0</v>
      </c>
      <c r="P161" s="141">
        <f t="shared" si="21"/>
        <v>0</v>
      </c>
      <c r="Q161" s="141">
        <v>1E-3</v>
      </c>
      <c r="R161" s="141">
        <f t="shared" si="22"/>
        <v>1E-3</v>
      </c>
      <c r="S161" s="141">
        <v>0</v>
      </c>
      <c r="T161" s="142">
        <f t="shared" si="23"/>
        <v>0</v>
      </c>
      <c r="AR161" s="143" t="s">
        <v>246</v>
      </c>
      <c r="AT161" s="143" t="s">
        <v>178</v>
      </c>
      <c r="AU161" s="143" t="s">
        <v>144</v>
      </c>
      <c r="AY161" s="13" t="s">
        <v>136</v>
      </c>
      <c r="BE161" s="144">
        <f t="shared" si="24"/>
        <v>0</v>
      </c>
      <c r="BF161" s="144">
        <f t="shared" si="25"/>
        <v>4200</v>
      </c>
      <c r="BG161" s="144">
        <f t="shared" si="26"/>
        <v>0</v>
      </c>
      <c r="BH161" s="144">
        <f t="shared" si="27"/>
        <v>0</v>
      </c>
      <c r="BI161" s="144">
        <f t="shared" si="28"/>
        <v>0</v>
      </c>
      <c r="BJ161" s="13" t="s">
        <v>144</v>
      </c>
      <c r="BK161" s="144">
        <f t="shared" si="29"/>
        <v>4200</v>
      </c>
      <c r="BL161" s="13" t="s">
        <v>254</v>
      </c>
      <c r="BM161" s="143" t="s">
        <v>269</v>
      </c>
    </row>
    <row r="162" spans="2:65" s="1" customFormat="1" ht="24.2" customHeight="1">
      <c r="B162" s="131"/>
      <c r="C162" s="132" t="s">
        <v>7</v>
      </c>
      <c r="D162" s="132" t="s">
        <v>139</v>
      </c>
      <c r="E162" s="133" t="s">
        <v>270</v>
      </c>
      <c r="F162" s="134" t="s">
        <v>271</v>
      </c>
      <c r="G162" s="135" t="s">
        <v>175</v>
      </c>
      <c r="H162" s="136">
        <v>13</v>
      </c>
      <c r="I162" s="137">
        <v>45</v>
      </c>
      <c r="J162" s="137">
        <f t="shared" si="20"/>
        <v>585</v>
      </c>
      <c r="K162" s="138"/>
      <c r="L162" s="25"/>
      <c r="M162" s="139" t="s">
        <v>1</v>
      </c>
      <c r="N162" s="140" t="s">
        <v>38</v>
      </c>
      <c r="O162" s="141">
        <v>9.9089999999999998E-2</v>
      </c>
      <c r="P162" s="141">
        <f t="shared" si="21"/>
        <v>1.28817</v>
      </c>
      <c r="Q162" s="141">
        <v>5.0000000000000002E-5</v>
      </c>
      <c r="R162" s="141">
        <f t="shared" si="22"/>
        <v>6.5000000000000008E-4</v>
      </c>
      <c r="S162" s="141">
        <v>0</v>
      </c>
      <c r="T162" s="142">
        <f t="shared" si="23"/>
        <v>0</v>
      </c>
      <c r="AR162" s="143" t="s">
        <v>254</v>
      </c>
      <c r="AT162" s="143" t="s">
        <v>139</v>
      </c>
      <c r="AU162" s="143" t="s">
        <v>144</v>
      </c>
      <c r="AY162" s="13" t="s">
        <v>136</v>
      </c>
      <c r="BE162" s="144">
        <f t="shared" si="24"/>
        <v>0</v>
      </c>
      <c r="BF162" s="144">
        <f t="shared" si="25"/>
        <v>585</v>
      </c>
      <c r="BG162" s="144">
        <f t="shared" si="26"/>
        <v>0</v>
      </c>
      <c r="BH162" s="144">
        <f t="shared" si="27"/>
        <v>0</v>
      </c>
      <c r="BI162" s="144">
        <f t="shared" si="28"/>
        <v>0</v>
      </c>
      <c r="BJ162" s="13" t="s">
        <v>144</v>
      </c>
      <c r="BK162" s="144">
        <f t="shared" si="29"/>
        <v>585</v>
      </c>
      <c r="BL162" s="13" t="s">
        <v>254</v>
      </c>
      <c r="BM162" s="143" t="s">
        <v>272</v>
      </c>
    </row>
    <row r="163" spans="2:65" s="1" customFormat="1" ht="24.2" customHeight="1">
      <c r="B163" s="131"/>
      <c r="C163" s="145" t="s">
        <v>273</v>
      </c>
      <c r="D163" s="145" t="s">
        <v>178</v>
      </c>
      <c r="E163" s="146" t="s">
        <v>274</v>
      </c>
      <c r="F163" s="147" t="s">
        <v>275</v>
      </c>
      <c r="G163" s="148" t="s">
        <v>175</v>
      </c>
      <c r="H163" s="149">
        <v>13</v>
      </c>
      <c r="I163" s="150">
        <v>700</v>
      </c>
      <c r="J163" s="150">
        <f t="shared" si="20"/>
        <v>9100</v>
      </c>
      <c r="K163" s="151"/>
      <c r="L163" s="152"/>
      <c r="M163" s="153" t="s">
        <v>1</v>
      </c>
      <c r="N163" s="154" t="s">
        <v>38</v>
      </c>
      <c r="O163" s="141">
        <v>0</v>
      </c>
      <c r="P163" s="141">
        <f t="shared" si="21"/>
        <v>0</v>
      </c>
      <c r="Q163" s="141">
        <v>0.2</v>
      </c>
      <c r="R163" s="141">
        <f t="shared" si="22"/>
        <v>2.6</v>
      </c>
      <c r="S163" s="141">
        <v>0</v>
      </c>
      <c r="T163" s="142">
        <f t="shared" si="23"/>
        <v>0</v>
      </c>
      <c r="AR163" s="143" t="s">
        <v>246</v>
      </c>
      <c r="AT163" s="143" t="s">
        <v>178</v>
      </c>
      <c r="AU163" s="143" t="s">
        <v>144</v>
      </c>
      <c r="AY163" s="13" t="s">
        <v>136</v>
      </c>
      <c r="BE163" s="144">
        <f t="shared" si="24"/>
        <v>0</v>
      </c>
      <c r="BF163" s="144">
        <f t="shared" si="25"/>
        <v>9100</v>
      </c>
      <c r="BG163" s="144">
        <f t="shared" si="26"/>
        <v>0</v>
      </c>
      <c r="BH163" s="144">
        <f t="shared" si="27"/>
        <v>0</v>
      </c>
      <c r="BI163" s="144">
        <f t="shared" si="28"/>
        <v>0</v>
      </c>
      <c r="BJ163" s="13" t="s">
        <v>144</v>
      </c>
      <c r="BK163" s="144">
        <f t="shared" si="29"/>
        <v>9100</v>
      </c>
      <c r="BL163" s="13" t="s">
        <v>254</v>
      </c>
      <c r="BM163" s="143" t="s">
        <v>276</v>
      </c>
    </row>
    <row r="164" spans="2:65" s="1" customFormat="1" ht="24.2" customHeight="1">
      <c r="B164" s="131"/>
      <c r="C164" s="132" t="s">
        <v>277</v>
      </c>
      <c r="D164" s="132" t="s">
        <v>139</v>
      </c>
      <c r="E164" s="133" t="s">
        <v>278</v>
      </c>
      <c r="F164" s="134" t="s">
        <v>279</v>
      </c>
      <c r="G164" s="135" t="s">
        <v>175</v>
      </c>
      <c r="H164" s="136">
        <v>14</v>
      </c>
      <c r="I164" s="137">
        <v>45</v>
      </c>
      <c r="J164" s="137">
        <f t="shared" si="20"/>
        <v>630</v>
      </c>
      <c r="K164" s="138"/>
      <c r="L164" s="25"/>
      <c r="M164" s="139" t="s">
        <v>1</v>
      </c>
      <c r="N164" s="140" t="s">
        <v>38</v>
      </c>
      <c r="O164" s="141">
        <v>9.9089999999999998E-2</v>
      </c>
      <c r="P164" s="141">
        <f t="shared" si="21"/>
        <v>1.3872599999999999</v>
      </c>
      <c r="Q164" s="141">
        <v>5.0000000000000002E-5</v>
      </c>
      <c r="R164" s="141">
        <f t="shared" si="22"/>
        <v>6.9999999999999999E-4</v>
      </c>
      <c r="S164" s="141">
        <v>0</v>
      </c>
      <c r="T164" s="142">
        <f t="shared" si="23"/>
        <v>0</v>
      </c>
      <c r="AR164" s="143" t="s">
        <v>254</v>
      </c>
      <c r="AT164" s="143" t="s">
        <v>139</v>
      </c>
      <c r="AU164" s="143" t="s">
        <v>144</v>
      </c>
      <c r="AY164" s="13" t="s">
        <v>136</v>
      </c>
      <c r="BE164" s="144">
        <f t="shared" si="24"/>
        <v>0</v>
      </c>
      <c r="BF164" s="144">
        <f t="shared" si="25"/>
        <v>630</v>
      </c>
      <c r="BG164" s="144">
        <f t="shared" si="26"/>
        <v>0</v>
      </c>
      <c r="BH164" s="144">
        <f t="shared" si="27"/>
        <v>0</v>
      </c>
      <c r="BI164" s="144">
        <f t="shared" si="28"/>
        <v>0</v>
      </c>
      <c r="BJ164" s="13" t="s">
        <v>144</v>
      </c>
      <c r="BK164" s="144">
        <f t="shared" si="29"/>
        <v>630</v>
      </c>
      <c r="BL164" s="13" t="s">
        <v>254</v>
      </c>
      <c r="BM164" s="143" t="s">
        <v>280</v>
      </c>
    </row>
    <row r="165" spans="2:65" s="1" customFormat="1" ht="24.2" customHeight="1">
      <c r="B165" s="131"/>
      <c r="C165" s="145" t="s">
        <v>281</v>
      </c>
      <c r="D165" s="145" t="s">
        <v>178</v>
      </c>
      <c r="E165" s="146" t="s">
        <v>282</v>
      </c>
      <c r="F165" s="147" t="s">
        <v>283</v>
      </c>
      <c r="G165" s="148" t="s">
        <v>175</v>
      </c>
      <c r="H165" s="149">
        <v>14</v>
      </c>
      <c r="I165" s="150">
        <v>200</v>
      </c>
      <c r="J165" s="150">
        <f t="shared" si="20"/>
        <v>2800</v>
      </c>
      <c r="K165" s="151"/>
      <c r="L165" s="152"/>
      <c r="M165" s="153" t="s">
        <v>1</v>
      </c>
      <c r="N165" s="154" t="s">
        <v>38</v>
      </c>
      <c r="O165" s="141">
        <v>0</v>
      </c>
      <c r="P165" s="141">
        <f t="shared" si="21"/>
        <v>0</v>
      </c>
      <c r="Q165" s="141">
        <v>0.21</v>
      </c>
      <c r="R165" s="141">
        <f t="shared" si="22"/>
        <v>2.94</v>
      </c>
      <c r="S165" s="141">
        <v>0</v>
      </c>
      <c r="T165" s="142">
        <f t="shared" si="23"/>
        <v>0</v>
      </c>
      <c r="AR165" s="143" t="s">
        <v>246</v>
      </c>
      <c r="AT165" s="143" t="s">
        <v>178</v>
      </c>
      <c r="AU165" s="143" t="s">
        <v>144</v>
      </c>
      <c r="AY165" s="13" t="s">
        <v>136</v>
      </c>
      <c r="BE165" s="144">
        <f t="shared" si="24"/>
        <v>0</v>
      </c>
      <c r="BF165" s="144">
        <f t="shared" si="25"/>
        <v>2800</v>
      </c>
      <c r="BG165" s="144">
        <f t="shared" si="26"/>
        <v>0</v>
      </c>
      <c r="BH165" s="144">
        <f t="shared" si="27"/>
        <v>0</v>
      </c>
      <c r="BI165" s="144">
        <f t="shared" si="28"/>
        <v>0</v>
      </c>
      <c r="BJ165" s="13" t="s">
        <v>144</v>
      </c>
      <c r="BK165" s="144">
        <f t="shared" si="29"/>
        <v>2800</v>
      </c>
      <c r="BL165" s="13" t="s">
        <v>254</v>
      </c>
      <c r="BM165" s="143" t="s">
        <v>284</v>
      </c>
    </row>
    <row r="166" spans="2:65" s="1" customFormat="1" ht="37.9" customHeight="1">
      <c r="B166" s="131"/>
      <c r="C166" s="132" t="s">
        <v>285</v>
      </c>
      <c r="D166" s="132" t="s">
        <v>139</v>
      </c>
      <c r="E166" s="133" t="s">
        <v>286</v>
      </c>
      <c r="F166" s="134" t="s">
        <v>287</v>
      </c>
      <c r="G166" s="135" t="s">
        <v>175</v>
      </c>
      <c r="H166" s="136">
        <v>1</v>
      </c>
      <c r="I166" s="137">
        <v>85</v>
      </c>
      <c r="J166" s="137">
        <f t="shared" si="20"/>
        <v>85</v>
      </c>
      <c r="K166" s="138"/>
      <c r="L166" s="25"/>
      <c r="M166" s="139" t="s">
        <v>1</v>
      </c>
      <c r="N166" s="140" t="s">
        <v>38</v>
      </c>
      <c r="O166" s="141">
        <v>9.9089999999999998E-2</v>
      </c>
      <c r="P166" s="141">
        <f t="shared" si="21"/>
        <v>9.9089999999999998E-2</v>
      </c>
      <c r="Q166" s="141">
        <v>5.0000000000000002E-5</v>
      </c>
      <c r="R166" s="141">
        <f t="shared" si="22"/>
        <v>5.0000000000000002E-5</v>
      </c>
      <c r="S166" s="141">
        <v>0</v>
      </c>
      <c r="T166" s="142">
        <f t="shared" si="23"/>
        <v>0</v>
      </c>
      <c r="AR166" s="143" t="s">
        <v>254</v>
      </c>
      <c r="AT166" s="143" t="s">
        <v>139</v>
      </c>
      <c r="AU166" s="143" t="s">
        <v>144</v>
      </c>
      <c r="AY166" s="13" t="s">
        <v>136</v>
      </c>
      <c r="BE166" s="144">
        <f t="shared" si="24"/>
        <v>0</v>
      </c>
      <c r="BF166" s="144">
        <f t="shared" si="25"/>
        <v>85</v>
      </c>
      <c r="BG166" s="144">
        <f t="shared" si="26"/>
        <v>0</v>
      </c>
      <c r="BH166" s="144">
        <f t="shared" si="27"/>
        <v>0</v>
      </c>
      <c r="BI166" s="144">
        <f t="shared" si="28"/>
        <v>0</v>
      </c>
      <c r="BJ166" s="13" t="s">
        <v>144</v>
      </c>
      <c r="BK166" s="144">
        <f t="shared" si="29"/>
        <v>85</v>
      </c>
      <c r="BL166" s="13" t="s">
        <v>254</v>
      </c>
      <c r="BM166" s="143" t="s">
        <v>288</v>
      </c>
    </row>
    <row r="167" spans="2:65" s="1" customFormat="1" ht="24.2" customHeight="1">
      <c r="B167" s="131"/>
      <c r="C167" s="145" t="s">
        <v>289</v>
      </c>
      <c r="D167" s="145" t="s">
        <v>178</v>
      </c>
      <c r="E167" s="146" t="s">
        <v>290</v>
      </c>
      <c r="F167" s="147" t="s">
        <v>291</v>
      </c>
      <c r="G167" s="148" t="s">
        <v>175</v>
      </c>
      <c r="H167" s="149">
        <v>1</v>
      </c>
      <c r="I167" s="150">
        <v>1200</v>
      </c>
      <c r="J167" s="150">
        <f t="shared" si="20"/>
        <v>1200</v>
      </c>
      <c r="K167" s="151"/>
      <c r="L167" s="152"/>
      <c r="M167" s="153" t="s">
        <v>1</v>
      </c>
      <c r="N167" s="154" t="s">
        <v>38</v>
      </c>
      <c r="O167" s="141">
        <v>0</v>
      </c>
      <c r="P167" s="141">
        <f t="shared" si="21"/>
        <v>0</v>
      </c>
      <c r="Q167" s="141">
        <v>0.2</v>
      </c>
      <c r="R167" s="141">
        <f t="shared" si="22"/>
        <v>0.2</v>
      </c>
      <c r="S167" s="141">
        <v>0</v>
      </c>
      <c r="T167" s="142">
        <f t="shared" si="23"/>
        <v>0</v>
      </c>
      <c r="AR167" s="143" t="s">
        <v>246</v>
      </c>
      <c r="AT167" s="143" t="s">
        <v>178</v>
      </c>
      <c r="AU167" s="143" t="s">
        <v>144</v>
      </c>
      <c r="AY167" s="13" t="s">
        <v>136</v>
      </c>
      <c r="BE167" s="144">
        <f t="shared" si="24"/>
        <v>0</v>
      </c>
      <c r="BF167" s="144">
        <f t="shared" si="25"/>
        <v>1200</v>
      </c>
      <c r="BG167" s="144">
        <f t="shared" si="26"/>
        <v>0</v>
      </c>
      <c r="BH167" s="144">
        <f t="shared" si="27"/>
        <v>0</v>
      </c>
      <c r="BI167" s="144">
        <f t="shared" si="28"/>
        <v>0</v>
      </c>
      <c r="BJ167" s="13" t="s">
        <v>144</v>
      </c>
      <c r="BK167" s="144">
        <f t="shared" si="29"/>
        <v>1200</v>
      </c>
      <c r="BL167" s="13" t="s">
        <v>254</v>
      </c>
      <c r="BM167" s="143" t="s">
        <v>292</v>
      </c>
    </row>
    <row r="168" spans="2:65" s="1" customFormat="1" ht="37.9" customHeight="1">
      <c r="B168" s="131"/>
      <c r="C168" s="132" t="s">
        <v>293</v>
      </c>
      <c r="D168" s="132" t="s">
        <v>139</v>
      </c>
      <c r="E168" s="133" t="s">
        <v>294</v>
      </c>
      <c r="F168" s="134" t="s">
        <v>287</v>
      </c>
      <c r="G168" s="135" t="s">
        <v>175</v>
      </c>
      <c r="H168" s="136">
        <v>1</v>
      </c>
      <c r="I168" s="137">
        <v>85</v>
      </c>
      <c r="J168" s="137">
        <f t="shared" si="20"/>
        <v>85</v>
      </c>
      <c r="K168" s="138"/>
      <c r="L168" s="25"/>
      <c r="M168" s="139" t="s">
        <v>1</v>
      </c>
      <c r="N168" s="140" t="s">
        <v>38</v>
      </c>
      <c r="O168" s="141">
        <v>9.9089999999999998E-2</v>
      </c>
      <c r="P168" s="141">
        <f t="shared" si="21"/>
        <v>9.9089999999999998E-2</v>
      </c>
      <c r="Q168" s="141">
        <v>5.0000000000000002E-5</v>
      </c>
      <c r="R168" s="141">
        <f t="shared" si="22"/>
        <v>5.0000000000000002E-5</v>
      </c>
      <c r="S168" s="141">
        <v>0</v>
      </c>
      <c r="T168" s="142">
        <f t="shared" si="23"/>
        <v>0</v>
      </c>
      <c r="AR168" s="143" t="s">
        <v>254</v>
      </c>
      <c r="AT168" s="143" t="s">
        <v>139</v>
      </c>
      <c r="AU168" s="143" t="s">
        <v>144</v>
      </c>
      <c r="AY168" s="13" t="s">
        <v>136</v>
      </c>
      <c r="BE168" s="144">
        <f t="shared" si="24"/>
        <v>0</v>
      </c>
      <c r="BF168" s="144">
        <f t="shared" si="25"/>
        <v>85</v>
      </c>
      <c r="BG168" s="144">
        <f t="shared" si="26"/>
        <v>0</v>
      </c>
      <c r="BH168" s="144">
        <f t="shared" si="27"/>
        <v>0</v>
      </c>
      <c r="BI168" s="144">
        <f t="shared" si="28"/>
        <v>0</v>
      </c>
      <c r="BJ168" s="13" t="s">
        <v>144</v>
      </c>
      <c r="BK168" s="144">
        <f t="shared" si="29"/>
        <v>85</v>
      </c>
      <c r="BL168" s="13" t="s">
        <v>254</v>
      </c>
      <c r="BM168" s="143" t="s">
        <v>295</v>
      </c>
    </row>
    <row r="169" spans="2:65" s="1" customFormat="1" ht="24.2" customHeight="1">
      <c r="B169" s="131"/>
      <c r="C169" s="145" t="s">
        <v>296</v>
      </c>
      <c r="D169" s="145" t="s">
        <v>178</v>
      </c>
      <c r="E169" s="146" t="s">
        <v>297</v>
      </c>
      <c r="F169" s="147" t="s">
        <v>291</v>
      </c>
      <c r="G169" s="148" t="s">
        <v>175</v>
      </c>
      <c r="H169" s="149">
        <v>1</v>
      </c>
      <c r="I169" s="150">
        <v>1200</v>
      </c>
      <c r="J169" s="150">
        <f t="shared" si="20"/>
        <v>1200</v>
      </c>
      <c r="K169" s="151"/>
      <c r="L169" s="152"/>
      <c r="M169" s="153" t="s">
        <v>1</v>
      </c>
      <c r="N169" s="154" t="s">
        <v>38</v>
      </c>
      <c r="O169" s="141">
        <v>0</v>
      </c>
      <c r="P169" s="141">
        <f t="shared" si="21"/>
        <v>0</v>
      </c>
      <c r="Q169" s="141">
        <v>1E-3</v>
      </c>
      <c r="R169" s="141">
        <f t="shared" si="22"/>
        <v>1E-3</v>
      </c>
      <c r="S169" s="141">
        <v>0</v>
      </c>
      <c r="T169" s="142">
        <f t="shared" si="23"/>
        <v>0</v>
      </c>
      <c r="AR169" s="143" t="s">
        <v>246</v>
      </c>
      <c r="AT169" s="143" t="s">
        <v>178</v>
      </c>
      <c r="AU169" s="143" t="s">
        <v>144</v>
      </c>
      <c r="AY169" s="13" t="s">
        <v>136</v>
      </c>
      <c r="BE169" s="144">
        <f t="shared" si="24"/>
        <v>0</v>
      </c>
      <c r="BF169" s="144">
        <f t="shared" si="25"/>
        <v>1200</v>
      </c>
      <c r="BG169" s="144">
        <f t="shared" si="26"/>
        <v>0</v>
      </c>
      <c r="BH169" s="144">
        <f t="shared" si="27"/>
        <v>0</v>
      </c>
      <c r="BI169" s="144">
        <f t="shared" si="28"/>
        <v>0</v>
      </c>
      <c r="BJ169" s="13" t="s">
        <v>144</v>
      </c>
      <c r="BK169" s="144">
        <f t="shared" si="29"/>
        <v>1200</v>
      </c>
      <c r="BL169" s="13" t="s">
        <v>254</v>
      </c>
      <c r="BM169" s="143" t="s">
        <v>298</v>
      </c>
    </row>
    <row r="170" spans="2:65" s="1" customFormat="1" ht="24.2" customHeight="1">
      <c r="B170" s="131"/>
      <c r="C170" s="132" t="s">
        <v>299</v>
      </c>
      <c r="D170" s="132" t="s">
        <v>139</v>
      </c>
      <c r="E170" s="133" t="s">
        <v>300</v>
      </c>
      <c r="F170" s="134" t="s">
        <v>301</v>
      </c>
      <c r="G170" s="135" t="s">
        <v>175</v>
      </c>
      <c r="H170" s="136">
        <v>1</v>
      </c>
      <c r="I170" s="137">
        <v>95</v>
      </c>
      <c r="J170" s="137">
        <f t="shared" si="20"/>
        <v>95</v>
      </c>
      <c r="K170" s="138"/>
      <c r="L170" s="25"/>
      <c r="M170" s="139" t="s">
        <v>1</v>
      </c>
      <c r="N170" s="140" t="s">
        <v>38</v>
      </c>
      <c r="O170" s="141">
        <v>9.9089999999999998E-2</v>
      </c>
      <c r="P170" s="141">
        <f t="shared" si="21"/>
        <v>9.9089999999999998E-2</v>
      </c>
      <c r="Q170" s="141">
        <v>5.0000000000000002E-5</v>
      </c>
      <c r="R170" s="141">
        <f t="shared" si="22"/>
        <v>5.0000000000000002E-5</v>
      </c>
      <c r="S170" s="141">
        <v>0</v>
      </c>
      <c r="T170" s="142">
        <f t="shared" si="23"/>
        <v>0</v>
      </c>
      <c r="AR170" s="143" t="s">
        <v>254</v>
      </c>
      <c r="AT170" s="143" t="s">
        <v>139</v>
      </c>
      <c r="AU170" s="143" t="s">
        <v>144</v>
      </c>
      <c r="AY170" s="13" t="s">
        <v>136</v>
      </c>
      <c r="BE170" s="144">
        <f t="shared" si="24"/>
        <v>0</v>
      </c>
      <c r="BF170" s="144">
        <f t="shared" si="25"/>
        <v>95</v>
      </c>
      <c r="BG170" s="144">
        <f t="shared" si="26"/>
        <v>0</v>
      </c>
      <c r="BH170" s="144">
        <f t="shared" si="27"/>
        <v>0</v>
      </c>
      <c r="BI170" s="144">
        <f t="shared" si="28"/>
        <v>0</v>
      </c>
      <c r="BJ170" s="13" t="s">
        <v>144</v>
      </c>
      <c r="BK170" s="144">
        <f t="shared" si="29"/>
        <v>95</v>
      </c>
      <c r="BL170" s="13" t="s">
        <v>254</v>
      </c>
      <c r="BM170" s="143" t="s">
        <v>302</v>
      </c>
    </row>
    <row r="171" spans="2:65" s="1" customFormat="1" ht="24.2" customHeight="1">
      <c r="B171" s="131"/>
      <c r="C171" s="145" t="s">
        <v>303</v>
      </c>
      <c r="D171" s="145" t="s">
        <v>178</v>
      </c>
      <c r="E171" s="146" t="s">
        <v>304</v>
      </c>
      <c r="F171" s="147" t="s">
        <v>305</v>
      </c>
      <c r="G171" s="148" t="s">
        <v>175</v>
      </c>
      <c r="H171" s="149">
        <v>1</v>
      </c>
      <c r="I171" s="150">
        <v>900</v>
      </c>
      <c r="J171" s="150">
        <f t="shared" si="20"/>
        <v>900</v>
      </c>
      <c r="K171" s="151"/>
      <c r="L171" s="152"/>
      <c r="M171" s="153" t="s">
        <v>1</v>
      </c>
      <c r="N171" s="154" t="s">
        <v>38</v>
      </c>
      <c r="O171" s="141">
        <v>0</v>
      </c>
      <c r="P171" s="141">
        <f t="shared" si="21"/>
        <v>0</v>
      </c>
      <c r="Q171" s="141">
        <v>1E-3</v>
      </c>
      <c r="R171" s="141">
        <f t="shared" si="22"/>
        <v>1E-3</v>
      </c>
      <c r="S171" s="141">
        <v>0</v>
      </c>
      <c r="T171" s="142">
        <f t="shared" si="23"/>
        <v>0</v>
      </c>
      <c r="AR171" s="143" t="s">
        <v>246</v>
      </c>
      <c r="AT171" s="143" t="s">
        <v>178</v>
      </c>
      <c r="AU171" s="143" t="s">
        <v>144</v>
      </c>
      <c r="AY171" s="13" t="s">
        <v>136</v>
      </c>
      <c r="BE171" s="144">
        <f t="shared" si="24"/>
        <v>0</v>
      </c>
      <c r="BF171" s="144">
        <f t="shared" si="25"/>
        <v>900</v>
      </c>
      <c r="BG171" s="144">
        <f t="shared" si="26"/>
        <v>0</v>
      </c>
      <c r="BH171" s="144">
        <f t="shared" si="27"/>
        <v>0</v>
      </c>
      <c r="BI171" s="144">
        <f t="shared" si="28"/>
        <v>0</v>
      </c>
      <c r="BJ171" s="13" t="s">
        <v>144</v>
      </c>
      <c r="BK171" s="144">
        <f t="shared" si="29"/>
        <v>900</v>
      </c>
      <c r="BL171" s="13" t="s">
        <v>254</v>
      </c>
      <c r="BM171" s="143" t="s">
        <v>306</v>
      </c>
    </row>
    <row r="172" spans="2:65" s="1" customFormat="1" ht="24.2" customHeight="1">
      <c r="B172" s="131"/>
      <c r="C172" s="132" t="s">
        <v>307</v>
      </c>
      <c r="D172" s="132" t="s">
        <v>139</v>
      </c>
      <c r="E172" s="133" t="s">
        <v>308</v>
      </c>
      <c r="F172" s="134" t="s">
        <v>309</v>
      </c>
      <c r="G172" s="135" t="s">
        <v>169</v>
      </c>
      <c r="H172" s="136">
        <v>5.7510000000000003</v>
      </c>
      <c r="I172" s="137">
        <v>47.15</v>
      </c>
      <c r="J172" s="137">
        <f t="shared" si="20"/>
        <v>271.16000000000003</v>
      </c>
      <c r="K172" s="138"/>
      <c r="L172" s="25"/>
      <c r="M172" s="155" t="s">
        <v>1</v>
      </c>
      <c r="N172" s="156" t="s">
        <v>38</v>
      </c>
      <c r="O172" s="157">
        <v>3.3029999999999999</v>
      </c>
      <c r="P172" s="157">
        <f t="shared" si="21"/>
        <v>18.995553000000001</v>
      </c>
      <c r="Q172" s="157">
        <v>0</v>
      </c>
      <c r="R172" s="157">
        <f t="shared" si="22"/>
        <v>0</v>
      </c>
      <c r="S172" s="157">
        <v>0</v>
      </c>
      <c r="T172" s="158">
        <f t="shared" si="23"/>
        <v>0</v>
      </c>
      <c r="AR172" s="143" t="s">
        <v>254</v>
      </c>
      <c r="AT172" s="143" t="s">
        <v>139</v>
      </c>
      <c r="AU172" s="143" t="s">
        <v>144</v>
      </c>
      <c r="AY172" s="13" t="s">
        <v>136</v>
      </c>
      <c r="BE172" s="144">
        <f t="shared" si="24"/>
        <v>0</v>
      </c>
      <c r="BF172" s="144">
        <f t="shared" si="25"/>
        <v>271.16000000000003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144</v>
      </c>
      <c r="BK172" s="144">
        <f t="shared" si="29"/>
        <v>271.16000000000003</v>
      </c>
      <c r="BL172" s="13" t="s">
        <v>254</v>
      </c>
      <c r="BM172" s="143" t="s">
        <v>310</v>
      </c>
    </row>
    <row r="173" spans="2:65" s="1" customFormat="1" ht="6.95" customHeight="1"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25"/>
    </row>
  </sheetData>
  <autoFilter ref="C123:K172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14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5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106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6" t="str">
        <f>'Rekapitulácia stavby'!K6</f>
        <v>Revitalizácia verejného priestranstva Kazanská</v>
      </c>
      <c r="F7" s="197"/>
      <c r="G7" s="197"/>
      <c r="H7" s="197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59" t="s">
        <v>311</v>
      </c>
      <c r="F9" s="198"/>
      <c r="G9" s="198"/>
      <c r="H9" s="198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6. 8. 2022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8" t="str">
        <f>'Rekapitulácia stavby'!E14</f>
        <v xml:space="preserve"> </v>
      </c>
      <c r="F18" s="178"/>
      <c r="G18" s="178"/>
      <c r="H18" s="178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28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ROUND(J119, 2)</f>
        <v>66420.929999999993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ROUND((SUM(BE119:BE141)),  2)</f>
        <v>0</v>
      </c>
      <c r="G33" s="88"/>
      <c r="H33" s="88"/>
      <c r="I33" s="89">
        <v>0.2</v>
      </c>
      <c r="J33" s="87">
        <f>ROUND(((SUM(BE119:BE141))*I33),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ROUND((SUM(BF119:BF141)),  2)</f>
        <v>66420.929999999993</v>
      </c>
      <c r="I34" s="91">
        <v>0.2</v>
      </c>
      <c r="J34" s="90">
        <f>ROUND(((SUM(BF119:BF141))*I34),  2)</f>
        <v>13284.19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ROUND((SUM(BG119:BG141)),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ROUND((SUM(BH119:BH141)),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ROUND((SUM(BI119:BI141)),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79705.119999999995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109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6" t="str">
        <f>E7</f>
        <v>Revitalizácia verejného priestranstva Kazanská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107</v>
      </c>
      <c r="L86" s="25"/>
    </row>
    <row r="87" spans="2:47" s="1" customFormat="1" ht="16.5" hidden="1" customHeight="1">
      <c r="B87" s="25"/>
      <c r="E87" s="159" t="str">
        <f>E9</f>
        <v>SO-01 - Búracie práce</v>
      </c>
      <c r="F87" s="198"/>
      <c r="G87" s="198"/>
      <c r="H87" s="198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>mestská časť Vrakuňa</v>
      </c>
      <c r="I89" s="22" t="s">
        <v>19</v>
      </c>
      <c r="J89" s="48" t="str">
        <f>IF(J12="","",J12)</f>
        <v>6. 8. 2022</v>
      </c>
      <c r="L89" s="25"/>
    </row>
    <row r="90" spans="2:47" s="1" customFormat="1" ht="6.95" hidden="1" customHeight="1">
      <c r="B90" s="25"/>
      <c r="L90" s="25"/>
    </row>
    <row r="91" spans="2:47" s="1" customFormat="1" ht="25.7" hidden="1" customHeight="1">
      <c r="B91" s="25"/>
      <c r="C91" s="22" t="s">
        <v>21</v>
      </c>
      <c r="F91" s="20" t="str">
        <f>E15</f>
        <v>Hlavné mesto SR Bratislava</v>
      </c>
      <c r="I91" s="22" t="s">
        <v>27</v>
      </c>
      <c r="J91" s="23" t="str">
        <f>E21</f>
        <v>PLURAL, s.r.o. &amp; ZEROZERO.SK</v>
      </c>
      <c r="L91" s="25"/>
    </row>
    <row r="92" spans="2:47" s="1" customFormat="1" ht="25.7" hidden="1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PLURAL, s.r.o. &amp; ZEROZERO.SK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110</v>
      </c>
      <c r="D94" s="92"/>
      <c r="E94" s="92"/>
      <c r="F94" s="92"/>
      <c r="G94" s="92"/>
      <c r="H94" s="92"/>
      <c r="I94" s="92"/>
      <c r="J94" s="101" t="s">
        <v>111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112</v>
      </c>
      <c r="J96" s="62">
        <f>J119</f>
        <v>66420.929999999993</v>
      </c>
      <c r="L96" s="25"/>
      <c r="AU96" s="13" t="s">
        <v>113</v>
      </c>
    </row>
    <row r="97" spans="2:12" s="8" customFormat="1" ht="24.95" hidden="1" customHeight="1">
      <c r="B97" s="103"/>
      <c r="D97" s="104" t="s">
        <v>114</v>
      </c>
      <c r="E97" s="105"/>
      <c r="F97" s="105"/>
      <c r="G97" s="105"/>
      <c r="H97" s="105"/>
      <c r="I97" s="105"/>
      <c r="J97" s="106">
        <f>J120</f>
        <v>66420.929999999993</v>
      </c>
      <c r="L97" s="103"/>
    </row>
    <row r="98" spans="2:12" s="9" customFormat="1" ht="19.899999999999999" hidden="1" customHeight="1">
      <c r="B98" s="107"/>
      <c r="D98" s="108" t="s">
        <v>115</v>
      </c>
      <c r="E98" s="109"/>
      <c r="F98" s="109"/>
      <c r="G98" s="109"/>
      <c r="H98" s="109"/>
      <c r="I98" s="109"/>
      <c r="J98" s="110">
        <f>J121</f>
        <v>8618.9500000000007</v>
      </c>
      <c r="L98" s="107"/>
    </row>
    <row r="99" spans="2:12" s="9" customFormat="1" ht="19.899999999999999" hidden="1" customHeight="1">
      <c r="B99" s="107"/>
      <c r="D99" s="108" t="s">
        <v>118</v>
      </c>
      <c r="E99" s="109"/>
      <c r="F99" s="109"/>
      <c r="G99" s="109"/>
      <c r="H99" s="109"/>
      <c r="I99" s="109"/>
      <c r="J99" s="110">
        <f>J128</f>
        <v>57801.979999999996</v>
      </c>
      <c r="L99" s="107"/>
    </row>
    <row r="100" spans="2:12" s="1" customFormat="1" ht="21.75" hidden="1" customHeight="1">
      <c r="B100" s="25"/>
      <c r="L100" s="25"/>
    </row>
    <row r="101" spans="2:12" s="1" customFormat="1" ht="6.95" hidden="1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5"/>
    </row>
    <row r="102" spans="2:12" ht="11.25" hidden="1"/>
    <row r="103" spans="2:12" ht="11.25" hidden="1"/>
    <row r="104" spans="2:12" ht="11.25" hidden="1"/>
    <row r="105" spans="2:12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5"/>
    </row>
    <row r="106" spans="2:12" s="1" customFormat="1" ht="24.95" customHeight="1">
      <c r="B106" s="25"/>
      <c r="C106" s="17" t="s">
        <v>122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13</v>
      </c>
      <c r="L108" s="25"/>
    </row>
    <row r="109" spans="2:12" s="1" customFormat="1" ht="16.5" customHeight="1">
      <c r="B109" s="25"/>
      <c r="E109" s="196" t="str">
        <f>E7</f>
        <v>Revitalizácia verejného priestranstva Kazanská</v>
      </c>
      <c r="F109" s="197"/>
      <c r="G109" s="197"/>
      <c r="H109" s="197"/>
      <c r="L109" s="25"/>
    </row>
    <row r="110" spans="2:12" s="1" customFormat="1" ht="12" customHeight="1">
      <c r="B110" s="25"/>
      <c r="C110" s="22" t="s">
        <v>107</v>
      </c>
      <c r="L110" s="25"/>
    </row>
    <row r="111" spans="2:12" s="1" customFormat="1" ht="16.5" customHeight="1">
      <c r="B111" s="25"/>
      <c r="E111" s="159" t="str">
        <f>E9</f>
        <v>SO-01 - Búracie práce</v>
      </c>
      <c r="F111" s="198"/>
      <c r="G111" s="198"/>
      <c r="H111" s="198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17</v>
      </c>
      <c r="F113" s="20" t="str">
        <f>F12</f>
        <v>mestská časť Vrakuňa</v>
      </c>
      <c r="I113" s="22" t="s">
        <v>19</v>
      </c>
      <c r="J113" s="48" t="str">
        <f>IF(J12="","",J12)</f>
        <v>6. 8. 2022</v>
      </c>
      <c r="L113" s="25"/>
    </row>
    <row r="114" spans="2:65" s="1" customFormat="1" ht="6.95" customHeight="1">
      <c r="B114" s="25"/>
      <c r="L114" s="25"/>
    </row>
    <row r="115" spans="2:65" s="1" customFormat="1" ht="25.7" customHeight="1">
      <c r="B115" s="25"/>
      <c r="C115" s="22" t="s">
        <v>21</v>
      </c>
      <c r="F115" s="20" t="str">
        <f>E15</f>
        <v>Hlavné mesto SR Bratislava</v>
      </c>
      <c r="I115" s="22" t="s">
        <v>27</v>
      </c>
      <c r="J115" s="23" t="str">
        <f>E21</f>
        <v>PLURAL, s.r.o. &amp; ZEROZERO.SK</v>
      </c>
      <c r="L115" s="25"/>
    </row>
    <row r="116" spans="2:65" s="1" customFormat="1" ht="25.7" customHeight="1">
      <c r="B116" s="25"/>
      <c r="C116" s="22" t="s">
        <v>25</v>
      </c>
      <c r="F116" s="20" t="str">
        <f>IF(E18="","",E18)</f>
        <v xml:space="preserve"> </v>
      </c>
      <c r="I116" s="22" t="s">
        <v>30</v>
      </c>
      <c r="J116" s="23" t="str">
        <f>E24</f>
        <v>PLURAL, s.r.o. &amp; ZEROZERO.SK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11"/>
      <c r="C118" s="112" t="s">
        <v>123</v>
      </c>
      <c r="D118" s="113" t="s">
        <v>57</v>
      </c>
      <c r="E118" s="113" t="s">
        <v>53</v>
      </c>
      <c r="F118" s="113" t="s">
        <v>54</v>
      </c>
      <c r="G118" s="113" t="s">
        <v>124</v>
      </c>
      <c r="H118" s="113" t="s">
        <v>125</v>
      </c>
      <c r="I118" s="113" t="s">
        <v>126</v>
      </c>
      <c r="J118" s="114" t="s">
        <v>111</v>
      </c>
      <c r="K118" s="115" t="s">
        <v>127</v>
      </c>
      <c r="L118" s="111"/>
      <c r="M118" s="55" t="s">
        <v>1</v>
      </c>
      <c r="N118" s="56" t="s">
        <v>36</v>
      </c>
      <c r="O118" s="56" t="s">
        <v>128</v>
      </c>
      <c r="P118" s="56" t="s">
        <v>129</v>
      </c>
      <c r="Q118" s="56" t="s">
        <v>130</v>
      </c>
      <c r="R118" s="56" t="s">
        <v>131</v>
      </c>
      <c r="S118" s="56" t="s">
        <v>132</v>
      </c>
      <c r="T118" s="57" t="s">
        <v>133</v>
      </c>
    </row>
    <row r="119" spans="2:65" s="1" customFormat="1" ht="22.9" customHeight="1">
      <c r="B119" s="25"/>
      <c r="C119" s="60" t="s">
        <v>112</v>
      </c>
      <c r="J119" s="116">
        <f>BK119</f>
        <v>66420.929999999993</v>
      </c>
      <c r="L119" s="25"/>
      <c r="M119" s="58"/>
      <c r="N119" s="49"/>
      <c r="O119" s="49"/>
      <c r="P119" s="117">
        <f>P120</f>
        <v>2306.8959519999999</v>
      </c>
      <c r="Q119" s="49"/>
      <c r="R119" s="117">
        <f>R120</f>
        <v>0</v>
      </c>
      <c r="S119" s="49"/>
      <c r="T119" s="118">
        <f>T120</f>
        <v>1179.3436999999999</v>
      </c>
      <c r="AT119" s="13" t="s">
        <v>71</v>
      </c>
      <c r="AU119" s="13" t="s">
        <v>113</v>
      </c>
      <c r="BK119" s="119">
        <f>BK120</f>
        <v>66420.929999999993</v>
      </c>
    </row>
    <row r="120" spans="2:65" s="11" customFormat="1" ht="25.9" customHeight="1">
      <c r="B120" s="120"/>
      <c r="D120" s="121" t="s">
        <v>71</v>
      </c>
      <c r="E120" s="122" t="s">
        <v>134</v>
      </c>
      <c r="F120" s="122" t="s">
        <v>135</v>
      </c>
      <c r="J120" s="123">
        <f>BK120</f>
        <v>66420.929999999993</v>
      </c>
      <c r="L120" s="120"/>
      <c r="M120" s="124"/>
      <c r="P120" s="125">
        <f>P121+P128</f>
        <v>2306.8959519999999</v>
      </c>
      <c r="R120" s="125">
        <f>R121+R128</f>
        <v>0</v>
      </c>
      <c r="T120" s="126">
        <f>T121+T128</f>
        <v>1179.3436999999999</v>
      </c>
      <c r="AR120" s="121" t="s">
        <v>80</v>
      </c>
      <c r="AT120" s="127" t="s">
        <v>71</v>
      </c>
      <c r="AU120" s="127" t="s">
        <v>72</v>
      </c>
      <c r="AY120" s="121" t="s">
        <v>136</v>
      </c>
      <c r="BK120" s="128">
        <f>BK121+BK128</f>
        <v>66420.929999999993</v>
      </c>
    </row>
    <row r="121" spans="2:65" s="11" customFormat="1" ht="22.9" customHeight="1">
      <c r="B121" s="120"/>
      <c r="D121" s="121" t="s">
        <v>71</v>
      </c>
      <c r="E121" s="129" t="s">
        <v>80</v>
      </c>
      <c r="F121" s="129" t="s">
        <v>137</v>
      </c>
      <c r="J121" s="130">
        <f>BK121</f>
        <v>8618.9500000000007</v>
      </c>
      <c r="L121" s="120"/>
      <c r="M121" s="124"/>
      <c r="P121" s="125">
        <f>SUM(P122:P127)</f>
        <v>414.76400000000007</v>
      </c>
      <c r="R121" s="125">
        <f>SUM(R122:R127)</f>
        <v>0</v>
      </c>
      <c r="T121" s="126">
        <f>SUM(T122:T127)</f>
        <v>1157.6906999999999</v>
      </c>
      <c r="AR121" s="121" t="s">
        <v>80</v>
      </c>
      <c r="AT121" s="127" t="s">
        <v>71</v>
      </c>
      <c r="AU121" s="127" t="s">
        <v>80</v>
      </c>
      <c r="AY121" s="121" t="s">
        <v>136</v>
      </c>
      <c r="BK121" s="128">
        <f>SUM(BK122:BK127)</f>
        <v>8618.9500000000007</v>
      </c>
    </row>
    <row r="122" spans="2:65" s="1" customFormat="1" ht="33" customHeight="1">
      <c r="B122" s="131"/>
      <c r="C122" s="132" t="s">
        <v>143</v>
      </c>
      <c r="D122" s="132" t="s">
        <v>139</v>
      </c>
      <c r="E122" s="133" t="s">
        <v>312</v>
      </c>
      <c r="F122" s="134" t="s">
        <v>313</v>
      </c>
      <c r="G122" s="135" t="s">
        <v>314</v>
      </c>
      <c r="H122" s="136">
        <v>168.9</v>
      </c>
      <c r="I122" s="137">
        <v>1.9</v>
      </c>
      <c r="J122" s="137">
        <f t="shared" ref="J122:J127" si="0">ROUND(I122*H122,2)</f>
        <v>320.91000000000003</v>
      </c>
      <c r="K122" s="138"/>
      <c r="L122" s="25"/>
      <c r="M122" s="139" t="s">
        <v>1</v>
      </c>
      <c r="N122" s="140" t="s">
        <v>38</v>
      </c>
      <c r="O122" s="141">
        <v>0.151</v>
      </c>
      <c r="P122" s="141">
        <f t="shared" ref="P122:P127" si="1">O122*H122</f>
        <v>25.503900000000002</v>
      </c>
      <c r="Q122" s="141">
        <v>0</v>
      </c>
      <c r="R122" s="141">
        <f t="shared" ref="R122:R127" si="2">Q122*H122</f>
        <v>0</v>
      </c>
      <c r="S122" s="141">
        <v>0.13800000000000001</v>
      </c>
      <c r="T122" s="142">
        <f t="shared" ref="T122:T127" si="3">S122*H122</f>
        <v>23.308200000000003</v>
      </c>
      <c r="AR122" s="143" t="s">
        <v>143</v>
      </c>
      <c r="AT122" s="143" t="s">
        <v>139</v>
      </c>
      <c r="AU122" s="143" t="s">
        <v>144</v>
      </c>
      <c r="AY122" s="13" t="s">
        <v>136</v>
      </c>
      <c r="BE122" s="144">
        <f t="shared" ref="BE122:BE127" si="4">IF(N122="základná",J122,0)</f>
        <v>0</v>
      </c>
      <c r="BF122" s="144">
        <f t="shared" ref="BF122:BF127" si="5">IF(N122="znížená",J122,0)</f>
        <v>320.91000000000003</v>
      </c>
      <c r="BG122" s="144">
        <f t="shared" ref="BG122:BG127" si="6">IF(N122="zákl. prenesená",J122,0)</f>
        <v>0</v>
      </c>
      <c r="BH122" s="144">
        <f t="shared" ref="BH122:BH127" si="7">IF(N122="zníž. prenesená",J122,0)</f>
        <v>0</v>
      </c>
      <c r="BI122" s="144">
        <f t="shared" ref="BI122:BI127" si="8">IF(N122="nulová",J122,0)</f>
        <v>0</v>
      </c>
      <c r="BJ122" s="13" t="s">
        <v>144</v>
      </c>
      <c r="BK122" s="144">
        <f t="shared" ref="BK122:BK127" si="9">ROUND(I122*H122,2)</f>
        <v>320.91000000000003</v>
      </c>
      <c r="BL122" s="13" t="s">
        <v>143</v>
      </c>
      <c r="BM122" s="143" t="s">
        <v>315</v>
      </c>
    </row>
    <row r="123" spans="2:65" s="1" customFormat="1" ht="24.2" customHeight="1">
      <c r="B123" s="131"/>
      <c r="C123" s="132" t="s">
        <v>191</v>
      </c>
      <c r="D123" s="132" t="s">
        <v>139</v>
      </c>
      <c r="E123" s="133" t="s">
        <v>316</v>
      </c>
      <c r="F123" s="134" t="s">
        <v>317</v>
      </c>
      <c r="G123" s="135" t="s">
        <v>314</v>
      </c>
      <c r="H123" s="136">
        <v>72.099999999999994</v>
      </c>
      <c r="I123" s="137">
        <v>2.97</v>
      </c>
      <c r="J123" s="137">
        <f t="shared" si="0"/>
        <v>214.14</v>
      </c>
      <c r="K123" s="138"/>
      <c r="L123" s="25"/>
      <c r="M123" s="139" t="s">
        <v>1</v>
      </c>
      <c r="N123" s="140" t="s">
        <v>38</v>
      </c>
      <c r="O123" s="141">
        <v>0.23599999999999999</v>
      </c>
      <c r="P123" s="141">
        <f t="shared" si="1"/>
        <v>17.015599999999999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143</v>
      </c>
      <c r="AT123" s="143" t="s">
        <v>139</v>
      </c>
      <c r="AU123" s="143" t="s">
        <v>144</v>
      </c>
      <c r="AY123" s="13" t="s">
        <v>136</v>
      </c>
      <c r="BE123" s="144">
        <f t="shared" si="4"/>
        <v>0</v>
      </c>
      <c r="BF123" s="144">
        <f t="shared" si="5"/>
        <v>214.14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144</v>
      </c>
      <c r="BK123" s="144">
        <f t="shared" si="9"/>
        <v>214.14</v>
      </c>
      <c r="BL123" s="13" t="s">
        <v>143</v>
      </c>
      <c r="BM123" s="143" t="s">
        <v>318</v>
      </c>
    </row>
    <row r="124" spans="2:65" s="1" customFormat="1" ht="33" customHeight="1">
      <c r="B124" s="131"/>
      <c r="C124" s="132" t="s">
        <v>223</v>
      </c>
      <c r="D124" s="132" t="s">
        <v>139</v>
      </c>
      <c r="E124" s="133" t="s">
        <v>319</v>
      </c>
      <c r="F124" s="134" t="s">
        <v>320</v>
      </c>
      <c r="G124" s="135" t="s">
        <v>314</v>
      </c>
      <c r="H124" s="136">
        <v>1924.8</v>
      </c>
      <c r="I124" s="137">
        <v>0.62</v>
      </c>
      <c r="J124" s="137">
        <f t="shared" si="0"/>
        <v>1193.3800000000001</v>
      </c>
      <c r="K124" s="138"/>
      <c r="L124" s="25"/>
      <c r="M124" s="139" t="s">
        <v>1</v>
      </c>
      <c r="N124" s="140" t="s">
        <v>38</v>
      </c>
      <c r="O124" s="141">
        <v>3.2000000000000001E-2</v>
      </c>
      <c r="P124" s="141">
        <f t="shared" si="1"/>
        <v>61.593600000000002</v>
      </c>
      <c r="Q124" s="141">
        <v>0</v>
      </c>
      <c r="R124" s="141">
        <f t="shared" si="2"/>
        <v>0</v>
      </c>
      <c r="S124" s="141">
        <v>0.16</v>
      </c>
      <c r="T124" s="142">
        <f t="shared" si="3"/>
        <v>307.96800000000002</v>
      </c>
      <c r="AR124" s="143" t="s">
        <v>143</v>
      </c>
      <c r="AT124" s="143" t="s">
        <v>139</v>
      </c>
      <c r="AU124" s="143" t="s">
        <v>144</v>
      </c>
      <c r="AY124" s="13" t="s">
        <v>136</v>
      </c>
      <c r="BE124" s="144">
        <f t="shared" si="4"/>
        <v>0</v>
      </c>
      <c r="BF124" s="144">
        <f t="shared" si="5"/>
        <v>1193.3800000000001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144</v>
      </c>
      <c r="BK124" s="144">
        <f t="shared" si="9"/>
        <v>1193.3800000000001</v>
      </c>
      <c r="BL124" s="13" t="s">
        <v>143</v>
      </c>
      <c r="BM124" s="143" t="s">
        <v>321</v>
      </c>
    </row>
    <row r="125" spans="2:65" s="1" customFormat="1" ht="37.9" customHeight="1">
      <c r="B125" s="131"/>
      <c r="C125" s="132" t="s">
        <v>227</v>
      </c>
      <c r="D125" s="132" t="s">
        <v>139</v>
      </c>
      <c r="E125" s="133" t="s">
        <v>322</v>
      </c>
      <c r="F125" s="134" t="s">
        <v>323</v>
      </c>
      <c r="G125" s="135" t="s">
        <v>314</v>
      </c>
      <c r="H125" s="136">
        <v>1924.8</v>
      </c>
      <c r="I125" s="137">
        <v>1.43</v>
      </c>
      <c r="J125" s="137">
        <f t="shared" si="0"/>
        <v>2752.46</v>
      </c>
      <c r="K125" s="138"/>
      <c r="L125" s="25"/>
      <c r="M125" s="139" t="s">
        <v>1</v>
      </c>
      <c r="N125" s="140" t="s">
        <v>38</v>
      </c>
      <c r="O125" s="141">
        <v>6.9000000000000006E-2</v>
      </c>
      <c r="P125" s="141">
        <f t="shared" si="1"/>
        <v>132.81120000000001</v>
      </c>
      <c r="Q125" s="141">
        <v>0</v>
      </c>
      <c r="R125" s="141">
        <f t="shared" si="2"/>
        <v>0</v>
      </c>
      <c r="S125" s="141">
        <v>0.23499999999999999</v>
      </c>
      <c r="T125" s="142">
        <f t="shared" si="3"/>
        <v>452.32799999999997</v>
      </c>
      <c r="AR125" s="143" t="s">
        <v>143</v>
      </c>
      <c r="AT125" s="143" t="s">
        <v>139</v>
      </c>
      <c r="AU125" s="143" t="s">
        <v>144</v>
      </c>
      <c r="AY125" s="13" t="s">
        <v>136</v>
      </c>
      <c r="BE125" s="144">
        <f t="shared" si="4"/>
        <v>0</v>
      </c>
      <c r="BF125" s="144">
        <f t="shared" si="5"/>
        <v>2752.46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144</v>
      </c>
      <c r="BK125" s="144">
        <f t="shared" si="9"/>
        <v>2752.46</v>
      </c>
      <c r="BL125" s="13" t="s">
        <v>143</v>
      </c>
      <c r="BM125" s="143" t="s">
        <v>324</v>
      </c>
    </row>
    <row r="126" spans="2:65" s="1" customFormat="1" ht="33" customHeight="1">
      <c r="B126" s="131"/>
      <c r="C126" s="132" t="s">
        <v>144</v>
      </c>
      <c r="D126" s="132" t="s">
        <v>139</v>
      </c>
      <c r="E126" s="133" t="s">
        <v>325</v>
      </c>
      <c r="F126" s="134" t="s">
        <v>326</v>
      </c>
      <c r="G126" s="135" t="s">
        <v>314</v>
      </c>
      <c r="H126" s="136">
        <v>217.3</v>
      </c>
      <c r="I126" s="137">
        <v>8.65</v>
      </c>
      <c r="J126" s="137">
        <f t="shared" si="0"/>
        <v>1879.65</v>
      </c>
      <c r="K126" s="138"/>
      <c r="L126" s="25"/>
      <c r="M126" s="139" t="s">
        <v>1</v>
      </c>
      <c r="N126" s="140" t="s">
        <v>38</v>
      </c>
      <c r="O126" s="141">
        <v>0.31900000000000001</v>
      </c>
      <c r="P126" s="141">
        <f t="shared" si="1"/>
        <v>69.318700000000007</v>
      </c>
      <c r="Q126" s="141">
        <v>0</v>
      </c>
      <c r="R126" s="141">
        <f t="shared" si="2"/>
        <v>0</v>
      </c>
      <c r="S126" s="141">
        <v>0.5</v>
      </c>
      <c r="T126" s="142">
        <f t="shared" si="3"/>
        <v>108.65</v>
      </c>
      <c r="AR126" s="143" t="s">
        <v>143</v>
      </c>
      <c r="AT126" s="143" t="s">
        <v>139</v>
      </c>
      <c r="AU126" s="143" t="s">
        <v>144</v>
      </c>
      <c r="AY126" s="13" t="s">
        <v>136</v>
      </c>
      <c r="BE126" s="144">
        <f t="shared" si="4"/>
        <v>0</v>
      </c>
      <c r="BF126" s="144">
        <f t="shared" si="5"/>
        <v>1879.65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144</v>
      </c>
      <c r="BK126" s="144">
        <f t="shared" si="9"/>
        <v>1879.65</v>
      </c>
      <c r="BL126" s="13" t="s">
        <v>143</v>
      </c>
      <c r="BM126" s="143" t="s">
        <v>327</v>
      </c>
    </row>
    <row r="127" spans="2:65" s="1" customFormat="1" ht="24.2" customHeight="1">
      <c r="B127" s="131"/>
      <c r="C127" s="132" t="s">
        <v>80</v>
      </c>
      <c r="D127" s="132" t="s">
        <v>139</v>
      </c>
      <c r="E127" s="133" t="s">
        <v>328</v>
      </c>
      <c r="F127" s="134" t="s">
        <v>329</v>
      </c>
      <c r="G127" s="135" t="s">
        <v>314</v>
      </c>
      <c r="H127" s="136">
        <v>1466.5</v>
      </c>
      <c r="I127" s="137">
        <v>1.54</v>
      </c>
      <c r="J127" s="137">
        <f t="shared" si="0"/>
        <v>2258.41</v>
      </c>
      <c r="K127" s="138"/>
      <c r="L127" s="25"/>
      <c r="M127" s="139" t="s">
        <v>1</v>
      </c>
      <c r="N127" s="140" t="s">
        <v>38</v>
      </c>
      <c r="O127" s="141">
        <v>7.3999999999999996E-2</v>
      </c>
      <c r="P127" s="141">
        <f t="shared" si="1"/>
        <v>108.521</v>
      </c>
      <c r="Q127" s="141">
        <v>0</v>
      </c>
      <c r="R127" s="141">
        <f t="shared" si="2"/>
        <v>0</v>
      </c>
      <c r="S127" s="141">
        <v>0.18099999999999999</v>
      </c>
      <c r="T127" s="142">
        <f t="shared" si="3"/>
        <v>265.43649999999997</v>
      </c>
      <c r="AR127" s="143" t="s">
        <v>143</v>
      </c>
      <c r="AT127" s="143" t="s">
        <v>139</v>
      </c>
      <c r="AU127" s="143" t="s">
        <v>144</v>
      </c>
      <c r="AY127" s="13" t="s">
        <v>136</v>
      </c>
      <c r="BE127" s="144">
        <f t="shared" si="4"/>
        <v>0</v>
      </c>
      <c r="BF127" s="144">
        <f t="shared" si="5"/>
        <v>2258.41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144</v>
      </c>
      <c r="BK127" s="144">
        <f t="shared" si="9"/>
        <v>2258.41</v>
      </c>
      <c r="BL127" s="13" t="s">
        <v>143</v>
      </c>
      <c r="BM127" s="143" t="s">
        <v>330</v>
      </c>
    </row>
    <row r="128" spans="2:65" s="11" customFormat="1" ht="22.9" customHeight="1">
      <c r="B128" s="120"/>
      <c r="D128" s="121" t="s">
        <v>71</v>
      </c>
      <c r="E128" s="129" t="s">
        <v>209</v>
      </c>
      <c r="F128" s="129" t="s">
        <v>210</v>
      </c>
      <c r="J128" s="130">
        <f>BK128</f>
        <v>57801.979999999996</v>
      </c>
      <c r="L128" s="120"/>
      <c r="M128" s="124"/>
      <c r="P128" s="125">
        <f>SUM(P129:P141)</f>
        <v>1892.131952</v>
      </c>
      <c r="R128" s="125">
        <f>SUM(R129:R141)</f>
        <v>0</v>
      </c>
      <c r="T128" s="126">
        <f>SUM(T129:T141)</f>
        <v>21.653000000000006</v>
      </c>
      <c r="AR128" s="121" t="s">
        <v>80</v>
      </c>
      <c r="AT128" s="127" t="s">
        <v>71</v>
      </c>
      <c r="AU128" s="127" t="s">
        <v>80</v>
      </c>
      <c r="AY128" s="121" t="s">
        <v>136</v>
      </c>
      <c r="BK128" s="128">
        <f>SUM(BK129:BK141)</f>
        <v>57801.979999999996</v>
      </c>
    </row>
    <row r="129" spans="2:65" s="1" customFormat="1" ht="37.9" customHeight="1">
      <c r="B129" s="131"/>
      <c r="C129" s="132" t="s">
        <v>172</v>
      </c>
      <c r="D129" s="132" t="s">
        <v>139</v>
      </c>
      <c r="E129" s="133" t="s">
        <v>331</v>
      </c>
      <c r="F129" s="134" t="s">
        <v>332</v>
      </c>
      <c r="G129" s="135" t="s">
        <v>142</v>
      </c>
      <c r="H129" s="136">
        <v>7.2</v>
      </c>
      <c r="I129" s="137">
        <v>95.07</v>
      </c>
      <c r="J129" s="137">
        <f t="shared" ref="J129:J141" si="10">ROUND(I129*H129,2)</f>
        <v>684.5</v>
      </c>
      <c r="K129" s="138"/>
      <c r="L129" s="25"/>
      <c r="M129" s="139" t="s">
        <v>1</v>
      </c>
      <c r="N129" s="140" t="s">
        <v>38</v>
      </c>
      <c r="O129" s="141">
        <v>5.1219999999999999</v>
      </c>
      <c r="P129" s="141">
        <f t="shared" ref="P129:P141" si="11">O129*H129</f>
        <v>36.878399999999999</v>
      </c>
      <c r="Q129" s="141">
        <v>0</v>
      </c>
      <c r="R129" s="141">
        <f t="shared" ref="R129:R141" si="12">Q129*H129</f>
        <v>0</v>
      </c>
      <c r="S129" s="141">
        <v>2.2000000000000002</v>
      </c>
      <c r="T129" s="142">
        <f t="shared" ref="T129:T141" si="13">S129*H129</f>
        <v>15.840000000000002</v>
      </c>
      <c r="AR129" s="143" t="s">
        <v>143</v>
      </c>
      <c r="AT129" s="143" t="s">
        <v>139</v>
      </c>
      <c r="AU129" s="143" t="s">
        <v>144</v>
      </c>
      <c r="AY129" s="13" t="s">
        <v>136</v>
      </c>
      <c r="BE129" s="144">
        <f t="shared" ref="BE129:BE141" si="14">IF(N129="základná",J129,0)</f>
        <v>0</v>
      </c>
      <c r="BF129" s="144">
        <f t="shared" ref="BF129:BF141" si="15">IF(N129="znížená",J129,0)</f>
        <v>684.5</v>
      </c>
      <c r="BG129" s="144">
        <f t="shared" ref="BG129:BG141" si="16">IF(N129="zákl. prenesená",J129,0)</f>
        <v>0</v>
      </c>
      <c r="BH129" s="144">
        <f t="shared" ref="BH129:BH141" si="17">IF(N129="zníž. prenesená",J129,0)</f>
        <v>0</v>
      </c>
      <c r="BI129" s="144">
        <f t="shared" ref="BI129:BI141" si="18">IF(N129="nulová",J129,0)</f>
        <v>0</v>
      </c>
      <c r="BJ129" s="13" t="s">
        <v>144</v>
      </c>
      <c r="BK129" s="144">
        <f t="shared" ref="BK129:BK141" si="19">ROUND(I129*H129,2)</f>
        <v>684.5</v>
      </c>
      <c r="BL129" s="13" t="s">
        <v>143</v>
      </c>
      <c r="BM129" s="143" t="s">
        <v>333</v>
      </c>
    </row>
    <row r="130" spans="2:65" s="1" customFormat="1" ht="33" customHeight="1">
      <c r="B130" s="131"/>
      <c r="C130" s="132" t="s">
        <v>177</v>
      </c>
      <c r="D130" s="132" t="s">
        <v>139</v>
      </c>
      <c r="E130" s="133" t="s">
        <v>334</v>
      </c>
      <c r="F130" s="134" t="s">
        <v>335</v>
      </c>
      <c r="G130" s="135" t="s">
        <v>142</v>
      </c>
      <c r="H130" s="136">
        <v>2.4</v>
      </c>
      <c r="I130" s="137">
        <v>85.55</v>
      </c>
      <c r="J130" s="137">
        <f t="shared" si="10"/>
        <v>205.32</v>
      </c>
      <c r="K130" s="138"/>
      <c r="L130" s="25"/>
      <c r="M130" s="139" t="s">
        <v>1</v>
      </c>
      <c r="N130" s="140" t="s">
        <v>38</v>
      </c>
      <c r="O130" s="141">
        <v>4.609</v>
      </c>
      <c r="P130" s="141">
        <f t="shared" si="11"/>
        <v>11.0616</v>
      </c>
      <c r="Q130" s="141">
        <v>0</v>
      </c>
      <c r="R130" s="141">
        <f t="shared" si="12"/>
        <v>0</v>
      </c>
      <c r="S130" s="141">
        <v>2.2000000000000002</v>
      </c>
      <c r="T130" s="142">
        <f t="shared" si="13"/>
        <v>5.28</v>
      </c>
      <c r="AR130" s="143" t="s">
        <v>143</v>
      </c>
      <c r="AT130" s="143" t="s">
        <v>139</v>
      </c>
      <c r="AU130" s="143" t="s">
        <v>144</v>
      </c>
      <c r="AY130" s="13" t="s">
        <v>136</v>
      </c>
      <c r="BE130" s="144">
        <f t="shared" si="14"/>
        <v>0</v>
      </c>
      <c r="BF130" s="144">
        <f t="shared" si="15"/>
        <v>205.32</v>
      </c>
      <c r="BG130" s="144">
        <f t="shared" si="16"/>
        <v>0</v>
      </c>
      <c r="BH130" s="144">
        <f t="shared" si="17"/>
        <v>0</v>
      </c>
      <c r="BI130" s="144">
        <f t="shared" si="18"/>
        <v>0</v>
      </c>
      <c r="BJ130" s="13" t="s">
        <v>144</v>
      </c>
      <c r="BK130" s="144">
        <f t="shared" si="19"/>
        <v>205.32</v>
      </c>
      <c r="BL130" s="13" t="s">
        <v>143</v>
      </c>
      <c r="BM130" s="143" t="s">
        <v>336</v>
      </c>
    </row>
    <row r="131" spans="2:65" s="1" customFormat="1" ht="24.2" customHeight="1">
      <c r="B131" s="131"/>
      <c r="C131" s="132" t="s">
        <v>337</v>
      </c>
      <c r="D131" s="132" t="s">
        <v>139</v>
      </c>
      <c r="E131" s="133" t="s">
        <v>338</v>
      </c>
      <c r="F131" s="134" t="s">
        <v>339</v>
      </c>
      <c r="G131" s="135" t="s">
        <v>175</v>
      </c>
      <c r="H131" s="136">
        <v>4</v>
      </c>
      <c r="I131" s="137">
        <v>7.94</v>
      </c>
      <c r="J131" s="137">
        <f t="shared" si="10"/>
        <v>31.76</v>
      </c>
      <c r="K131" s="138"/>
      <c r="L131" s="25"/>
      <c r="M131" s="139" t="s">
        <v>1</v>
      </c>
      <c r="N131" s="140" t="s">
        <v>38</v>
      </c>
      <c r="O131" s="141">
        <v>0.27700000000000002</v>
      </c>
      <c r="P131" s="141">
        <f t="shared" si="11"/>
        <v>1.1080000000000001</v>
      </c>
      <c r="Q131" s="141">
        <v>0</v>
      </c>
      <c r="R131" s="141">
        <f t="shared" si="12"/>
        <v>0</v>
      </c>
      <c r="S131" s="141">
        <v>2.7E-2</v>
      </c>
      <c r="T131" s="142">
        <f t="shared" si="13"/>
        <v>0.108</v>
      </c>
      <c r="AR131" s="143" t="s">
        <v>143</v>
      </c>
      <c r="AT131" s="143" t="s">
        <v>139</v>
      </c>
      <c r="AU131" s="143" t="s">
        <v>144</v>
      </c>
      <c r="AY131" s="13" t="s">
        <v>136</v>
      </c>
      <c r="BE131" s="144">
        <f t="shared" si="14"/>
        <v>0</v>
      </c>
      <c r="BF131" s="144">
        <f t="shared" si="15"/>
        <v>31.76</v>
      </c>
      <c r="BG131" s="144">
        <f t="shared" si="16"/>
        <v>0</v>
      </c>
      <c r="BH131" s="144">
        <f t="shared" si="17"/>
        <v>0</v>
      </c>
      <c r="BI131" s="144">
        <f t="shared" si="18"/>
        <v>0</v>
      </c>
      <c r="BJ131" s="13" t="s">
        <v>144</v>
      </c>
      <c r="BK131" s="144">
        <f t="shared" si="19"/>
        <v>31.76</v>
      </c>
      <c r="BL131" s="13" t="s">
        <v>143</v>
      </c>
      <c r="BM131" s="143" t="s">
        <v>340</v>
      </c>
    </row>
    <row r="132" spans="2:65" s="1" customFormat="1" ht="24.2" customHeight="1">
      <c r="B132" s="131"/>
      <c r="C132" s="132" t="s">
        <v>193</v>
      </c>
      <c r="D132" s="132" t="s">
        <v>139</v>
      </c>
      <c r="E132" s="133" t="s">
        <v>341</v>
      </c>
      <c r="F132" s="134" t="s">
        <v>342</v>
      </c>
      <c r="G132" s="135" t="s">
        <v>175</v>
      </c>
      <c r="H132" s="136">
        <v>2</v>
      </c>
      <c r="I132" s="137">
        <v>11.69</v>
      </c>
      <c r="J132" s="137">
        <f t="shared" si="10"/>
        <v>23.38</v>
      </c>
      <c r="K132" s="138"/>
      <c r="L132" s="25"/>
      <c r="M132" s="139" t="s">
        <v>1</v>
      </c>
      <c r="N132" s="140" t="s">
        <v>38</v>
      </c>
      <c r="O132" s="141">
        <v>0.49</v>
      </c>
      <c r="P132" s="141">
        <f t="shared" si="11"/>
        <v>0.98</v>
      </c>
      <c r="Q132" s="141">
        <v>0</v>
      </c>
      <c r="R132" s="141">
        <f t="shared" si="12"/>
        <v>0</v>
      </c>
      <c r="S132" s="141">
        <v>3.4000000000000002E-2</v>
      </c>
      <c r="T132" s="142">
        <f t="shared" si="13"/>
        <v>6.8000000000000005E-2</v>
      </c>
      <c r="AR132" s="143" t="s">
        <v>143</v>
      </c>
      <c r="AT132" s="143" t="s">
        <v>139</v>
      </c>
      <c r="AU132" s="143" t="s">
        <v>144</v>
      </c>
      <c r="AY132" s="13" t="s">
        <v>136</v>
      </c>
      <c r="BE132" s="144">
        <f t="shared" si="14"/>
        <v>0</v>
      </c>
      <c r="BF132" s="144">
        <f t="shared" si="15"/>
        <v>23.38</v>
      </c>
      <c r="BG132" s="144">
        <f t="shared" si="16"/>
        <v>0</v>
      </c>
      <c r="BH132" s="144">
        <f t="shared" si="17"/>
        <v>0</v>
      </c>
      <c r="BI132" s="144">
        <f t="shared" si="18"/>
        <v>0</v>
      </c>
      <c r="BJ132" s="13" t="s">
        <v>144</v>
      </c>
      <c r="BK132" s="144">
        <f t="shared" si="19"/>
        <v>23.38</v>
      </c>
      <c r="BL132" s="13" t="s">
        <v>143</v>
      </c>
      <c r="BM132" s="143" t="s">
        <v>343</v>
      </c>
    </row>
    <row r="133" spans="2:65" s="1" customFormat="1" ht="24.2" customHeight="1">
      <c r="B133" s="131"/>
      <c r="C133" s="132" t="s">
        <v>254</v>
      </c>
      <c r="D133" s="132" t="s">
        <v>139</v>
      </c>
      <c r="E133" s="133" t="s">
        <v>344</v>
      </c>
      <c r="F133" s="134" t="s">
        <v>345</v>
      </c>
      <c r="G133" s="135" t="s">
        <v>175</v>
      </c>
      <c r="H133" s="136">
        <v>11</v>
      </c>
      <c r="I133" s="137">
        <v>7.27</v>
      </c>
      <c r="J133" s="137">
        <f t="shared" si="10"/>
        <v>79.97</v>
      </c>
      <c r="K133" s="138"/>
      <c r="L133" s="25"/>
      <c r="M133" s="139" t="s">
        <v>1</v>
      </c>
      <c r="N133" s="140" t="s">
        <v>38</v>
      </c>
      <c r="O133" s="141">
        <v>0.25</v>
      </c>
      <c r="P133" s="141">
        <f t="shared" si="11"/>
        <v>2.75</v>
      </c>
      <c r="Q133" s="141">
        <v>0</v>
      </c>
      <c r="R133" s="141">
        <f t="shared" si="12"/>
        <v>0</v>
      </c>
      <c r="S133" s="141">
        <v>0.01</v>
      </c>
      <c r="T133" s="142">
        <f t="shared" si="13"/>
        <v>0.11</v>
      </c>
      <c r="AR133" s="143" t="s">
        <v>143</v>
      </c>
      <c r="AT133" s="143" t="s">
        <v>139</v>
      </c>
      <c r="AU133" s="143" t="s">
        <v>144</v>
      </c>
      <c r="AY133" s="13" t="s">
        <v>136</v>
      </c>
      <c r="BE133" s="144">
        <f t="shared" si="14"/>
        <v>0</v>
      </c>
      <c r="BF133" s="144">
        <f t="shared" si="15"/>
        <v>79.97</v>
      </c>
      <c r="BG133" s="144">
        <f t="shared" si="16"/>
        <v>0</v>
      </c>
      <c r="BH133" s="144">
        <f t="shared" si="17"/>
        <v>0</v>
      </c>
      <c r="BI133" s="144">
        <f t="shared" si="18"/>
        <v>0</v>
      </c>
      <c r="BJ133" s="13" t="s">
        <v>144</v>
      </c>
      <c r="BK133" s="144">
        <f t="shared" si="19"/>
        <v>79.97</v>
      </c>
      <c r="BL133" s="13" t="s">
        <v>143</v>
      </c>
      <c r="BM133" s="143" t="s">
        <v>346</v>
      </c>
    </row>
    <row r="134" spans="2:65" s="1" customFormat="1" ht="33" customHeight="1">
      <c r="B134" s="131"/>
      <c r="C134" s="132" t="s">
        <v>205</v>
      </c>
      <c r="D134" s="132" t="s">
        <v>139</v>
      </c>
      <c r="E134" s="133" t="s">
        <v>347</v>
      </c>
      <c r="F134" s="134" t="s">
        <v>348</v>
      </c>
      <c r="G134" s="135" t="s">
        <v>175</v>
      </c>
      <c r="H134" s="136">
        <v>1</v>
      </c>
      <c r="I134" s="137">
        <v>14.47</v>
      </c>
      <c r="J134" s="137">
        <f t="shared" si="10"/>
        <v>14.47</v>
      </c>
      <c r="K134" s="138"/>
      <c r="L134" s="25"/>
      <c r="M134" s="139" t="s">
        <v>1</v>
      </c>
      <c r="N134" s="140" t="s">
        <v>38</v>
      </c>
      <c r="O134" s="141">
        <v>0.91</v>
      </c>
      <c r="P134" s="141">
        <f t="shared" si="11"/>
        <v>0.91</v>
      </c>
      <c r="Q134" s="141">
        <v>0</v>
      </c>
      <c r="R134" s="141">
        <f t="shared" si="12"/>
        <v>0</v>
      </c>
      <c r="S134" s="141">
        <v>6.5000000000000002E-2</v>
      </c>
      <c r="T134" s="142">
        <f t="shared" si="13"/>
        <v>6.5000000000000002E-2</v>
      </c>
      <c r="AR134" s="143" t="s">
        <v>143</v>
      </c>
      <c r="AT134" s="143" t="s">
        <v>139</v>
      </c>
      <c r="AU134" s="143" t="s">
        <v>144</v>
      </c>
      <c r="AY134" s="13" t="s">
        <v>136</v>
      </c>
      <c r="BE134" s="144">
        <f t="shared" si="14"/>
        <v>0</v>
      </c>
      <c r="BF134" s="144">
        <f t="shared" si="15"/>
        <v>14.47</v>
      </c>
      <c r="BG134" s="144">
        <f t="shared" si="16"/>
        <v>0</v>
      </c>
      <c r="BH134" s="144">
        <f t="shared" si="17"/>
        <v>0</v>
      </c>
      <c r="BI134" s="144">
        <f t="shared" si="18"/>
        <v>0</v>
      </c>
      <c r="BJ134" s="13" t="s">
        <v>144</v>
      </c>
      <c r="BK134" s="144">
        <f t="shared" si="19"/>
        <v>14.47</v>
      </c>
      <c r="BL134" s="13" t="s">
        <v>143</v>
      </c>
      <c r="BM134" s="143" t="s">
        <v>349</v>
      </c>
    </row>
    <row r="135" spans="2:65" s="1" customFormat="1" ht="16.5" customHeight="1">
      <c r="B135" s="131"/>
      <c r="C135" s="132" t="s">
        <v>262</v>
      </c>
      <c r="D135" s="132" t="s">
        <v>139</v>
      </c>
      <c r="E135" s="133" t="s">
        <v>350</v>
      </c>
      <c r="F135" s="134" t="s">
        <v>351</v>
      </c>
      <c r="G135" s="135" t="s">
        <v>175</v>
      </c>
      <c r="H135" s="136">
        <v>1</v>
      </c>
      <c r="I135" s="137">
        <v>5.16</v>
      </c>
      <c r="J135" s="137">
        <f t="shared" si="10"/>
        <v>5.16</v>
      </c>
      <c r="K135" s="138"/>
      <c r="L135" s="25"/>
      <c r="M135" s="139" t="s">
        <v>1</v>
      </c>
      <c r="N135" s="140" t="s">
        <v>38</v>
      </c>
      <c r="O135" s="141">
        <v>0.35499999999999998</v>
      </c>
      <c r="P135" s="141">
        <f t="shared" si="11"/>
        <v>0.35499999999999998</v>
      </c>
      <c r="Q135" s="141">
        <v>0</v>
      </c>
      <c r="R135" s="141">
        <f t="shared" si="12"/>
        <v>0</v>
      </c>
      <c r="S135" s="141">
        <v>8.4000000000000005E-2</v>
      </c>
      <c r="T135" s="142">
        <f t="shared" si="13"/>
        <v>8.4000000000000005E-2</v>
      </c>
      <c r="AR135" s="143" t="s">
        <v>143</v>
      </c>
      <c r="AT135" s="143" t="s">
        <v>139</v>
      </c>
      <c r="AU135" s="143" t="s">
        <v>144</v>
      </c>
      <c r="AY135" s="13" t="s">
        <v>136</v>
      </c>
      <c r="BE135" s="144">
        <f t="shared" si="14"/>
        <v>0</v>
      </c>
      <c r="BF135" s="144">
        <f t="shared" si="15"/>
        <v>5.16</v>
      </c>
      <c r="BG135" s="144">
        <f t="shared" si="16"/>
        <v>0</v>
      </c>
      <c r="BH135" s="144">
        <f t="shared" si="17"/>
        <v>0</v>
      </c>
      <c r="BI135" s="144">
        <f t="shared" si="18"/>
        <v>0</v>
      </c>
      <c r="BJ135" s="13" t="s">
        <v>144</v>
      </c>
      <c r="BK135" s="144">
        <f t="shared" si="19"/>
        <v>5.16</v>
      </c>
      <c r="BL135" s="13" t="s">
        <v>143</v>
      </c>
      <c r="BM135" s="143" t="s">
        <v>352</v>
      </c>
    </row>
    <row r="136" spans="2:65" s="1" customFormat="1" ht="16.5" customHeight="1">
      <c r="B136" s="131"/>
      <c r="C136" s="132" t="s">
        <v>266</v>
      </c>
      <c r="D136" s="132" t="s">
        <v>139</v>
      </c>
      <c r="E136" s="133" t="s">
        <v>353</v>
      </c>
      <c r="F136" s="134" t="s">
        <v>354</v>
      </c>
      <c r="G136" s="135" t="s">
        <v>175</v>
      </c>
      <c r="H136" s="136">
        <v>1</v>
      </c>
      <c r="I136" s="137">
        <v>16.12</v>
      </c>
      <c r="J136" s="137">
        <f t="shared" si="10"/>
        <v>16.12</v>
      </c>
      <c r="K136" s="138"/>
      <c r="L136" s="25"/>
      <c r="M136" s="139" t="s">
        <v>1</v>
      </c>
      <c r="N136" s="140" t="s">
        <v>38</v>
      </c>
      <c r="O136" s="141">
        <v>0.42099999999999999</v>
      </c>
      <c r="P136" s="141">
        <f t="shared" si="11"/>
        <v>0.42099999999999999</v>
      </c>
      <c r="Q136" s="141">
        <v>0</v>
      </c>
      <c r="R136" s="141">
        <f t="shared" si="12"/>
        <v>0</v>
      </c>
      <c r="S136" s="141">
        <v>7.3999999999999996E-2</v>
      </c>
      <c r="T136" s="142">
        <f t="shared" si="13"/>
        <v>7.3999999999999996E-2</v>
      </c>
      <c r="AR136" s="143" t="s">
        <v>143</v>
      </c>
      <c r="AT136" s="143" t="s">
        <v>139</v>
      </c>
      <c r="AU136" s="143" t="s">
        <v>144</v>
      </c>
      <c r="AY136" s="13" t="s">
        <v>136</v>
      </c>
      <c r="BE136" s="144">
        <f t="shared" si="14"/>
        <v>0</v>
      </c>
      <c r="BF136" s="144">
        <f t="shared" si="15"/>
        <v>16.12</v>
      </c>
      <c r="BG136" s="144">
        <f t="shared" si="16"/>
        <v>0</v>
      </c>
      <c r="BH136" s="144">
        <f t="shared" si="17"/>
        <v>0</v>
      </c>
      <c r="BI136" s="144">
        <f t="shared" si="18"/>
        <v>0</v>
      </c>
      <c r="BJ136" s="13" t="s">
        <v>144</v>
      </c>
      <c r="BK136" s="144">
        <f t="shared" si="19"/>
        <v>16.12</v>
      </c>
      <c r="BL136" s="13" t="s">
        <v>143</v>
      </c>
      <c r="BM136" s="143" t="s">
        <v>355</v>
      </c>
    </row>
    <row r="137" spans="2:65" s="1" customFormat="1" ht="24.2" customHeight="1">
      <c r="B137" s="131"/>
      <c r="C137" s="132" t="s">
        <v>258</v>
      </c>
      <c r="D137" s="132" t="s">
        <v>139</v>
      </c>
      <c r="E137" s="133" t="s">
        <v>356</v>
      </c>
      <c r="F137" s="134" t="s">
        <v>357</v>
      </c>
      <c r="G137" s="135" t="s">
        <v>175</v>
      </c>
      <c r="H137" s="136">
        <v>1</v>
      </c>
      <c r="I137" s="137">
        <v>3.06</v>
      </c>
      <c r="J137" s="137">
        <f t="shared" si="10"/>
        <v>3.06</v>
      </c>
      <c r="K137" s="138"/>
      <c r="L137" s="25"/>
      <c r="M137" s="139" t="s">
        <v>1</v>
      </c>
      <c r="N137" s="140" t="s">
        <v>38</v>
      </c>
      <c r="O137" s="141">
        <v>0.25</v>
      </c>
      <c r="P137" s="141">
        <f t="shared" si="11"/>
        <v>0.25</v>
      </c>
      <c r="Q137" s="141">
        <v>0</v>
      </c>
      <c r="R137" s="141">
        <f t="shared" si="12"/>
        <v>0</v>
      </c>
      <c r="S137" s="141">
        <v>2.4E-2</v>
      </c>
      <c r="T137" s="142">
        <f t="shared" si="13"/>
        <v>2.4E-2</v>
      </c>
      <c r="AR137" s="143" t="s">
        <v>143</v>
      </c>
      <c r="AT137" s="143" t="s">
        <v>139</v>
      </c>
      <c r="AU137" s="143" t="s">
        <v>144</v>
      </c>
      <c r="AY137" s="13" t="s">
        <v>136</v>
      </c>
      <c r="BE137" s="144">
        <f t="shared" si="14"/>
        <v>0</v>
      </c>
      <c r="BF137" s="144">
        <f t="shared" si="15"/>
        <v>3.06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3" t="s">
        <v>144</v>
      </c>
      <c r="BK137" s="144">
        <f t="shared" si="19"/>
        <v>3.06</v>
      </c>
      <c r="BL137" s="13" t="s">
        <v>143</v>
      </c>
      <c r="BM137" s="143" t="s">
        <v>358</v>
      </c>
    </row>
    <row r="138" spans="2:65" s="1" customFormat="1" ht="21.75" customHeight="1">
      <c r="B138" s="131"/>
      <c r="C138" s="132" t="s">
        <v>359</v>
      </c>
      <c r="D138" s="132" t="s">
        <v>139</v>
      </c>
      <c r="E138" s="133" t="s">
        <v>360</v>
      </c>
      <c r="F138" s="134" t="s">
        <v>361</v>
      </c>
      <c r="G138" s="135" t="s">
        <v>169</v>
      </c>
      <c r="H138" s="136">
        <v>1179.3440000000001</v>
      </c>
      <c r="I138" s="137">
        <v>14.53</v>
      </c>
      <c r="J138" s="137">
        <f t="shared" si="10"/>
        <v>17135.87</v>
      </c>
      <c r="K138" s="138"/>
      <c r="L138" s="25"/>
      <c r="M138" s="139" t="s">
        <v>1</v>
      </c>
      <c r="N138" s="140" t="s">
        <v>38</v>
      </c>
      <c r="O138" s="141">
        <v>0.59799999999999998</v>
      </c>
      <c r="P138" s="141">
        <f t="shared" si="11"/>
        <v>705.24771199999998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143</v>
      </c>
      <c r="AT138" s="143" t="s">
        <v>139</v>
      </c>
      <c r="AU138" s="143" t="s">
        <v>144</v>
      </c>
      <c r="AY138" s="13" t="s">
        <v>136</v>
      </c>
      <c r="BE138" s="144">
        <f t="shared" si="14"/>
        <v>0</v>
      </c>
      <c r="BF138" s="144">
        <f t="shared" si="15"/>
        <v>17135.87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3" t="s">
        <v>144</v>
      </c>
      <c r="BK138" s="144">
        <f t="shared" si="19"/>
        <v>17135.87</v>
      </c>
      <c r="BL138" s="13" t="s">
        <v>143</v>
      </c>
      <c r="BM138" s="143" t="s">
        <v>362</v>
      </c>
    </row>
    <row r="139" spans="2:65" s="1" customFormat="1" ht="24.2" customHeight="1">
      <c r="B139" s="131"/>
      <c r="C139" s="132" t="s">
        <v>181</v>
      </c>
      <c r="D139" s="132" t="s">
        <v>139</v>
      </c>
      <c r="E139" s="133" t="s">
        <v>363</v>
      </c>
      <c r="F139" s="134" t="s">
        <v>364</v>
      </c>
      <c r="G139" s="135" t="s">
        <v>169</v>
      </c>
      <c r="H139" s="136">
        <v>11793.44</v>
      </c>
      <c r="I139" s="137">
        <v>0.47</v>
      </c>
      <c r="J139" s="137">
        <f t="shared" si="10"/>
        <v>5542.92</v>
      </c>
      <c r="K139" s="138"/>
      <c r="L139" s="25"/>
      <c r="M139" s="139" t="s">
        <v>1</v>
      </c>
      <c r="N139" s="140" t="s">
        <v>38</v>
      </c>
      <c r="O139" s="141">
        <v>7.0000000000000001E-3</v>
      </c>
      <c r="P139" s="141">
        <f t="shared" si="11"/>
        <v>82.554079999999999</v>
      </c>
      <c r="Q139" s="141">
        <v>0</v>
      </c>
      <c r="R139" s="141">
        <f t="shared" si="12"/>
        <v>0</v>
      </c>
      <c r="S139" s="141">
        <v>0</v>
      </c>
      <c r="T139" s="142">
        <f t="shared" si="13"/>
        <v>0</v>
      </c>
      <c r="AR139" s="143" t="s">
        <v>143</v>
      </c>
      <c r="AT139" s="143" t="s">
        <v>139</v>
      </c>
      <c r="AU139" s="143" t="s">
        <v>144</v>
      </c>
      <c r="AY139" s="13" t="s">
        <v>136</v>
      </c>
      <c r="BE139" s="144">
        <f t="shared" si="14"/>
        <v>0</v>
      </c>
      <c r="BF139" s="144">
        <f t="shared" si="15"/>
        <v>5542.92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3" t="s">
        <v>144</v>
      </c>
      <c r="BK139" s="144">
        <f t="shared" si="19"/>
        <v>5542.92</v>
      </c>
      <c r="BL139" s="13" t="s">
        <v>143</v>
      </c>
      <c r="BM139" s="143" t="s">
        <v>365</v>
      </c>
    </row>
    <row r="140" spans="2:65" s="1" customFormat="1" ht="24.2" customHeight="1">
      <c r="B140" s="131"/>
      <c r="C140" s="132" t="s">
        <v>366</v>
      </c>
      <c r="D140" s="132" t="s">
        <v>139</v>
      </c>
      <c r="E140" s="133" t="s">
        <v>367</v>
      </c>
      <c r="F140" s="134" t="s">
        <v>368</v>
      </c>
      <c r="G140" s="135" t="s">
        <v>169</v>
      </c>
      <c r="H140" s="136">
        <v>1179.3440000000001</v>
      </c>
      <c r="I140" s="137">
        <v>10.88</v>
      </c>
      <c r="J140" s="137">
        <f t="shared" si="10"/>
        <v>12831.26</v>
      </c>
      <c r="K140" s="138"/>
      <c r="L140" s="25"/>
      <c r="M140" s="139" t="s">
        <v>1</v>
      </c>
      <c r="N140" s="140" t="s">
        <v>38</v>
      </c>
      <c r="O140" s="141">
        <v>0.89</v>
      </c>
      <c r="P140" s="141">
        <f t="shared" si="11"/>
        <v>1049.61616</v>
      </c>
      <c r="Q140" s="141">
        <v>0</v>
      </c>
      <c r="R140" s="141">
        <f t="shared" si="12"/>
        <v>0</v>
      </c>
      <c r="S140" s="141">
        <v>0</v>
      </c>
      <c r="T140" s="142">
        <f t="shared" si="13"/>
        <v>0</v>
      </c>
      <c r="AR140" s="143" t="s">
        <v>143</v>
      </c>
      <c r="AT140" s="143" t="s">
        <v>139</v>
      </c>
      <c r="AU140" s="143" t="s">
        <v>144</v>
      </c>
      <c r="AY140" s="13" t="s">
        <v>136</v>
      </c>
      <c r="BE140" s="144">
        <f t="shared" si="14"/>
        <v>0</v>
      </c>
      <c r="BF140" s="144">
        <f t="shared" si="15"/>
        <v>12831.26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3" t="s">
        <v>144</v>
      </c>
      <c r="BK140" s="144">
        <f t="shared" si="19"/>
        <v>12831.26</v>
      </c>
      <c r="BL140" s="13" t="s">
        <v>143</v>
      </c>
      <c r="BM140" s="143" t="s">
        <v>369</v>
      </c>
    </row>
    <row r="141" spans="2:65" s="1" customFormat="1" ht="24.2" customHeight="1">
      <c r="B141" s="131"/>
      <c r="C141" s="132" t="s">
        <v>209</v>
      </c>
      <c r="D141" s="132" t="s">
        <v>139</v>
      </c>
      <c r="E141" s="133" t="s">
        <v>370</v>
      </c>
      <c r="F141" s="134" t="s">
        <v>371</v>
      </c>
      <c r="G141" s="135" t="s">
        <v>169</v>
      </c>
      <c r="H141" s="136">
        <v>1179.3440000000001</v>
      </c>
      <c r="I141" s="137">
        <v>18</v>
      </c>
      <c r="J141" s="137">
        <f t="shared" si="10"/>
        <v>21228.19</v>
      </c>
      <c r="K141" s="138"/>
      <c r="L141" s="25"/>
      <c r="M141" s="155" t="s">
        <v>1</v>
      </c>
      <c r="N141" s="156" t="s">
        <v>38</v>
      </c>
      <c r="O141" s="157">
        <v>0</v>
      </c>
      <c r="P141" s="157">
        <f t="shared" si="11"/>
        <v>0</v>
      </c>
      <c r="Q141" s="157">
        <v>0</v>
      </c>
      <c r="R141" s="157">
        <f t="shared" si="12"/>
        <v>0</v>
      </c>
      <c r="S141" s="157">
        <v>0</v>
      </c>
      <c r="T141" s="158">
        <f t="shared" si="13"/>
        <v>0</v>
      </c>
      <c r="AR141" s="143" t="s">
        <v>143</v>
      </c>
      <c r="AT141" s="143" t="s">
        <v>139</v>
      </c>
      <c r="AU141" s="143" t="s">
        <v>144</v>
      </c>
      <c r="AY141" s="13" t="s">
        <v>136</v>
      </c>
      <c r="BE141" s="144">
        <f t="shared" si="14"/>
        <v>0</v>
      </c>
      <c r="BF141" s="144">
        <f t="shared" si="15"/>
        <v>21228.19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3" t="s">
        <v>144</v>
      </c>
      <c r="BK141" s="144">
        <f t="shared" si="19"/>
        <v>21228.19</v>
      </c>
      <c r="BL141" s="13" t="s">
        <v>143</v>
      </c>
      <c r="BM141" s="143" t="s">
        <v>372</v>
      </c>
    </row>
    <row r="142" spans="2:65" s="1" customFormat="1" ht="6.95" customHeight="1"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25"/>
    </row>
  </sheetData>
  <autoFilter ref="C118:K141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19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5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106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6" t="str">
        <f>'Rekapitulácia stavby'!K6</f>
        <v>Revitalizácia verejného priestranstva Kazanská</v>
      </c>
      <c r="F7" s="197"/>
      <c r="G7" s="197"/>
      <c r="H7" s="197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59" t="s">
        <v>373</v>
      </c>
      <c r="F9" s="198"/>
      <c r="G9" s="198"/>
      <c r="H9" s="198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6. 8. 2022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8" t="str">
        <f>'Rekapitulácia stavby'!E14</f>
        <v xml:space="preserve"> </v>
      </c>
      <c r="F18" s="178"/>
      <c r="G18" s="178"/>
      <c r="H18" s="178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28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ROUND(J124, 2)</f>
        <v>227553.55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ROUND((SUM(BE124:BE193)),  2)</f>
        <v>0</v>
      </c>
      <c r="G33" s="88"/>
      <c r="H33" s="88"/>
      <c r="I33" s="89">
        <v>0.2</v>
      </c>
      <c r="J33" s="87">
        <f>ROUND(((SUM(BE124:BE193))*I33),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ROUND((SUM(BF124:BF193)),  2)</f>
        <v>227553.55</v>
      </c>
      <c r="I34" s="91">
        <v>0.2</v>
      </c>
      <c r="J34" s="90">
        <f>ROUND(((SUM(BF124:BF193))*I34),  2)</f>
        <v>45510.71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ROUND((SUM(BG124:BG193)),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ROUND((SUM(BH124:BH193)),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ROUND((SUM(BI124:BI193)),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273064.26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109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6" t="str">
        <f>E7</f>
        <v>Revitalizácia verejného priestranstva Kazanská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107</v>
      </c>
      <c r="L86" s="25"/>
    </row>
    <row r="87" spans="2:47" s="1" customFormat="1" ht="16.5" hidden="1" customHeight="1">
      <c r="B87" s="25"/>
      <c r="E87" s="159" t="str">
        <f>E9</f>
        <v>SO-02 - Pešie komunikácie a spevnené plochy</v>
      </c>
      <c r="F87" s="198"/>
      <c r="G87" s="198"/>
      <c r="H87" s="198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>mestská časť Vrakuňa</v>
      </c>
      <c r="I89" s="22" t="s">
        <v>19</v>
      </c>
      <c r="J89" s="48" t="str">
        <f>IF(J12="","",J12)</f>
        <v>6. 8. 2022</v>
      </c>
      <c r="L89" s="25"/>
    </row>
    <row r="90" spans="2:47" s="1" customFormat="1" ht="6.95" hidden="1" customHeight="1">
      <c r="B90" s="25"/>
      <c r="L90" s="25"/>
    </row>
    <row r="91" spans="2:47" s="1" customFormat="1" ht="25.7" hidden="1" customHeight="1">
      <c r="B91" s="25"/>
      <c r="C91" s="22" t="s">
        <v>21</v>
      </c>
      <c r="F91" s="20" t="str">
        <f>E15</f>
        <v>Hlavné mesto SR Bratislava</v>
      </c>
      <c r="I91" s="22" t="s">
        <v>27</v>
      </c>
      <c r="J91" s="23" t="str">
        <f>E21</f>
        <v>PLURAL, s.r.o. &amp; ZEROZERO.SK</v>
      </c>
      <c r="L91" s="25"/>
    </row>
    <row r="92" spans="2:47" s="1" customFormat="1" ht="25.7" hidden="1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PLURAL, s.r.o. &amp; ZEROZERO.SK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110</v>
      </c>
      <c r="D94" s="92"/>
      <c r="E94" s="92"/>
      <c r="F94" s="92"/>
      <c r="G94" s="92"/>
      <c r="H94" s="92"/>
      <c r="I94" s="92"/>
      <c r="J94" s="101" t="s">
        <v>111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112</v>
      </c>
      <c r="J96" s="62">
        <f>J124</f>
        <v>227553.54999999996</v>
      </c>
      <c r="L96" s="25"/>
      <c r="AU96" s="13" t="s">
        <v>113</v>
      </c>
    </row>
    <row r="97" spans="2:12" s="8" customFormat="1" ht="24.95" hidden="1" customHeight="1">
      <c r="B97" s="103"/>
      <c r="D97" s="104" t="s">
        <v>114</v>
      </c>
      <c r="E97" s="105"/>
      <c r="F97" s="105"/>
      <c r="G97" s="105"/>
      <c r="H97" s="105"/>
      <c r="I97" s="105"/>
      <c r="J97" s="106">
        <f>J125</f>
        <v>227553.54999999996</v>
      </c>
      <c r="L97" s="103"/>
    </row>
    <row r="98" spans="2:12" s="9" customFormat="1" ht="19.899999999999999" hidden="1" customHeight="1">
      <c r="B98" s="107"/>
      <c r="D98" s="108" t="s">
        <v>115</v>
      </c>
      <c r="E98" s="109"/>
      <c r="F98" s="109"/>
      <c r="G98" s="109"/>
      <c r="H98" s="109"/>
      <c r="I98" s="109"/>
      <c r="J98" s="110">
        <f>J126</f>
        <v>44826.75</v>
      </c>
      <c r="L98" s="107"/>
    </row>
    <row r="99" spans="2:12" s="9" customFormat="1" ht="19.899999999999999" hidden="1" customHeight="1">
      <c r="B99" s="107"/>
      <c r="D99" s="108" t="s">
        <v>116</v>
      </c>
      <c r="E99" s="109"/>
      <c r="F99" s="109"/>
      <c r="G99" s="109"/>
      <c r="H99" s="109"/>
      <c r="I99" s="109"/>
      <c r="J99" s="110">
        <f>J138</f>
        <v>100159.64999999998</v>
      </c>
      <c r="L99" s="107"/>
    </row>
    <row r="100" spans="2:12" s="9" customFormat="1" ht="19.899999999999999" hidden="1" customHeight="1">
      <c r="B100" s="107"/>
      <c r="D100" s="108" t="s">
        <v>374</v>
      </c>
      <c r="E100" s="109"/>
      <c r="F100" s="109"/>
      <c r="G100" s="109"/>
      <c r="H100" s="109"/>
      <c r="I100" s="109"/>
      <c r="J100" s="110">
        <f>J156</f>
        <v>1094.1600000000001</v>
      </c>
      <c r="L100" s="107"/>
    </row>
    <row r="101" spans="2:12" s="9" customFormat="1" ht="19.899999999999999" hidden="1" customHeight="1">
      <c r="B101" s="107"/>
      <c r="D101" s="108" t="s">
        <v>375</v>
      </c>
      <c r="E101" s="109"/>
      <c r="F101" s="109"/>
      <c r="G101" s="109"/>
      <c r="H101" s="109"/>
      <c r="I101" s="109"/>
      <c r="J101" s="110">
        <f>J158</f>
        <v>54918.599999999991</v>
      </c>
      <c r="L101" s="107"/>
    </row>
    <row r="102" spans="2:12" s="9" customFormat="1" ht="19.899999999999999" hidden="1" customHeight="1">
      <c r="B102" s="107"/>
      <c r="D102" s="108" t="s">
        <v>376</v>
      </c>
      <c r="E102" s="109"/>
      <c r="F102" s="109"/>
      <c r="G102" s="109"/>
      <c r="H102" s="109"/>
      <c r="I102" s="109"/>
      <c r="J102" s="110">
        <f>J170</f>
        <v>2314.1</v>
      </c>
      <c r="L102" s="107"/>
    </row>
    <row r="103" spans="2:12" s="9" customFormat="1" ht="19.899999999999999" hidden="1" customHeight="1">
      <c r="B103" s="107"/>
      <c r="D103" s="108" t="s">
        <v>118</v>
      </c>
      <c r="E103" s="109"/>
      <c r="F103" s="109"/>
      <c r="G103" s="109"/>
      <c r="H103" s="109"/>
      <c r="I103" s="109"/>
      <c r="J103" s="110">
        <f>J174</f>
        <v>18759.8</v>
      </c>
      <c r="L103" s="107"/>
    </row>
    <row r="104" spans="2:12" s="9" customFormat="1" ht="19.899999999999999" hidden="1" customHeight="1">
      <c r="B104" s="107"/>
      <c r="D104" s="108" t="s">
        <v>119</v>
      </c>
      <c r="E104" s="109"/>
      <c r="F104" s="109"/>
      <c r="G104" s="109"/>
      <c r="H104" s="109"/>
      <c r="I104" s="109"/>
      <c r="J104" s="110">
        <f>J192</f>
        <v>5480.49</v>
      </c>
      <c r="L104" s="107"/>
    </row>
    <row r="105" spans="2:12" s="1" customFormat="1" ht="21.75" hidden="1" customHeight="1">
      <c r="B105" s="25"/>
      <c r="L105" s="25"/>
    </row>
    <row r="106" spans="2:12" s="1" customFormat="1" ht="6.95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5" customHeight="1">
      <c r="B111" s="25"/>
      <c r="C111" s="17" t="s">
        <v>122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13</v>
      </c>
      <c r="L113" s="25"/>
    </row>
    <row r="114" spans="2:65" s="1" customFormat="1" ht="16.5" customHeight="1">
      <c r="B114" s="25"/>
      <c r="E114" s="196" t="str">
        <f>E7</f>
        <v>Revitalizácia verejného priestranstva Kazanská</v>
      </c>
      <c r="F114" s="197"/>
      <c r="G114" s="197"/>
      <c r="H114" s="197"/>
      <c r="L114" s="25"/>
    </row>
    <row r="115" spans="2:65" s="1" customFormat="1" ht="12" customHeight="1">
      <c r="B115" s="25"/>
      <c r="C115" s="22" t="s">
        <v>107</v>
      </c>
      <c r="L115" s="25"/>
    </row>
    <row r="116" spans="2:65" s="1" customFormat="1" ht="16.5" customHeight="1">
      <c r="B116" s="25"/>
      <c r="E116" s="159" t="str">
        <f>E9</f>
        <v>SO-02 - Pešie komunikácie a spevnené plochy</v>
      </c>
      <c r="F116" s="198"/>
      <c r="G116" s="198"/>
      <c r="H116" s="198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17</v>
      </c>
      <c r="F118" s="20" t="str">
        <f>F12</f>
        <v>mestská časť Vrakuňa</v>
      </c>
      <c r="I118" s="22" t="s">
        <v>19</v>
      </c>
      <c r="J118" s="48" t="str">
        <f>IF(J12="","",J12)</f>
        <v>6. 8. 2022</v>
      </c>
      <c r="L118" s="25"/>
    </row>
    <row r="119" spans="2:65" s="1" customFormat="1" ht="6.95" customHeight="1">
      <c r="B119" s="25"/>
      <c r="L119" s="25"/>
    </row>
    <row r="120" spans="2:65" s="1" customFormat="1" ht="25.7" customHeight="1">
      <c r="B120" s="25"/>
      <c r="C120" s="22" t="s">
        <v>21</v>
      </c>
      <c r="F120" s="20" t="str">
        <f>E15</f>
        <v>Hlavné mesto SR Bratislava</v>
      </c>
      <c r="I120" s="22" t="s">
        <v>27</v>
      </c>
      <c r="J120" s="23" t="str">
        <f>E21</f>
        <v>PLURAL, s.r.o. &amp; ZEROZERO.SK</v>
      </c>
      <c r="L120" s="25"/>
    </row>
    <row r="121" spans="2:65" s="1" customFormat="1" ht="25.7" customHeight="1">
      <c r="B121" s="25"/>
      <c r="C121" s="22" t="s">
        <v>25</v>
      </c>
      <c r="F121" s="20" t="str">
        <f>IF(E18="","",E18)</f>
        <v xml:space="preserve"> </v>
      </c>
      <c r="I121" s="22" t="s">
        <v>30</v>
      </c>
      <c r="J121" s="23" t="str">
        <f>E24</f>
        <v>PLURAL, s.r.o. &amp; ZEROZERO.SK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1"/>
      <c r="C123" s="112" t="s">
        <v>123</v>
      </c>
      <c r="D123" s="113" t="s">
        <v>57</v>
      </c>
      <c r="E123" s="113" t="s">
        <v>53</v>
      </c>
      <c r="F123" s="113" t="s">
        <v>54</v>
      </c>
      <c r="G123" s="113" t="s">
        <v>124</v>
      </c>
      <c r="H123" s="113" t="s">
        <v>125</v>
      </c>
      <c r="I123" s="113" t="s">
        <v>126</v>
      </c>
      <c r="J123" s="114" t="s">
        <v>111</v>
      </c>
      <c r="K123" s="115" t="s">
        <v>127</v>
      </c>
      <c r="L123" s="111"/>
      <c r="M123" s="55" t="s">
        <v>1</v>
      </c>
      <c r="N123" s="56" t="s">
        <v>36</v>
      </c>
      <c r="O123" s="56" t="s">
        <v>128</v>
      </c>
      <c r="P123" s="56" t="s">
        <v>129</v>
      </c>
      <c r="Q123" s="56" t="s">
        <v>130</v>
      </c>
      <c r="R123" s="56" t="s">
        <v>131</v>
      </c>
      <c r="S123" s="56" t="s">
        <v>132</v>
      </c>
      <c r="T123" s="57" t="s">
        <v>133</v>
      </c>
    </row>
    <row r="124" spans="2:65" s="1" customFormat="1" ht="22.9" customHeight="1">
      <c r="B124" s="25"/>
      <c r="C124" s="60" t="s">
        <v>112</v>
      </c>
      <c r="J124" s="116">
        <f>BK124</f>
        <v>227553.54999999996</v>
      </c>
      <c r="L124" s="25"/>
      <c r="M124" s="58"/>
      <c r="N124" s="49"/>
      <c r="O124" s="49"/>
      <c r="P124" s="117">
        <f>P125</f>
        <v>2502.3846573999999</v>
      </c>
      <c r="Q124" s="49"/>
      <c r="R124" s="117">
        <f>R125</f>
        <v>3262.1992462600001</v>
      </c>
      <c r="S124" s="49"/>
      <c r="T124" s="118">
        <f>T125</f>
        <v>0</v>
      </c>
      <c r="AT124" s="13" t="s">
        <v>71</v>
      </c>
      <c r="AU124" s="13" t="s">
        <v>113</v>
      </c>
      <c r="BK124" s="119">
        <f>BK125</f>
        <v>227553.54999999996</v>
      </c>
    </row>
    <row r="125" spans="2:65" s="11" customFormat="1" ht="25.9" customHeight="1">
      <c r="B125" s="120"/>
      <c r="D125" s="121" t="s">
        <v>71</v>
      </c>
      <c r="E125" s="122" t="s">
        <v>134</v>
      </c>
      <c r="F125" s="122" t="s">
        <v>135</v>
      </c>
      <c r="J125" s="123">
        <f>BK125</f>
        <v>227553.54999999996</v>
      </c>
      <c r="L125" s="120"/>
      <c r="M125" s="124"/>
      <c r="P125" s="125">
        <f>P126+P138+P156+P158+P170+P174+P192</f>
        <v>2502.3846573999999</v>
      </c>
      <c r="R125" s="125">
        <f>R126+R138+R156+R158+R170+R174+R192</f>
        <v>3262.1992462600001</v>
      </c>
      <c r="T125" s="126">
        <f>T126+T138+T156+T158+T170+T174+T192</f>
        <v>0</v>
      </c>
      <c r="AR125" s="121" t="s">
        <v>80</v>
      </c>
      <c r="AT125" s="127" t="s">
        <v>71</v>
      </c>
      <c r="AU125" s="127" t="s">
        <v>72</v>
      </c>
      <c r="AY125" s="121" t="s">
        <v>136</v>
      </c>
      <c r="BK125" s="128">
        <f>BK126+BK138+BK156+BK158+BK170+BK174+BK192</f>
        <v>227553.54999999996</v>
      </c>
    </row>
    <row r="126" spans="2:65" s="11" customFormat="1" ht="22.9" customHeight="1">
      <c r="B126" s="120"/>
      <c r="D126" s="121" t="s">
        <v>71</v>
      </c>
      <c r="E126" s="129" t="s">
        <v>80</v>
      </c>
      <c r="F126" s="129" t="s">
        <v>137</v>
      </c>
      <c r="J126" s="130">
        <f>BK126</f>
        <v>44826.75</v>
      </c>
      <c r="L126" s="120"/>
      <c r="M126" s="124"/>
      <c r="P126" s="125">
        <f>SUM(P127:P137)</f>
        <v>766.12779240000009</v>
      </c>
      <c r="R126" s="125">
        <f>SUM(R127:R137)</f>
        <v>0</v>
      </c>
      <c r="T126" s="126">
        <f>SUM(T127:T137)</f>
        <v>0</v>
      </c>
      <c r="AR126" s="121" t="s">
        <v>80</v>
      </c>
      <c r="AT126" s="127" t="s">
        <v>71</v>
      </c>
      <c r="AU126" s="127" t="s">
        <v>80</v>
      </c>
      <c r="AY126" s="121" t="s">
        <v>136</v>
      </c>
      <c r="BK126" s="128">
        <f>SUM(BK127:BK137)</f>
        <v>44826.75</v>
      </c>
    </row>
    <row r="127" spans="2:65" s="1" customFormat="1" ht="33" customHeight="1">
      <c r="B127" s="131"/>
      <c r="C127" s="132" t="s">
        <v>187</v>
      </c>
      <c r="D127" s="132" t="s">
        <v>139</v>
      </c>
      <c r="E127" s="133" t="s">
        <v>377</v>
      </c>
      <c r="F127" s="134" t="s">
        <v>378</v>
      </c>
      <c r="G127" s="135" t="s">
        <v>142</v>
      </c>
      <c r="H127" s="136">
        <v>457.09199999999998</v>
      </c>
      <c r="I127" s="137">
        <v>1.0900000000000001</v>
      </c>
      <c r="J127" s="137">
        <f t="shared" ref="J127:J137" si="0">ROUND(I127*H127,2)</f>
        <v>498.23</v>
      </c>
      <c r="K127" s="138"/>
      <c r="L127" s="25"/>
      <c r="M127" s="139" t="s">
        <v>1</v>
      </c>
      <c r="N127" s="140" t="s">
        <v>38</v>
      </c>
      <c r="O127" s="141">
        <v>1.2E-2</v>
      </c>
      <c r="P127" s="141">
        <f t="shared" ref="P127:P137" si="1">O127*H127</f>
        <v>5.4851039999999998</v>
      </c>
      <c r="Q127" s="141">
        <v>0</v>
      </c>
      <c r="R127" s="141">
        <f t="shared" ref="R127:R137" si="2">Q127*H127</f>
        <v>0</v>
      </c>
      <c r="S127" s="141">
        <v>0</v>
      </c>
      <c r="T127" s="142">
        <f t="shared" ref="T127:T137" si="3">S127*H127</f>
        <v>0</v>
      </c>
      <c r="AR127" s="143" t="s">
        <v>143</v>
      </c>
      <c r="AT127" s="143" t="s">
        <v>139</v>
      </c>
      <c r="AU127" s="143" t="s">
        <v>144</v>
      </c>
      <c r="AY127" s="13" t="s">
        <v>136</v>
      </c>
      <c r="BE127" s="144">
        <f t="shared" ref="BE127:BE137" si="4">IF(N127="základná",J127,0)</f>
        <v>0</v>
      </c>
      <c r="BF127" s="144">
        <f t="shared" ref="BF127:BF137" si="5">IF(N127="znížená",J127,0)</f>
        <v>498.23</v>
      </c>
      <c r="BG127" s="144">
        <f t="shared" ref="BG127:BG137" si="6">IF(N127="zákl. prenesená",J127,0)</f>
        <v>0</v>
      </c>
      <c r="BH127" s="144">
        <f t="shared" ref="BH127:BH137" si="7">IF(N127="zníž. prenesená",J127,0)</f>
        <v>0</v>
      </c>
      <c r="BI127" s="144">
        <f t="shared" ref="BI127:BI137" si="8">IF(N127="nulová",J127,0)</f>
        <v>0</v>
      </c>
      <c r="BJ127" s="13" t="s">
        <v>144</v>
      </c>
      <c r="BK127" s="144">
        <f t="shared" ref="BK127:BK137" si="9">ROUND(I127*H127,2)</f>
        <v>498.23</v>
      </c>
      <c r="BL127" s="13" t="s">
        <v>143</v>
      </c>
      <c r="BM127" s="143" t="s">
        <v>379</v>
      </c>
    </row>
    <row r="128" spans="2:65" s="1" customFormat="1" ht="24.2" customHeight="1">
      <c r="B128" s="131"/>
      <c r="C128" s="132" t="s">
        <v>201</v>
      </c>
      <c r="D128" s="132" t="s">
        <v>139</v>
      </c>
      <c r="E128" s="133" t="s">
        <v>380</v>
      </c>
      <c r="F128" s="134" t="s">
        <v>381</v>
      </c>
      <c r="G128" s="135" t="s">
        <v>142</v>
      </c>
      <c r="H128" s="136">
        <v>599.5</v>
      </c>
      <c r="I128" s="137">
        <v>4.08</v>
      </c>
      <c r="J128" s="137">
        <f t="shared" si="0"/>
        <v>2445.96</v>
      </c>
      <c r="K128" s="138"/>
      <c r="L128" s="25"/>
      <c r="M128" s="139" t="s">
        <v>1</v>
      </c>
      <c r="N128" s="140" t="s">
        <v>38</v>
      </c>
      <c r="O128" s="141">
        <v>0.24299999999999999</v>
      </c>
      <c r="P128" s="141">
        <f t="shared" si="1"/>
        <v>145.67849999999999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143</v>
      </c>
      <c r="AT128" s="143" t="s">
        <v>139</v>
      </c>
      <c r="AU128" s="143" t="s">
        <v>144</v>
      </c>
      <c r="AY128" s="13" t="s">
        <v>136</v>
      </c>
      <c r="BE128" s="144">
        <f t="shared" si="4"/>
        <v>0</v>
      </c>
      <c r="BF128" s="144">
        <f t="shared" si="5"/>
        <v>2445.96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144</v>
      </c>
      <c r="BK128" s="144">
        <f t="shared" si="9"/>
        <v>2445.96</v>
      </c>
      <c r="BL128" s="13" t="s">
        <v>143</v>
      </c>
      <c r="BM128" s="143" t="s">
        <v>382</v>
      </c>
    </row>
    <row r="129" spans="2:65" s="1" customFormat="1" ht="24.2" customHeight="1">
      <c r="B129" s="131"/>
      <c r="C129" s="132" t="s">
        <v>285</v>
      </c>
      <c r="D129" s="132" t="s">
        <v>139</v>
      </c>
      <c r="E129" s="133" t="s">
        <v>383</v>
      </c>
      <c r="F129" s="134" t="s">
        <v>384</v>
      </c>
      <c r="G129" s="135" t="s">
        <v>142</v>
      </c>
      <c r="H129" s="136">
        <v>599.5</v>
      </c>
      <c r="I129" s="137">
        <v>1.1100000000000001</v>
      </c>
      <c r="J129" s="137">
        <f t="shared" si="0"/>
        <v>665.45</v>
      </c>
      <c r="K129" s="138"/>
      <c r="L129" s="25"/>
      <c r="M129" s="139" t="s">
        <v>1</v>
      </c>
      <c r="N129" s="140" t="s">
        <v>38</v>
      </c>
      <c r="O129" s="141">
        <v>5.6000000000000001E-2</v>
      </c>
      <c r="P129" s="141">
        <f t="shared" si="1"/>
        <v>33.572000000000003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143</v>
      </c>
      <c r="AT129" s="143" t="s">
        <v>139</v>
      </c>
      <c r="AU129" s="143" t="s">
        <v>144</v>
      </c>
      <c r="AY129" s="13" t="s">
        <v>136</v>
      </c>
      <c r="BE129" s="144">
        <f t="shared" si="4"/>
        <v>0</v>
      </c>
      <c r="BF129" s="144">
        <f t="shared" si="5"/>
        <v>665.45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144</v>
      </c>
      <c r="BK129" s="144">
        <f t="shared" si="9"/>
        <v>665.45</v>
      </c>
      <c r="BL129" s="13" t="s">
        <v>143</v>
      </c>
      <c r="BM129" s="143" t="s">
        <v>385</v>
      </c>
    </row>
    <row r="130" spans="2:65" s="1" customFormat="1" ht="21.75" customHeight="1">
      <c r="B130" s="131"/>
      <c r="C130" s="132" t="s">
        <v>289</v>
      </c>
      <c r="D130" s="132" t="s">
        <v>139</v>
      </c>
      <c r="E130" s="133" t="s">
        <v>386</v>
      </c>
      <c r="F130" s="134" t="s">
        <v>387</v>
      </c>
      <c r="G130" s="135" t="s">
        <v>142</v>
      </c>
      <c r="H130" s="136">
        <v>165.3</v>
      </c>
      <c r="I130" s="137">
        <v>17.95</v>
      </c>
      <c r="J130" s="137">
        <f t="shared" si="0"/>
        <v>2967.14</v>
      </c>
      <c r="K130" s="138"/>
      <c r="L130" s="25"/>
      <c r="M130" s="139" t="s">
        <v>1</v>
      </c>
      <c r="N130" s="140" t="s">
        <v>38</v>
      </c>
      <c r="O130" s="141">
        <v>1.3009999999999999</v>
      </c>
      <c r="P130" s="141">
        <f t="shared" si="1"/>
        <v>215.05530000000002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143</v>
      </c>
      <c r="AT130" s="143" t="s">
        <v>139</v>
      </c>
      <c r="AU130" s="143" t="s">
        <v>144</v>
      </c>
      <c r="AY130" s="13" t="s">
        <v>136</v>
      </c>
      <c r="BE130" s="144">
        <f t="shared" si="4"/>
        <v>0</v>
      </c>
      <c r="BF130" s="144">
        <f t="shared" si="5"/>
        <v>2967.14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144</v>
      </c>
      <c r="BK130" s="144">
        <f t="shared" si="9"/>
        <v>2967.14</v>
      </c>
      <c r="BL130" s="13" t="s">
        <v>143</v>
      </c>
      <c r="BM130" s="143" t="s">
        <v>388</v>
      </c>
    </row>
    <row r="131" spans="2:65" s="1" customFormat="1" ht="37.9" customHeight="1">
      <c r="B131" s="131"/>
      <c r="C131" s="132" t="s">
        <v>293</v>
      </c>
      <c r="D131" s="132" t="s">
        <v>139</v>
      </c>
      <c r="E131" s="133" t="s">
        <v>389</v>
      </c>
      <c r="F131" s="134" t="s">
        <v>390</v>
      </c>
      <c r="G131" s="135" t="s">
        <v>142</v>
      </c>
      <c r="H131" s="136">
        <v>165.3</v>
      </c>
      <c r="I131" s="137">
        <v>9.5</v>
      </c>
      <c r="J131" s="137">
        <f t="shared" si="0"/>
        <v>1570.35</v>
      </c>
      <c r="K131" s="138"/>
      <c r="L131" s="25"/>
      <c r="M131" s="139" t="s">
        <v>1</v>
      </c>
      <c r="N131" s="140" t="s">
        <v>38</v>
      </c>
      <c r="O131" s="141">
        <v>0.61299999999999999</v>
      </c>
      <c r="P131" s="141">
        <f t="shared" si="1"/>
        <v>101.3289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143</v>
      </c>
      <c r="AT131" s="143" t="s">
        <v>139</v>
      </c>
      <c r="AU131" s="143" t="s">
        <v>144</v>
      </c>
      <c r="AY131" s="13" t="s">
        <v>136</v>
      </c>
      <c r="BE131" s="144">
        <f t="shared" si="4"/>
        <v>0</v>
      </c>
      <c r="BF131" s="144">
        <f t="shared" si="5"/>
        <v>1570.35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144</v>
      </c>
      <c r="BK131" s="144">
        <f t="shared" si="9"/>
        <v>1570.35</v>
      </c>
      <c r="BL131" s="13" t="s">
        <v>143</v>
      </c>
      <c r="BM131" s="143" t="s">
        <v>391</v>
      </c>
    </row>
    <row r="132" spans="2:65" s="1" customFormat="1" ht="24.2" customHeight="1">
      <c r="B132" s="131"/>
      <c r="C132" s="132" t="s">
        <v>392</v>
      </c>
      <c r="D132" s="132" t="s">
        <v>139</v>
      </c>
      <c r="E132" s="133" t="s">
        <v>151</v>
      </c>
      <c r="F132" s="134" t="s">
        <v>152</v>
      </c>
      <c r="G132" s="135" t="s">
        <v>142</v>
      </c>
      <c r="H132" s="136">
        <v>1221.8920000000001</v>
      </c>
      <c r="I132" s="137">
        <v>1.8</v>
      </c>
      <c r="J132" s="137">
        <f t="shared" si="0"/>
        <v>2199.41</v>
      </c>
      <c r="K132" s="138"/>
      <c r="L132" s="25"/>
      <c r="M132" s="139" t="s">
        <v>1</v>
      </c>
      <c r="N132" s="140" t="s">
        <v>38</v>
      </c>
      <c r="O132" s="141">
        <v>6.9000000000000006E-2</v>
      </c>
      <c r="P132" s="141">
        <f t="shared" si="1"/>
        <v>84.310548000000011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143</v>
      </c>
      <c r="AT132" s="143" t="s">
        <v>139</v>
      </c>
      <c r="AU132" s="143" t="s">
        <v>144</v>
      </c>
      <c r="AY132" s="13" t="s">
        <v>136</v>
      </c>
      <c r="BE132" s="144">
        <f t="shared" si="4"/>
        <v>0</v>
      </c>
      <c r="BF132" s="144">
        <f t="shared" si="5"/>
        <v>2199.41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144</v>
      </c>
      <c r="BK132" s="144">
        <f t="shared" si="9"/>
        <v>2199.41</v>
      </c>
      <c r="BL132" s="13" t="s">
        <v>143</v>
      </c>
      <c r="BM132" s="143" t="s">
        <v>393</v>
      </c>
    </row>
    <row r="133" spans="2:65" s="1" customFormat="1" ht="37.9" customHeight="1">
      <c r="B133" s="131"/>
      <c r="C133" s="132" t="s">
        <v>394</v>
      </c>
      <c r="D133" s="132" t="s">
        <v>139</v>
      </c>
      <c r="E133" s="133" t="s">
        <v>155</v>
      </c>
      <c r="F133" s="134" t="s">
        <v>156</v>
      </c>
      <c r="G133" s="135" t="s">
        <v>142</v>
      </c>
      <c r="H133" s="136">
        <v>1221.8920000000001</v>
      </c>
      <c r="I133" s="137">
        <v>2.57</v>
      </c>
      <c r="J133" s="137">
        <f t="shared" si="0"/>
        <v>3140.26</v>
      </c>
      <c r="K133" s="138"/>
      <c r="L133" s="25"/>
      <c r="M133" s="139" t="s">
        <v>1</v>
      </c>
      <c r="N133" s="140" t="s">
        <v>38</v>
      </c>
      <c r="O133" s="141">
        <v>3.6799999999999999E-2</v>
      </c>
      <c r="P133" s="141">
        <f t="shared" si="1"/>
        <v>44.965625600000003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143</v>
      </c>
      <c r="AT133" s="143" t="s">
        <v>139</v>
      </c>
      <c r="AU133" s="143" t="s">
        <v>144</v>
      </c>
      <c r="AY133" s="13" t="s">
        <v>136</v>
      </c>
      <c r="BE133" s="144">
        <f t="shared" si="4"/>
        <v>0</v>
      </c>
      <c r="BF133" s="144">
        <f t="shared" si="5"/>
        <v>3140.26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144</v>
      </c>
      <c r="BK133" s="144">
        <f t="shared" si="9"/>
        <v>3140.26</v>
      </c>
      <c r="BL133" s="13" t="s">
        <v>143</v>
      </c>
      <c r="BM133" s="143" t="s">
        <v>395</v>
      </c>
    </row>
    <row r="134" spans="2:65" s="1" customFormat="1" ht="44.25" customHeight="1">
      <c r="B134" s="131"/>
      <c r="C134" s="132" t="s">
        <v>396</v>
      </c>
      <c r="D134" s="132" t="s">
        <v>139</v>
      </c>
      <c r="E134" s="133" t="s">
        <v>159</v>
      </c>
      <c r="F134" s="134" t="s">
        <v>160</v>
      </c>
      <c r="G134" s="135" t="s">
        <v>142</v>
      </c>
      <c r="H134" s="136">
        <v>12218.92</v>
      </c>
      <c r="I134" s="137">
        <v>0.35</v>
      </c>
      <c r="J134" s="137">
        <f t="shared" si="0"/>
        <v>4276.62</v>
      </c>
      <c r="K134" s="138"/>
      <c r="L134" s="25"/>
      <c r="M134" s="139" t="s">
        <v>1</v>
      </c>
      <c r="N134" s="140" t="s">
        <v>38</v>
      </c>
      <c r="O134" s="141">
        <v>5.3899999999999998E-3</v>
      </c>
      <c r="P134" s="141">
        <f t="shared" si="1"/>
        <v>65.859978799999993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143</v>
      </c>
      <c r="AT134" s="143" t="s">
        <v>139</v>
      </c>
      <c r="AU134" s="143" t="s">
        <v>144</v>
      </c>
      <c r="AY134" s="13" t="s">
        <v>136</v>
      </c>
      <c r="BE134" s="144">
        <f t="shared" si="4"/>
        <v>0</v>
      </c>
      <c r="BF134" s="144">
        <f t="shared" si="5"/>
        <v>4276.62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144</v>
      </c>
      <c r="BK134" s="144">
        <f t="shared" si="9"/>
        <v>4276.62</v>
      </c>
      <c r="BL134" s="13" t="s">
        <v>143</v>
      </c>
      <c r="BM134" s="143" t="s">
        <v>397</v>
      </c>
    </row>
    <row r="135" spans="2:65" s="1" customFormat="1" ht="21.75" customHeight="1">
      <c r="B135" s="131"/>
      <c r="C135" s="132" t="s">
        <v>398</v>
      </c>
      <c r="D135" s="132" t="s">
        <v>139</v>
      </c>
      <c r="E135" s="133" t="s">
        <v>163</v>
      </c>
      <c r="F135" s="134" t="s">
        <v>164</v>
      </c>
      <c r="G135" s="135" t="s">
        <v>142</v>
      </c>
      <c r="H135" s="136">
        <v>1221.8920000000001</v>
      </c>
      <c r="I135" s="137">
        <v>0.76</v>
      </c>
      <c r="J135" s="137">
        <f t="shared" si="0"/>
        <v>928.64</v>
      </c>
      <c r="K135" s="138"/>
      <c r="L135" s="25"/>
      <c r="M135" s="139" t="s">
        <v>1</v>
      </c>
      <c r="N135" s="140" t="s">
        <v>38</v>
      </c>
      <c r="O135" s="141">
        <v>8.0000000000000002E-3</v>
      </c>
      <c r="P135" s="141">
        <f t="shared" si="1"/>
        <v>9.7751359999999998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143</v>
      </c>
      <c r="AT135" s="143" t="s">
        <v>139</v>
      </c>
      <c r="AU135" s="143" t="s">
        <v>144</v>
      </c>
      <c r="AY135" s="13" t="s">
        <v>136</v>
      </c>
      <c r="BE135" s="144">
        <f t="shared" si="4"/>
        <v>0</v>
      </c>
      <c r="BF135" s="144">
        <f t="shared" si="5"/>
        <v>928.64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144</v>
      </c>
      <c r="BK135" s="144">
        <f t="shared" si="9"/>
        <v>928.64</v>
      </c>
      <c r="BL135" s="13" t="s">
        <v>143</v>
      </c>
      <c r="BM135" s="143" t="s">
        <v>399</v>
      </c>
    </row>
    <row r="136" spans="2:65" s="1" customFormat="1" ht="24.2" customHeight="1">
      <c r="B136" s="131"/>
      <c r="C136" s="132" t="s">
        <v>400</v>
      </c>
      <c r="D136" s="132" t="s">
        <v>139</v>
      </c>
      <c r="E136" s="133" t="s">
        <v>167</v>
      </c>
      <c r="F136" s="134" t="s">
        <v>168</v>
      </c>
      <c r="G136" s="135" t="s">
        <v>169</v>
      </c>
      <c r="H136" s="136">
        <v>1955.027</v>
      </c>
      <c r="I136" s="137">
        <v>12.5</v>
      </c>
      <c r="J136" s="137">
        <f t="shared" si="0"/>
        <v>24437.84</v>
      </c>
      <c r="K136" s="138"/>
      <c r="L136" s="25"/>
      <c r="M136" s="139" t="s">
        <v>1</v>
      </c>
      <c r="N136" s="140" t="s">
        <v>38</v>
      </c>
      <c r="O136" s="141">
        <v>0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143</v>
      </c>
      <c r="AT136" s="143" t="s">
        <v>139</v>
      </c>
      <c r="AU136" s="143" t="s">
        <v>144</v>
      </c>
      <c r="AY136" s="13" t="s">
        <v>136</v>
      </c>
      <c r="BE136" s="144">
        <f t="shared" si="4"/>
        <v>0</v>
      </c>
      <c r="BF136" s="144">
        <f t="shared" si="5"/>
        <v>24437.84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144</v>
      </c>
      <c r="BK136" s="144">
        <f t="shared" si="9"/>
        <v>24437.84</v>
      </c>
      <c r="BL136" s="13" t="s">
        <v>143</v>
      </c>
      <c r="BM136" s="143" t="s">
        <v>401</v>
      </c>
    </row>
    <row r="137" spans="2:65" s="1" customFormat="1" ht="21.75" customHeight="1">
      <c r="B137" s="131"/>
      <c r="C137" s="132" t="s">
        <v>262</v>
      </c>
      <c r="D137" s="132" t="s">
        <v>139</v>
      </c>
      <c r="E137" s="133" t="s">
        <v>402</v>
      </c>
      <c r="F137" s="134" t="s">
        <v>403</v>
      </c>
      <c r="G137" s="135" t="s">
        <v>314</v>
      </c>
      <c r="H137" s="136">
        <v>3535.1</v>
      </c>
      <c r="I137" s="137">
        <v>0.48</v>
      </c>
      <c r="J137" s="137">
        <f t="shared" si="0"/>
        <v>1696.85</v>
      </c>
      <c r="K137" s="138"/>
      <c r="L137" s="25"/>
      <c r="M137" s="139" t="s">
        <v>1</v>
      </c>
      <c r="N137" s="140" t="s">
        <v>38</v>
      </c>
      <c r="O137" s="141">
        <v>1.7000000000000001E-2</v>
      </c>
      <c r="P137" s="141">
        <f t="shared" si="1"/>
        <v>60.096700000000006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143</v>
      </c>
      <c r="AT137" s="143" t="s">
        <v>139</v>
      </c>
      <c r="AU137" s="143" t="s">
        <v>144</v>
      </c>
      <c r="AY137" s="13" t="s">
        <v>136</v>
      </c>
      <c r="BE137" s="144">
        <f t="shared" si="4"/>
        <v>0</v>
      </c>
      <c r="BF137" s="144">
        <f t="shared" si="5"/>
        <v>1696.85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144</v>
      </c>
      <c r="BK137" s="144">
        <f t="shared" si="9"/>
        <v>1696.85</v>
      </c>
      <c r="BL137" s="13" t="s">
        <v>143</v>
      </c>
      <c r="BM137" s="143" t="s">
        <v>404</v>
      </c>
    </row>
    <row r="138" spans="2:65" s="11" customFormat="1" ht="22.9" customHeight="1">
      <c r="B138" s="120"/>
      <c r="D138" s="121" t="s">
        <v>71</v>
      </c>
      <c r="E138" s="129" t="s">
        <v>144</v>
      </c>
      <c r="F138" s="129" t="s">
        <v>171</v>
      </c>
      <c r="J138" s="130">
        <f>BK138</f>
        <v>100159.64999999998</v>
      </c>
      <c r="L138" s="120"/>
      <c r="M138" s="124"/>
      <c r="P138" s="125">
        <f>SUM(P139:P155)</f>
        <v>985.03548099999989</v>
      </c>
      <c r="R138" s="125">
        <f>SUM(R139:R155)</f>
        <v>1675.71364298</v>
      </c>
      <c r="T138" s="126">
        <f>SUM(T139:T155)</f>
        <v>0</v>
      </c>
      <c r="AR138" s="121" t="s">
        <v>80</v>
      </c>
      <c r="AT138" s="127" t="s">
        <v>71</v>
      </c>
      <c r="AU138" s="127" t="s">
        <v>80</v>
      </c>
      <c r="AY138" s="121" t="s">
        <v>136</v>
      </c>
      <c r="BK138" s="128">
        <f>SUM(BK139:BK155)</f>
        <v>100159.64999999998</v>
      </c>
    </row>
    <row r="139" spans="2:65" s="1" customFormat="1" ht="33" customHeight="1">
      <c r="B139" s="131"/>
      <c r="C139" s="132" t="s">
        <v>277</v>
      </c>
      <c r="D139" s="132" t="s">
        <v>139</v>
      </c>
      <c r="E139" s="133" t="s">
        <v>405</v>
      </c>
      <c r="F139" s="134" t="s">
        <v>406</v>
      </c>
      <c r="G139" s="135" t="s">
        <v>314</v>
      </c>
      <c r="H139" s="136">
        <v>337.35</v>
      </c>
      <c r="I139" s="137">
        <v>1.71</v>
      </c>
      <c r="J139" s="137">
        <f t="shared" ref="J139:J155" si="10">ROUND(I139*H139,2)</f>
        <v>576.87</v>
      </c>
      <c r="K139" s="138"/>
      <c r="L139" s="25"/>
      <c r="M139" s="139" t="s">
        <v>1</v>
      </c>
      <c r="N139" s="140" t="s">
        <v>38</v>
      </c>
      <c r="O139" s="141">
        <v>8.5000000000000006E-2</v>
      </c>
      <c r="P139" s="141">
        <f t="shared" ref="P139:P155" si="11">O139*H139</f>
        <v>28.674750000000003</v>
      </c>
      <c r="Q139" s="141">
        <v>3.5E-4</v>
      </c>
      <c r="R139" s="141">
        <f t="shared" ref="R139:R155" si="12">Q139*H139</f>
        <v>0.11807250000000001</v>
      </c>
      <c r="S139" s="141">
        <v>0</v>
      </c>
      <c r="T139" s="142">
        <f t="shared" ref="T139:T155" si="13">S139*H139</f>
        <v>0</v>
      </c>
      <c r="AR139" s="143" t="s">
        <v>143</v>
      </c>
      <c r="AT139" s="143" t="s">
        <v>139</v>
      </c>
      <c r="AU139" s="143" t="s">
        <v>144</v>
      </c>
      <c r="AY139" s="13" t="s">
        <v>136</v>
      </c>
      <c r="BE139" s="144">
        <f t="shared" ref="BE139:BE155" si="14">IF(N139="základná",J139,0)</f>
        <v>0</v>
      </c>
      <c r="BF139" s="144">
        <f t="shared" ref="BF139:BF155" si="15">IF(N139="znížená",J139,0)</f>
        <v>576.87</v>
      </c>
      <c r="BG139" s="144">
        <f t="shared" ref="BG139:BG155" si="16">IF(N139="zákl. prenesená",J139,0)</f>
        <v>0</v>
      </c>
      <c r="BH139" s="144">
        <f t="shared" ref="BH139:BH155" si="17">IF(N139="zníž. prenesená",J139,0)</f>
        <v>0</v>
      </c>
      <c r="BI139" s="144">
        <f t="shared" ref="BI139:BI155" si="18">IF(N139="nulová",J139,0)</f>
        <v>0</v>
      </c>
      <c r="BJ139" s="13" t="s">
        <v>144</v>
      </c>
      <c r="BK139" s="144">
        <f t="shared" ref="BK139:BK155" si="19">ROUND(I139*H139,2)</f>
        <v>576.87</v>
      </c>
      <c r="BL139" s="13" t="s">
        <v>143</v>
      </c>
      <c r="BM139" s="143" t="s">
        <v>407</v>
      </c>
    </row>
    <row r="140" spans="2:65" s="1" customFormat="1" ht="16.5" customHeight="1">
      <c r="B140" s="131"/>
      <c r="C140" s="145" t="s">
        <v>281</v>
      </c>
      <c r="D140" s="145" t="s">
        <v>178</v>
      </c>
      <c r="E140" s="146" t="s">
        <v>408</v>
      </c>
      <c r="F140" s="147" t="s">
        <v>409</v>
      </c>
      <c r="G140" s="148" t="s">
        <v>314</v>
      </c>
      <c r="H140" s="149">
        <v>344.09699999999998</v>
      </c>
      <c r="I140" s="150">
        <v>1.43</v>
      </c>
      <c r="J140" s="150">
        <f t="shared" si="10"/>
        <v>492.06</v>
      </c>
      <c r="K140" s="151"/>
      <c r="L140" s="152"/>
      <c r="M140" s="153" t="s">
        <v>1</v>
      </c>
      <c r="N140" s="154" t="s">
        <v>38</v>
      </c>
      <c r="O140" s="141">
        <v>0</v>
      </c>
      <c r="P140" s="141">
        <f t="shared" si="11"/>
        <v>0</v>
      </c>
      <c r="Q140" s="141">
        <v>2.9999999999999997E-4</v>
      </c>
      <c r="R140" s="141">
        <f t="shared" si="12"/>
        <v>0.10322909999999999</v>
      </c>
      <c r="S140" s="141">
        <v>0</v>
      </c>
      <c r="T140" s="142">
        <f t="shared" si="13"/>
        <v>0</v>
      </c>
      <c r="AR140" s="143" t="s">
        <v>181</v>
      </c>
      <c r="AT140" s="143" t="s">
        <v>178</v>
      </c>
      <c r="AU140" s="143" t="s">
        <v>144</v>
      </c>
      <c r="AY140" s="13" t="s">
        <v>136</v>
      </c>
      <c r="BE140" s="144">
        <f t="shared" si="14"/>
        <v>0</v>
      </c>
      <c r="BF140" s="144">
        <f t="shared" si="15"/>
        <v>492.06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3" t="s">
        <v>144</v>
      </c>
      <c r="BK140" s="144">
        <f t="shared" si="19"/>
        <v>492.06</v>
      </c>
      <c r="BL140" s="13" t="s">
        <v>143</v>
      </c>
      <c r="BM140" s="143" t="s">
        <v>410</v>
      </c>
    </row>
    <row r="141" spans="2:65" s="1" customFormat="1" ht="16.5" customHeight="1">
      <c r="B141" s="131"/>
      <c r="C141" s="132" t="s">
        <v>273</v>
      </c>
      <c r="D141" s="132" t="s">
        <v>139</v>
      </c>
      <c r="E141" s="133" t="s">
        <v>411</v>
      </c>
      <c r="F141" s="134" t="s">
        <v>412</v>
      </c>
      <c r="G141" s="135" t="s">
        <v>413</v>
      </c>
      <c r="H141" s="136">
        <v>59.6</v>
      </c>
      <c r="I141" s="137">
        <v>9.7200000000000006</v>
      </c>
      <c r="J141" s="137">
        <f t="shared" si="10"/>
        <v>579.30999999999995</v>
      </c>
      <c r="K141" s="138"/>
      <c r="L141" s="25"/>
      <c r="M141" s="139" t="s">
        <v>1</v>
      </c>
      <c r="N141" s="140" t="s">
        <v>38</v>
      </c>
      <c r="O141" s="141">
        <v>0.21925</v>
      </c>
      <c r="P141" s="141">
        <f t="shared" si="11"/>
        <v>13.067299999999999</v>
      </c>
      <c r="Q141" s="141">
        <v>0.24682999999999999</v>
      </c>
      <c r="R141" s="141">
        <f t="shared" si="12"/>
        <v>14.711067999999999</v>
      </c>
      <c r="S141" s="141">
        <v>0</v>
      </c>
      <c r="T141" s="142">
        <f t="shared" si="13"/>
        <v>0</v>
      </c>
      <c r="AR141" s="143" t="s">
        <v>143</v>
      </c>
      <c r="AT141" s="143" t="s">
        <v>139</v>
      </c>
      <c r="AU141" s="143" t="s">
        <v>144</v>
      </c>
      <c r="AY141" s="13" t="s">
        <v>136</v>
      </c>
      <c r="BE141" s="144">
        <f t="shared" si="14"/>
        <v>0</v>
      </c>
      <c r="BF141" s="144">
        <f t="shared" si="15"/>
        <v>579.30999999999995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3" t="s">
        <v>144</v>
      </c>
      <c r="BK141" s="144">
        <f t="shared" si="19"/>
        <v>579.30999999999995</v>
      </c>
      <c r="BL141" s="13" t="s">
        <v>143</v>
      </c>
      <c r="BM141" s="143" t="s">
        <v>414</v>
      </c>
    </row>
    <row r="142" spans="2:65" s="1" customFormat="1" ht="16.5" customHeight="1">
      <c r="B142" s="131"/>
      <c r="C142" s="132" t="s">
        <v>7</v>
      </c>
      <c r="D142" s="132" t="s">
        <v>139</v>
      </c>
      <c r="E142" s="133" t="s">
        <v>415</v>
      </c>
      <c r="F142" s="134" t="s">
        <v>416</v>
      </c>
      <c r="G142" s="135" t="s">
        <v>413</v>
      </c>
      <c r="H142" s="136">
        <v>165.3</v>
      </c>
      <c r="I142" s="137">
        <v>13.72</v>
      </c>
      <c r="J142" s="137">
        <f t="shared" si="10"/>
        <v>2267.92</v>
      </c>
      <c r="K142" s="138"/>
      <c r="L142" s="25"/>
      <c r="M142" s="139" t="s">
        <v>1</v>
      </c>
      <c r="N142" s="140" t="s">
        <v>38</v>
      </c>
      <c r="O142" s="141">
        <v>0.24171999999999999</v>
      </c>
      <c r="P142" s="141">
        <f t="shared" si="11"/>
        <v>39.956316000000001</v>
      </c>
      <c r="Q142" s="141">
        <v>0.25212000000000001</v>
      </c>
      <c r="R142" s="141">
        <f t="shared" si="12"/>
        <v>41.675436000000005</v>
      </c>
      <c r="S142" s="141">
        <v>0</v>
      </c>
      <c r="T142" s="142">
        <f t="shared" si="13"/>
        <v>0</v>
      </c>
      <c r="AR142" s="143" t="s">
        <v>143</v>
      </c>
      <c r="AT142" s="143" t="s">
        <v>139</v>
      </c>
      <c r="AU142" s="143" t="s">
        <v>144</v>
      </c>
      <c r="AY142" s="13" t="s">
        <v>136</v>
      </c>
      <c r="BE142" s="144">
        <f t="shared" si="14"/>
        <v>0</v>
      </c>
      <c r="BF142" s="144">
        <f t="shared" si="15"/>
        <v>2267.92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144</v>
      </c>
      <c r="BK142" s="144">
        <f t="shared" si="19"/>
        <v>2267.92</v>
      </c>
      <c r="BL142" s="13" t="s">
        <v>143</v>
      </c>
      <c r="BM142" s="143" t="s">
        <v>417</v>
      </c>
    </row>
    <row r="143" spans="2:65" s="1" customFormat="1" ht="24.2" customHeight="1">
      <c r="B143" s="131"/>
      <c r="C143" s="132" t="s">
        <v>191</v>
      </c>
      <c r="D143" s="132" t="s">
        <v>139</v>
      </c>
      <c r="E143" s="133" t="s">
        <v>418</v>
      </c>
      <c r="F143" s="134" t="s">
        <v>419</v>
      </c>
      <c r="G143" s="135" t="s">
        <v>142</v>
      </c>
      <c r="H143" s="136">
        <v>39.222000000000001</v>
      </c>
      <c r="I143" s="137">
        <v>49.32</v>
      </c>
      <c r="J143" s="137">
        <f t="shared" si="10"/>
        <v>1934.43</v>
      </c>
      <c r="K143" s="138"/>
      <c r="L143" s="25"/>
      <c r="M143" s="139" t="s">
        <v>1</v>
      </c>
      <c r="N143" s="140" t="s">
        <v>38</v>
      </c>
      <c r="O143" s="141">
        <v>1.097</v>
      </c>
      <c r="P143" s="141">
        <f t="shared" si="11"/>
        <v>43.026533999999998</v>
      </c>
      <c r="Q143" s="141">
        <v>2.0699999999999998</v>
      </c>
      <c r="R143" s="141">
        <f t="shared" si="12"/>
        <v>81.189539999999994</v>
      </c>
      <c r="S143" s="141">
        <v>0</v>
      </c>
      <c r="T143" s="142">
        <f t="shared" si="13"/>
        <v>0</v>
      </c>
      <c r="AR143" s="143" t="s">
        <v>143</v>
      </c>
      <c r="AT143" s="143" t="s">
        <v>139</v>
      </c>
      <c r="AU143" s="143" t="s">
        <v>144</v>
      </c>
      <c r="AY143" s="13" t="s">
        <v>136</v>
      </c>
      <c r="BE143" s="144">
        <f t="shared" si="14"/>
        <v>0</v>
      </c>
      <c r="BF143" s="144">
        <f t="shared" si="15"/>
        <v>1934.43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144</v>
      </c>
      <c r="BK143" s="144">
        <f t="shared" si="19"/>
        <v>1934.43</v>
      </c>
      <c r="BL143" s="13" t="s">
        <v>143</v>
      </c>
      <c r="BM143" s="143" t="s">
        <v>420</v>
      </c>
    </row>
    <row r="144" spans="2:65" s="1" customFormat="1" ht="24.2" customHeight="1">
      <c r="B144" s="131"/>
      <c r="C144" s="132" t="s">
        <v>143</v>
      </c>
      <c r="D144" s="132" t="s">
        <v>139</v>
      </c>
      <c r="E144" s="133" t="s">
        <v>421</v>
      </c>
      <c r="F144" s="134" t="s">
        <v>422</v>
      </c>
      <c r="G144" s="135" t="s">
        <v>142</v>
      </c>
      <c r="H144" s="136">
        <v>352.99799999999999</v>
      </c>
      <c r="I144" s="137">
        <v>47</v>
      </c>
      <c r="J144" s="137">
        <f t="shared" si="10"/>
        <v>16590.91</v>
      </c>
      <c r="K144" s="138"/>
      <c r="L144" s="25"/>
      <c r="M144" s="139" t="s">
        <v>1</v>
      </c>
      <c r="N144" s="140" t="s">
        <v>38</v>
      </c>
      <c r="O144" s="141">
        <v>1.1319999999999999</v>
      </c>
      <c r="P144" s="141">
        <f t="shared" si="11"/>
        <v>399.59373599999998</v>
      </c>
      <c r="Q144" s="141">
        <v>2.6640000000000001</v>
      </c>
      <c r="R144" s="141">
        <f t="shared" si="12"/>
        <v>940.38667199999998</v>
      </c>
      <c r="S144" s="141">
        <v>0</v>
      </c>
      <c r="T144" s="142">
        <f t="shared" si="13"/>
        <v>0</v>
      </c>
      <c r="AR144" s="143" t="s">
        <v>143</v>
      </c>
      <c r="AT144" s="143" t="s">
        <v>139</v>
      </c>
      <c r="AU144" s="143" t="s">
        <v>144</v>
      </c>
      <c r="AY144" s="13" t="s">
        <v>136</v>
      </c>
      <c r="BE144" s="144">
        <f t="shared" si="14"/>
        <v>0</v>
      </c>
      <c r="BF144" s="144">
        <f t="shared" si="15"/>
        <v>16590.91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3" t="s">
        <v>144</v>
      </c>
      <c r="BK144" s="144">
        <f t="shared" si="19"/>
        <v>16590.91</v>
      </c>
      <c r="BL144" s="13" t="s">
        <v>143</v>
      </c>
      <c r="BM144" s="143" t="s">
        <v>423</v>
      </c>
    </row>
    <row r="145" spans="2:65" s="1" customFormat="1" ht="24.2" customHeight="1">
      <c r="B145" s="131"/>
      <c r="C145" s="132" t="s">
        <v>223</v>
      </c>
      <c r="D145" s="132" t="s">
        <v>139</v>
      </c>
      <c r="E145" s="133" t="s">
        <v>424</v>
      </c>
      <c r="F145" s="134" t="s">
        <v>425</v>
      </c>
      <c r="G145" s="135" t="s">
        <v>142</v>
      </c>
      <c r="H145" s="136">
        <v>241.869</v>
      </c>
      <c r="I145" s="137">
        <v>119.43</v>
      </c>
      <c r="J145" s="137">
        <f t="shared" si="10"/>
        <v>28886.41</v>
      </c>
      <c r="K145" s="138"/>
      <c r="L145" s="25"/>
      <c r="M145" s="139" t="s">
        <v>1</v>
      </c>
      <c r="N145" s="140" t="s">
        <v>38</v>
      </c>
      <c r="O145" s="141">
        <v>0.61899999999999999</v>
      </c>
      <c r="P145" s="141">
        <f t="shared" si="11"/>
        <v>149.71691100000001</v>
      </c>
      <c r="Q145" s="141">
        <v>2.3453400000000002</v>
      </c>
      <c r="R145" s="141">
        <f t="shared" si="12"/>
        <v>567.26504046000002</v>
      </c>
      <c r="S145" s="141">
        <v>0</v>
      </c>
      <c r="T145" s="142">
        <f t="shared" si="13"/>
        <v>0</v>
      </c>
      <c r="AR145" s="143" t="s">
        <v>143</v>
      </c>
      <c r="AT145" s="143" t="s">
        <v>139</v>
      </c>
      <c r="AU145" s="143" t="s">
        <v>144</v>
      </c>
      <c r="AY145" s="13" t="s">
        <v>136</v>
      </c>
      <c r="BE145" s="144">
        <f t="shared" si="14"/>
        <v>0</v>
      </c>
      <c r="BF145" s="144">
        <f t="shared" si="15"/>
        <v>28886.41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144</v>
      </c>
      <c r="BK145" s="144">
        <f t="shared" si="19"/>
        <v>28886.41</v>
      </c>
      <c r="BL145" s="13" t="s">
        <v>143</v>
      </c>
      <c r="BM145" s="143" t="s">
        <v>426</v>
      </c>
    </row>
    <row r="146" spans="2:65" s="1" customFormat="1" ht="21.75" customHeight="1">
      <c r="B146" s="131"/>
      <c r="C146" s="132" t="s">
        <v>172</v>
      </c>
      <c r="D146" s="132" t="s">
        <v>139</v>
      </c>
      <c r="E146" s="133" t="s">
        <v>427</v>
      </c>
      <c r="F146" s="134" t="s">
        <v>428</v>
      </c>
      <c r="G146" s="135" t="s">
        <v>314</v>
      </c>
      <c r="H146" s="136">
        <v>52.54</v>
      </c>
      <c r="I146" s="137">
        <v>17.489999999999998</v>
      </c>
      <c r="J146" s="137">
        <f t="shared" si="10"/>
        <v>918.92</v>
      </c>
      <c r="K146" s="138"/>
      <c r="L146" s="25"/>
      <c r="M146" s="139" t="s">
        <v>1</v>
      </c>
      <c r="N146" s="140" t="s">
        <v>38</v>
      </c>
      <c r="O146" s="141">
        <v>0.35799999999999998</v>
      </c>
      <c r="P146" s="141">
        <f t="shared" si="11"/>
        <v>18.80932</v>
      </c>
      <c r="Q146" s="141">
        <v>6.7000000000000002E-4</v>
      </c>
      <c r="R146" s="141">
        <f t="shared" si="12"/>
        <v>3.5201799999999998E-2</v>
      </c>
      <c r="S146" s="141">
        <v>0</v>
      </c>
      <c r="T146" s="142">
        <f t="shared" si="13"/>
        <v>0</v>
      </c>
      <c r="AR146" s="143" t="s">
        <v>143</v>
      </c>
      <c r="AT146" s="143" t="s">
        <v>139</v>
      </c>
      <c r="AU146" s="143" t="s">
        <v>144</v>
      </c>
      <c r="AY146" s="13" t="s">
        <v>136</v>
      </c>
      <c r="BE146" s="144">
        <f t="shared" si="14"/>
        <v>0</v>
      </c>
      <c r="BF146" s="144">
        <f t="shared" si="15"/>
        <v>918.92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144</v>
      </c>
      <c r="BK146" s="144">
        <f t="shared" si="19"/>
        <v>918.92</v>
      </c>
      <c r="BL146" s="13" t="s">
        <v>143</v>
      </c>
      <c r="BM146" s="143" t="s">
        <v>429</v>
      </c>
    </row>
    <row r="147" spans="2:65" s="1" customFormat="1" ht="21.75" customHeight="1">
      <c r="B147" s="131"/>
      <c r="C147" s="132" t="s">
        <v>177</v>
      </c>
      <c r="D147" s="132" t="s">
        <v>139</v>
      </c>
      <c r="E147" s="133" t="s">
        <v>430</v>
      </c>
      <c r="F147" s="134" t="s">
        <v>431</v>
      </c>
      <c r="G147" s="135" t="s">
        <v>314</v>
      </c>
      <c r="H147" s="136">
        <v>52.54</v>
      </c>
      <c r="I147" s="137">
        <v>3.09</v>
      </c>
      <c r="J147" s="137">
        <f t="shared" si="10"/>
        <v>162.35</v>
      </c>
      <c r="K147" s="138"/>
      <c r="L147" s="25"/>
      <c r="M147" s="139" t="s">
        <v>1</v>
      </c>
      <c r="N147" s="140" t="s">
        <v>38</v>
      </c>
      <c r="O147" s="141">
        <v>0.19900000000000001</v>
      </c>
      <c r="P147" s="141">
        <f t="shared" si="11"/>
        <v>10.45546</v>
      </c>
      <c r="Q147" s="141">
        <v>0</v>
      </c>
      <c r="R147" s="141">
        <f t="shared" si="12"/>
        <v>0</v>
      </c>
      <c r="S147" s="141">
        <v>0</v>
      </c>
      <c r="T147" s="142">
        <f t="shared" si="13"/>
        <v>0</v>
      </c>
      <c r="AR147" s="143" t="s">
        <v>143</v>
      </c>
      <c r="AT147" s="143" t="s">
        <v>139</v>
      </c>
      <c r="AU147" s="143" t="s">
        <v>144</v>
      </c>
      <c r="AY147" s="13" t="s">
        <v>136</v>
      </c>
      <c r="BE147" s="144">
        <f t="shared" si="14"/>
        <v>0</v>
      </c>
      <c r="BF147" s="144">
        <f t="shared" si="15"/>
        <v>162.35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144</v>
      </c>
      <c r="BK147" s="144">
        <f t="shared" si="19"/>
        <v>162.35</v>
      </c>
      <c r="BL147" s="13" t="s">
        <v>143</v>
      </c>
      <c r="BM147" s="143" t="s">
        <v>432</v>
      </c>
    </row>
    <row r="148" spans="2:65" s="1" customFormat="1" ht="16.5" customHeight="1">
      <c r="B148" s="131"/>
      <c r="C148" s="132" t="s">
        <v>209</v>
      </c>
      <c r="D148" s="132" t="s">
        <v>139</v>
      </c>
      <c r="E148" s="133" t="s">
        <v>433</v>
      </c>
      <c r="F148" s="134" t="s">
        <v>434</v>
      </c>
      <c r="G148" s="135" t="s">
        <v>169</v>
      </c>
      <c r="H148" s="136">
        <v>0.61</v>
      </c>
      <c r="I148" s="137">
        <v>2393.0100000000002</v>
      </c>
      <c r="J148" s="137">
        <f t="shared" si="10"/>
        <v>1459.74</v>
      </c>
      <c r="K148" s="138"/>
      <c r="L148" s="25"/>
      <c r="M148" s="139" t="s">
        <v>1</v>
      </c>
      <c r="N148" s="140" t="s">
        <v>38</v>
      </c>
      <c r="O148" s="141">
        <v>34.372</v>
      </c>
      <c r="P148" s="141">
        <f t="shared" si="11"/>
        <v>20.966919999999998</v>
      </c>
      <c r="Q148" s="141">
        <v>1.01895</v>
      </c>
      <c r="R148" s="141">
        <f t="shared" si="12"/>
        <v>0.62155950000000004</v>
      </c>
      <c r="S148" s="141">
        <v>0</v>
      </c>
      <c r="T148" s="142">
        <f t="shared" si="13"/>
        <v>0</v>
      </c>
      <c r="AR148" s="143" t="s">
        <v>143</v>
      </c>
      <c r="AT148" s="143" t="s">
        <v>139</v>
      </c>
      <c r="AU148" s="143" t="s">
        <v>144</v>
      </c>
      <c r="AY148" s="13" t="s">
        <v>136</v>
      </c>
      <c r="BE148" s="144">
        <f t="shared" si="14"/>
        <v>0</v>
      </c>
      <c r="BF148" s="144">
        <f t="shared" si="15"/>
        <v>1459.74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144</v>
      </c>
      <c r="BK148" s="144">
        <f t="shared" si="19"/>
        <v>1459.74</v>
      </c>
      <c r="BL148" s="13" t="s">
        <v>143</v>
      </c>
      <c r="BM148" s="143" t="s">
        <v>435</v>
      </c>
    </row>
    <row r="149" spans="2:65" s="1" customFormat="1" ht="33" customHeight="1">
      <c r="B149" s="131"/>
      <c r="C149" s="132" t="s">
        <v>227</v>
      </c>
      <c r="D149" s="132" t="s">
        <v>139</v>
      </c>
      <c r="E149" s="133" t="s">
        <v>436</v>
      </c>
      <c r="F149" s="134" t="s">
        <v>437</v>
      </c>
      <c r="G149" s="135" t="s">
        <v>314</v>
      </c>
      <c r="H149" s="136">
        <v>3140</v>
      </c>
      <c r="I149" s="137">
        <v>12.93</v>
      </c>
      <c r="J149" s="137">
        <f t="shared" si="10"/>
        <v>40600.199999999997</v>
      </c>
      <c r="K149" s="138"/>
      <c r="L149" s="25"/>
      <c r="M149" s="139" t="s">
        <v>1</v>
      </c>
      <c r="N149" s="140" t="s">
        <v>38</v>
      </c>
      <c r="O149" s="141">
        <v>4.7059999999999998E-2</v>
      </c>
      <c r="P149" s="141">
        <f t="shared" si="11"/>
        <v>147.76839999999999</v>
      </c>
      <c r="Q149" s="141">
        <v>6.2700000000000004E-3</v>
      </c>
      <c r="R149" s="141">
        <f t="shared" si="12"/>
        <v>19.687800000000003</v>
      </c>
      <c r="S149" s="141">
        <v>0</v>
      </c>
      <c r="T149" s="142">
        <f t="shared" si="13"/>
        <v>0</v>
      </c>
      <c r="AR149" s="143" t="s">
        <v>143</v>
      </c>
      <c r="AT149" s="143" t="s">
        <v>139</v>
      </c>
      <c r="AU149" s="143" t="s">
        <v>144</v>
      </c>
      <c r="AY149" s="13" t="s">
        <v>136</v>
      </c>
      <c r="BE149" s="144">
        <f t="shared" si="14"/>
        <v>0</v>
      </c>
      <c r="BF149" s="144">
        <f t="shared" si="15"/>
        <v>40600.199999999997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3" t="s">
        <v>144</v>
      </c>
      <c r="BK149" s="144">
        <f t="shared" si="19"/>
        <v>40600.199999999997</v>
      </c>
      <c r="BL149" s="13" t="s">
        <v>143</v>
      </c>
      <c r="BM149" s="143" t="s">
        <v>438</v>
      </c>
    </row>
    <row r="150" spans="2:65" s="1" customFormat="1" ht="16.5" customHeight="1">
      <c r="B150" s="131"/>
      <c r="C150" s="132" t="s">
        <v>266</v>
      </c>
      <c r="D150" s="132" t="s">
        <v>139</v>
      </c>
      <c r="E150" s="133" t="s">
        <v>439</v>
      </c>
      <c r="F150" s="134" t="s">
        <v>440</v>
      </c>
      <c r="G150" s="135" t="s">
        <v>142</v>
      </c>
      <c r="H150" s="136">
        <v>2.6</v>
      </c>
      <c r="I150" s="137">
        <v>90.58</v>
      </c>
      <c r="J150" s="137">
        <f t="shared" si="10"/>
        <v>235.51</v>
      </c>
      <c r="K150" s="138"/>
      <c r="L150" s="25"/>
      <c r="M150" s="139" t="s">
        <v>1</v>
      </c>
      <c r="N150" s="140" t="s">
        <v>38</v>
      </c>
      <c r="O150" s="141">
        <v>0.58055000000000001</v>
      </c>
      <c r="P150" s="141">
        <f t="shared" si="11"/>
        <v>1.50943</v>
      </c>
      <c r="Q150" s="141">
        <v>2.23543</v>
      </c>
      <c r="R150" s="141">
        <f t="shared" si="12"/>
        <v>5.8121179999999999</v>
      </c>
      <c r="S150" s="141">
        <v>0</v>
      </c>
      <c r="T150" s="142">
        <f t="shared" si="13"/>
        <v>0</v>
      </c>
      <c r="AR150" s="143" t="s">
        <v>143</v>
      </c>
      <c r="AT150" s="143" t="s">
        <v>139</v>
      </c>
      <c r="AU150" s="143" t="s">
        <v>144</v>
      </c>
      <c r="AY150" s="13" t="s">
        <v>136</v>
      </c>
      <c r="BE150" s="144">
        <f t="shared" si="14"/>
        <v>0</v>
      </c>
      <c r="BF150" s="144">
        <f t="shared" si="15"/>
        <v>235.51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144</v>
      </c>
      <c r="BK150" s="144">
        <f t="shared" si="19"/>
        <v>235.51</v>
      </c>
      <c r="BL150" s="13" t="s">
        <v>143</v>
      </c>
      <c r="BM150" s="143" t="s">
        <v>441</v>
      </c>
    </row>
    <row r="151" spans="2:65" s="1" customFormat="1" ht="16.5" customHeight="1">
      <c r="B151" s="131"/>
      <c r="C151" s="132" t="s">
        <v>183</v>
      </c>
      <c r="D151" s="132" t="s">
        <v>139</v>
      </c>
      <c r="E151" s="133" t="s">
        <v>442</v>
      </c>
      <c r="F151" s="134" t="s">
        <v>443</v>
      </c>
      <c r="G151" s="135" t="s">
        <v>142</v>
      </c>
      <c r="H151" s="136">
        <v>1.484</v>
      </c>
      <c r="I151" s="137">
        <v>103.59</v>
      </c>
      <c r="J151" s="137">
        <f t="shared" si="10"/>
        <v>153.72999999999999</v>
      </c>
      <c r="K151" s="138"/>
      <c r="L151" s="25"/>
      <c r="M151" s="139" t="s">
        <v>1</v>
      </c>
      <c r="N151" s="140" t="s">
        <v>38</v>
      </c>
      <c r="O151" s="141">
        <v>0.58099999999999996</v>
      </c>
      <c r="P151" s="141">
        <f t="shared" si="11"/>
        <v>0.86220399999999997</v>
      </c>
      <c r="Q151" s="141">
        <v>2.2151299999999998</v>
      </c>
      <c r="R151" s="141">
        <f t="shared" si="12"/>
        <v>3.2872529199999998</v>
      </c>
      <c r="S151" s="141">
        <v>0</v>
      </c>
      <c r="T151" s="142">
        <f t="shared" si="13"/>
        <v>0</v>
      </c>
      <c r="AR151" s="143" t="s">
        <v>143</v>
      </c>
      <c r="AT151" s="143" t="s">
        <v>139</v>
      </c>
      <c r="AU151" s="143" t="s">
        <v>144</v>
      </c>
      <c r="AY151" s="13" t="s">
        <v>136</v>
      </c>
      <c r="BE151" s="144">
        <f t="shared" si="14"/>
        <v>0</v>
      </c>
      <c r="BF151" s="144">
        <f t="shared" si="15"/>
        <v>153.72999999999999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144</v>
      </c>
      <c r="BK151" s="144">
        <f t="shared" si="19"/>
        <v>153.72999999999999</v>
      </c>
      <c r="BL151" s="13" t="s">
        <v>143</v>
      </c>
      <c r="BM151" s="143" t="s">
        <v>444</v>
      </c>
    </row>
    <row r="152" spans="2:65" s="1" customFormat="1" ht="24.2" customHeight="1">
      <c r="B152" s="131"/>
      <c r="C152" s="132" t="s">
        <v>445</v>
      </c>
      <c r="D152" s="132" t="s">
        <v>139</v>
      </c>
      <c r="E152" s="133" t="s">
        <v>446</v>
      </c>
      <c r="F152" s="134" t="s">
        <v>447</v>
      </c>
      <c r="G152" s="135" t="s">
        <v>314</v>
      </c>
      <c r="H152" s="136">
        <v>15.75</v>
      </c>
      <c r="I152" s="137">
        <v>17.87</v>
      </c>
      <c r="J152" s="137">
        <f t="shared" si="10"/>
        <v>281.45</v>
      </c>
      <c r="K152" s="138"/>
      <c r="L152" s="25"/>
      <c r="M152" s="139" t="s">
        <v>1</v>
      </c>
      <c r="N152" s="140" t="s">
        <v>38</v>
      </c>
      <c r="O152" s="141">
        <v>0.79900000000000004</v>
      </c>
      <c r="P152" s="141">
        <f t="shared" si="11"/>
        <v>12.584250000000001</v>
      </c>
      <c r="Q152" s="141">
        <v>3.7699999999999999E-3</v>
      </c>
      <c r="R152" s="141">
        <f t="shared" si="12"/>
        <v>5.93775E-2</v>
      </c>
      <c r="S152" s="141">
        <v>0</v>
      </c>
      <c r="T152" s="142">
        <f t="shared" si="13"/>
        <v>0</v>
      </c>
      <c r="AR152" s="143" t="s">
        <v>143</v>
      </c>
      <c r="AT152" s="143" t="s">
        <v>139</v>
      </c>
      <c r="AU152" s="143" t="s">
        <v>144</v>
      </c>
      <c r="AY152" s="13" t="s">
        <v>136</v>
      </c>
      <c r="BE152" s="144">
        <f t="shared" si="14"/>
        <v>0</v>
      </c>
      <c r="BF152" s="144">
        <f t="shared" si="15"/>
        <v>281.45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144</v>
      </c>
      <c r="BK152" s="144">
        <f t="shared" si="19"/>
        <v>281.45</v>
      </c>
      <c r="BL152" s="13" t="s">
        <v>143</v>
      </c>
      <c r="BM152" s="143" t="s">
        <v>448</v>
      </c>
    </row>
    <row r="153" spans="2:65" s="1" customFormat="1" ht="24.2" customHeight="1">
      <c r="B153" s="131"/>
      <c r="C153" s="132" t="s">
        <v>449</v>
      </c>
      <c r="D153" s="132" t="s">
        <v>139</v>
      </c>
      <c r="E153" s="133" t="s">
        <v>450</v>
      </c>
      <c r="F153" s="134" t="s">
        <v>451</v>
      </c>
      <c r="G153" s="135" t="s">
        <v>314</v>
      </c>
      <c r="H153" s="136">
        <v>15.75</v>
      </c>
      <c r="I153" s="137">
        <v>5.32</v>
      </c>
      <c r="J153" s="137">
        <f t="shared" si="10"/>
        <v>83.79</v>
      </c>
      <c r="K153" s="138"/>
      <c r="L153" s="25"/>
      <c r="M153" s="139" t="s">
        <v>1</v>
      </c>
      <c r="N153" s="140" t="s">
        <v>38</v>
      </c>
      <c r="O153" s="141">
        <v>0.32700000000000001</v>
      </c>
      <c r="P153" s="141">
        <f t="shared" si="11"/>
        <v>5.1502499999999998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143</v>
      </c>
      <c r="AT153" s="143" t="s">
        <v>139</v>
      </c>
      <c r="AU153" s="143" t="s">
        <v>144</v>
      </c>
      <c r="AY153" s="13" t="s">
        <v>136</v>
      </c>
      <c r="BE153" s="144">
        <f t="shared" si="14"/>
        <v>0</v>
      </c>
      <c r="BF153" s="144">
        <f t="shared" si="15"/>
        <v>83.79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144</v>
      </c>
      <c r="BK153" s="144">
        <f t="shared" si="19"/>
        <v>83.79</v>
      </c>
      <c r="BL153" s="13" t="s">
        <v>143</v>
      </c>
      <c r="BM153" s="143" t="s">
        <v>452</v>
      </c>
    </row>
    <row r="154" spans="2:65" s="1" customFormat="1" ht="24.2" customHeight="1">
      <c r="B154" s="131"/>
      <c r="C154" s="132" t="s">
        <v>138</v>
      </c>
      <c r="D154" s="132" t="s">
        <v>139</v>
      </c>
      <c r="E154" s="133" t="s">
        <v>453</v>
      </c>
      <c r="F154" s="134" t="s">
        <v>454</v>
      </c>
      <c r="G154" s="135" t="s">
        <v>314</v>
      </c>
      <c r="H154" s="136">
        <v>2265.6999999999998</v>
      </c>
      <c r="I154" s="137">
        <v>0.72</v>
      </c>
      <c r="J154" s="137">
        <f t="shared" si="10"/>
        <v>1631.3</v>
      </c>
      <c r="K154" s="138"/>
      <c r="L154" s="25"/>
      <c r="M154" s="139" t="s">
        <v>1</v>
      </c>
      <c r="N154" s="140" t="s">
        <v>38</v>
      </c>
      <c r="O154" s="141">
        <v>4.1000000000000002E-2</v>
      </c>
      <c r="P154" s="141">
        <f t="shared" si="11"/>
        <v>92.893699999999995</v>
      </c>
      <c r="Q154" s="141">
        <v>3.0000000000000001E-5</v>
      </c>
      <c r="R154" s="141">
        <f t="shared" si="12"/>
        <v>6.797099999999999E-2</v>
      </c>
      <c r="S154" s="141">
        <v>0</v>
      </c>
      <c r="T154" s="142">
        <f t="shared" si="13"/>
        <v>0</v>
      </c>
      <c r="AR154" s="143" t="s">
        <v>143</v>
      </c>
      <c r="AT154" s="143" t="s">
        <v>139</v>
      </c>
      <c r="AU154" s="143" t="s">
        <v>144</v>
      </c>
      <c r="AY154" s="13" t="s">
        <v>136</v>
      </c>
      <c r="BE154" s="144">
        <f t="shared" si="14"/>
        <v>0</v>
      </c>
      <c r="BF154" s="144">
        <f t="shared" si="15"/>
        <v>1631.3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144</v>
      </c>
      <c r="BK154" s="144">
        <f t="shared" si="19"/>
        <v>1631.3</v>
      </c>
      <c r="BL154" s="13" t="s">
        <v>143</v>
      </c>
      <c r="BM154" s="143" t="s">
        <v>455</v>
      </c>
    </row>
    <row r="155" spans="2:65" s="1" customFormat="1" ht="16.5" customHeight="1">
      <c r="B155" s="131"/>
      <c r="C155" s="145" t="s">
        <v>146</v>
      </c>
      <c r="D155" s="145" t="s">
        <v>178</v>
      </c>
      <c r="E155" s="146" t="s">
        <v>408</v>
      </c>
      <c r="F155" s="147" t="s">
        <v>409</v>
      </c>
      <c r="G155" s="148" t="s">
        <v>314</v>
      </c>
      <c r="H155" s="149">
        <v>2311.0140000000001</v>
      </c>
      <c r="I155" s="150">
        <v>1.43</v>
      </c>
      <c r="J155" s="150">
        <f t="shared" si="10"/>
        <v>3304.75</v>
      </c>
      <c r="K155" s="151"/>
      <c r="L155" s="152"/>
      <c r="M155" s="153" t="s">
        <v>1</v>
      </c>
      <c r="N155" s="154" t="s">
        <v>38</v>
      </c>
      <c r="O155" s="141">
        <v>0</v>
      </c>
      <c r="P155" s="141">
        <f t="shared" si="11"/>
        <v>0</v>
      </c>
      <c r="Q155" s="141">
        <v>2.9999999999999997E-4</v>
      </c>
      <c r="R155" s="141">
        <f t="shared" si="12"/>
        <v>0.69330419999999993</v>
      </c>
      <c r="S155" s="141">
        <v>0</v>
      </c>
      <c r="T155" s="142">
        <f t="shared" si="13"/>
        <v>0</v>
      </c>
      <c r="AR155" s="143" t="s">
        <v>181</v>
      </c>
      <c r="AT155" s="143" t="s">
        <v>178</v>
      </c>
      <c r="AU155" s="143" t="s">
        <v>144</v>
      </c>
      <c r="AY155" s="13" t="s">
        <v>136</v>
      </c>
      <c r="BE155" s="144">
        <f t="shared" si="14"/>
        <v>0</v>
      </c>
      <c r="BF155" s="144">
        <f t="shared" si="15"/>
        <v>3304.75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144</v>
      </c>
      <c r="BK155" s="144">
        <f t="shared" si="19"/>
        <v>3304.75</v>
      </c>
      <c r="BL155" s="13" t="s">
        <v>143</v>
      </c>
      <c r="BM155" s="143" t="s">
        <v>456</v>
      </c>
    </row>
    <row r="156" spans="2:65" s="11" customFormat="1" ht="22.9" customHeight="1">
      <c r="B156" s="120"/>
      <c r="D156" s="121" t="s">
        <v>71</v>
      </c>
      <c r="E156" s="129" t="s">
        <v>143</v>
      </c>
      <c r="F156" s="129" t="s">
        <v>457</v>
      </c>
      <c r="J156" s="130">
        <f>BK156</f>
        <v>1094.1600000000001</v>
      </c>
      <c r="L156" s="120"/>
      <c r="M156" s="124"/>
      <c r="P156" s="125">
        <f>P157</f>
        <v>13.254</v>
      </c>
      <c r="R156" s="125">
        <f>R157</f>
        <v>45.661439999999999</v>
      </c>
      <c r="T156" s="126">
        <f>T157</f>
        <v>0</v>
      </c>
      <c r="AR156" s="121" t="s">
        <v>80</v>
      </c>
      <c r="AT156" s="127" t="s">
        <v>71</v>
      </c>
      <c r="AU156" s="127" t="s">
        <v>80</v>
      </c>
      <c r="AY156" s="121" t="s">
        <v>136</v>
      </c>
      <c r="BK156" s="128">
        <f>BK157</f>
        <v>1094.1600000000001</v>
      </c>
    </row>
    <row r="157" spans="2:65" s="1" customFormat="1" ht="33" customHeight="1">
      <c r="B157" s="131"/>
      <c r="C157" s="132" t="s">
        <v>239</v>
      </c>
      <c r="D157" s="132" t="s">
        <v>139</v>
      </c>
      <c r="E157" s="133" t="s">
        <v>458</v>
      </c>
      <c r="F157" s="134" t="s">
        <v>459</v>
      </c>
      <c r="G157" s="135" t="s">
        <v>314</v>
      </c>
      <c r="H157" s="136">
        <v>282</v>
      </c>
      <c r="I157" s="137">
        <v>3.88</v>
      </c>
      <c r="J157" s="137">
        <f>ROUND(I157*H157,2)</f>
        <v>1094.1600000000001</v>
      </c>
      <c r="K157" s="138"/>
      <c r="L157" s="25"/>
      <c r="M157" s="139" t="s">
        <v>1</v>
      </c>
      <c r="N157" s="140" t="s">
        <v>38</v>
      </c>
      <c r="O157" s="141">
        <v>4.7E-2</v>
      </c>
      <c r="P157" s="141">
        <f>O157*H157</f>
        <v>13.254</v>
      </c>
      <c r="Q157" s="141">
        <v>0.16192000000000001</v>
      </c>
      <c r="R157" s="141">
        <f>Q157*H157</f>
        <v>45.661439999999999</v>
      </c>
      <c r="S157" s="141">
        <v>0</v>
      </c>
      <c r="T157" s="142">
        <f>S157*H157</f>
        <v>0</v>
      </c>
      <c r="AR157" s="143" t="s">
        <v>143</v>
      </c>
      <c r="AT157" s="143" t="s">
        <v>139</v>
      </c>
      <c r="AU157" s="143" t="s">
        <v>144</v>
      </c>
      <c r="AY157" s="13" t="s">
        <v>136</v>
      </c>
      <c r="BE157" s="144">
        <f>IF(N157="základná",J157,0)</f>
        <v>0</v>
      </c>
      <c r="BF157" s="144">
        <f>IF(N157="znížená",J157,0)</f>
        <v>1094.1600000000001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3" t="s">
        <v>144</v>
      </c>
      <c r="BK157" s="144">
        <f>ROUND(I157*H157,2)</f>
        <v>1094.1600000000001</v>
      </c>
      <c r="BL157" s="13" t="s">
        <v>143</v>
      </c>
      <c r="BM157" s="143" t="s">
        <v>460</v>
      </c>
    </row>
    <row r="158" spans="2:65" s="11" customFormat="1" ht="22.9" customHeight="1">
      <c r="B158" s="120"/>
      <c r="D158" s="121" t="s">
        <v>71</v>
      </c>
      <c r="E158" s="129" t="s">
        <v>223</v>
      </c>
      <c r="F158" s="129" t="s">
        <v>461</v>
      </c>
      <c r="J158" s="130">
        <f>BK158</f>
        <v>54918.599999999991</v>
      </c>
      <c r="L158" s="120"/>
      <c r="M158" s="124"/>
      <c r="P158" s="125">
        <f>SUM(P159:P169)</f>
        <v>397.04154</v>
      </c>
      <c r="R158" s="125">
        <f>SUM(R159:R169)</f>
        <v>1504.125</v>
      </c>
      <c r="T158" s="126">
        <f>SUM(T159:T169)</f>
        <v>0</v>
      </c>
      <c r="AR158" s="121" t="s">
        <v>80</v>
      </c>
      <c r="AT158" s="127" t="s">
        <v>71</v>
      </c>
      <c r="AU158" s="127" t="s">
        <v>80</v>
      </c>
      <c r="AY158" s="121" t="s">
        <v>136</v>
      </c>
      <c r="BK158" s="128">
        <f>SUM(BK159:BK169)</f>
        <v>54918.599999999991</v>
      </c>
    </row>
    <row r="159" spans="2:65" s="1" customFormat="1" ht="44.25" customHeight="1">
      <c r="B159" s="131"/>
      <c r="C159" s="132" t="s">
        <v>144</v>
      </c>
      <c r="D159" s="132" t="s">
        <v>139</v>
      </c>
      <c r="E159" s="133" t="s">
        <v>462</v>
      </c>
      <c r="F159" s="134" t="s">
        <v>463</v>
      </c>
      <c r="G159" s="135" t="s">
        <v>314</v>
      </c>
      <c r="H159" s="136">
        <v>2265.6999999999998</v>
      </c>
      <c r="I159" s="137">
        <v>2.75</v>
      </c>
      <c r="J159" s="137">
        <f t="shared" ref="J159:J169" si="20">ROUND(I159*H159,2)</f>
        <v>6230.68</v>
      </c>
      <c r="K159" s="138"/>
      <c r="L159" s="25"/>
      <c r="M159" s="139" t="s">
        <v>1</v>
      </c>
      <c r="N159" s="140" t="s">
        <v>38</v>
      </c>
      <c r="O159" s="141">
        <v>3.4000000000000002E-2</v>
      </c>
      <c r="P159" s="141">
        <f t="shared" ref="P159:P169" si="21">O159*H159</f>
        <v>77.033799999999999</v>
      </c>
      <c r="Q159" s="141">
        <v>0.112</v>
      </c>
      <c r="R159" s="141">
        <f t="shared" ref="R159:R169" si="22">Q159*H159</f>
        <v>253.75839999999999</v>
      </c>
      <c r="S159" s="141">
        <v>0</v>
      </c>
      <c r="T159" s="142">
        <f t="shared" ref="T159:T169" si="23">S159*H159</f>
        <v>0</v>
      </c>
      <c r="AR159" s="143" t="s">
        <v>143</v>
      </c>
      <c r="AT159" s="143" t="s">
        <v>139</v>
      </c>
      <c r="AU159" s="143" t="s">
        <v>144</v>
      </c>
      <c r="AY159" s="13" t="s">
        <v>136</v>
      </c>
      <c r="BE159" s="144">
        <f t="shared" ref="BE159:BE169" si="24">IF(N159="základná",J159,0)</f>
        <v>0</v>
      </c>
      <c r="BF159" s="144">
        <f t="shared" ref="BF159:BF169" si="25">IF(N159="znížená",J159,0)</f>
        <v>6230.68</v>
      </c>
      <c r="BG159" s="144">
        <f t="shared" ref="BG159:BG169" si="26">IF(N159="zákl. prenesená",J159,0)</f>
        <v>0</v>
      </c>
      <c r="BH159" s="144">
        <f t="shared" ref="BH159:BH169" si="27">IF(N159="zníž. prenesená",J159,0)</f>
        <v>0</v>
      </c>
      <c r="BI159" s="144">
        <f t="shared" ref="BI159:BI169" si="28">IF(N159="nulová",J159,0)</f>
        <v>0</v>
      </c>
      <c r="BJ159" s="13" t="s">
        <v>144</v>
      </c>
      <c r="BK159" s="144">
        <f t="shared" ref="BK159:BK169" si="29">ROUND(I159*H159,2)</f>
        <v>6230.68</v>
      </c>
      <c r="BL159" s="13" t="s">
        <v>143</v>
      </c>
      <c r="BM159" s="143" t="s">
        <v>464</v>
      </c>
    </row>
    <row r="160" spans="2:65" s="1" customFormat="1" ht="33" customHeight="1">
      <c r="B160" s="131"/>
      <c r="C160" s="132" t="s">
        <v>299</v>
      </c>
      <c r="D160" s="132" t="s">
        <v>139</v>
      </c>
      <c r="E160" s="133" t="s">
        <v>465</v>
      </c>
      <c r="F160" s="134" t="s">
        <v>466</v>
      </c>
      <c r="G160" s="135" t="s">
        <v>314</v>
      </c>
      <c r="H160" s="136">
        <v>125</v>
      </c>
      <c r="I160" s="137">
        <v>7.86</v>
      </c>
      <c r="J160" s="137">
        <f t="shared" si="20"/>
        <v>982.5</v>
      </c>
      <c r="K160" s="138"/>
      <c r="L160" s="25"/>
      <c r="M160" s="139" t="s">
        <v>1</v>
      </c>
      <c r="N160" s="140" t="s">
        <v>38</v>
      </c>
      <c r="O160" s="141">
        <v>2.562E-2</v>
      </c>
      <c r="P160" s="141">
        <f t="shared" si="21"/>
        <v>3.2025000000000001</v>
      </c>
      <c r="Q160" s="141">
        <v>0.29899999999999999</v>
      </c>
      <c r="R160" s="141">
        <f t="shared" si="22"/>
        <v>37.375</v>
      </c>
      <c r="S160" s="141">
        <v>0</v>
      </c>
      <c r="T160" s="142">
        <f t="shared" si="23"/>
        <v>0</v>
      </c>
      <c r="AR160" s="143" t="s">
        <v>143</v>
      </c>
      <c r="AT160" s="143" t="s">
        <v>139</v>
      </c>
      <c r="AU160" s="143" t="s">
        <v>144</v>
      </c>
      <c r="AY160" s="13" t="s">
        <v>136</v>
      </c>
      <c r="BE160" s="144">
        <f t="shared" si="24"/>
        <v>0</v>
      </c>
      <c r="BF160" s="144">
        <f t="shared" si="25"/>
        <v>982.5</v>
      </c>
      <c r="BG160" s="144">
        <f t="shared" si="26"/>
        <v>0</v>
      </c>
      <c r="BH160" s="144">
        <f t="shared" si="27"/>
        <v>0</v>
      </c>
      <c r="BI160" s="144">
        <f t="shared" si="28"/>
        <v>0</v>
      </c>
      <c r="BJ160" s="13" t="s">
        <v>144</v>
      </c>
      <c r="BK160" s="144">
        <f t="shared" si="29"/>
        <v>982.5</v>
      </c>
      <c r="BL160" s="13" t="s">
        <v>143</v>
      </c>
      <c r="BM160" s="143" t="s">
        <v>467</v>
      </c>
    </row>
    <row r="161" spans="2:65" s="1" customFormat="1" ht="33" customHeight="1">
      <c r="B161" s="131"/>
      <c r="C161" s="132" t="s">
        <v>235</v>
      </c>
      <c r="D161" s="132" t="s">
        <v>139</v>
      </c>
      <c r="E161" s="133" t="s">
        <v>468</v>
      </c>
      <c r="F161" s="134" t="s">
        <v>469</v>
      </c>
      <c r="G161" s="135" t="s">
        <v>314</v>
      </c>
      <c r="H161" s="136">
        <v>282</v>
      </c>
      <c r="I161" s="137">
        <v>8.32</v>
      </c>
      <c r="J161" s="137">
        <f t="shared" si="20"/>
        <v>2346.2399999999998</v>
      </c>
      <c r="K161" s="138"/>
      <c r="L161" s="25"/>
      <c r="M161" s="139" t="s">
        <v>1</v>
      </c>
      <c r="N161" s="140" t="s">
        <v>38</v>
      </c>
      <c r="O161" s="141">
        <v>2.562E-2</v>
      </c>
      <c r="P161" s="141">
        <f t="shared" si="21"/>
        <v>7.2248400000000004</v>
      </c>
      <c r="Q161" s="141">
        <v>0.318</v>
      </c>
      <c r="R161" s="141">
        <f t="shared" si="22"/>
        <v>89.676000000000002</v>
      </c>
      <c r="S161" s="141">
        <v>0</v>
      </c>
      <c r="T161" s="142">
        <f t="shared" si="23"/>
        <v>0</v>
      </c>
      <c r="AR161" s="143" t="s">
        <v>143</v>
      </c>
      <c r="AT161" s="143" t="s">
        <v>139</v>
      </c>
      <c r="AU161" s="143" t="s">
        <v>144</v>
      </c>
      <c r="AY161" s="13" t="s">
        <v>136</v>
      </c>
      <c r="BE161" s="144">
        <f t="shared" si="24"/>
        <v>0</v>
      </c>
      <c r="BF161" s="144">
        <f t="shared" si="25"/>
        <v>2346.2399999999998</v>
      </c>
      <c r="BG161" s="144">
        <f t="shared" si="26"/>
        <v>0</v>
      </c>
      <c r="BH161" s="144">
        <f t="shared" si="27"/>
        <v>0</v>
      </c>
      <c r="BI161" s="144">
        <f t="shared" si="28"/>
        <v>0</v>
      </c>
      <c r="BJ161" s="13" t="s">
        <v>144</v>
      </c>
      <c r="BK161" s="144">
        <f t="shared" si="29"/>
        <v>2346.2399999999998</v>
      </c>
      <c r="BL161" s="13" t="s">
        <v>143</v>
      </c>
      <c r="BM161" s="143" t="s">
        <v>470</v>
      </c>
    </row>
    <row r="162" spans="2:65" s="1" customFormat="1" ht="37.9" customHeight="1">
      <c r="B162" s="131"/>
      <c r="C162" s="132" t="s">
        <v>80</v>
      </c>
      <c r="D162" s="132" t="s">
        <v>139</v>
      </c>
      <c r="E162" s="133" t="s">
        <v>471</v>
      </c>
      <c r="F162" s="134" t="s">
        <v>472</v>
      </c>
      <c r="G162" s="135" t="s">
        <v>314</v>
      </c>
      <c r="H162" s="136">
        <v>2265.6999999999998</v>
      </c>
      <c r="I162" s="137">
        <v>10.15</v>
      </c>
      <c r="J162" s="137">
        <f t="shared" si="20"/>
        <v>22996.86</v>
      </c>
      <c r="K162" s="138"/>
      <c r="L162" s="25"/>
      <c r="M162" s="139" t="s">
        <v>1</v>
      </c>
      <c r="N162" s="140" t="s">
        <v>38</v>
      </c>
      <c r="O162" s="141">
        <v>3.5999999999999997E-2</v>
      </c>
      <c r="P162" s="141">
        <f t="shared" si="21"/>
        <v>81.56519999999999</v>
      </c>
      <c r="Q162" s="141">
        <v>0.39800000000000002</v>
      </c>
      <c r="R162" s="141">
        <f t="shared" si="22"/>
        <v>901.74860000000001</v>
      </c>
      <c r="S162" s="141">
        <v>0</v>
      </c>
      <c r="T162" s="142">
        <f t="shared" si="23"/>
        <v>0</v>
      </c>
      <c r="AR162" s="143" t="s">
        <v>143</v>
      </c>
      <c r="AT162" s="143" t="s">
        <v>139</v>
      </c>
      <c r="AU162" s="143" t="s">
        <v>144</v>
      </c>
      <c r="AY162" s="13" t="s">
        <v>136</v>
      </c>
      <c r="BE162" s="144">
        <f t="shared" si="24"/>
        <v>0</v>
      </c>
      <c r="BF162" s="144">
        <f t="shared" si="25"/>
        <v>22996.86</v>
      </c>
      <c r="BG162" s="144">
        <f t="shared" si="26"/>
        <v>0</v>
      </c>
      <c r="BH162" s="144">
        <f t="shared" si="27"/>
        <v>0</v>
      </c>
      <c r="BI162" s="144">
        <f t="shared" si="28"/>
        <v>0</v>
      </c>
      <c r="BJ162" s="13" t="s">
        <v>144</v>
      </c>
      <c r="BK162" s="144">
        <f t="shared" si="29"/>
        <v>22996.86</v>
      </c>
      <c r="BL162" s="13" t="s">
        <v>143</v>
      </c>
      <c r="BM162" s="143" t="s">
        <v>473</v>
      </c>
    </row>
    <row r="163" spans="2:65" s="1" customFormat="1" ht="24.2" customHeight="1">
      <c r="B163" s="131"/>
      <c r="C163" s="132" t="s">
        <v>296</v>
      </c>
      <c r="D163" s="132" t="s">
        <v>139</v>
      </c>
      <c r="E163" s="133" t="s">
        <v>474</v>
      </c>
      <c r="F163" s="134" t="s">
        <v>475</v>
      </c>
      <c r="G163" s="135" t="s">
        <v>314</v>
      </c>
      <c r="H163" s="136">
        <v>472</v>
      </c>
      <c r="I163" s="137">
        <v>12.6</v>
      </c>
      <c r="J163" s="137">
        <f t="shared" si="20"/>
        <v>5947.2</v>
      </c>
      <c r="K163" s="138"/>
      <c r="L163" s="25"/>
      <c r="M163" s="139" t="s">
        <v>1</v>
      </c>
      <c r="N163" s="140" t="s">
        <v>38</v>
      </c>
      <c r="O163" s="141">
        <v>0.151</v>
      </c>
      <c r="P163" s="141">
        <f t="shared" si="21"/>
        <v>71.271999999999991</v>
      </c>
      <c r="Q163" s="141">
        <v>0.22370000000000001</v>
      </c>
      <c r="R163" s="141">
        <f t="shared" si="22"/>
        <v>105.5864</v>
      </c>
      <c r="S163" s="141">
        <v>0</v>
      </c>
      <c r="T163" s="142">
        <f t="shared" si="23"/>
        <v>0</v>
      </c>
      <c r="AR163" s="143" t="s">
        <v>143</v>
      </c>
      <c r="AT163" s="143" t="s">
        <v>139</v>
      </c>
      <c r="AU163" s="143" t="s">
        <v>144</v>
      </c>
      <c r="AY163" s="13" t="s">
        <v>136</v>
      </c>
      <c r="BE163" s="144">
        <f t="shared" si="24"/>
        <v>0</v>
      </c>
      <c r="BF163" s="144">
        <f t="shared" si="25"/>
        <v>5947.2</v>
      </c>
      <c r="BG163" s="144">
        <f t="shared" si="26"/>
        <v>0</v>
      </c>
      <c r="BH163" s="144">
        <f t="shared" si="27"/>
        <v>0</v>
      </c>
      <c r="BI163" s="144">
        <f t="shared" si="28"/>
        <v>0</v>
      </c>
      <c r="BJ163" s="13" t="s">
        <v>144</v>
      </c>
      <c r="BK163" s="144">
        <f t="shared" si="29"/>
        <v>5947.2</v>
      </c>
      <c r="BL163" s="13" t="s">
        <v>143</v>
      </c>
      <c r="BM163" s="143" t="s">
        <v>476</v>
      </c>
    </row>
    <row r="164" spans="2:65" s="1" customFormat="1" ht="33" customHeight="1">
      <c r="B164" s="131"/>
      <c r="C164" s="132" t="s">
        <v>246</v>
      </c>
      <c r="D164" s="132" t="s">
        <v>139</v>
      </c>
      <c r="E164" s="133" t="s">
        <v>477</v>
      </c>
      <c r="F164" s="134" t="s">
        <v>478</v>
      </c>
      <c r="G164" s="135" t="s">
        <v>314</v>
      </c>
      <c r="H164" s="136">
        <v>190</v>
      </c>
      <c r="I164" s="137">
        <v>0.64</v>
      </c>
      <c r="J164" s="137">
        <f t="shared" si="20"/>
        <v>121.6</v>
      </c>
      <c r="K164" s="138"/>
      <c r="L164" s="25"/>
      <c r="M164" s="139" t="s">
        <v>1</v>
      </c>
      <c r="N164" s="140" t="s">
        <v>38</v>
      </c>
      <c r="O164" s="141">
        <v>4.0000000000000001E-3</v>
      </c>
      <c r="P164" s="141">
        <f t="shared" si="21"/>
        <v>0.76</v>
      </c>
      <c r="Q164" s="141">
        <v>5.6100000000000004E-3</v>
      </c>
      <c r="R164" s="141">
        <f t="shared" si="22"/>
        <v>1.0659000000000001</v>
      </c>
      <c r="S164" s="141">
        <v>0</v>
      </c>
      <c r="T164" s="142">
        <f t="shared" si="23"/>
        <v>0</v>
      </c>
      <c r="AR164" s="143" t="s">
        <v>143</v>
      </c>
      <c r="AT164" s="143" t="s">
        <v>139</v>
      </c>
      <c r="AU164" s="143" t="s">
        <v>144</v>
      </c>
      <c r="AY164" s="13" t="s">
        <v>136</v>
      </c>
      <c r="BE164" s="144">
        <f t="shared" si="24"/>
        <v>0</v>
      </c>
      <c r="BF164" s="144">
        <f t="shared" si="25"/>
        <v>121.6</v>
      </c>
      <c r="BG164" s="144">
        <f t="shared" si="26"/>
        <v>0</v>
      </c>
      <c r="BH164" s="144">
        <f t="shared" si="27"/>
        <v>0</v>
      </c>
      <c r="BI164" s="144">
        <f t="shared" si="28"/>
        <v>0</v>
      </c>
      <c r="BJ164" s="13" t="s">
        <v>144</v>
      </c>
      <c r="BK164" s="144">
        <f t="shared" si="29"/>
        <v>121.6</v>
      </c>
      <c r="BL164" s="13" t="s">
        <v>143</v>
      </c>
      <c r="BM164" s="143" t="s">
        <v>479</v>
      </c>
    </row>
    <row r="165" spans="2:65" s="1" customFormat="1" ht="33" customHeight="1">
      <c r="B165" s="131"/>
      <c r="C165" s="132" t="s">
        <v>307</v>
      </c>
      <c r="D165" s="132" t="s">
        <v>139</v>
      </c>
      <c r="E165" s="133" t="s">
        <v>480</v>
      </c>
      <c r="F165" s="134" t="s">
        <v>481</v>
      </c>
      <c r="G165" s="135" t="s">
        <v>314</v>
      </c>
      <c r="H165" s="136">
        <v>190</v>
      </c>
      <c r="I165" s="137">
        <v>15.29</v>
      </c>
      <c r="J165" s="137">
        <f t="shared" si="20"/>
        <v>2905.1</v>
      </c>
      <c r="K165" s="138"/>
      <c r="L165" s="25"/>
      <c r="M165" s="139" t="s">
        <v>1</v>
      </c>
      <c r="N165" s="140" t="s">
        <v>38</v>
      </c>
      <c r="O165" s="141">
        <v>7.0999999999999994E-2</v>
      </c>
      <c r="P165" s="141">
        <f t="shared" si="21"/>
        <v>13.489999999999998</v>
      </c>
      <c r="Q165" s="141">
        <v>0.12966</v>
      </c>
      <c r="R165" s="141">
        <f t="shared" si="22"/>
        <v>24.635400000000001</v>
      </c>
      <c r="S165" s="141">
        <v>0</v>
      </c>
      <c r="T165" s="142">
        <f t="shared" si="23"/>
        <v>0</v>
      </c>
      <c r="AR165" s="143" t="s">
        <v>143</v>
      </c>
      <c r="AT165" s="143" t="s">
        <v>139</v>
      </c>
      <c r="AU165" s="143" t="s">
        <v>144</v>
      </c>
      <c r="AY165" s="13" t="s">
        <v>136</v>
      </c>
      <c r="BE165" s="144">
        <f t="shared" si="24"/>
        <v>0</v>
      </c>
      <c r="BF165" s="144">
        <f t="shared" si="25"/>
        <v>2905.1</v>
      </c>
      <c r="BG165" s="144">
        <f t="shared" si="26"/>
        <v>0</v>
      </c>
      <c r="BH165" s="144">
        <f t="shared" si="27"/>
        <v>0</v>
      </c>
      <c r="BI165" s="144">
        <f t="shared" si="28"/>
        <v>0</v>
      </c>
      <c r="BJ165" s="13" t="s">
        <v>144</v>
      </c>
      <c r="BK165" s="144">
        <f t="shared" si="29"/>
        <v>2905.1</v>
      </c>
      <c r="BL165" s="13" t="s">
        <v>143</v>
      </c>
      <c r="BM165" s="143" t="s">
        <v>482</v>
      </c>
    </row>
    <row r="166" spans="2:65" s="1" customFormat="1" ht="33" customHeight="1">
      <c r="B166" s="131"/>
      <c r="C166" s="132" t="s">
        <v>166</v>
      </c>
      <c r="D166" s="132" t="s">
        <v>139</v>
      </c>
      <c r="E166" s="133" t="s">
        <v>483</v>
      </c>
      <c r="F166" s="134" t="s">
        <v>484</v>
      </c>
      <c r="G166" s="135" t="s">
        <v>485</v>
      </c>
      <c r="H166" s="136">
        <v>59.6</v>
      </c>
      <c r="I166" s="137">
        <v>12.71</v>
      </c>
      <c r="J166" s="137">
        <f t="shared" si="20"/>
        <v>757.52</v>
      </c>
      <c r="K166" s="138"/>
      <c r="L166" s="25"/>
      <c r="M166" s="139" t="s">
        <v>1</v>
      </c>
      <c r="N166" s="140" t="s">
        <v>38</v>
      </c>
      <c r="O166" s="141">
        <v>0.872</v>
      </c>
      <c r="P166" s="141">
        <f t="shared" si="21"/>
        <v>51.971200000000003</v>
      </c>
      <c r="Q166" s="141">
        <v>8.4000000000000005E-2</v>
      </c>
      <c r="R166" s="141">
        <f t="shared" si="22"/>
        <v>5.0064000000000002</v>
      </c>
      <c r="S166" s="141">
        <v>0</v>
      </c>
      <c r="T166" s="142">
        <f t="shared" si="23"/>
        <v>0</v>
      </c>
      <c r="AR166" s="143" t="s">
        <v>143</v>
      </c>
      <c r="AT166" s="143" t="s">
        <v>139</v>
      </c>
      <c r="AU166" s="143" t="s">
        <v>144</v>
      </c>
      <c r="AY166" s="13" t="s">
        <v>136</v>
      </c>
      <c r="BE166" s="144">
        <f t="shared" si="24"/>
        <v>0</v>
      </c>
      <c r="BF166" s="144">
        <f t="shared" si="25"/>
        <v>757.52</v>
      </c>
      <c r="BG166" s="144">
        <f t="shared" si="26"/>
        <v>0</v>
      </c>
      <c r="BH166" s="144">
        <f t="shared" si="27"/>
        <v>0</v>
      </c>
      <c r="BI166" s="144">
        <f t="shared" si="28"/>
        <v>0</v>
      </c>
      <c r="BJ166" s="13" t="s">
        <v>144</v>
      </c>
      <c r="BK166" s="144">
        <f t="shared" si="29"/>
        <v>757.52</v>
      </c>
      <c r="BL166" s="13" t="s">
        <v>143</v>
      </c>
      <c r="BM166" s="143" t="s">
        <v>486</v>
      </c>
    </row>
    <row r="167" spans="2:65" s="1" customFormat="1" ht="21.75" customHeight="1">
      <c r="B167" s="131"/>
      <c r="C167" s="145" t="s">
        <v>197</v>
      </c>
      <c r="D167" s="145" t="s">
        <v>178</v>
      </c>
      <c r="E167" s="146" t="s">
        <v>487</v>
      </c>
      <c r="F167" s="147" t="s">
        <v>488</v>
      </c>
      <c r="G167" s="148" t="s">
        <v>175</v>
      </c>
      <c r="H167" s="149">
        <v>125.16</v>
      </c>
      <c r="I167" s="150">
        <v>2.52</v>
      </c>
      <c r="J167" s="150">
        <f t="shared" si="20"/>
        <v>315.39999999999998</v>
      </c>
      <c r="K167" s="151"/>
      <c r="L167" s="152"/>
      <c r="M167" s="153" t="s">
        <v>1</v>
      </c>
      <c r="N167" s="154" t="s">
        <v>38</v>
      </c>
      <c r="O167" s="141">
        <v>0</v>
      </c>
      <c r="P167" s="141">
        <f t="shared" si="21"/>
        <v>0</v>
      </c>
      <c r="Q167" s="141">
        <v>2.2499999999999999E-2</v>
      </c>
      <c r="R167" s="141">
        <f t="shared" si="22"/>
        <v>2.8160999999999996</v>
      </c>
      <c r="S167" s="141">
        <v>0</v>
      </c>
      <c r="T167" s="142">
        <f t="shared" si="23"/>
        <v>0</v>
      </c>
      <c r="AR167" s="143" t="s">
        <v>181</v>
      </c>
      <c r="AT167" s="143" t="s">
        <v>178</v>
      </c>
      <c r="AU167" s="143" t="s">
        <v>144</v>
      </c>
      <c r="AY167" s="13" t="s">
        <v>136</v>
      </c>
      <c r="BE167" s="144">
        <f t="shared" si="24"/>
        <v>0</v>
      </c>
      <c r="BF167" s="144">
        <f t="shared" si="25"/>
        <v>315.39999999999998</v>
      </c>
      <c r="BG167" s="144">
        <f t="shared" si="26"/>
        <v>0</v>
      </c>
      <c r="BH167" s="144">
        <f t="shared" si="27"/>
        <v>0</v>
      </c>
      <c r="BI167" s="144">
        <f t="shared" si="28"/>
        <v>0</v>
      </c>
      <c r="BJ167" s="13" t="s">
        <v>144</v>
      </c>
      <c r="BK167" s="144">
        <f t="shared" si="29"/>
        <v>315.39999999999998</v>
      </c>
      <c r="BL167" s="13" t="s">
        <v>143</v>
      </c>
      <c r="BM167" s="143" t="s">
        <v>489</v>
      </c>
    </row>
    <row r="168" spans="2:65" s="1" customFormat="1" ht="37.9" customHeight="1">
      <c r="B168" s="131"/>
      <c r="C168" s="132" t="s">
        <v>303</v>
      </c>
      <c r="D168" s="132" t="s">
        <v>139</v>
      </c>
      <c r="E168" s="133" t="s">
        <v>490</v>
      </c>
      <c r="F168" s="134" t="s">
        <v>491</v>
      </c>
      <c r="G168" s="135" t="s">
        <v>314</v>
      </c>
      <c r="H168" s="136">
        <v>282</v>
      </c>
      <c r="I168" s="137">
        <v>12.3</v>
      </c>
      <c r="J168" s="137">
        <f t="shared" si="20"/>
        <v>3468.6</v>
      </c>
      <c r="K168" s="138"/>
      <c r="L168" s="25"/>
      <c r="M168" s="139" t="s">
        <v>1</v>
      </c>
      <c r="N168" s="140" t="s">
        <v>38</v>
      </c>
      <c r="O168" s="141">
        <v>0.32100000000000001</v>
      </c>
      <c r="P168" s="141">
        <f t="shared" si="21"/>
        <v>90.522000000000006</v>
      </c>
      <c r="Q168" s="141">
        <v>0.112</v>
      </c>
      <c r="R168" s="141">
        <f t="shared" si="22"/>
        <v>31.584</v>
      </c>
      <c r="S168" s="141">
        <v>0</v>
      </c>
      <c r="T168" s="142">
        <f t="shared" si="23"/>
        <v>0</v>
      </c>
      <c r="AR168" s="143" t="s">
        <v>143</v>
      </c>
      <c r="AT168" s="143" t="s">
        <v>139</v>
      </c>
      <c r="AU168" s="143" t="s">
        <v>144</v>
      </c>
      <c r="AY168" s="13" t="s">
        <v>136</v>
      </c>
      <c r="BE168" s="144">
        <f t="shared" si="24"/>
        <v>0</v>
      </c>
      <c r="BF168" s="144">
        <f t="shared" si="25"/>
        <v>3468.6</v>
      </c>
      <c r="BG168" s="144">
        <f t="shared" si="26"/>
        <v>0</v>
      </c>
      <c r="BH168" s="144">
        <f t="shared" si="27"/>
        <v>0</v>
      </c>
      <c r="BI168" s="144">
        <f t="shared" si="28"/>
        <v>0</v>
      </c>
      <c r="BJ168" s="13" t="s">
        <v>144</v>
      </c>
      <c r="BK168" s="144">
        <f t="shared" si="29"/>
        <v>3468.6</v>
      </c>
      <c r="BL168" s="13" t="s">
        <v>143</v>
      </c>
      <c r="BM168" s="143" t="s">
        <v>492</v>
      </c>
    </row>
    <row r="169" spans="2:65" s="1" customFormat="1" ht="37.9" customHeight="1">
      <c r="B169" s="131"/>
      <c r="C169" s="145" t="s">
        <v>231</v>
      </c>
      <c r="D169" s="145" t="s">
        <v>178</v>
      </c>
      <c r="E169" s="146" t="s">
        <v>493</v>
      </c>
      <c r="F169" s="147" t="s">
        <v>494</v>
      </c>
      <c r="G169" s="148" t="s">
        <v>314</v>
      </c>
      <c r="H169" s="149">
        <v>310.2</v>
      </c>
      <c r="I169" s="150">
        <v>28.52</v>
      </c>
      <c r="J169" s="150">
        <f t="shared" si="20"/>
        <v>8846.9</v>
      </c>
      <c r="K169" s="151"/>
      <c r="L169" s="152"/>
      <c r="M169" s="153" t="s">
        <v>1</v>
      </c>
      <c r="N169" s="154" t="s">
        <v>38</v>
      </c>
      <c r="O169" s="141">
        <v>0</v>
      </c>
      <c r="P169" s="141">
        <f t="shared" si="21"/>
        <v>0</v>
      </c>
      <c r="Q169" s="141">
        <v>0.16400000000000001</v>
      </c>
      <c r="R169" s="141">
        <f t="shared" si="22"/>
        <v>50.872799999999998</v>
      </c>
      <c r="S169" s="141">
        <v>0</v>
      </c>
      <c r="T169" s="142">
        <f t="shared" si="23"/>
        <v>0</v>
      </c>
      <c r="AR169" s="143" t="s">
        <v>181</v>
      </c>
      <c r="AT169" s="143" t="s">
        <v>178</v>
      </c>
      <c r="AU169" s="143" t="s">
        <v>144</v>
      </c>
      <c r="AY169" s="13" t="s">
        <v>136</v>
      </c>
      <c r="BE169" s="144">
        <f t="shared" si="24"/>
        <v>0</v>
      </c>
      <c r="BF169" s="144">
        <f t="shared" si="25"/>
        <v>8846.9</v>
      </c>
      <c r="BG169" s="144">
        <f t="shared" si="26"/>
        <v>0</v>
      </c>
      <c r="BH169" s="144">
        <f t="shared" si="27"/>
        <v>0</v>
      </c>
      <c r="BI169" s="144">
        <f t="shared" si="28"/>
        <v>0</v>
      </c>
      <c r="BJ169" s="13" t="s">
        <v>144</v>
      </c>
      <c r="BK169" s="144">
        <f t="shared" si="29"/>
        <v>8846.9</v>
      </c>
      <c r="BL169" s="13" t="s">
        <v>143</v>
      </c>
      <c r="BM169" s="143" t="s">
        <v>495</v>
      </c>
    </row>
    <row r="170" spans="2:65" s="11" customFormat="1" ht="22.9" customHeight="1">
      <c r="B170" s="120"/>
      <c r="D170" s="121" t="s">
        <v>71</v>
      </c>
      <c r="E170" s="129" t="s">
        <v>227</v>
      </c>
      <c r="F170" s="129" t="s">
        <v>496</v>
      </c>
      <c r="J170" s="130">
        <f>BK170</f>
        <v>2314.1</v>
      </c>
      <c r="L170" s="120"/>
      <c r="M170" s="124"/>
      <c r="P170" s="125">
        <f>SUM(P171:P173)</f>
        <v>60.153474000000003</v>
      </c>
      <c r="R170" s="125">
        <f>SUM(R171:R173)</f>
        <v>0.16342500000000001</v>
      </c>
      <c r="T170" s="126">
        <f>SUM(T171:T173)</f>
        <v>0</v>
      </c>
      <c r="AR170" s="121" t="s">
        <v>80</v>
      </c>
      <c r="AT170" s="127" t="s">
        <v>71</v>
      </c>
      <c r="AU170" s="127" t="s">
        <v>80</v>
      </c>
      <c r="AY170" s="121" t="s">
        <v>136</v>
      </c>
      <c r="BK170" s="128">
        <f>SUM(BK171:BK173)</f>
        <v>2314.1</v>
      </c>
    </row>
    <row r="171" spans="2:65" s="1" customFormat="1" ht="16.5" customHeight="1">
      <c r="B171" s="131"/>
      <c r="C171" s="132" t="s">
        <v>359</v>
      </c>
      <c r="D171" s="132" t="s">
        <v>139</v>
      </c>
      <c r="E171" s="133" t="s">
        <v>497</v>
      </c>
      <c r="F171" s="134" t="s">
        <v>498</v>
      </c>
      <c r="G171" s="135" t="s">
        <v>314</v>
      </c>
      <c r="H171" s="136">
        <v>1307.4000000000001</v>
      </c>
      <c r="I171" s="137">
        <v>0.16</v>
      </c>
      <c r="J171" s="137">
        <f>ROUND(I171*H171,2)</f>
        <v>209.18</v>
      </c>
      <c r="K171" s="138"/>
      <c r="L171" s="25"/>
      <c r="M171" s="139" t="s">
        <v>1</v>
      </c>
      <c r="N171" s="140" t="s">
        <v>38</v>
      </c>
      <c r="O171" s="141">
        <v>1.001E-2</v>
      </c>
      <c r="P171" s="141">
        <f>O171*H171</f>
        <v>13.087074000000001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143</v>
      </c>
      <c r="AT171" s="143" t="s">
        <v>139</v>
      </c>
      <c r="AU171" s="143" t="s">
        <v>144</v>
      </c>
      <c r="AY171" s="13" t="s">
        <v>136</v>
      </c>
      <c r="BE171" s="144">
        <f>IF(N171="základná",J171,0)</f>
        <v>0</v>
      </c>
      <c r="BF171" s="144">
        <f>IF(N171="znížená",J171,0)</f>
        <v>209.18</v>
      </c>
      <c r="BG171" s="144">
        <f>IF(N171="zákl. prenesená",J171,0)</f>
        <v>0</v>
      </c>
      <c r="BH171" s="144">
        <f>IF(N171="zníž. prenesená",J171,0)</f>
        <v>0</v>
      </c>
      <c r="BI171" s="144">
        <f>IF(N171="nulová",J171,0)</f>
        <v>0</v>
      </c>
      <c r="BJ171" s="13" t="s">
        <v>144</v>
      </c>
      <c r="BK171" s="144">
        <f>ROUND(I171*H171,2)</f>
        <v>209.18</v>
      </c>
      <c r="BL171" s="13" t="s">
        <v>143</v>
      </c>
      <c r="BM171" s="143" t="s">
        <v>499</v>
      </c>
    </row>
    <row r="172" spans="2:65" s="1" customFormat="1" ht="16.5" customHeight="1">
      <c r="B172" s="131"/>
      <c r="C172" s="145" t="s">
        <v>181</v>
      </c>
      <c r="D172" s="145" t="s">
        <v>178</v>
      </c>
      <c r="E172" s="146" t="s">
        <v>500</v>
      </c>
      <c r="F172" s="147" t="s">
        <v>501</v>
      </c>
      <c r="G172" s="148" t="s">
        <v>314</v>
      </c>
      <c r="H172" s="149">
        <v>1503.51</v>
      </c>
      <c r="I172" s="150">
        <v>0.6</v>
      </c>
      <c r="J172" s="150">
        <f>ROUND(I172*H172,2)</f>
        <v>902.11</v>
      </c>
      <c r="K172" s="151"/>
      <c r="L172" s="152"/>
      <c r="M172" s="153" t="s">
        <v>1</v>
      </c>
      <c r="N172" s="154" t="s">
        <v>38</v>
      </c>
      <c r="O172" s="141">
        <v>0</v>
      </c>
      <c r="P172" s="141">
        <f>O172*H172</f>
        <v>0</v>
      </c>
      <c r="Q172" s="141">
        <v>1E-4</v>
      </c>
      <c r="R172" s="141">
        <f>Q172*H172</f>
        <v>0.15035100000000001</v>
      </c>
      <c r="S172" s="141">
        <v>0</v>
      </c>
      <c r="T172" s="142">
        <f>S172*H172</f>
        <v>0</v>
      </c>
      <c r="AR172" s="143" t="s">
        <v>181</v>
      </c>
      <c r="AT172" s="143" t="s">
        <v>178</v>
      </c>
      <c r="AU172" s="143" t="s">
        <v>144</v>
      </c>
      <c r="AY172" s="13" t="s">
        <v>136</v>
      </c>
      <c r="BE172" s="144">
        <f>IF(N172="základná",J172,0)</f>
        <v>0</v>
      </c>
      <c r="BF172" s="144">
        <f>IF(N172="znížená",J172,0)</f>
        <v>902.11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3" t="s">
        <v>144</v>
      </c>
      <c r="BK172" s="144">
        <f>ROUND(I172*H172,2)</f>
        <v>902.11</v>
      </c>
      <c r="BL172" s="13" t="s">
        <v>143</v>
      </c>
      <c r="BM172" s="143" t="s">
        <v>502</v>
      </c>
    </row>
    <row r="173" spans="2:65" s="1" customFormat="1" ht="37.9" customHeight="1">
      <c r="B173" s="131"/>
      <c r="C173" s="132" t="s">
        <v>366</v>
      </c>
      <c r="D173" s="132" t="s">
        <v>139</v>
      </c>
      <c r="E173" s="133" t="s">
        <v>503</v>
      </c>
      <c r="F173" s="134" t="s">
        <v>504</v>
      </c>
      <c r="G173" s="135" t="s">
        <v>314</v>
      </c>
      <c r="H173" s="136">
        <v>1307.4000000000001</v>
      </c>
      <c r="I173" s="137">
        <v>0.92</v>
      </c>
      <c r="J173" s="137">
        <f>ROUND(I173*H173,2)</f>
        <v>1202.81</v>
      </c>
      <c r="K173" s="138"/>
      <c r="L173" s="25"/>
      <c r="M173" s="139" t="s">
        <v>1</v>
      </c>
      <c r="N173" s="140" t="s">
        <v>38</v>
      </c>
      <c r="O173" s="141">
        <v>3.5999999999999997E-2</v>
      </c>
      <c r="P173" s="141">
        <f>O173*H173</f>
        <v>47.066400000000002</v>
      </c>
      <c r="Q173" s="141">
        <v>1.0000000000000001E-5</v>
      </c>
      <c r="R173" s="141">
        <f>Q173*H173</f>
        <v>1.3074000000000002E-2</v>
      </c>
      <c r="S173" s="141">
        <v>0</v>
      </c>
      <c r="T173" s="142">
        <f>S173*H173</f>
        <v>0</v>
      </c>
      <c r="AR173" s="143" t="s">
        <v>143</v>
      </c>
      <c r="AT173" s="143" t="s">
        <v>139</v>
      </c>
      <c r="AU173" s="143" t="s">
        <v>144</v>
      </c>
      <c r="AY173" s="13" t="s">
        <v>136</v>
      </c>
      <c r="BE173" s="144">
        <f>IF(N173="základná",J173,0)</f>
        <v>0</v>
      </c>
      <c r="BF173" s="144">
        <f>IF(N173="znížená",J173,0)</f>
        <v>1202.81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13" t="s">
        <v>144</v>
      </c>
      <c r="BK173" s="144">
        <f>ROUND(I173*H173,2)</f>
        <v>1202.81</v>
      </c>
      <c r="BL173" s="13" t="s">
        <v>143</v>
      </c>
      <c r="BM173" s="143" t="s">
        <v>505</v>
      </c>
    </row>
    <row r="174" spans="2:65" s="11" customFormat="1" ht="22.9" customHeight="1">
      <c r="B174" s="120"/>
      <c r="D174" s="121" t="s">
        <v>71</v>
      </c>
      <c r="E174" s="129" t="s">
        <v>209</v>
      </c>
      <c r="F174" s="129" t="s">
        <v>210</v>
      </c>
      <c r="J174" s="130">
        <f>BK174</f>
        <v>18759.8</v>
      </c>
      <c r="L174" s="120"/>
      <c r="M174" s="124"/>
      <c r="P174" s="125">
        <f>SUM(P175:P191)</f>
        <v>182.90639999999999</v>
      </c>
      <c r="R174" s="125">
        <f>SUM(R175:R191)</f>
        <v>36.535738279999997</v>
      </c>
      <c r="T174" s="126">
        <f>SUM(T175:T191)</f>
        <v>0</v>
      </c>
      <c r="AR174" s="121" t="s">
        <v>80</v>
      </c>
      <c r="AT174" s="127" t="s">
        <v>71</v>
      </c>
      <c r="AU174" s="127" t="s">
        <v>80</v>
      </c>
      <c r="AY174" s="121" t="s">
        <v>136</v>
      </c>
      <c r="BK174" s="128">
        <f>SUM(BK175:BK191)</f>
        <v>18759.8</v>
      </c>
    </row>
    <row r="175" spans="2:65" s="1" customFormat="1" ht="33" customHeight="1">
      <c r="B175" s="131"/>
      <c r="C175" s="132" t="s">
        <v>150</v>
      </c>
      <c r="D175" s="132" t="s">
        <v>139</v>
      </c>
      <c r="E175" s="133" t="s">
        <v>506</v>
      </c>
      <c r="F175" s="134" t="s">
        <v>507</v>
      </c>
      <c r="G175" s="135" t="s">
        <v>413</v>
      </c>
      <c r="H175" s="136">
        <v>59.6</v>
      </c>
      <c r="I175" s="137">
        <v>10.36</v>
      </c>
      <c r="J175" s="137">
        <f t="shared" ref="J175:J191" si="30">ROUND(I175*H175,2)</f>
        <v>617.46</v>
      </c>
      <c r="K175" s="138"/>
      <c r="L175" s="25"/>
      <c r="M175" s="139" t="s">
        <v>1</v>
      </c>
      <c r="N175" s="140" t="s">
        <v>38</v>
      </c>
      <c r="O175" s="141">
        <v>0.27</v>
      </c>
      <c r="P175" s="141">
        <f t="shared" ref="P175:P191" si="31">O175*H175</f>
        <v>16.092000000000002</v>
      </c>
      <c r="Q175" s="141">
        <v>0.15112999999999999</v>
      </c>
      <c r="R175" s="141">
        <f t="shared" ref="R175:R191" si="32">Q175*H175</f>
        <v>9.0073479999999986</v>
      </c>
      <c r="S175" s="141">
        <v>0</v>
      </c>
      <c r="T175" s="142">
        <f t="shared" ref="T175:T191" si="33">S175*H175</f>
        <v>0</v>
      </c>
      <c r="AR175" s="143" t="s">
        <v>143</v>
      </c>
      <c r="AT175" s="143" t="s">
        <v>139</v>
      </c>
      <c r="AU175" s="143" t="s">
        <v>144</v>
      </c>
      <c r="AY175" s="13" t="s">
        <v>136</v>
      </c>
      <c r="BE175" s="144">
        <f t="shared" ref="BE175:BE191" si="34">IF(N175="základná",J175,0)</f>
        <v>0</v>
      </c>
      <c r="BF175" s="144">
        <f t="shared" ref="BF175:BF191" si="35">IF(N175="znížená",J175,0)</f>
        <v>617.46</v>
      </c>
      <c r="BG175" s="144">
        <f t="shared" ref="BG175:BG191" si="36">IF(N175="zákl. prenesená",J175,0)</f>
        <v>0</v>
      </c>
      <c r="BH175" s="144">
        <f t="shared" ref="BH175:BH191" si="37">IF(N175="zníž. prenesená",J175,0)</f>
        <v>0</v>
      </c>
      <c r="BI175" s="144">
        <f t="shared" ref="BI175:BI191" si="38">IF(N175="nulová",J175,0)</f>
        <v>0</v>
      </c>
      <c r="BJ175" s="13" t="s">
        <v>144</v>
      </c>
      <c r="BK175" s="144">
        <f t="shared" ref="BK175:BK191" si="39">ROUND(I175*H175,2)</f>
        <v>617.46</v>
      </c>
      <c r="BL175" s="13" t="s">
        <v>143</v>
      </c>
      <c r="BM175" s="143" t="s">
        <v>508</v>
      </c>
    </row>
    <row r="176" spans="2:65" s="1" customFormat="1" ht="21.75" customHeight="1">
      <c r="B176" s="131"/>
      <c r="C176" s="145" t="s">
        <v>154</v>
      </c>
      <c r="D176" s="145" t="s">
        <v>178</v>
      </c>
      <c r="E176" s="146" t="s">
        <v>509</v>
      </c>
      <c r="F176" s="147" t="s">
        <v>510</v>
      </c>
      <c r="G176" s="148" t="s">
        <v>175</v>
      </c>
      <c r="H176" s="149">
        <v>60.195999999999998</v>
      </c>
      <c r="I176" s="150">
        <v>9.74</v>
      </c>
      <c r="J176" s="150">
        <f t="shared" si="30"/>
        <v>586.30999999999995</v>
      </c>
      <c r="K176" s="151"/>
      <c r="L176" s="152"/>
      <c r="M176" s="153" t="s">
        <v>1</v>
      </c>
      <c r="N176" s="154" t="s">
        <v>38</v>
      </c>
      <c r="O176" s="141">
        <v>0</v>
      </c>
      <c r="P176" s="141">
        <f t="shared" si="31"/>
        <v>0</v>
      </c>
      <c r="Q176" s="141">
        <v>8.5000000000000006E-2</v>
      </c>
      <c r="R176" s="141">
        <f t="shared" si="32"/>
        <v>5.1166600000000004</v>
      </c>
      <c r="S176" s="141">
        <v>0</v>
      </c>
      <c r="T176" s="142">
        <f t="shared" si="33"/>
        <v>0</v>
      </c>
      <c r="AR176" s="143" t="s">
        <v>181</v>
      </c>
      <c r="AT176" s="143" t="s">
        <v>178</v>
      </c>
      <c r="AU176" s="143" t="s">
        <v>144</v>
      </c>
      <c r="AY176" s="13" t="s">
        <v>136</v>
      </c>
      <c r="BE176" s="144">
        <f t="shared" si="34"/>
        <v>0</v>
      </c>
      <c r="BF176" s="144">
        <f t="shared" si="35"/>
        <v>586.30999999999995</v>
      </c>
      <c r="BG176" s="144">
        <f t="shared" si="36"/>
        <v>0</v>
      </c>
      <c r="BH176" s="144">
        <f t="shared" si="37"/>
        <v>0</v>
      </c>
      <c r="BI176" s="144">
        <f t="shared" si="38"/>
        <v>0</v>
      </c>
      <c r="BJ176" s="13" t="s">
        <v>144</v>
      </c>
      <c r="BK176" s="144">
        <f t="shared" si="39"/>
        <v>586.30999999999995</v>
      </c>
      <c r="BL176" s="13" t="s">
        <v>143</v>
      </c>
      <c r="BM176" s="143" t="s">
        <v>511</v>
      </c>
    </row>
    <row r="177" spans="2:65" s="1" customFormat="1" ht="16.5" customHeight="1">
      <c r="B177" s="131"/>
      <c r="C177" s="132" t="s">
        <v>158</v>
      </c>
      <c r="D177" s="132" t="s">
        <v>139</v>
      </c>
      <c r="E177" s="133" t="s">
        <v>512</v>
      </c>
      <c r="F177" s="134" t="s">
        <v>513</v>
      </c>
      <c r="G177" s="135" t="s">
        <v>413</v>
      </c>
      <c r="H177" s="136">
        <v>55.5</v>
      </c>
      <c r="I177" s="137">
        <v>1.85</v>
      </c>
      <c r="J177" s="137">
        <f t="shared" si="30"/>
        <v>102.68</v>
      </c>
      <c r="K177" s="138"/>
      <c r="L177" s="25"/>
      <c r="M177" s="139" t="s">
        <v>1</v>
      </c>
      <c r="N177" s="140" t="s">
        <v>38</v>
      </c>
      <c r="O177" s="141">
        <v>0.11</v>
      </c>
      <c r="P177" s="141">
        <f t="shared" si="31"/>
        <v>6.1050000000000004</v>
      </c>
      <c r="Q177" s="141">
        <v>0</v>
      </c>
      <c r="R177" s="141">
        <f t="shared" si="32"/>
        <v>0</v>
      </c>
      <c r="S177" s="141">
        <v>0</v>
      </c>
      <c r="T177" s="142">
        <f t="shared" si="33"/>
        <v>0</v>
      </c>
      <c r="AR177" s="143" t="s">
        <v>143</v>
      </c>
      <c r="AT177" s="143" t="s">
        <v>139</v>
      </c>
      <c r="AU177" s="143" t="s">
        <v>144</v>
      </c>
      <c r="AY177" s="13" t="s">
        <v>136</v>
      </c>
      <c r="BE177" s="144">
        <f t="shared" si="34"/>
        <v>0</v>
      </c>
      <c r="BF177" s="144">
        <f t="shared" si="35"/>
        <v>102.68</v>
      </c>
      <c r="BG177" s="144">
        <f t="shared" si="36"/>
        <v>0</v>
      </c>
      <c r="BH177" s="144">
        <f t="shared" si="37"/>
        <v>0</v>
      </c>
      <c r="BI177" s="144">
        <f t="shared" si="38"/>
        <v>0</v>
      </c>
      <c r="BJ177" s="13" t="s">
        <v>144</v>
      </c>
      <c r="BK177" s="144">
        <f t="shared" si="39"/>
        <v>102.68</v>
      </c>
      <c r="BL177" s="13" t="s">
        <v>143</v>
      </c>
      <c r="BM177" s="143" t="s">
        <v>514</v>
      </c>
    </row>
    <row r="178" spans="2:65" s="1" customFormat="1" ht="24.2" customHeight="1">
      <c r="B178" s="131"/>
      <c r="C178" s="145" t="s">
        <v>162</v>
      </c>
      <c r="D178" s="145" t="s">
        <v>178</v>
      </c>
      <c r="E178" s="146" t="s">
        <v>515</v>
      </c>
      <c r="F178" s="147" t="s">
        <v>516</v>
      </c>
      <c r="G178" s="148" t="s">
        <v>413</v>
      </c>
      <c r="H178" s="149">
        <v>55.5</v>
      </c>
      <c r="I178" s="150">
        <v>11.04</v>
      </c>
      <c r="J178" s="150">
        <f t="shared" si="30"/>
        <v>612.72</v>
      </c>
      <c r="K178" s="151"/>
      <c r="L178" s="152"/>
      <c r="M178" s="153" t="s">
        <v>1</v>
      </c>
      <c r="N178" s="154" t="s">
        <v>38</v>
      </c>
      <c r="O178" s="141">
        <v>0</v>
      </c>
      <c r="P178" s="141">
        <f t="shared" si="31"/>
        <v>0</v>
      </c>
      <c r="Q178" s="141">
        <v>5.0000000000000001E-4</v>
      </c>
      <c r="R178" s="141">
        <f t="shared" si="32"/>
        <v>2.775E-2</v>
      </c>
      <c r="S178" s="141">
        <v>0</v>
      </c>
      <c r="T178" s="142">
        <f t="shared" si="33"/>
        <v>0</v>
      </c>
      <c r="AR178" s="143" t="s">
        <v>181</v>
      </c>
      <c r="AT178" s="143" t="s">
        <v>178</v>
      </c>
      <c r="AU178" s="143" t="s">
        <v>144</v>
      </c>
      <c r="AY178" s="13" t="s">
        <v>136</v>
      </c>
      <c r="BE178" s="144">
        <f t="shared" si="34"/>
        <v>0</v>
      </c>
      <c r="BF178" s="144">
        <f t="shared" si="35"/>
        <v>612.72</v>
      </c>
      <c r="BG178" s="144">
        <f t="shared" si="36"/>
        <v>0</v>
      </c>
      <c r="BH178" s="144">
        <f t="shared" si="37"/>
        <v>0</v>
      </c>
      <c r="BI178" s="144">
        <f t="shared" si="38"/>
        <v>0</v>
      </c>
      <c r="BJ178" s="13" t="s">
        <v>144</v>
      </c>
      <c r="BK178" s="144">
        <f t="shared" si="39"/>
        <v>612.72</v>
      </c>
      <c r="BL178" s="13" t="s">
        <v>143</v>
      </c>
      <c r="BM178" s="143" t="s">
        <v>517</v>
      </c>
    </row>
    <row r="179" spans="2:65" s="1" customFormat="1" ht="16.5" customHeight="1">
      <c r="B179" s="131"/>
      <c r="C179" s="132" t="s">
        <v>337</v>
      </c>
      <c r="D179" s="132" t="s">
        <v>139</v>
      </c>
      <c r="E179" s="133" t="s">
        <v>518</v>
      </c>
      <c r="F179" s="134" t="s">
        <v>519</v>
      </c>
      <c r="G179" s="135" t="s">
        <v>413</v>
      </c>
      <c r="H179" s="136">
        <v>25.6</v>
      </c>
      <c r="I179" s="137">
        <v>9.3800000000000008</v>
      </c>
      <c r="J179" s="137">
        <f t="shared" si="30"/>
        <v>240.13</v>
      </c>
      <c r="K179" s="138"/>
      <c r="L179" s="25"/>
      <c r="M179" s="139" t="s">
        <v>1</v>
      </c>
      <c r="N179" s="140" t="s">
        <v>38</v>
      </c>
      <c r="O179" s="141">
        <v>0.14199999999999999</v>
      </c>
      <c r="P179" s="141">
        <f t="shared" si="31"/>
        <v>3.6351999999999998</v>
      </c>
      <c r="Q179" s="141">
        <v>6.0600000000000003E-3</v>
      </c>
      <c r="R179" s="141">
        <f t="shared" si="32"/>
        <v>0.15513600000000002</v>
      </c>
      <c r="S179" s="141">
        <v>0</v>
      </c>
      <c r="T179" s="142">
        <f t="shared" si="33"/>
        <v>0</v>
      </c>
      <c r="AR179" s="143" t="s">
        <v>143</v>
      </c>
      <c r="AT179" s="143" t="s">
        <v>139</v>
      </c>
      <c r="AU179" s="143" t="s">
        <v>144</v>
      </c>
      <c r="AY179" s="13" t="s">
        <v>136</v>
      </c>
      <c r="BE179" s="144">
        <f t="shared" si="34"/>
        <v>0</v>
      </c>
      <c r="BF179" s="144">
        <f t="shared" si="35"/>
        <v>240.13</v>
      </c>
      <c r="BG179" s="144">
        <f t="shared" si="36"/>
        <v>0</v>
      </c>
      <c r="BH179" s="144">
        <f t="shared" si="37"/>
        <v>0</v>
      </c>
      <c r="BI179" s="144">
        <f t="shared" si="38"/>
        <v>0</v>
      </c>
      <c r="BJ179" s="13" t="s">
        <v>144</v>
      </c>
      <c r="BK179" s="144">
        <f t="shared" si="39"/>
        <v>240.13</v>
      </c>
      <c r="BL179" s="13" t="s">
        <v>143</v>
      </c>
      <c r="BM179" s="143" t="s">
        <v>520</v>
      </c>
    </row>
    <row r="180" spans="2:65" s="1" customFormat="1" ht="24.2" customHeight="1">
      <c r="B180" s="131"/>
      <c r="C180" s="145" t="s">
        <v>193</v>
      </c>
      <c r="D180" s="145" t="s">
        <v>178</v>
      </c>
      <c r="E180" s="146" t="s">
        <v>521</v>
      </c>
      <c r="F180" s="147" t="s">
        <v>522</v>
      </c>
      <c r="G180" s="148" t="s">
        <v>413</v>
      </c>
      <c r="H180" s="149">
        <v>25.6</v>
      </c>
      <c r="I180" s="150">
        <v>26.92</v>
      </c>
      <c r="J180" s="150">
        <f t="shared" si="30"/>
        <v>689.15</v>
      </c>
      <c r="K180" s="151"/>
      <c r="L180" s="152"/>
      <c r="M180" s="153" t="s">
        <v>1</v>
      </c>
      <c r="N180" s="154" t="s">
        <v>38</v>
      </c>
      <c r="O180" s="141">
        <v>0</v>
      </c>
      <c r="P180" s="141">
        <f t="shared" si="31"/>
        <v>0</v>
      </c>
      <c r="Q180" s="141">
        <v>6.0000000000000001E-3</v>
      </c>
      <c r="R180" s="141">
        <f t="shared" si="32"/>
        <v>0.15360000000000001</v>
      </c>
      <c r="S180" s="141">
        <v>0</v>
      </c>
      <c r="T180" s="142">
        <f t="shared" si="33"/>
        <v>0</v>
      </c>
      <c r="AR180" s="143" t="s">
        <v>181</v>
      </c>
      <c r="AT180" s="143" t="s">
        <v>178</v>
      </c>
      <c r="AU180" s="143" t="s">
        <v>144</v>
      </c>
      <c r="AY180" s="13" t="s">
        <v>136</v>
      </c>
      <c r="BE180" s="144">
        <f t="shared" si="34"/>
        <v>0</v>
      </c>
      <c r="BF180" s="144">
        <f t="shared" si="35"/>
        <v>689.15</v>
      </c>
      <c r="BG180" s="144">
        <f t="shared" si="36"/>
        <v>0</v>
      </c>
      <c r="BH180" s="144">
        <f t="shared" si="37"/>
        <v>0</v>
      </c>
      <c r="BI180" s="144">
        <f t="shared" si="38"/>
        <v>0</v>
      </c>
      <c r="BJ180" s="13" t="s">
        <v>144</v>
      </c>
      <c r="BK180" s="144">
        <f t="shared" si="39"/>
        <v>689.15</v>
      </c>
      <c r="BL180" s="13" t="s">
        <v>143</v>
      </c>
      <c r="BM180" s="143" t="s">
        <v>523</v>
      </c>
    </row>
    <row r="181" spans="2:65" s="1" customFormat="1" ht="33" customHeight="1">
      <c r="B181" s="131"/>
      <c r="C181" s="132" t="s">
        <v>205</v>
      </c>
      <c r="D181" s="132" t="s">
        <v>139</v>
      </c>
      <c r="E181" s="133" t="s">
        <v>524</v>
      </c>
      <c r="F181" s="134" t="s">
        <v>525</v>
      </c>
      <c r="G181" s="135" t="s">
        <v>413</v>
      </c>
      <c r="H181" s="136">
        <v>322</v>
      </c>
      <c r="I181" s="137">
        <v>10.17</v>
      </c>
      <c r="J181" s="137">
        <f t="shared" si="30"/>
        <v>3274.74</v>
      </c>
      <c r="K181" s="138"/>
      <c r="L181" s="25"/>
      <c r="M181" s="139" t="s">
        <v>1</v>
      </c>
      <c r="N181" s="140" t="s">
        <v>38</v>
      </c>
      <c r="O181" s="141">
        <v>7.0000000000000007E-2</v>
      </c>
      <c r="P181" s="141">
        <f t="shared" si="31"/>
        <v>22.540000000000003</v>
      </c>
      <c r="Q181" s="141">
        <v>1.0000000000000001E-5</v>
      </c>
      <c r="R181" s="141">
        <f t="shared" si="32"/>
        <v>3.2200000000000002E-3</v>
      </c>
      <c r="S181" s="141">
        <v>0</v>
      </c>
      <c r="T181" s="142">
        <f t="shared" si="33"/>
        <v>0</v>
      </c>
      <c r="AR181" s="143" t="s">
        <v>143</v>
      </c>
      <c r="AT181" s="143" t="s">
        <v>139</v>
      </c>
      <c r="AU181" s="143" t="s">
        <v>144</v>
      </c>
      <c r="AY181" s="13" t="s">
        <v>136</v>
      </c>
      <c r="BE181" s="144">
        <f t="shared" si="34"/>
        <v>0</v>
      </c>
      <c r="BF181" s="144">
        <f t="shared" si="35"/>
        <v>3274.74</v>
      </c>
      <c r="BG181" s="144">
        <f t="shared" si="36"/>
        <v>0</v>
      </c>
      <c r="BH181" s="144">
        <f t="shared" si="37"/>
        <v>0</v>
      </c>
      <c r="BI181" s="144">
        <f t="shared" si="38"/>
        <v>0</v>
      </c>
      <c r="BJ181" s="13" t="s">
        <v>144</v>
      </c>
      <c r="BK181" s="144">
        <f t="shared" si="39"/>
        <v>3274.74</v>
      </c>
      <c r="BL181" s="13" t="s">
        <v>143</v>
      </c>
      <c r="BM181" s="143" t="s">
        <v>526</v>
      </c>
    </row>
    <row r="182" spans="2:65" s="1" customFormat="1" ht="24.2" customHeight="1">
      <c r="B182" s="131"/>
      <c r="C182" s="132" t="s">
        <v>254</v>
      </c>
      <c r="D182" s="132" t="s">
        <v>139</v>
      </c>
      <c r="E182" s="133" t="s">
        <v>527</v>
      </c>
      <c r="F182" s="134" t="s">
        <v>528</v>
      </c>
      <c r="G182" s="135" t="s">
        <v>413</v>
      </c>
      <c r="H182" s="136">
        <v>322</v>
      </c>
      <c r="I182" s="137">
        <v>0.88</v>
      </c>
      <c r="J182" s="137">
        <f t="shared" si="30"/>
        <v>283.36</v>
      </c>
      <c r="K182" s="138"/>
      <c r="L182" s="25"/>
      <c r="M182" s="139" t="s">
        <v>1</v>
      </c>
      <c r="N182" s="140" t="s">
        <v>38</v>
      </c>
      <c r="O182" s="141">
        <v>4.1000000000000002E-2</v>
      </c>
      <c r="P182" s="141">
        <f t="shared" si="31"/>
        <v>13.202</v>
      </c>
      <c r="Q182" s="141">
        <v>2.0000000000000002E-5</v>
      </c>
      <c r="R182" s="141">
        <f t="shared" si="32"/>
        <v>6.4400000000000004E-3</v>
      </c>
      <c r="S182" s="141">
        <v>0</v>
      </c>
      <c r="T182" s="142">
        <f t="shared" si="33"/>
        <v>0</v>
      </c>
      <c r="AR182" s="143" t="s">
        <v>143</v>
      </c>
      <c r="AT182" s="143" t="s">
        <v>139</v>
      </c>
      <c r="AU182" s="143" t="s">
        <v>144</v>
      </c>
      <c r="AY182" s="13" t="s">
        <v>136</v>
      </c>
      <c r="BE182" s="144">
        <f t="shared" si="34"/>
        <v>0</v>
      </c>
      <c r="BF182" s="144">
        <f t="shared" si="35"/>
        <v>283.36</v>
      </c>
      <c r="BG182" s="144">
        <f t="shared" si="36"/>
        <v>0</v>
      </c>
      <c r="BH182" s="144">
        <f t="shared" si="37"/>
        <v>0</v>
      </c>
      <c r="BI182" s="144">
        <f t="shared" si="38"/>
        <v>0</v>
      </c>
      <c r="BJ182" s="13" t="s">
        <v>144</v>
      </c>
      <c r="BK182" s="144">
        <f t="shared" si="39"/>
        <v>283.36</v>
      </c>
      <c r="BL182" s="13" t="s">
        <v>143</v>
      </c>
      <c r="BM182" s="143" t="s">
        <v>529</v>
      </c>
    </row>
    <row r="183" spans="2:65" s="1" customFormat="1" ht="24.2" customHeight="1">
      <c r="B183" s="131"/>
      <c r="C183" s="145" t="s">
        <v>258</v>
      </c>
      <c r="D183" s="145" t="s">
        <v>178</v>
      </c>
      <c r="E183" s="146" t="s">
        <v>530</v>
      </c>
      <c r="F183" s="147" t="s">
        <v>531</v>
      </c>
      <c r="G183" s="148" t="s">
        <v>532</v>
      </c>
      <c r="H183" s="149">
        <v>27.047999999999998</v>
      </c>
      <c r="I183" s="150">
        <v>12.58</v>
      </c>
      <c r="J183" s="150">
        <f t="shared" si="30"/>
        <v>340.26</v>
      </c>
      <c r="K183" s="151"/>
      <c r="L183" s="152"/>
      <c r="M183" s="153" t="s">
        <v>1</v>
      </c>
      <c r="N183" s="154" t="s">
        <v>38</v>
      </c>
      <c r="O183" s="141">
        <v>0</v>
      </c>
      <c r="P183" s="141">
        <f t="shared" si="31"/>
        <v>0</v>
      </c>
      <c r="Q183" s="141">
        <v>1.3600000000000001E-3</v>
      </c>
      <c r="R183" s="141">
        <f t="shared" si="32"/>
        <v>3.6785280000000004E-2</v>
      </c>
      <c r="S183" s="141">
        <v>0</v>
      </c>
      <c r="T183" s="142">
        <f t="shared" si="33"/>
        <v>0</v>
      </c>
      <c r="AR183" s="143" t="s">
        <v>181</v>
      </c>
      <c r="AT183" s="143" t="s">
        <v>178</v>
      </c>
      <c r="AU183" s="143" t="s">
        <v>144</v>
      </c>
      <c r="AY183" s="13" t="s">
        <v>136</v>
      </c>
      <c r="BE183" s="144">
        <f t="shared" si="34"/>
        <v>0</v>
      </c>
      <c r="BF183" s="144">
        <f t="shared" si="35"/>
        <v>340.26</v>
      </c>
      <c r="BG183" s="144">
        <f t="shared" si="36"/>
        <v>0</v>
      </c>
      <c r="BH183" s="144">
        <f t="shared" si="37"/>
        <v>0</v>
      </c>
      <c r="BI183" s="144">
        <f t="shared" si="38"/>
        <v>0</v>
      </c>
      <c r="BJ183" s="13" t="s">
        <v>144</v>
      </c>
      <c r="BK183" s="144">
        <f t="shared" si="39"/>
        <v>340.26</v>
      </c>
      <c r="BL183" s="13" t="s">
        <v>143</v>
      </c>
      <c r="BM183" s="143" t="s">
        <v>533</v>
      </c>
    </row>
    <row r="184" spans="2:65" s="1" customFormat="1" ht="24.2" customHeight="1">
      <c r="B184" s="131"/>
      <c r="C184" s="132" t="s">
        <v>534</v>
      </c>
      <c r="D184" s="132" t="s">
        <v>139</v>
      </c>
      <c r="E184" s="133" t="s">
        <v>535</v>
      </c>
      <c r="F184" s="134" t="s">
        <v>536</v>
      </c>
      <c r="G184" s="135" t="s">
        <v>314</v>
      </c>
      <c r="H184" s="136">
        <v>41.7</v>
      </c>
      <c r="I184" s="137">
        <v>23.45</v>
      </c>
      <c r="J184" s="137">
        <f t="shared" si="30"/>
        <v>977.87</v>
      </c>
      <c r="K184" s="138"/>
      <c r="L184" s="25"/>
      <c r="M184" s="139" t="s">
        <v>1</v>
      </c>
      <c r="N184" s="140" t="s">
        <v>38</v>
      </c>
      <c r="O184" s="141">
        <v>0.22600000000000001</v>
      </c>
      <c r="P184" s="141">
        <f t="shared" si="31"/>
        <v>9.4242000000000008</v>
      </c>
      <c r="Q184" s="141">
        <v>3.0000000000000001E-5</v>
      </c>
      <c r="R184" s="141">
        <f t="shared" si="32"/>
        <v>1.2510000000000002E-3</v>
      </c>
      <c r="S184" s="141">
        <v>0</v>
      </c>
      <c r="T184" s="142">
        <f t="shared" si="33"/>
        <v>0</v>
      </c>
      <c r="AR184" s="143" t="s">
        <v>143</v>
      </c>
      <c r="AT184" s="143" t="s">
        <v>139</v>
      </c>
      <c r="AU184" s="143" t="s">
        <v>144</v>
      </c>
      <c r="AY184" s="13" t="s">
        <v>136</v>
      </c>
      <c r="BE184" s="144">
        <f t="shared" si="34"/>
        <v>0</v>
      </c>
      <c r="BF184" s="144">
        <f t="shared" si="35"/>
        <v>977.87</v>
      </c>
      <c r="BG184" s="144">
        <f t="shared" si="36"/>
        <v>0</v>
      </c>
      <c r="BH184" s="144">
        <f t="shared" si="37"/>
        <v>0</v>
      </c>
      <c r="BI184" s="144">
        <f t="shared" si="38"/>
        <v>0</v>
      </c>
      <c r="BJ184" s="13" t="s">
        <v>144</v>
      </c>
      <c r="BK184" s="144">
        <f t="shared" si="39"/>
        <v>977.87</v>
      </c>
      <c r="BL184" s="13" t="s">
        <v>143</v>
      </c>
      <c r="BM184" s="143" t="s">
        <v>537</v>
      </c>
    </row>
    <row r="185" spans="2:65" s="1" customFormat="1" ht="24.2" customHeight="1">
      <c r="B185" s="131"/>
      <c r="C185" s="132" t="s">
        <v>538</v>
      </c>
      <c r="D185" s="132" t="s">
        <v>139</v>
      </c>
      <c r="E185" s="133" t="s">
        <v>539</v>
      </c>
      <c r="F185" s="134" t="s">
        <v>540</v>
      </c>
      <c r="G185" s="135" t="s">
        <v>175</v>
      </c>
      <c r="H185" s="136">
        <v>7</v>
      </c>
      <c r="I185" s="137">
        <v>75</v>
      </c>
      <c r="J185" s="137">
        <f t="shared" si="30"/>
        <v>525</v>
      </c>
      <c r="K185" s="138"/>
      <c r="L185" s="25"/>
      <c r="M185" s="139" t="s">
        <v>1</v>
      </c>
      <c r="N185" s="140" t="s">
        <v>38</v>
      </c>
      <c r="O185" s="141">
        <v>0.22600000000000001</v>
      </c>
      <c r="P185" s="141">
        <f t="shared" si="31"/>
        <v>1.5820000000000001</v>
      </c>
      <c r="Q185" s="141">
        <v>3.0000000000000001E-5</v>
      </c>
      <c r="R185" s="141">
        <f t="shared" si="32"/>
        <v>2.1000000000000001E-4</v>
      </c>
      <c r="S185" s="141">
        <v>0</v>
      </c>
      <c r="T185" s="142">
        <f t="shared" si="33"/>
        <v>0</v>
      </c>
      <c r="AR185" s="143" t="s">
        <v>143</v>
      </c>
      <c r="AT185" s="143" t="s">
        <v>139</v>
      </c>
      <c r="AU185" s="143" t="s">
        <v>144</v>
      </c>
      <c r="AY185" s="13" t="s">
        <v>136</v>
      </c>
      <c r="BE185" s="144">
        <f t="shared" si="34"/>
        <v>0</v>
      </c>
      <c r="BF185" s="144">
        <f t="shared" si="35"/>
        <v>525</v>
      </c>
      <c r="BG185" s="144">
        <f t="shared" si="36"/>
        <v>0</v>
      </c>
      <c r="BH185" s="144">
        <f t="shared" si="37"/>
        <v>0</v>
      </c>
      <c r="BI185" s="144">
        <f t="shared" si="38"/>
        <v>0</v>
      </c>
      <c r="BJ185" s="13" t="s">
        <v>144</v>
      </c>
      <c r="BK185" s="144">
        <f t="shared" si="39"/>
        <v>525</v>
      </c>
      <c r="BL185" s="13" t="s">
        <v>143</v>
      </c>
      <c r="BM185" s="143" t="s">
        <v>541</v>
      </c>
    </row>
    <row r="186" spans="2:65" s="1" customFormat="1" ht="16.5" customHeight="1">
      <c r="B186" s="131"/>
      <c r="C186" s="132" t="s">
        <v>542</v>
      </c>
      <c r="D186" s="132" t="s">
        <v>139</v>
      </c>
      <c r="E186" s="133" t="s">
        <v>543</v>
      </c>
      <c r="F186" s="134" t="s">
        <v>544</v>
      </c>
      <c r="G186" s="135" t="s">
        <v>175</v>
      </c>
      <c r="H186" s="136">
        <v>22</v>
      </c>
      <c r="I186" s="137">
        <v>96.78</v>
      </c>
      <c r="J186" s="137">
        <f t="shared" si="30"/>
        <v>2129.16</v>
      </c>
      <c r="K186" s="138"/>
      <c r="L186" s="25"/>
      <c r="M186" s="139" t="s">
        <v>1</v>
      </c>
      <c r="N186" s="140" t="s">
        <v>38</v>
      </c>
      <c r="O186" s="141">
        <v>3.6120000000000001</v>
      </c>
      <c r="P186" s="141">
        <f t="shared" si="31"/>
        <v>79.463999999999999</v>
      </c>
      <c r="Q186" s="141">
        <v>0.41054000000000002</v>
      </c>
      <c r="R186" s="141">
        <f t="shared" si="32"/>
        <v>9.031880000000001</v>
      </c>
      <c r="S186" s="141">
        <v>0</v>
      </c>
      <c r="T186" s="142">
        <f t="shared" si="33"/>
        <v>0</v>
      </c>
      <c r="AR186" s="143" t="s">
        <v>143</v>
      </c>
      <c r="AT186" s="143" t="s">
        <v>139</v>
      </c>
      <c r="AU186" s="143" t="s">
        <v>144</v>
      </c>
      <c r="AY186" s="13" t="s">
        <v>136</v>
      </c>
      <c r="BE186" s="144">
        <f t="shared" si="34"/>
        <v>0</v>
      </c>
      <c r="BF186" s="144">
        <f t="shared" si="35"/>
        <v>2129.16</v>
      </c>
      <c r="BG186" s="144">
        <f t="shared" si="36"/>
        <v>0</v>
      </c>
      <c r="BH186" s="144">
        <f t="shared" si="37"/>
        <v>0</v>
      </c>
      <c r="BI186" s="144">
        <f t="shared" si="38"/>
        <v>0</v>
      </c>
      <c r="BJ186" s="13" t="s">
        <v>144</v>
      </c>
      <c r="BK186" s="144">
        <f t="shared" si="39"/>
        <v>2129.16</v>
      </c>
      <c r="BL186" s="13" t="s">
        <v>143</v>
      </c>
      <c r="BM186" s="143" t="s">
        <v>545</v>
      </c>
    </row>
    <row r="187" spans="2:65" s="1" customFormat="1" ht="37.9" customHeight="1">
      <c r="B187" s="131"/>
      <c r="C187" s="132" t="s">
        <v>546</v>
      </c>
      <c r="D187" s="132" t="s">
        <v>139</v>
      </c>
      <c r="E187" s="133" t="s">
        <v>547</v>
      </c>
      <c r="F187" s="134" t="s">
        <v>548</v>
      </c>
      <c r="G187" s="135" t="s">
        <v>413</v>
      </c>
      <c r="H187" s="136">
        <v>13.5</v>
      </c>
      <c r="I187" s="137">
        <v>89.03</v>
      </c>
      <c r="J187" s="137">
        <f t="shared" si="30"/>
        <v>1201.9100000000001</v>
      </c>
      <c r="K187" s="138"/>
      <c r="L187" s="25"/>
      <c r="M187" s="139" t="s">
        <v>1</v>
      </c>
      <c r="N187" s="140" t="s">
        <v>38</v>
      </c>
      <c r="O187" s="141">
        <v>0.94</v>
      </c>
      <c r="P187" s="141">
        <f t="shared" si="31"/>
        <v>12.69</v>
      </c>
      <c r="Q187" s="141">
        <v>0.24532000000000001</v>
      </c>
      <c r="R187" s="141">
        <f t="shared" si="32"/>
        <v>3.31182</v>
      </c>
      <c r="S187" s="141">
        <v>0</v>
      </c>
      <c r="T187" s="142">
        <f t="shared" si="33"/>
        <v>0</v>
      </c>
      <c r="AR187" s="143" t="s">
        <v>143</v>
      </c>
      <c r="AT187" s="143" t="s">
        <v>139</v>
      </c>
      <c r="AU187" s="143" t="s">
        <v>144</v>
      </c>
      <c r="AY187" s="13" t="s">
        <v>136</v>
      </c>
      <c r="BE187" s="144">
        <f t="shared" si="34"/>
        <v>0</v>
      </c>
      <c r="BF187" s="144">
        <f t="shared" si="35"/>
        <v>1201.9100000000001</v>
      </c>
      <c r="BG187" s="144">
        <f t="shared" si="36"/>
        <v>0</v>
      </c>
      <c r="BH187" s="144">
        <f t="shared" si="37"/>
        <v>0</v>
      </c>
      <c r="BI187" s="144">
        <f t="shared" si="38"/>
        <v>0</v>
      </c>
      <c r="BJ187" s="13" t="s">
        <v>144</v>
      </c>
      <c r="BK187" s="144">
        <f t="shared" si="39"/>
        <v>1201.9100000000001</v>
      </c>
      <c r="BL187" s="13" t="s">
        <v>143</v>
      </c>
      <c r="BM187" s="143" t="s">
        <v>549</v>
      </c>
    </row>
    <row r="188" spans="2:65" s="1" customFormat="1" ht="37.9" customHeight="1">
      <c r="B188" s="131"/>
      <c r="C188" s="132" t="s">
        <v>550</v>
      </c>
      <c r="D188" s="132" t="s">
        <v>139</v>
      </c>
      <c r="E188" s="133" t="s">
        <v>551</v>
      </c>
      <c r="F188" s="134" t="s">
        <v>552</v>
      </c>
      <c r="G188" s="135" t="s">
        <v>413</v>
      </c>
      <c r="H188" s="136">
        <v>41.3</v>
      </c>
      <c r="I188" s="137">
        <v>15.3</v>
      </c>
      <c r="J188" s="137">
        <f t="shared" si="30"/>
        <v>631.89</v>
      </c>
      <c r="K188" s="138"/>
      <c r="L188" s="25"/>
      <c r="M188" s="139" t="s">
        <v>1</v>
      </c>
      <c r="N188" s="140" t="s">
        <v>38</v>
      </c>
      <c r="O188" s="141">
        <v>0.44</v>
      </c>
      <c r="P188" s="141">
        <f t="shared" si="31"/>
        <v>18.172000000000001</v>
      </c>
      <c r="Q188" s="141">
        <v>0.19466</v>
      </c>
      <c r="R188" s="141">
        <f t="shared" si="32"/>
        <v>8.0394579999999998</v>
      </c>
      <c r="S188" s="141">
        <v>0</v>
      </c>
      <c r="T188" s="142">
        <f t="shared" si="33"/>
        <v>0</v>
      </c>
      <c r="AR188" s="143" t="s">
        <v>143</v>
      </c>
      <c r="AT188" s="143" t="s">
        <v>139</v>
      </c>
      <c r="AU188" s="143" t="s">
        <v>144</v>
      </c>
      <c r="AY188" s="13" t="s">
        <v>136</v>
      </c>
      <c r="BE188" s="144">
        <f t="shared" si="34"/>
        <v>0</v>
      </c>
      <c r="BF188" s="144">
        <f t="shared" si="35"/>
        <v>631.89</v>
      </c>
      <c r="BG188" s="144">
        <f t="shared" si="36"/>
        <v>0</v>
      </c>
      <c r="BH188" s="144">
        <f t="shared" si="37"/>
        <v>0</v>
      </c>
      <c r="BI188" s="144">
        <f t="shared" si="38"/>
        <v>0</v>
      </c>
      <c r="BJ188" s="13" t="s">
        <v>144</v>
      </c>
      <c r="BK188" s="144">
        <f t="shared" si="39"/>
        <v>631.89</v>
      </c>
      <c r="BL188" s="13" t="s">
        <v>143</v>
      </c>
      <c r="BM188" s="143" t="s">
        <v>553</v>
      </c>
    </row>
    <row r="189" spans="2:65" s="1" customFormat="1" ht="37.9" customHeight="1">
      <c r="B189" s="131"/>
      <c r="C189" s="145" t="s">
        <v>554</v>
      </c>
      <c r="D189" s="145" t="s">
        <v>178</v>
      </c>
      <c r="E189" s="146" t="s">
        <v>555</v>
      </c>
      <c r="F189" s="147" t="s">
        <v>556</v>
      </c>
      <c r="G189" s="148" t="s">
        <v>175</v>
      </c>
      <c r="H189" s="149">
        <v>41.3</v>
      </c>
      <c r="I189" s="150">
        <v>85.93</v>
      </c>
      <c r="J189" s="150">
        <f t="shared" si="30"/>
        <v>3548.91</v>
      </c>
      <c r="K189" s="151"/>
      <c r="L189" s="152"/>
      <c r="M189" s="153" t="s">
        <v>1</v>
      </c>
      <c r="N189" s="154" t="s">
        <v>38</v>
      </c>
      <c r="O189" s="141">
        <v>0</v>
      </c>
      <c r="P189" s="141">
        <f t="shared" si="31"/>
        <v>0</v>
      </c>
      <c r="Q189" s="141">
        <v>3.3799999999999997E-2</v>
      </c>
      <c r="R189" s="141">
        <f t="shared" si="32"/>
        <v>1.3959399999999997</v>
      </c>
      <c r="S189" s="141">
        <v>0</v>
      </c>
      <c r="T189" s="142">
        <f t="shared" si="33"/>
        <v>0</v>
      </c>
      <c r="AR189" s="143" t="s">
        <v>181</v>
      </c>
      <c r="AT189" s="143" t="s">
        <v>178</v>
      </c>
      <c r="AU189" s="143" t="s">
        <v>144</v>
      </c>
      <c r="AY189" s="13" t="s">
        <v>136</v>
      </c>
      <c r="BE189" s="144">
        <f t="shared" si="34"/>
        <v>0</v>
      </c>
      <c r="BF189" s="144">
        <f t="shared" si="35"/>
        <v>3548.91</v>
      </c>
      <c r="BG189" s="144">
        <f t="shared" si="36"/>
        <v>0</v>
      </c>
      <c r="BH189" s="144">
        <f t="shared" si="37"/>
        <v>0</v>
      </c>
      <c r="BI189" s="144">
        <f t="shared" si="38"/>
        <v>0</v>
      </c>
      <c r="BJ189" s="13" t="s">
        <v>144</v>
      </c>
      <c r="BK189" s="144">
        <f t="shared" si="39"/>
        <v>3548.91</v>
      </c>
      <c r="BL189" s="13" t="s">
        <v>143</v>
      </c>
      <c r="BM189" s="143" t="s">
        <v>557</v>
      </c>
    </row>
    <row r="190" spans="2:65" s="1" customFormat="1" ht="37.9" customHeight="1">
      <c r="B190" s="131"/>
      <c r="C190" s="145" t="s">
        <v>558</v>
      </c>
      <c r="D190" s="145" t="s">
        <v>178</v>
      </c>
      <c r="E190" s="146" t="s">
        <v>559</v>
      </c>
      <c r="F190" s="147" t="s">
        <v>560</v>
      </c>
      <c r="G190" s="148" t="s">
        <v>175</v>
      </c>
      <c r="H190" s="149">
        <v>41.3</v>
      </c>
      <c r="I190" s="150">
        <v>68.16</v>
      </c>
      <c r="J190" s="150">
        <f t="shared" si="30"/>
        <v>2815.01</v>
      </c>
      <c r="K190" s="151"/>
      <c r="L190" s="152"/>
      <c r="M190" s="153" t="s">
        <v>1</v>
      </c>
      <c r="N190" s="154" t="s">
        <v>38</v>
      </c>
      <c r="O190" s="141">
        <v>0</v>
      </c>
      <c r="P190" s="141">
        <f t="shared" si="31"/>
        <v>0</v>
      </c>
      <c r="Q190" s="141">
        <v>5.7999999999999996E-3</v>
      </c>
      <c r="R190" s="141">
        <f t="shared" si="32"/>
        <v>0.23953999999999998</v>
      </c>
      <c r="S190" s="141">
        <v>0</v>
      </c>
      <c r="T190" s="142">
        <f t="shared" si="33"/>
        <v>0</v>
      </c>
      <c r="AR190" s="143" t="s">
        <v>181</v>
      </c>
      <c r="AT190" s="143" t="s">
        <v>178</v>
      </c>
      <c r="AU190" s="143" t="s">
        <v>144</v>
      </c>
      <c r="AY190" s="13" t="s">
        <v>136</v>
      </c>
      <c r="BE190" s="144">
        <f t="shared" si="34"/>
        <v>0</v>
      </c>
      <c r="BF190" s="144">
        <f t="shared" si="35"/>
        <v>2815.01</v>
      </c>
      <c r="BG190" s="144">
        <f t="shared" si="36"/>
        <v>0</v>
      </c>
      <c r="BH190" s="144">
        <f t="shared" si="37"/>
        <v>0</v>
      </c>
      <c r="BI190" s="144">
        <f t="shared" si="38"/>
        <v>0</v>
      </c>
      <c r="BJ190" s="13" t="s">
        <v>144</v>
      </c>
      <c r="BK190" s="144">
        <f t="shared" si="39"/>
        <v>2815.01</v>
      </c>
      <c r="BL190" s="13" t="s">
        <v>143</v>
      </c>
      <c r="BM190" s="143" t="s">
        <v>561</v>
      </c>
    </row>
    <row r="191" spans="2:65" s="1" customFormat="1" ht="16.5" customHeight="1">
      <c r="B191" s="131"/>
      <c r="C191" s="145" t="s">
        <v>562</v>
      </c>
      <c r="D191" s="145" t="s">
        <v>178</v>
      </c>
      <c r="E191" s="146" t="s">
        <v>563</v>
      </c>
      <c r="F191" s="147" t="s">
        <v>564</v>
      </c>
      <c r="G191" s="148" t="s">
        <v>175</v>
      </c>
      <c r="H191" s="149">
        <v>3</v>
      </c>
      <c r="I191" s="150">
        <v>61.08</v>
      </c>
      <c r="J191" s="150">
        <f t="shared" si="30"/>
        <v>183.24</v>
      </c>
      <c r="K191" s="151"/>
      <c r="L191" s="152"/>
      <c r="M191" s="153" t="s">
        <v>1</v>
      </c>
      <c r="N191" s="154" t="s">
        <v>38</v>
      </c>
      <c r="O191" s="141">
        <v>0</v>
      </c>
      <c r="P191" s="141">
        <f t="shared" si="31"/>
        <v>0</v>
      </c>
      <c r="Q191" s="141">
        <v>2.8999999999999998E-3</v>
      </c>
      <c r="R191" s="141">
        <f t="shared" si="32"/>
        <v>8.6999999999999994E-3</v>
      </c>
      <c r="S191" s="141">
        <v>0</v>
      </c>
      <c r="T191" s="142">
        <f t="shared" si="33"/>
        <v>0</v>
      </c>
      <c r="AR191" s="143" t="s">
        <v>181</v>
      </c>
      <c r="AT191" s="143" t="s">
        <v>178</v>
      </c>
      <c r="AU191" s="143" t="s">
        <v>144</v>
      </c>
      <c r="AY191" s="13" t="s">
        <v>136</v>
      </c>
      <c r="BE191" s="144">
        <f t="shared" si="34"/>
        <v>0</v>
      </c>
      <c r="BF191" s="144">
        <f t="shared" si="35"/>
        <v>183.24</v>
      </c>
      <c r="BG191" s="144">
        <f t="shared" si="36"/>
        <v>0</v>
      </c>
      <c r="BH191" s="144">
        <f t="shared" si="37"/>
        <v>0</v>
      </c>
      <c r="BI191" s="144">
        <f t="shared" si="38"/>
        <v>0</v>
      </c>
      <c r="BJ191" s="13" t="s">
        <v>144</v>
      </c>
      <c r="BK191" s="144">
        <f t="shared" si="39"/>
        <v>183.24</v>
      </c>
      <c r="BL191" s="13" t="s">
        <v>143</v>
      </c>
      <c r="BM191" s="143" t="s">
        <v>565</v>
      </c>
    </row>
    <row r="192" spans="2:65" s="11" customFormat="1" ht="22.9" customHeight="1">
      <c r="B192" s="120"/>
      <c r="D192" s="121" t="s">
        <v>71</v>
      </c>
      <c r="E192" s="129" t="s">
        <v>244</v>
      </c>
      <c r="F192" s="129" t="s">
        <v>245</v>
      </c>
      <c r="J192" s="130">
        <f>BK192</f>
        <v>5480.49</v>
      </c>
      <c r="L192" s="120"/>
      <c r="M192" s="124"/>
      <c r="P192" s="125">
        <f>P193</f>
        <v>97.865970000000004</v>
      </c>
      <c r="R192" s="125">
        <f>R193</f>
        <v>0</v>
      </c>
      <c r="T192" s="126">
        <f>T193</f>
        <v>0</v>
      </c>
      <c r="AR192" s="121" t="s">
        <v>80</v>
      </c>
      <c r="AT192" s="127" t="s">
        <v>71</v>
      </c>
      <c r="AU192" s="127" t="s">
        <v>80</v>
      </c>
      <c r="AY192" s="121" t="s">
        <v>136</v>
      </c>
      <c r="BK192" s="128">
        <f>BK193</f>
        <v>5480.49</v>
      </c>
    </row>
    <row r="193" spans="2:65" s="1" customFormat="1" ht="33" customHeight="1">
      <c r="B193" s="131"/>
      <c r="C193" s="132" t="s">
        <v>566</v>
      </c>
      <c r="D193" s="132" t="s">
        <v>139</v>
      </c>
      <c r="E193" s="133" t="s">
        <v>567</v>
      </c>
      <c r="F193" s="134" t="s">
        <v>568</v>
      </c>
      <c r="G193" s="135" t="s">
        <v>169</v>
      </c>
      <c r="H193" s="136">
        <v>3262.1990000000001</v>
      </c>
      <c r="I193" s="137">
        <v>1.68</v>
      </c>
      <c r="J193" s="137">
        <f>ROUND(I193*H193,2)</f>
        <v>5480.49</v>
      </c>
      <c r="K193" s="138"/>
      <c r="L193" s="25"/>
      <c r="M193" s="155" t="s">
        <v>1</v>
      </c>
      <c r="N193" s="156" t="s">
        <v>38</v>
      </c>
      <c r="O193" s="157">
        <v>0.03</v>
      </c>
      <c r="P193" s="157">
        <f>O193*H193</f>
        <v>97.865970000000004</v>
      </c>
      <c r="Q193" s="157">
        <v>0</v>
      </c>
      <c r="R193" s="157">
        <f>Q193*H193</f>
        <v>0</v>
      </c>
      <c r="S193" s="157">
        <v>0</v>
      </c>
      <c r="T193" s="158">
        <f>S193*H193</f>
        <v>0</v>
      </c>
      <c r="AR193" s="143" t="s">
        <v>143</v>
      </c>
      <c r="AT193" s="143" t="s">
        <v>139</v>
      </c>
      <c r="AU193" s="143" t="s">
        <v>144</v>
      </c>
      <c r="AY193" s="13" t="s">
        <v>136</v>
      </c>
      <c r="BE193" s="144">
        <f>IF(N193="základná",J193,0)</f>
        <v>0</v>
      </c>
      <c r="BF193" s="144">
        <f>IF(N193="znížená",J193,0)</f>
        <v>5480.49</v>
      </c>
      <c r="BG193" s="144">
        <f>IF(N193="zákl. prenesená",J193,0)</f>
        <v>0</v>
      </c>
      <c r="BH193" s="144">
        <f>IF(N193="zníž. prenesená",J193,0)</f>
        <v>0</v>
      </c>
      <c r="BI193" s="144">
        <f>IF(N193="nulová",J193,0)</f>
        <v>0</v>
      </c>
      <c r="BJ193" s="13" t="s">
        <v>144</v>
      </c>
      <c r="BK193" s="144">
        <f>ROUND(I193*H193,2)</f>
        <v>5480.49</v>
      </c>
      <c r="BL193" s="13" t="s">
        <v>143</v>
      </c>
      <c r="BM193" s="143" t="s">
        <v>569</v>
      </c>
    </row>
    <row r="194" spans="2:65" s="1" customFormat="1" ht="6.95" customHeight="1">
      <c r="B194" s="40"/>
      <c r="C194" s="41"/>
      <c r="D194" s="41"/>
      <c r="E194" s="41"/>
      <c r="F194" s="41"/>
      <c r="G194" s="41"/>
      <c r="H194" s="41"/>
      <c r="I194" s="41"/>
      <c r="J194" s="41"/>
      <c r="K194" s="41"/>
      <c r="L194" s="25"/>
    </row>
  </sheetData>
  <autoFilter ref="C123:K193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18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5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106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6" t="str">
        <f>'Rekapitulácia stavby'!K6</f>
        <v>Revitalizácia verejného priestranstva Kazanská</v>
      </c>
      <c r="F7" s="197"/>
      <c r="G7" s="197"/>
      <c r="H7" s="197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59" t="s">
        <v>570</v>
      </c>
      <c r="F9" s="198"/>
      <c r="G9" s="198"/>
      <c r="H9" s="198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6. 8. 2022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8" t="str">
        <f>'Rekapitulácia stavby'!E14</f>
        <v xml:space="preserve"> </v>
      </c>
      <c r="F18" s="178"/>
      <c r="G18" s="178"/>
      <c r="H18" s="178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28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ROUND(J125, 2)</f>
        <v>55848.68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ROUND((SUM(BE125:BE188)),  2)</f>
        <v>0</v>
      </c>
      <c r="G33" s="88"/>
      <c r="H33" s="88"/>
      <c r="I33" s="89">
        <v>0.2</v>
      </c>
      <c r="J33" s="87">
        <f>ROUND(((SUM(BE125:BE188))*I33),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ROUND((SUM(BF125:BF188)),  2)</f>
        <v>55848.68</v>
      </c>
      <c r="I34" s="91">
        <v>0.2</v>
      </c>
      <c r="J34" s="90">
        <f>ROUND(((SUM(BF125:BF188))*I34),  2)</f>
        <v>11169.74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ROUND((SUM(BG125:BG188)),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ROUND((SUM(BH125:BH188)),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ROUND((SUM(BI125:BI188)),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67018.42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109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6" t="str">
        <f>E7</f>
        <v>Revitalizácia verejného priestranstva Kazanská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107</v>
      </c>
      <c r="L86" s="25"/>
    </row>
    <row r="87" spans="2:47" s="1" customFormat="1" ht="16.5" hidden="1" customHeight="1">
      <c r="B87" s="25"/>
      <c r="E87" s="159" t="str">
        <f>E9</f>
        <v>SO-03 - Sadové úpravy</v>
      </c>
      <c r="F87" s="198"/>
      <c r="G87" s="198"/>
      <c r="H87" s="198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>mestská časť Vrakuňa</v>
      </c>
      <c r="I89" s="22" t="s">
        <v>19</v>
      </c>
      <c r="J89" s="48" t="str">
        <f>IF(J12="","",J12)</f>
        <v>6. 8. 2022</v>
      </c>
      <c r="L89" s="25"/>
    </row>
    <row r="90" spans="2:47" s="1" customFormat="1" ht="6.95" hidden="1" customHeight="1">
      <c r="B90" s="25"/>
      <c r="L90" s="25"/>
    </row>
    <row r="91" spans="2:47" s="1" customFormat="1" ht="25.7" hidden="1" customHeight="1">
      <c r="B91" s="25"/>
      <c r="C91" s="22" t="s">
        <v>21</v>
      </c>
      <c r="F91" s="20" t="str">
        <f>E15</f>
        <v>Hlavné mesto SR Bratislava</v>
      </c>
      <c r="I91" s="22" t="s">
        <v>27</v>
      </c>
      <c r="J91" s="23" t="str">
        <f>E21</f>
        <v>PLURAL, s.r.o. &amp; ZEROZERO.SK</v>
      </c>
      <c r="L91" s="25"/>
    </row>
    <row r="92" spans="2:47" s="1" customFormat="1" ht="25.7" hidden="1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PLURAL, s.r.o. &amp; ZEROZERO.SK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110</v>
      </c>
      <c r="D94" s="92"/>
      <c r="E94" s="92"/>
      <c r="F94" s="92"/>
      <c r="G94" s="92"/>
      <c r="H94" s="92"/>
      <c r="I94" s="92"/>
      <c r="J94" s="101" t="s">
        <v>111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112</v>
      </c>
      <c r="J96" s="62">
        <f>J125</f>
        <v>55848.68</v>
      </c>
      <c r="L96" s="25"/>
      <c r="AU96" s="13" t="s">
        <v>113</v>
      </c>
    </row>
    <row r="97" spans="2:12" s="8" customFormat="1" ht="24.95" hidden="1" customHeight="1">
      <c r="B97" s="103"/>
      <c r="D97" s="104" t="s">
        <v>571</v>
      </c>
      <c r="E97" s="105"/>
      <c r="F97" s="105"/>
      <c r="G97" s="105"/>
      <c r="H97" s="105"/>
      <c r="I97" s="105"/>
      <c r="J97" s="106">
        <f>J126</f>
        <v>55848.68</v>
      </c>
      <c r="L97" s="103"/>
    </row>
    <row r="98" spans="2:12" s="9" customFormat="1" ht="19.899999999999999" hidden="1" customHeight="1">
      <c r="B98" s="107"/>
      <c r="D98" s="108" t="s">
        <v>572</v>
      </c>
      <c r="E98" s="109"/>
      <c r="F98" s="109"/>
      <c r="G98" s="109"/>
      <c r="H98" s="109"/>
      <c r="I98" s="109"/>
      <c r="J98" s="110">
        <f>J127</f>
        <v>7952.8</v>
      </c>
      <c r="L98" s="107"/>
    </row>
    <row r="99" spans="2:12" s="9" customFormat="1" ht="19.899999999999999" hidden="1" customHeight="1">
      <c r="B99" s="107"/>
      <c r="D99" s="108" t="s">
        <v>573</v>
      </c>
      <c r="E99" s="109"/>
      <c r="F99" s="109"/>
      <c r="G99" s="109"/>
      <c r="H99" s="109"/>
      <c r="I99" s="109"/>
      <c r="J99" s="110">
        <f>J135</f>
        <v>6105</v>
      </c>
      <c r="L99" s="107"/>
    </row>
    <row r="100" spans="2:12" s="9" customFormat="1" ht="19.899999999999999" hidden="1" customHeight="1">
      <c r="B100" s="107"/>
      <c r="D100" s="108" t="s">
        <v>574</v>
      </c>
      <c r="E100" s="109"/>
      <c r="F100" s="109"/>
      <c r="G100" s="109"/>
      <c r="H100" s="109"/>
      <c r="I100" s="109"/>
      <c r="J100" s="110">
        <f>J139</f>
        <v>12390.49</v>
      </c>
      <c r="L100" s="107"/>
    </row>
    <row r="101" spans="2:12" s="9" customFormat="1" ht="19.899999999999999" hidden="1" customHeight="1">
      <c r="B101" s="107"/>
      <c r="D101" s="108" t="s">
        <v>575</v>
      </c>
      <c r="E101" s="109"/>
      <c r="F101" s="109"/>
      <c r="G101" s="109"/>
      <c r="H101" s="109"/>
      <c r="I101" s="109"/>
      <c r="J101" s="110">
        <f>J146</f>
        <v>3800.61</v>
      </c>
      <c r="L101" s="107"/>
    </row>
    <row r="102" spans="2:12" s="9" customFormat="1" ht="19.899999999999999" hidden="1" customHeight="1">
      <c r="B102" s="107"/>
      <c r="D102" s="108" t="s">
        <v>576</v>
      </c>
      <c r="E102" s="109"/>
      <c r="F102" s="109"/>
      <c r="G102" s="109"/>
      <c r="H102" s="109"/>
      <c r="I102" s="109"/>
      <c r="J102" s="110">
        <f>J155</f>
        <v>9779.26</v>
      </c>
      <c r="L102" s="107"/>
    </row>
    <row r="103" spans="2:12" s="9" customFormat="1" ht="19.899999999999999" hidden="1" customHeight="1">
      <c r="B103" s="107"/>
      <c r="D103" s="108" t="s">
        <v>577</v>
      </c>
      <c r="E103" s="109"/>
      <c r="F103" s="109"/>
      <c r="G103" s="109"/>
      <c r="H103" s="109"/>
      <c r="I103" s="109"/>
      <c r="J103" s="110">
        <f>J174</f>
        <v>13744.5</v>
      </c>
      <c r="L103" s="107"/>
    </row>
    <row r="104" spans="2:12" s="9" customFormat="1" ht="19.899999999999999" hidden="1" customHeight="1">
      <c r="B104" s="107"/>
      <c r="D104" s="108" t="s">
        <v>578</v>
      </c>
      <c r="E104" s="109"/>
      <c r="F104" s="109"/>
      <c r="G104" s="109"/>
      <c r="H104" s="109"/>
      <c r="I104" s="109"/>
      <c r="J104" s="110">
        <f>J182</f>
        <v>76.02</v>
      </c>
      <c r="L104" s="107"/>
    </row>
    <row r="105" spans="2:12" s="9" customFormat="1" ht="19.899999999999999" hidden="1" customHeight="1">
      <c r="B105" s="107"/>
      <c r="D105" s="108" t="s">
        <v>579</v>
      </c>
      <c r="E105" s="109"/>
      <c r="F105" s="109"/>
      <c r="G105" s="109"/>
      <c r="H105" s="109"/>
      <c r="I105" s="109"/>
      <c r="J105" s="110">
        <f>J187</f>
        <v>2000</v>
      </c>
      <c r="L105" s="107"/>
    </row>
    <row r="106" spans="2:12" s="1" customFormat="1" ht="21.75" hidden="1" customHeight="1">
      <c r="B106" s="25"/>
      <c r="L106" s="25"/>
    </row>
    <row r="107" spans="2:12" s="1" customFormat="1" ht="6.95" hidden="1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08" spans="2:12" ht="11.25" hidden="1"/>
    <row r="109" spans="2:12" ht="11.25" hidden="1"/>
    <row r="110" spans="2:12" ht="11.25" hidden="1"/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12" s="1" customFormat="1" ht="24.95" customHeight="1">
      <c r="B112" s="25"/>
      <c r="C112" s="17" t="s">
        <v>122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13</v>
      </c>
      <c r="L114" s="25"/>
    </row>
    <row r="115" spans="2:65" s="1" customFormat="1" ht="16.5" customHeight="1">
      <c r="B115" s="25"/>
      <c r="E115" s="196" t="str">
        <f>E7</f>
        <v>Revitalizácia verejného priestranstva Kazanská</v>
      </c>
      <c r="F115" s="197"/>
      <c r="G115" s="197"/>
      <c r="H115" s="197"/>
      <c r="L115" s="25"/>
    </row>
    <row r="116" spans="2:65" s="1" customFormat="1" ht="12" customHeight="1">
      <c r="B116" s="25"/>
      <c r="C116" s="22" t="s">
        <v>107</v>
      </c>
      <c r="L116" s="25"/>
    </row>
    <row r="117" spans="2:65" s="1" customFormat="1" ht="16.5" customHeight="1">
      <c r="B117" s="25"/>
      <c r="E117" s="159" t="str">
        <f>E9</f>
        <v>SO-03 - Sadové úpravy</v>
      </c>
      <c r="F117" s="198"/>
      <c r="G117" s="198"/>
      <c r="H117" s="198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17</v>
      </c>
      <c r="F119" s="20" t="str">
        <f>F12</f>
        <v>mestská časť Vrakuňa</v>
      </c>
      <c r="I119" s="22" t="s">
        <v>19</v>
      </c>
      <c r="J119" s="48" t="str">
        <f>IF(J12="","",J12)</f>
        <v>6. 8. 2022</v>
      </c>
      <c r="L119" s="25"/>
    </row>
    <row r="120" spans="2:65" s="1" customFormat="1" ht="6.95" customHeight="1">
      <c r="B120" s="25"/>
      <c r="L120" s="25"/>
    </row>
    <row r="121" spans="2:65" s="1" customFormat="1" ht="25.7" customHeight="1">
      <c r="B121" s="25"/>
      <c r="C121" s="22" t="s">
        <v>21</v>
      </c>
      <c r="F121" s="20" t="str">
        <f>E15</f>
        <v>Hlavné mesto SR Bratislava</v>
      </c>
      <c r="I121" s="22" t="s">
        <v>27</v>
      </c>
      <c r="J121" s="23" t="str">
        <f>E21</f>
        <v>PLURAL, s.r.o. &amp; ZEROZERO.SK</v>
      </c>
      <c r="L121" s="25"/>
    </row>
    <row r="122" spans="2:65" s="1" customFormat="1" ht="25.7" customHeight="1">
      <c r="B122" s="25"/>
      <c r="C122" s="22" t="s">
        <v>25</v>
      </c>
      <c r="F122" s="20" t="str">
        <f>IF(E18="","",E18)</f>
        <v xml:space="preserve"> </v>
      </c>
      <c r="I122" s="22" t="s">
        <v>30</v>
      </c>
      <c r="J122" s="23" t="str">
        <f>E24</f>
        <v>PLURAL, s.r.o. &amp; ZEROZERO.SK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11"/>
      <c r="C124" s="112" t="s">
        <v>123</v>
      </c>
      <c r="D124" s="113" t="s">
        <v>57</v>
      </c>
      <c r="E124" s="113" t="s">
        <v>53</v>
      </c>
      <c r="F124" s="113" t="s">
        <v>54</v>
      </c>
      <c r="G124" s="113" t="s">
        <v>124</v>
      </c>
      <c r="H124" s="113" t="s">
        <v>125</v>
      </c>
      <c r="I124" s="113" t="s">
        <v>126</v>
      </c>
      <c r="J124" s="114" t="s">
        <v>111</v>
      </c>
      <c r="K124" s="115" t="s">
        <v>127</v>
      </c>
      <c r="L124" s="111"/>
      <c r="M124" s="55" t="s">
        <v>1</v>
      </c>
      <c r="N124" s="56" t="s">
        <v>36</v>
      </c>
      <c r="O124" s="56" t="s">
        <v>128</v>
      </c>
      <c r="P124" s="56" t="s">
        <v>129</v>
      </c>
      <c r="Q124" s="56" t="s">
        <v>130</v>
      </c>
      <c r="R124" s="56" t="s">
        <v>131</v>
      </c>
      <c r="S124" s="56" t="s">
        <v>132</v>
      </c>
      <c r="T124" s="57" t="s">
        <v>133</v>
      </c>
    </row>
    <row r="125" spans="2:65" s="1" customFormat="1" ht="22.9" customHeight="1">
      <c r="B125" s="25"/>
      <c r="C125" s="60" t="s">
        <v>112</v>
      </c>
      <c r="J125" s="116">
        <f>BK125</f>
        <v>55848.68</v>
      </c>
      <c r="L125" s="25"/>
      <c r="M125" s="58"/>
      <c r="N125" s="49"/>
      <c r="O125" s="49"/>
      <c r="P125" s="117">
        <f>P126</f>
        <v>0</v>
      </c>
      <c r="Q125" s="49"/>
      <c r="R125" s="117">
        <f>R126</f>
        <v>0</v>
      </c>
      <c r="S125" s="49"/>
      <c r="T125" s="118">
        <f>T126</f>
        <v>0</v>
      </c>
      <c r="AT125" s="13" t="s">
        <v>71</v>
      </c>
      <c r="AU125" s="13" t="s">
        <v>113</v>
      </c>
      <c r="BK125" s="119">
        <f>BK126</f>
        <v>55848.68</v>
      </c>
    </row>
    <row r="126" spans="2:65" s="11" customFormat="1" ht="25.9" customHeight="1">
      <c r="B126" s="120"/>
      <c r="D126" s="121" t="s">
        <v>71</v>
      </c>
      <c r="E126" s="122" t="s">
        <v>134</v>
      </c>
      <c r="F126" s="122" t="s">
        <v>134</v>
      </c>
      <c r="J126" s="123">
        <f>BK126</f>
        <v>55848.68</v>
      </c>
      <c r="L126" s="120"/>
      <c r="M126" s="124"/>
      <c r="P126" s="125">
        <f>P127+P135+P139+P146+P155+P174+P182+P187</f>
        <v>0</v>
      </c>
      <c r="R126" s="125">
        <f>R127+R135+R139+R146+R155+R174+R182+R187</f>
        <v>0</v>
      </c>
      <c r="T126" s="126">
        <f>T127+T135+T139+T146+T155+T174+T182+T187</f>
        <v>0</v>
      </c>
      <c r="AR126" s="121" t="s">
        <v>80</v>
      </c>
      <c r="AT126" s="127" t="s">
        <v>71</v>
      </c>
      <c r="AU126" s="127" t="s">
        <v>72</v>
      </c>
      <c r="AY126" s="121" t="s">
        <v>136</v>
      </c>
      <c r="BK126" s="128">
        <f>BK127+BK135+BK139+BK146+BK155+BK174+BK182+BK187</f>
        <v>55848.68</v>
      </c>
    </row>
    <row r="127" spans="2:65" s="11" customFormat="1" ht="22.9" customHeight="1">
      <c r="B127" s="120"/>
      <c r="D127" s="121" t="s">
        <v>71</v>
      </c>
      <c r="E127" s="129" t="s">
        <v>580</v>
      </c>
      <c r="F127" s="129" t="s">
        <v>581</v>
      </c>
      <c r="J127" s="130">
        <f>BK127</f>
        <v>7952.8</v>
      </c>
      <c r="L127" s="120"/>
      <c r="M127" s="124"/>
      <c r="P127" s="125">
        <f>SUM(P128:P134)</f>
        <v>0</v>
      </c>
      <c r="R127" s="125">
        <f>SUM(R128:R134)</f>
        <v>0</v>
      </c>
      <c r="T127" s="126">
        <f>SUM(T128:T134)</f>
        <v>0</v>
      </c>
      <c r="AR127" s="121" t="s">
        <v>80</v>
      </c>
      <c r="AT127" s="127" t="s">
        <v>71</v>
      </c>
      <c r="AU127" s="127" t="s">
        <v>80</v>
      </c>
      <c r="AY127" s="121" t="s">
        <v>136</v>
      </c>
      <c r="BK127" s="128">
        <f>SUM(BK128:BK134)</f>
        <v>7952.8</v>
      </c>
    </row>
    <row r="128" spans="2:65" s="1" customFormat="1" ht="37.9" customHeight="1">
      <c r="B128" s="131"/>
      <c r="C128" s="132" t="s">
        <v>80</v>
      </c>
      <c r="D128" s="132" t="s">
        <v>139</v>
      </c>
      <c r="E128" s="133" t="s">
        <v>582</v>
      </c>
      <c r="F128" s="134" t="s">
        <v>583</v>
      </c>
      <c r="G128" s="135" t="s">
        <v>584</v>
      </c>
      <c r="H128" s="136">
        <v>3</v>
      </c>
      <c r="I128" s="137">
        <v>65</v>
      </c>
      <c r="J128" s="137">
        <f t="shared" ref="J128:J134" si="0">ROUND(I128*H128,2)</f>
        <v>195</v>
      </c>
      <c r="K128" s="138"/>
      <c r="L128" s="25"/>
      <c r="M128" s="139" t="s">
        <v>1</v>
      </c>
      <c r="N128" s="140" t="s">
        <v>38</v>
      </c>
      <c r="O128" s="141">
        <v>0</v>
      </c>
      <c r="P128" s="141">
        <f t="shared" ref="P128:P134" si="1">O128*H128</f>
        <v>0</v>
      </c>
      <c r="Q128" s="141">
        <v>0</v>
      </c>
      <c r="R128" s="141">
        <f t="shared" ref="R128:R134" si="2">Q128*H128</f>
        <v>0</v>
      </c>
      <c r="S128" s="141">
        <v>0</v>
      </c>
      <c r="T128" s="142">
        <f t="shared" ref="T128:T134" si="3">S128*H128</f>
        <v>0</v>
      </c>
      <c r="AR128" s="143" t="s">
        <v>143</v>
      </c>
      <c r="AT128" s="143" t="s">
        <v>139</v>
      </c>
      <c r="AU128" s="143" t="s">
        <v>144</v>
      </c>
      <c r="AY128" s="13" t="s">
        <v>136</v>
      </c>
      <c r="BE128" s="144">
        <f t="shared" ref="BE128:BE134" si="4">IF(N128="základná",J128,0)</f>
        <v>0</v>
      </c>
      <c r="BF128" s="144">
        <f t="shared" ref="BF128:BF134" si="5">IF(N128="znížená",J128,0)</f>
        <v>195</v>
      </c>
      <c r="BG128" s="144">
        <f t="shared" ref="BG128:BG134" si="6">IF(N128="zákl. prenesená",J128,0)</f>
        <v>0</v>
      </c>
      <c r="BH128" s="144">
        <f t="shared" ref="BH128:BH134" si="7">IF(N128="zníž. prenesená",J128,0)</f>
        <v>0</v>
      </c>
      <c r="BI128" s="144">
        <f t="shared" ref="BI128:BI134" si="8">IF(N128="nulová",J128,0)</f>
        <v>0</v>
      </c>
      <c r="BJ128" s="13" t="s">
        <v>144</v>
      </c>
      <c r="BK128" s="144">
        <f t="shared" ref="BK128:BK134" si="9">ROUND(I128*H128,2)</f>
        <v>195</v>
      </c>
      <c r="BL128" s="13" t="s">
        <v>143</v>
      </c>
      <c r="BM128" s="143" t="s">
        <v>144</v>
      </c>
    </row>
    <row r="129" spans="2:65" s="1" customFormat="1" ht="37.9" customHeight="1">
      <c r="B129" s="131"/>
      <c r="C129" s="132" t="s">
        <v>144</v>
      </c>
      <c r="D129" s="132" t="s">
        <v>139</v>
      </c>
      <c r="E129" s="133" t="s">
        <v>585</v>
      </c>
      <c r="F129" s="134" t="s">
        <v>586</v>
      </c>
      <c r="G129" s="135" t="s">
        <v>314</v>
      </c>
      <c r="H129" s="136">
        <v>40.92</v>
      </c>
      <c r="I129" s="137">
        <v>5</v>
      </c>
      <c r="J129" s="137">
        <f t="shared" si="0"/>
        <v>204.6</v>
      </c>
      <c r="K129" s="138"/>
      <c r="L129" s="25"/>
      <c r="M129" s="139" t="s">
        <v>1</v>
      </c>
      <c r="N129" s="140" t="s">
        <v>38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143</v>
      </c>
      <c r="AT129" s="143" t="s">
        <v>139</v>
      </c>
      <c r="AU129" s="143" t="s">
        <v>144</v>
      </c>
      <c r="AY129" s="13" t="s">
        <v>136</v>
      </c>
      <c r="BE129" s="144">
        <f t="shared" si="4"/>
        <v>0</v>
      </c>
      <c r="BF129" s="144">
        <f t="shared" si="5"/>
        <v>204.6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144</v>
      </c>
      <c r="BK129" s="144">
        <f t="shared" si="9"/>
        <v>204.6</v>
      </c>
      <c r="BL129" s="13" t="s">
        <v>143</v>
      </c>
      <c r="BM129" s="143" t="s">
        <v>143</v>
      </c>
    </row>
    <row r="130" spans="2:65" s="1" customFormat="1" ht="37.9" customHeight="1">
      <c r="B130" s="131"/>
      <c r="C130" s="132" t="s">
        <v>191</v>
      </c>
      <c r="D130" s="132" t="s">
        <v>139</v>
      </c>
      <c r="E130" s="133" t="s">
        <v>587</v>
      </c>
      <c r="F130" s="134" t="s">
        <v>588</v>
      </c>
      <c r="G130" s="135" t="s">
        <v>314</v>
      </c>
      <c r="H130" s="136">
        <v>354</v>
      </c>
      <c r="I130" s="137">
        <v>12</v>
      </c>
      <c r="J130" s="137">
        <f t="shared" si="0"/>
        <v>4248</v>
      </c>
      <c r="K130" s="138"/>
      <c r="L130" s="25"/>
      <c r="M130" s="139" t="s">
        <v>1</v>
      </c>
      <c r="N130" s="140" t="s">
        <v>38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143</v>
      </c>
      <c r="AT130" s="143" t="s">
        <v>139</v>
      </c>
      <c r="AU130" s="143" t="s">
        <v>144</v>
      </c>
      <c r="AY130" s="13" t="s">
        <v>136</v>
      </c>
      <c r="BE130" s="144">
        <f t="shared" si="4"/>
        <v>0</v>
      </c>
      <c r="BF130" s="144">
        <f t="shared" si="5"/>
        <v>4248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144</v>
      </c>
      <c r="BK130" s="144">
        <f t="shared" si="9"/>
        <v>4248</v>
      </c>
      <c r="BL130" s="13" t="s">
        <v>143</v>
      </c>
      <c r="BM130" s="143" t="s">
        <v>227</v>
      </c>
    </row>
    <row r="131" spans="2:65" s="1" customFormat="1" ht="66.75" customHeight="1">
      <c r="B131" s="131"/>
      <c r="C131" s="132" t="s">
        <v>143</v>
      </c>
      <c r="D131" s="132" t="s">
        <v>139</v>
      </c>
      <c r="E131" s="133" t="s">
        <v>589</v>
      </c>
      <c r="F131" s="134" t="s">
        <v>590</v>
      </c>
      <c r="G131" s="135" t="s">
        <v>314</v>
      </c>
      <c r="H131" s="136">
        <v>145.6</v>
      </c>
      <c r="I131" s="137">
        <v>12</v>
      </c>
      <c r="J131" s="137">
        <f t="shared" si="0"/>
        <v>1747.2</v>
      </c>
      <c r="K131" s="138"/>
      <c r="L131" s="25"/>
      <c r="M131" s="139" t="s">
        <v>1</v>
      </c>
      <c r="N131" s="140" t="s">
        <v>38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143</v>
      </c>
      <c r="AT131" s="143" t="s">
        <v>139</v>
      </c>
      <c r="AU131" s="143" t="s">
        <v>144</v>
      </c>
      <c r="AY131" s="13" t="s">
        <v>136</v>
      </c>
      <c r="BE131" s="144">
        <f t="shared" si="4"/>
        <v>0</v>
      </c>
      <c r="BF131" s="144">
        <f t="shared" si="5"/>
        <v>1747.2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144</v>
      </c>
      <c r="BK131" s="144">
        <f t="shared" si="9"/>
        <v>1747.2</v>
      </c>
      <c r="BL131" s="13" t="s">
        <v>143</v>
      </c>
      <c r="BM131" s="143" t="s">
        <v>181</v>
      </c>
    </row>
    <row r="132" spans="2:65" s="1" customFormat="1" ht="55.5" customHeight="1">
      <c r="B132" s="131"/>
      <c r="C132" s="132" t="s">
        <v>223</v>
      </c>
      <c r="D132" s="132" t="s">
        <v>139</v>
      </c>
      <c r="E132" s="133" t="s">
        <v>591</v>
      </c>
      <c r="F132" s="134" t="s">
        <v>592</v>
      </c>
      <c r="G132" s="135" t="s">
        <v>142</v>
      </c>
      <c r="H132" s="136">
        <v>0.9</v>
      </c>
      <c r="I132" s="137">
        <v>20</v>
      </c>
      <c r="J132" s="137">
        <f t="shared" si="0"/>
        <v>18</v>
      </c>
      <c r="K132" s="138"/>
      <c r="L132" s="25"/>
      <c r="M132" s="139" t="s">
        <v>1</v>
      </c>
      <c r="N132" s="140" t="s">
        <v>38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143</v>
      </c>
      <c r="AT132" s="143" t="s">
        <v>139</v>
      </c>
      <c r="AU132" s="143" t="s">
        <v>144</v>
      </c>
      <c r="AY132" s="13" t="s">
        <v>136</v>
      </c>
      <c r="BE132" s="144">
        <f t="shared" si="4"/>
        <v>0</v>
      </c>
      <c r="BF132" s="144">
        <f t="shared" si="5"/>
        <v>18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144</v>
      </c>
      <c r="BK132" s="144">
        <f t="shared" si="9"/>
        <v>18</v>
      </c>
      <c r="BL132" s="13" t="s">
        <v>143</v>
      </c>
      <c r="BM132" s="143" t="s">
        <v>366</v>
      </c>
    </row>
    <row r="133" spans="2:65" s="1" customFormat="1" ht="76.349999999999994" customHeight="1">
      <c r="B133" s="131"/>
      <c r="C133" s="132" t="s">
        <v>227</v>
      </c>
      <c r="D133" s="132" t="s">
        <v>139</v>
      </c>
      <c r="E133" s="133" t="s">
        <v>593</v>
      </c>
      <c r="F133" s="134" t="s">
        <v>594</v>
      </c>
      <c r="G133" s="135" t="s">
        <v>485</v>
      </c>
      <c r="H133" s="136">
        <v>145</v>
      </c>
      <c r="I133" s="137">
        <v>4</v>
      </c>
      <c r="J133" s="137">
        <f t="shared" si="0"/>
        <v>580</v>
      </c>
      <c r="K133" s="138"/>
      <c r="L133" s="25"/>
      <c r="M133" s="139" t="s">
        <v>1</v>
      </c>
      <c r="N133" s="140" t="s">
        <v>38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143</v>
      </c>
      <c r="AT133" s="143" t="s">
        <v>139</v>
      </c>
      <c r="AU133" s="143" t="s">
        <v>144</v>
      </c>
      <c r="AY133" s="13" t="s">
        <v>136</v>
      </c>
      <c r="BE133" s="144">
        <f t="shared" si="4"/>
        <v>0</v>
      </c>
      <c r="BF133" s="144">
        <f t="shared" si="5"/>
        <v>580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144</v>
      </c>
      <c r="BK133" s="144">
        <f t="shared" si="9"/>
        <v>580</v>
      </c>
      <c r="BL133" s="13" t="s">
        <v>143</v>
      </c>
      <c r="BM133" s="143" t="s">
        <v>177</v>
      </c>
    </row>
    <row r="134" spans="2:65" s="1" customFormat="1" ht="16.5" customHeight="1">
      <c r="B134" s="131"/>
      <c r="C134" s="132" t="s">
        <v>359</v>
      </c>
      <c r="D134" s="132" t="s">
        <v>139</v>
      </c>
      <c r="E134" s="133" t="s">
        <v>595</v>
      </c>
      <c r="F134" s="134" t="s">
        <v>596</v>
      </c>
      <c r="G134" s="135" t="s">
        <v>242</v>
      </c>
      <c r="H134" s="136">
        <v>1</v>
      </c>
      <c r="I134" s="137">
        <v>960</v>
      </c>
      <c r="J134" s="137">
        <f t="shared" si="0"/>
        <v>960</v>
      </c>
      <c r="K134" s="138"/>
      <c r="L134" s="25"/>
      <c r="M134" s="139" t="s">
        <v>1</v>
      </c>
      <c r="N134" s="140" t="s">
        <v>38</v>
      </c>
      <c r="O134" s="141">
        <v>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143</v>
      </c>
      <c r="AT134" s="143" t="s">
        <v>139</v>
      </c>
      <c r="AU134" s="143" t="s">
        <v>144</v>
      </c>
      <c r="AY134" s="13" t="s">
        <v>136</v>
      </c>
      <c r="BE134" s="144">
        <f t="shared" si="4"/>
        <v>0</v>
      </c>
      <c r="BF134" s="144">
        <f t="shared" si="5"/>
        <v>960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144</v>
      </c>
      <c r="BK134" s="144">
        <f t="shared" si="9"/>
        <v>960</v>
      </c>
      <c r="BL134" s="13" t="s">
        <v>143</v>
      </c>
      <c r="BM134" s="143" t="s">
        <v>193</v>
      </c>
    </row>
    <row r="135" spans="2:65" s="11" customFormat="1" ht="22.9" customHeight="1">
      <c r="B135" s="120"/>
      <c r="D135" s="121" t="s">
        <v>71</v>
      </c>
      <c r="E135" s="129" t="s">
        <v>597</v>
      </c>
      <c r="F135" s="129" t="s">
        <v>598</v>
      </c>
      <c r="J135" s="130">
        <f>BK135</f>
        <v>6105</v>
      </c>
      <c r="L135" s="120"/>
      <c r="M135" s="124"/>
      <c r="P135" s="125">
        <f>SUM(P136:P138)</f>
        <v>0</v>
      </c>
      <c r="R135" s="125">
        <f>SUM(R136:R138)</f>
        <v>0</v>
      </c>
      <c r="T135" s="126">
        <f>SUM(T136:T138)</f>
        <v>0</v>
      </c>
      <c r="AR135" s="121" t="s">
        <v>80</v>
      </c>
      <c r="AT135" s="127" t="s">
        <v>71</v>
      </c>
      <c r="AU135" s="127" t="s">
        <v>80</v>
      </c>
      <c r="AY135" s="121" t="s">
        <v>136</v>
      </c>
      <c r="BK135" s="128">
        <f>SUM(BK136:BK138)</f>
        <v>6105</v>
      </c>
    </row>
    <row r="136" spans="2:65" s="1" customFormat="1" ht="37.9" customHeight="1">
      <c r="B136" s="131"/>
      <c r="C136" s="132" t="s">
        <v>181</v>
      </c>
      <c r="D136" s="132" t="s">
        <v>139</v>
      </c>
      <c r="E136" s="133" t="s">
        <v>599</v>
      </c>
      <c r="F136" s="134" t="s">
        <v>600</v>
      </c>
      <c r="G136" s="135" t="s">
        <v>314</v>
      </c>
      <c r="H136" s="136">
        <v>1650</v>
      </c>
      <c r="I136" s="137">
        <v>1.1000000000000001</v>
      </c>
      <c r="J136" s="137">
        <f>ROUND(I136*H136,2)</f>
        <v>1815</v>
      </c>
      <c r="K136" s="138"/>
      <c r="L136" s="25"/>
      <c r="M136" s="139" t="s">
        <v>1</v>
      </c>
      <c r="N136" s="140" t="s">
        <v>38</v>
      </c>
      <c r="O136" s="141">
        <v>0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143</v>
      </c>
      <c r="AT136" s="143" t="s">
        <v>139</v>
      </c>
      <c r="AU136" s="143" t="s">
        <v>144</v>
      </c>
      <c r="AY136" s="13" t="s">
        <v>136</v>
      </c>
      <c r="BE136" s="144">
        <f>IF(N136="základná",J136,0)</f>
        <v>0</v>
      </c>
      <c r="BF136" s="144">
        <f>IF(N136="znížená",J136,0)</f>
        <v>1815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144</v>
      </c>
      <c r="BK136" s="144">
        <f>ROUND(I136*H136,2)</f>
        <v>1815</v>
      </c>
      <c r="BL136" s="13" t="s">
        <v>143</v>
      </c>
      <c r="BM136" s="143" t="s">
        <v>254</v>
      </c>
    </row>
    <row r="137" spans="2:65" s="1" customFormat="1" ht="33" customHeight="1">
      <c r="B137" s="131"/>
      <c r="C137" s="132" t="s">
        <v>209</v>
      </c>
      <c r="D137" s="132" t="s">
        <v>139</v>
      </c>
      <c r="E137" s="133" t="s">
        <v>601</v>
      </c>
      <c r="F137" s="134" t="s">
        <v>602</v>
      </c>
      <c r="G137" s="135" t="s">
        <v>314</v>
      </c>
      <c r="H137" s="136">
        <v>1650</v>
      </c>
      <c r="I137" s="137">
        <v>1.4</v>
      </c>
      <c r="J137" s="137">
        <f>ROUND(I137*H137,2)</f>
        <v>2310</v>
      </c>
      <c r="K137" s="138"/>
      <c r="L137" s="25"/>
      <c r="M137" s="139" t="s">
        <v>1</v>
      </c>
      <c r="N137" s="140" t="s">
        <v>38</v>
      </c>
      <c r="O137" s="141">
        <v>0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143</v>
      </c>
      <c r="AT137" s="143" t="s">
        <v>139</v>
      </c>
      <c r="AU137" s="143" t="s">
        <v>144</v>
      </c>
      <c r="AY137" s="13" t="s">
        <v>136</v>
      </c>
      <c r="BE137" s="144">
        <f>IF(N137="základná",J137,0)</f>
        <v>0</v>
      </c>
      <c r="BF137" s="144">
        <f>IF(N137="znížená",J137,0)</f>
        <v>2310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144</v>
      </c>
      <c r="BK137" s="144">
        <f>ROUND(I137*H137,2)</f>
        <v>2310</v>
      </c>
      <c r="BL137" s="13" t="s">
        <v>143</v>
      </c>
      <c r="BM137" s="143" t="s">
        <v>262</v>
      </c>
    </row>
    <row r="138" spans="2:65" s="1" customFormat="1" ht="16.5" customHeight="1">
      <c r="B138" s="131"/>
      <c r="C138" s="132" t="s">
        <v>366</v>
      </c>
      <c r="D138" s="132" t="s">
        <v>139</v>
      </c>
      <c r="E138" s="133" t="s">
        <v>603</v>
      </c>
      <c r="F138" s="134" t="s">
        <v>604</v>
      </c>
      <c r="G138" s="135" t="s">
        <v>314</v>
      </c>
      <c r="H138" s="136">
        <v>1650</v>
      </c>
      <c r="I138" s="137">
        <v>1.2</v>
      </c>
      <c r="J138" s="137">
        <f>ROUND(I138*H138,2)</f>
        <v>1980</v>
      </c>
      <c r="K138" s="138"/>
      <c r="L138" s="25"/>
      <c r="M138" s="139" t="s">
        <v>1</v>
      </c>
      <c r="N138" s="140" t="s">
        <v>38</v>
      </c>
      <c r="O138" s="141">
        <v>0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143</v>
      </c>
      <c r="AT138" s="143" t="s">
        <v>139</v>
      </c>
      <c r="AU138" s="143" t="s">
        <v>144</v>
      </c>
      <c r="AY138" s="13" t="s">
        <v>136</v>
      </c>
      <c r="BE138" s="144">
        <f>IF(N138="základná",J138,0)</f>
        <v>0</v>
      </c>
      <c r="BF138" s="144">
        <f>IF(N138="znížená",J138,0)</f>
        <v>1980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144</v>
      </c>
      <c r="BK138" s="144">
        <f>ROUND(I138*H138,2)</f>
        <v>1980</v>
      </c>
      <c r="BL138" s="13" t="s">
        <v>143</v>
      </c>
      <c r="BM138" s="143" t="s">
        <v>7</v>
      </c>
    </row>
    <row r="139" spans="2:65" s="11" customFormat="1" ht="22.9" customHeight="1">
      <c r="B139" s="120"/>
      <c r="D139" s="121" t="s">
        <v>71</v>
      </c>
      <c r="E139" s="129" t="s">
        <v>605</v>
      </c>
      <c r="F139" s="129" t="s">
        <v>606</v>
      </c>
      <c r="J139" s="130">
        <f>BK139</f>
        <v>12390.49</v>
      </c>
      <c r="L139" s="120"/>
      <c r="M139" s="124"/>
      <c r="P139" s="125">
        <f>SUM(P140:P145)</f>
        <v>0</v>
      </c>
      <c r="R139" s="125">
        <f>SUM(R140:R145)</f>
        <v>0</v>
      </c>
      <c r="T139" s="126">
        <f>SUM(T140:T145)</f>
        <v>0</v>
      </c>
      <c r="AR139" s="121" t="s">
        <v>80</v>
      </c>
      <c r="AT139" s="127" t="s">
        <v>71</v>
      </c>
      <c r="AU139" s="127" t="s">
        <v>80</v>
      </c>
      <c r="AY139" s="121" t="s">
        <v>136</v>
      </c>
      <c r="BK139" s="128">
        <f>SUM(BK140:BK145)</f>
        <v>12390.49</v>
      </c>
    </row>
    <row r="140" spans="2:65" s="1" customFormat="1" ht="49.15" customHeight="1">
      <c r="B140" s="131"/>
      <c r="C140" s="132" t="s">
        <v>172</v>
      </c>
      <c r="D140" s="132" t="s">
        <v>139</v>
      </c>
      <c r="E140" s="133" t="s">
        <v>607</v>
      </c>
      <c r="F140" s="134" t="s">
        <v>608</v>
      </c>
      <c r="G140" s="135" t="s">
        <v>142</v>
      </c>
      <c r="H140" s="136">
        <v>220.37200000000001</v>
      </c>
      <c r="I140" s="137">
        <v>15</v>
      </c>
      <c r="J140" s="137">
        <f t="shared" ref="J140:J145" si="10">ROUND(I140*H140,2)</f>
        <v>3305.58</v>
      </c>
      <c r="K140" s="138"/>
      <c r="L140" s="25"/>
      <c r="M140" s="139" t="s">
        <v>1</v>
      </c>
      <c r="N140" s="140" t="s">
        <v>38</v>
      </c>
      <c r="O140" s="141">
        <v>0</v>
      </c>
      <c r="P140" s="141">
        <f t="shared" ref="P140:P145" si="11">O140*H140</f>
        <v>0</v>
      </c>
      <c r="Q140" s="141">
        <v>0</v>
      </c>
      <c r="R140" s="141">
        <f t="shared" ref="R140:R145" si="12">Q140*H140</f>
        <v>0</v>
      </c>
      <c r="S140" s="141">
        <v>0</v>
      </c>
      <c r="T140" s="142">
        <f t="shared" ref="T140:T145" si="13">S140*H140</f>
        <v>0</v>
      </c>
      <c r="AR140" s="143" t="s">
        <v>143</v>
      </c>
      <c r="AT140" s="143" t="s">
        <v>139</v>
      </c>
      <c r="AU140" s="143" t="s">
        <v>144</v>
      </c>
      <c r="AY140" s="13" t="s">
        <v>136</v>
      </c>
      <c r="BE140" s="144">
        <f t="shared" ref="BE140:BE145" si="14">IF(N140="základná",J140,0)</f>
        <v>0</v>
      </c>
      <c r="BF140" s="144">
        <f t="shared" ref="BF140:BF145" si="15">IF(N140="znížená",J140,0)</f>
        <v>3305.58</v>
      </c>
      <c r="BG140" s="144">
        <f t="shared" ref="BG140:BG145" si="16">IF(N140="zákl. prenesená",J140,0)</f>
        <v>0</v>
      </c>
      <c r="BH140" s="144">
        <f t="shared" ref="BH140:BH145" si="17">IF(N140="zníž. prenesená",J140,0)</f>
        <v>0</v>
      </c>
      <c r="BI140" s="144">
        <f t="shared" ref="BI140:BI145" si="18">IF(N140="nulová",J140,0)</f>
        <v>0</v>
      </c>
      <c r="BJ140" s="13" t="s">
        <v>144</v>
      </c>
      <c r="BK140" s="144">
        <f t="shared" ref="BK140:BK145" si="19">ROUND(I140*H140,2)</f>
        <v>3305.58</v>
      </c>
      <c r="BL140" s="13" t="s">
        <v>143</v>
      </c>
      <c r="BM140" s="143" t="s">
        <v>277</v>
      </c>
    </row>
    <row r="141" spans="2:65" s="1" customFormat="1" ht="16.5" customHeight="1">
      <c r="B141" s="131"/>
      <c r="C141" s="132" t="s">
        <v>177</v>
      </c>
      <c r="D141" s="132" t="s">
        <v>139</v>
      </c>
      <c r="E141" s="133" t="s">
        <v>609</v>
      </c>
      <c r="F141" s="134" t="s">
        <v>610</v>
      </c>
      <c r="G141" s="135" t="s">
        <v>314</v>
      </c>
      <c r="H141" s="136">
        <v>290</v>
      </c>
      <c r="I141" s="137">
        <v>3</v>
      </c>
      <c r="J141" s="137">
        <f t="shared" si="10"/>
        <v>870</v>
      </c>
      <c r="K141" s="138"/>
      <c r="L141" s="25"/>
      <c r="M141" s="139" t="s">
        <v>1</v>
      </c>
      <c r="N141" s="140" t="s">
        <v>38</v>
      </c>
      <c r="O141" s="141">
        <v>0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143</v>
      </c>
      <c r="AT141" s="143" t="s">
        <v>139</v>
      </c>
      <c r="AU141" s="143" t="s">
        <v>144</v>
      </c>
      <c r="AY141" s="13" t="s">
        <v>136</v>
      </c>
      <c r="BE141" s="144">
        <f t="shared" si="14"/>
        <v>0</v>
      </c>
      <c r="BF141" s="144">
        <f t="shared" si="15"/>
        <v>870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3" t="s">
        <v>144</v>
      </c>
      <c r="BK141" s="144">
        <f t="shared" si="19"/>
        <v>870</v>
      </c>
      <c r="BL141" s="13" t="s">
        <v>143</v>
      </c>
      <c r="BM141" s="143" t="s">
        <v>183</v>
      </c>
    </row>
    <row r="142" spans="2:65" s="1" customFormat="1" ht="16.5" customHeight="1">
      <c r="B142" s="131"/>
      <c r="C142" s="145" t="s">
        <v>337</v>
      </c>
      <c r="D142" s="145" t="s">
        <v>178</v>
      </c>
      <c r="E142" s="146" t="s">
        <v>611</v>
      </c>
      <c r="F142" s="147" t="s">
        <v>612</v>
      </c>
      <c r="G142" s="148" t="s">
        <v>314</v>
      </c>
      <c r="H142" s="149">
        <v>319</v>
      </c>
      <c r="I142" s="150">
        <v>2.9</v>
      </c>
      <c r="J142" s="150">
        <f t="shared" si="10"/>
        <v>925.1</v>
      </c>
      <c r="K142" s="151"/>
      <c r="L142" s="152"/>
      <c r="M142" s="153" t="s">
        <v>1</v>
      </c>
      <c r="N142" s="154" t="s">
        <v>38</v>
      </c>
      <c r="O142" s="141">
        <v>0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181</v>
      </c>
      <c r="AT142" s="143" t="s">
        <v>178</v>
      </c>
      <c r="AU142" s="143" t="s">
        <v>144</v>
      </c>
      <c r="AY142" s="13" t="s">
        <v>136</v>
      </c>
      <c r="BE142" s="144">
        <f t="shared" si="14"/>
        <v>0</v>
      </c>
      <c r="BF142" s="144">
        <f t="shared" si="15"/>
        <v>925.1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144</v>
      </c>
      <c r="BK142" s="144">
        <f t="shared" si="19"/>
        <v>925.1</v>
      </c>
      <c r="BL142" s="13" t="s">
        <v>143</v>
      </c>
      <c r="BM142" s="143" t="s">
        <v>201</v>
      </c>
    </row>
    <row r="143" spans="2:65" s="1" customFormat="1" ht="76.349999999999994" customHeight="1">
      <c r="B143" s="131"/>
      <c r="C143" s="132" t="s">
        <v>193</v>
      </c>
      <c r="D143" s="132" t="s">
        <v>139</v>
      </c>
      <c r="E143" s="133" t="s">
        <v>613</v>
      </c>
      <c r="F143" s="134" t="s">
        <v>614</v>
      </c>
      <c r="G143" s="135" t="s">
        <v>142</v>
      </c>
      <c r="H143" s="136">
        <v>174.4</v>
      </c>
      <c r="I143" s="137">
        <v>35</v>
      </c>
      <c r="J143" s="137">
        <f t="shared" si="10"/>
        <v>6104</v>
      </c>
      <c r="K143" s="138"/>
      <c r="L143" s="25"/>
      <c r="M143" s="139" t="s">
        <v>1</v>
      </c>
      <c r="N143" s="140" t="s">
        <v>38</v>
      </c>
      <c r="O143" s="141">
        <v>0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143</v>
      </c>
      <c r="AT143" s="143" t="s">
        <v>139</v>
      </c>
      <c r="AU143" s="143" t="s">
        <v>144</v>
      </c>
      <c r="AY143" s="13" t="s">
        <v>136</v>
      </c>
      <c r="BE143" s="144">
        <f t="shared" si="14"/>
        <v>0</v>
      </c>
      <c r="BF143" s="144">
        <f t="shared" si="15"/>
        <v>6104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144</v>
      </c>
      <c r="BK143" s="144">
        <f t="shared" si="19"/>
        <v>6104</v>
      </c>
      <c r="BL143" s="13" t="s">
        <v>143</v>
      </c>
      <c r="BM143" s="143" t="s">
        <v>289</v>
      </c>
    </row>
    <row r="144" spans="2:65" s="1" customFormat="1" ht="37.9" customHeight="1">
      <c r="B144" s="131"/>
      <c r="C144" s="132" t="s">
        <v>205</v>
      </c>
      <c r="D144" s="132" t="s">
        <v>139</v>
      </c>
      <c r="E144" s="133" t="s">
        <v>615</v>
      </c>
      <c r="F144" s="134" t="s">
        <v>616</v>
      </c>
      <c r="G144" s="135" t="s">
        <v>142</v>
      </c>
      <c r="H144" s="136">
        <v>4.7320000000000002</v>
      </c>
      <c r="I144" s="137">
        <v>24</v>
      </c>
      <c r="J144" s="137">
        <f t="shared" si="10"/>
        <v>113.57</v>
      </c>
      <c r="K144" s="138"/>
      <c r="L144" s="25"/>
      <c r="M144" s="139" t="s">
        <v>1</v>
      </c>
      <c r="N144" s="140" t="s">
        <v>38</v>
      </c>
      <c r="O144" s="141">
        <v>0</v>
      </c>
      <c r="P144" s="141">
        <f t="shared" si="11"/>
        <v>0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143</v>
      </c>
      <c r="AT144" s="143" t="s">
        <v>139</v>
      </c>
      <c r="AU144" s="143" t="s">
        <v>144</v>
      </c>
      <c r="AY144" s="13" t="s">
        <v>136</v>
      </c>
      <c r="BE144" s="144">
        <f t="shared" si="14"/>
        <v>0</v>
      </c>
      <c r="BF144" s="144">
        <f t="shared" si="15"/>
        <v>113.57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3" t="s">
        <v>144</v>
      </c>
      <c r="BK144" s="144">
        <f t="shared" si="19"/>
        <v>113.57</v>
      </c>
      <c r="BL144" s="13" t="s">
        <v>143</v>
      </c>
      <c r="BM144" s="143" t="s">
        <v>296</v>
      </c>
    </row>
    <row r="145" spans="2:65" s="1" customFormat="1" ht="37.9" customHeight="1">
      <c r="B145" s="131"/>
      <c r="C145" s="132" t="s">
        <v>254</v>
      </c>
      <c r="D145" s="132" t="s">
        <v>139</v>
      </c>
      <c r="E145" s="133" t="s">
        <v>617</v>
      </c>
      <c r="F145" s="134" t="s">
        <v>618</v>
      </c>
      <c r="G145" s="135" t="s">
        <v>142</v>
      </c>
      <c r="H145" s="136">
        <v>41.24</v>
      </c>
      <c r="I145" s="137">
        <v>26</v>
      </c>
      <c r="J145" s="137">
        <f t="shared" si="10"/>
        <v>1072.24</v>
      </c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11"/>
        <v>0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143</v>
      </c>
      <c r="AT145" s="143" t="s">
        <v>139</v>
      </c>
      <c r="AU145" s="143" t="s">
        <v>144</v>
      </c>
      <c r="AY145" s="13" t="s">
        <v>136</v>
      </c>
      <c r="BE145" s="144">
        <f t="shared" si="14"/>
        <v>0</v>
      </c>
      <c r="BF145" s="144">
        <f t="shared" si="15"/>
        <v>1072.24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144</v>
      </c>
      <c r="BK145" s="144">
        <f t="shared" si="19"/>
        <v>1072.24</v>
      </c>
      <c r="BL145" s="13" t="s">
        <v>143</v>
      </c>
      <c r="BM145" s="143" t="s">
        <v>246</v>
      </c>
    </row>
    <row r="146" spans="2:65" s="11" customFormat="1" ht="22.9" customHeight="1">
      <c r="B146" s="120"/>
      <c r="D146" s="121" t="s">
        <v>71</v>
      </c>
      <c r="E146" s="129" t="s">
        <v>619</v>
      </c>
      <c r="F146" s="129" t="s">
        <v>620</v>
      </c>
      <c r="J146" s="130">
        <f>BK146</f>
        <v>3800.61</v>
      </c>
      <c r="L146" s="120"/>
      <c r="M146" s="124"/>
      <c r="P146" s="125">
        <f>SUM(P147:P154)</f>
        <v>0</v>
      </c>
      <c r="R146" s="125">
        <f>SUM(R147:R154)</f>
        <v>0</v>
      </c>
      <c r="T146" s="126">
        <f>SUM(T147:T154)</f>
        <v>0</v>
      </c>
      <c r="AR146" s="121" t="s">
        <v>80</v>
      </c>
      <c r="AT146" s="127" t="s">
        <v>71</v>
      </c>
      <c r="AU146" s="127" t="s">
        <v>80</v>
      </c>
      <c r="AY146" s="121" t="s">
        <v>136</v>
      </c>
      <c r="BK146" s="128">
        <f>SUM(BK147:BK154)</f>
        <v>3800.61</v>
      </c>
    </row>
    <row r="147" spans="2:65" s="1" customFormat="1" ht="76.349999999999994" customHeight="1">
      <c r="B147" s="131"/>
      <c r="C147" s="132" t="s">
        <v>258</v>
      </c>
      <c r="D147" s="132" t="s">
        <v>139</v>
      </c>
      <c r="E147" s="133" t="s">
        <v>621</v>
      </c>
      <c r="F147" s="134" t="s">
        <v>622</v>
      </c>
      <c r="G147" s="135" t="s">
        <v>242</v>
      </c>
      <c r="H147" s="136">
        <v>1</v>
      </c>
      <c r="I147" s="137">
        <v>200</v>
      </c>
      <c r="J147" s="137">
        <f t="shared" ref="J147:J154" si="20">ROUND(I147*H147,2)</f>
        <v>200</v>
      </c>
      <c r="K147" s="138"/>
      <c r="L147" s="25"/>
      <c r="M147" s="139" t="s">
        <v>1</v>
      </c>
      <c r="N147" s="140" t="s">
        <v>38</v>
      </c>
      <c r="O147" s="141">
        <v>0</v>
      </c>
      <c r="P147" s="141">
        <f t="shared" ref="P147:P154" si="21">O147*H147</f>
        <v>0</v>
      </c>
      <c r="Q147" s="141">
        <v>0</v>
      </c>
      <c r="R147" s="141">
        <f t="shared" ref="R147:R154" si="22">Q147*H147</f>
        <v>0</v>
      </c>
      <c r="S147" s="141">
        <v>0</v>
      </c>
      <c r="T147" s="142">
        <f t="shared" ref="T147:T154" si="23">S147*H147</f>
        <v>0</v>
      </c>
      <c r="AR147" s="143" t="s">
        <v>143</v>
      </c>
      <c r="AT147" s="143" t="s">
        <v>139</v>
      </c>
      <c r="AU147" s="143" t="s">
        <v>144</v>
      </c>
      <c r="AY147" s="13" t="s">
        <v>136</v>
      </c>
      <c r="BE147" s="144">
        <f t="shared" ref="BE147:BE154" si="24">IF(N147="základná",J147,0)</f>
        <v>0</v>
      </c>
      <c r="BF147" s="144">
        <f t="shared" ref="BF147:BF154" si="25">IF(N147="znížená",J147,0)</f>
        <v>200</v>
      </c>
      <c r="BG147" s="144">
        <f t="shared" ref="BG147:BG154" si="26">IF(N147="zákl. prenesená",J147,0)</f>
        <v>0</v>
      </c>
      <c r="BH147" s="144">
        <f t="shared" ref="BH147:BH154" si="27">IF(N147="zníž. prenesená",J147,0)</f>
        <v>0</v>
      </c>
      <c r="BI147" s="144">
        <f t="shared" ref="BI147:BI154" si="28">IF(N147="nulová",J147,0)</f>
        <v>0</v>
      </c>
      <c r="BJ147" s="13" t="s">
        <v>144</v>
      </c>
      <c r="BK147" s="144">
        <f t="shared" ref="BK147:BK154" si="29">ROUND(I147*H147,2)</f>
        <v>200</v>
      </c>
      <c r="BL147" s="13" t="s">
        <v>143</v>
      </c>
      <c r="BM147" s="143" t="s">
        <v>303</v>
      </c>
    </row>
    <row r="148" spans="2:65" s="1" customFormat="1" ht="76.349999999999994" customHeight="1">
      <c r="B148" s="131"/>
      <c r="C148" s="132" t="s">
        <v>262</v>
      </c>
      <c r="D148" s="132" t="s">
        <v>139</v>
      </c>
      <c r="E148" s="133" t="s">
        <v>623</v>
      </c>
      <c r="F148" s="134" t="s">
        <v>624</v>
      </c>
      <c r="G148" s="135" t="s">
        <v>142</v>
      </c>
      <c r="H148" s="136">
        <v>36.155999999999999</v>
      </c>
      <c r="I148" s="137">
        <v>56</v>
      </c>
      <c r="J148" s="137">
        <f t="shared" si="20"/>
        <v>2024.74</v>
      </c>
      <c r="K148" s="138"/>
      <c r="L148" s="25"/>
      <c r="M148" s="139" t="s">
        <v>1</v>
      </c>
      <c r="N148" s="140" t="s">
        <v>38</v>
      </c>
      <c r="O148" s="141">
        <v>0</v>
      </c>
      <c r="P148" s="141">
        <f t="shared" si="21"/>
        <v>0</v>
      </c>
      <c r="Q148" s="141">
        <v>0</v>
      </c>
      <c r="R148" s="141">
        <f t="shared" si="22"/>
        <v>0</v>
      </c>
      <c r="S148" s="141">
        <v>0</v>
      </c>
      <c r="T148" s="142">
        <f t="shared" si="23"/>
        <v>0</v>
      </c>
      <c r="AR148" s="143" t="s">
        <v>143</v>
      </c>
      <c r="AT148" s="143" t="s">
        <v>139</v>
      </c>
      <c r="AU148" s="143" t="s">
        <v>144</v>
      </c>
      <c r="AY148" s="13" t="s">
        <v>136</v>
      </c>
      <c r="BE148" s="144">
        <f t="shared" si="24"/>
        <v>0</v>
      </c>
      <c r="BF148" s="144">
        <f t="shared" si="25"/>
        <v>2024.74</v>
      </c>
      <c r="BG148" s="144">
        <f t="shared" si="26"/>
        <v>0</v>
      </c>
      <c r="BH148" s="144">
        <f t="shared" si="27"/>
        <v>0</v>
      </c>
      <c r="BI148" s="144">
        <f t="shared" si="28"/>
        <v>0</v>
      </c>
      <c r="BJ148" s="13" t="s">
        <v>144</v>
      </c>
      <c r="BK148" s="144">
        <f t="shared" si="29"/>
        <v>2024.74</v>
      </c>
      <c r="BL148" s="13" t="s">
        <v>143</v>
      </c>
      <c r="BM148" s="143" t="s">
        <v>235</v>
      </c>
    </row>
    <row r="149" spans="2:65" s="1" customFormat="1" ht="33" customHeight="1">
      <c r="B149" s="131"/>
      <c r="C149" s="132" t="s">
        <v>266</v>
      </c>
      <c r="D149" s="132" t="s">
        <v>139</v>
      </c>
      <c r="E149" s="133" t="s">
        <v>625</v>
      </c>
      <c r="F149" s="134" t="s">
        <v>626</v>
      </c>
      <c r="G149" s="135" t="s">
        <v>314</v>
      </c>
      <c r="H149" s="136">
        <v>72</v>
      </c>
      <c r="I149" s="137">
        <v>3</v>
      </c>
      <c r="J149" s="137">
        <f t="shared" si="20"/>
        <v>216</v>
      </c>
      <c r="K149" s="138"/>
      <c r="L149" s="25"/>
      <c r="M149" s="139" t="s">
        <v>1</v>
      </c>
      <c r="N149" s="140" t="s">
        <v>38</v>
      </c>
      <c r="O149" s="141">
        <v>0</v>
      </c>
      <c r="P149" s="141">
        <f t="shared" si="21"/>
        <v>0</v>
      </c>
      <c r="Q149" s="141">
        <v>0</v>
      </c>
      <c r="R149" s="141">
        <f t="shared" si="22"/>
        <v>0</v>
      </c>
      <c r="S149" s="141">
        <v>0</v>
      </c>
      <c r="T149" s="142">
        <f t="shared" si="23"/>
        <v>0</v>
      </c>
      <c r="AR149" s="143" t="s">
        <v>143</v>
      </c>
      <c r="AT149" s="143" t="s">
        <v>139</v>
      </c>
      <c r="AU149" s="143" t="s">
        <v>144</v>
      </c>
      <c r="AY149" s="13" t="s">
        <v>136</v>
      </c>
      <c r="BE149" s="144">
        <f t="shared" si="24"/>
        <v>0</v>
      </c>
      <c r="BF149" s="144">
        <f t="shared" si="25"/>
        <v>216</v>
      </c>
      <c r="BG149" s="144">
        <f t="shared" si="26"/>
        <v>0</v>
      </c>
      <c r="BH149" s="144">
        <f t="shared" si="27"/>
        <v>0</v>
      </c>
      <c r="BI149" s="144">
        <f t="shared" si="28"/>
        <v>0</v>
      </c>
      <c r="BJ149" s="13" t="s">
        <v>144</v>
      </c>
      <c r="BK149" s="144">
        <f t="shared" si="29"/>
        <v>216</v>
      </c>
      <c r="BL149" s="13" t="s">
        <v>143</v>
      </c>
      <c r="BM149" s="143" t="s">
        <v>138</v>
      </c>
    </row>
    <row r="150" spans="2:65" s="1" customFormat="1" ht="33" customHeight="1">
      <c r="B150" s="131"/>
      <c r="C150" s="145" t="s">
        <v>7</v>
      </c>
      <c r="D150" s="145" t="s">
        <v>178</v>
      </c>
      <c r="E150" s="146" t="s">
        <v>627</v>
      </c>
      <c r="F150" s="147" t="s">
        <v>628</v>
      </c>
      <c r="G150" s="148" t="s">
        <v>314</v>
      </c>
      <c r="H150" s="149">
        <v>79.2</v>
      </c>
      <c r="I150" s="150">
        <v>2.9</v>
      </c>
      <c r="J150" s="150">
        <f t="shared" si="20"/>
        <v>229.68</v>
      </c>
      <c r="K150" s="151"/>
      <c r="L150" s="152"/>
      <c r="M150" s="153" t="s">
        <v>1</v>
      </c>
      <c r="N150" s="154" t="s">
        <v>38</v>
      </c>
      <c r="O150" s="141">
        <v>0</v>
      </c>
      <c r="P150" s="141">
        <f t="shared" si="21"/>
        <v>0</v>
      </c>
      <c r="Q150" s="141">
        <v>0</v>
      </c>
      <c r="R150" s="141">
        <f t="shared" si="22"/>
        <v>0</v>
      </c>
      <c r="S150" s="141">
        <v>0</v>
      </c>
      <c r="T150" s="142">
        <f t="shared" si="23"/>
        <v>0</v>
      </c>
      <c r="AR150" s="143" t="s">
        <v>181</v>
      </c>
      <c r="AT150" s="143" t="s">
        <v>178</v>
      </c>
      <c r="AU150" s="143" t="s">
        <v>144</v>
      </c>
      <c r="AY150" s="13" t="s">
        <v>136</v>
      </c>
      <c r="BE150" s="144">
        <f t="shared" si="24"/>
        <v>0</v>
      </c>
      <c r="BF150" s="144">
        <f t="shared" si="25"/>
        <v>229.68</v>
      </c>
      <c r="BG150" s="144">
        <f t="shared" si="26"/>
        <v>0</v>
      </c>
      <c r="BH150" s="144">
        <f t="shared" si="27"/>
        <v>0</v>
      </c>
      <c r="BI150" s="144">
        <f t="shared" si="28"/>
        <v>0</v>
      </c>
      <c r="BJ150" s="13" t="s">
        <v>144</v>
      </c>
      <c r="BK150" s="144">
        <f t="shared" si="29"/>
        <v>229.68</v>
      </c>
      <c r="BL150" s="13" t="s">
        <v>143</v>
      </c>
      <c r="BM150" s="143" t="s">
        <v>150</v>
      </c>
    </row>
    <row r="151" spans="2:65" s="1" customFormat="1" ht="76.349999999999994" customHeight="1">
      <c r="B151" s="131"/>
      <c r="C151" s="132" t="s">
        <v>273</v>
      </c>
      <c r="D151" s="132" t="s">
        <v>139</v>
      </c>
      <c r="E151" s="133" t="s">
        <v>629</v>
      </c>
      <c r="F151" s="134" t="s">
        <v>630</v>
      </c>
      <c r="G151" s="135" t="s">
        <v>142</v>
      </c>
      <c r="H151" s="136">
        <v>20.79</v>
      </c>
      <c r="I151" s="137">
        <v>35</v>
      </c>
      <c r="J151" s="137">
        <f t="shared" si="20"/>
        <v>727.65</v>
      </c>
      <c r="K151" s="138"/>
      <c r="L151" s="25"/>
      <c r="M151" s="139" t="s">
        <v>1</v>
      </c>
      <c r="N151" s="140" t="s">
        <v>38</v>
      </c>
      <c r="O151" s="141">
        <v>0</v>
      </c>
      <c r="P151" s="141">
        <f t="shared" si="21"/>
        <v>0</v>
      </c>
      <c r="Q151" s="141">
        <v>0</v>
      </c>
      <c r="R151" s="141">
        <f t="shared" si="22"/>
        <v>0</v>
      </c>
      <c r="S151" s="141">
        <v>0</v>
      </c>
      <c r="T151" s="142">
        <f t="shared" si="23"/>
        <v>0</v>
      </c>
      <c r="AR151" s="143" t="s">
        <v>143</v>
      </c>
      <c r="AT151" s="143" t="s">
        <v>139</v>
      </c>
      <c r="AU151" s="143" t="s">
        <v>144</v>
      </c>
      <c r="AY151" s="13" t="s">
        <v>136</v>
      </c>
      <c r="BE151" s="144">
        <f t="shared" si="24"/>
        <v>0</v>
      </c>
      <c r="BF151" s="144">
        <f t="shared" si="25"/>
        <v>727.65</v>
      </c>
      <c r="BG151" s="144">
        <f t="shared" si="26"/>
        <v>0</v>
      </c>
      <c r="BH151" s="144">
        <f t="shared" si="27"/>
        <v>0</v>
      </c>
      <c r="BI151" s="144">
        <f t="shared" si="28"/>
        <v>0</v>
      </c>
      <c r="BJ151" s="13" t="s">
        <v>144</v>
      </c>
      <c r="BK151" s="144">
        <f t="shared" si="29"/>
        <v>727.65</v>
      </c>
      <c r="BL151" s="13" t="s">
        <v>143</v>
      </c>
      <c r="BM151" s="143" t="s">
        <v>158</v>
      </c>
    </row>
    <row r="152" spans="2:65" s="1" customFormat="1" ht="55.5" customHeight="1">
      <c r="B152" s="131"/>
      <c r="C152" s="132" t="s">
        <v>277</v>
      </c>
      <c r="D152" s="132" t="s">
        <v>139</v>
      </c>
      <c r="E152" s="133" t="s">
        <v>631</v>
      </c>
      <c r="F152" s="134" t="s">
        <v>632</v>
      </c>
      <c r="G152" s="135" t="s">
        <v>142</v>
      </c>
      <c r="H152" s="136">
        <v>0.76100000000000001</v>
      </c>
      <c r="I152" s="137">
        <v>24</v>
      </c>
      <c r="J152" s="137">
        <f t="shared" si="20"/>
        <v>18.260000000000002</v>
      </c>
      <c r="K152" s="138"/>
      <c r="L152" s="25"/>
      <c r="M152" s="139" t="s">
        <v>1</v>
      </c>
      <c r="N152" s="140" t="s">
        <v>38</v>
      </c>
      <c r="O152" s="141">
        <v>0</v>
      </c>
      <c r="P152" s="141">
        <f t="shared" si="21"/>
        <v>0</v>
      </c>
      <c r="Q152" s="141">
        <v>0</v>
      </c>
      <c r="R152" s="141">
        <f t="shared" si="22"/>
        <v>0</v>
      </c>
      <c r="S152" s="141">
        <v>0</v>
      </c>
      <c r="T152" s="142">
        <f t="shared" si="23"/>
        <v>0</v>
      </c>
      <c r="AR152" s="143" t="s">
        <v>143</v>
      </c>
      <c r="AT152" s="143" t="s">
        <v>139</v>
      </c>
      <c r="AU152" s="143" t="s">
        <v>144</v>
      </c>
      <c r="AY152" s="13" t="s">
        <v>136</v>
      </c>
      <c r="BE152" s="144">
        <f t="shared" si="24"/>
        <v>0</v>
      </c>
      <c r="BF152" s="144">
        <f t="shared" si="25"/>
        <v>18.260000000000002</v>
      </c>
      <c r="BG152" s="144">
        <f t="shared" si="26"/>
        <v>0</v>
      </c>
      <c r="BH152" s="144">
        <f t="shared" si="27"/>
        <v>0</v>
      </c>
      <c r="BI152" s="144">
        <f t="shared" si="28"/>
        <v>0</v>
      </c>
      <c r="BJ152" s="13" t="s">
        <v>144</v>
      </c>
      <c r="BK152" s="144">
        <f t="shared" si="29"/>
        <v>18.260000000000002</v>
      </c>
      <c r="BL152" s="13" t="s">
        <v>143</v>
      </c>
      <c r="BM152" s="143" t="s">
        <v>166</v>
      </c>
    </row>
    <row r="153" spans="2:65" s="1" customFormat="1" ht="55.5" customHeight="1">
      <c r="B153" s="131"/>
      <c r="C153" s="132" t="s">
        <v>281</v>
      </c>
      <c r="D153" s="132" t="s">
        <v>139</v>
      </c>
      <c r="E153" s="133" t="s">
        <v>633</v>
      </c>
      <c r="F153" s="134" t="s">
        <v>634</v>
      </c>
      <c r="G153" s="135" t="s">
        <v>142</v>
      </c>
      <c r="H153" s="136">
        <v>13.82</v>
      </c>
      <c r="I153" s="137">
        <v>26</v>
      </c>
      <c r="J153" s="137">
        <f t="shared" si="20"/>
        <v>359.32</v>
      </c>
      <c r="K153" s="138"/>
      <c r="L153" s="25"/>
      <c r="M153" s="139" t="s">
        <v>1</v>
      </c>
      <c r="N153" s="140" t="s">
        <v>38</v>
      </c>
      <c r="O153" s="141">
        <v>0</v>
      </c>
      <c r="P153" s="141">
        <f t="shared" si="21"/>
        <v>0</v>
      </c>
      <c r="Q153" s="141">
        <v>0</v>
      </c>
      <c r="R153" s="141">
        <f t="shared" si="22"/>
        <v>0</v>
      </c>
      <c r="S153" s="141">
        <v>0</v>
      </c>
      <c r="T153" s="142">
        <f t="shared" si="23"/>
        <v>0</v>
      </c>
      <c r="AR153" s="143" t="s">
        <v>143</v>
      </c>
      <c r="AT153" s="143" t="s">
        <v>139</v>
      </c>
      <c r="AU153" s="143" t="s">
        <v>144</v>
      </c>
      <c r="AY153" s="13" t="s">
        <v>136</v>
      </c>
      <c r="BE153" s="144">
        <f t="shared" si="24"/>
        <v>0</v>
      </c>
      <c r="BF153" s="144">
        <f t="shared" si="25"/>
        <v>359.32</v>
      </c>
      <c r="BG153" s="144">
        <f t="shared" si="26"/>
        <v>0</v>
      </c>
      <c r="BH153" s="144">
        <f t="shared" si="27"/>
        <v>0</v>
      </c>
      <c r="BI153" s="144">
        <f t="shared" si="28"/>
        <v>0</v>
      </c>
      <c r="BJ153" s="13" t="s">
        <v>144</v>
      </c>
      <c r="BK153" s="144">
        <f t="shared" si="29"/>
        <v>359.32</v>
      </c>
      <c r="BL153" s="13" t="s">
        <v>143</v>
      </c>
      <c r="BM153" s="143" t="s">
        <v>445</v>
      </c>
    </row>
    <row r="154" spans="2:65" s="1" customFormat="1" ht="66.75" customHeight="1">
      <c r="B154" s="131"/>
      <c r="C154" s="132" t="s">
        <v>183</v>
      </c>
      <c r="D154" s="132" t="s">
        <v>139</v>
      </c>
      <c r="E154" s="133" t="s">
        <v>635</v>
      </c>
      <c r="F154" s="134" t="s">
        <v>636</v>
      </c>
      <c r="G154" s="135" t="s">
        <v>142</v>
      </c>
      <c r="H154" s="136">
        <v>0.96</v>
      </c>
      <c r="I154" s="137">
        <v>26</v>
      </c>
      <c r="J154" s="137">
        <f t="shared" si="20"/>
        <v>24.96</v>
      </c>
      <c r="K154" s="138"/>
      <c r="L154" s="25"/>
      <c r="M154" s="139" t="s">
        <v>1</v>
      </c>
      <c r="N154" s="140" t="s">
        <v>38</v>
      </c>
      <c r="O154" s="141">
        <v>0</v>
      </c>
      <c r="P154" s="141">
        <f t="shared" si="21"/>
        <v>0</v>
      </c>
      <c r="Q154" s="141">
        <v>0</v>
      </c>
      <c r="R154" s="141">
        <f t="shared" si="22"/>
        <v>0</v>
      </c>
      <c r="S154" s="141">
        <v>0</v>
      </c>
      <c r="T154" s="142">
        <f t="shared" si="23"/>
        <v>0</v>
      </c>
      <c r="AR154" s="143" t="s">
        <v>143</v>
      </c>
      <c r="AT154" s="143" t="s">
        <v>139</v>
      </c>
      <c r="AU154" s="143" t="s">
        <v>144</v>
      </c>
      <c r="AY154" s="13" t="s">
        <v>136</v>
      </c>
      <c r="BE154" s="144">
        <f t="shared" si="24"/>
        <v>0</v>
      </c>
      <c r="BF154" s="144">
        <f t="shared" si="25"/>
        <v>24.96</v>
      </c>
      <c r="BG154" s="144">
        <f t="shared" si="26"/>
        <v>0</v>
      </c>
      <c r="BH154" s="144">
        <f t="shared" si="27"/>
        <v>0</v>
      </c>
      <c r="BI154" s="144">
        <f t="shared" si="28"/>
        <v>0</v>
      </c>
      <c r="BJ154" s="13" t="s">
        <v>144</v>
      </c>
      <c r="BK154" s="144">
        <f t="shared" si="29"/>
        <v>24.96</v>
      </c>
      <c r="BL154" s="13" t="s">
        <v>143</v>
      </c>
      <c r="BM154" s="143" t="s">
        <v>566</v>
      </c>
    </row>
    <row r="155" spans="2:65" s="11" customFormat="1" ht="22.9" customHeight="1">
      <c r="B155" s="120"/>
      <c r="D155" s="121" t="s">
        <v>71</v>
      </c>
      <c r="E155" s="129" t="s">
        <v>637</v>
      </c>
      <c r="F155" s="129" t="s">
        <v>638</v>
      </c>
      <c r="J155" s="130">
        <f>BK155</f>
        <v>9779.26</v>
      </c>
      <c r="L155" s="120"/>
      <c r="M155" s="124"/>
      <c r="P155" s="125">
        <f>SUM(P156:P173)</f>
        <v>0</v>
      </c>
      <c r="R155" s="125">
        <f>SUM(R156:R173)</f>
        <v>0</v>
      </c>
      <c r="T155" s="126">
        <f>SUM(T156:T173)</f>
        <v>0</v>
      </c>
      <c r="AR155" s="121" t="s">
        <v>80</v>
      </c>
      <c r="AT155" s="127" t="s">
        <v>71</v>
      </c>
      <c r="AU155" s="127" t="s">
        <v>80</v>
      </c>
      <c r="AY155" s="121" t="s">
        <v>136</v>
      </c>
      <c r="BK155" s="128">
        <f>SUM(BK156:BK173)</f>
        <v>9779.26</v>
      </c>
    </row>
    <row r="156" spans="2:65" s="1" customFormat="1" ht="21.75" customHeight="1">
      <c r="B156" s="131"/>
      <c r="C156" s="145" t="s">
        <v>187</v>
      </c>
      <c r="D156" s="145" t="s">
        <v>178</v>
      </c>
      <c r="E156" s="146" t="s">
        <v>639</v>
      </c>
      <c r="F156" s="147" t="s">
        <v>640</v>
      </c>
      <c r="G156" s="148" t="s">
        <v>584</v>
      </c>
      <c r="H156" s="149">
        <v>35</v>
      </c>
      <c r="I156" s="150">
        <v>160</v>
      </c>
      <c r="J156" s="150">
        <f t="shared" ref="J156:J173" si="30">ROUND(I156*H156,2)</f>
        <v>5600</v>
      </c>
      <c r="K156" s="151"/>
      <c r="L156" s="152"/>
      <c r="M156" s="153" t="s">
        <v>1</v>
      </c>
      <c r="N156" s="154" t="s">
        <v>38</v>
      </c>
      <c r="O156" s="141">
        <v>0</v>
      </c>
      <c r="P156" s="141">
        <f t="shared" ref="P156:P173" si="31">O156*H156</f>
        <v>0</v>
      </c>
      <c r="Q156" s="141">
        <v>0</v>
      </c>
      <c r="R156" s="141">
        <f t="shared" ref="R156:R173" si="32">Q156*H156</f>
        <v>0</v>
      </c>
      <c r="S156" s="141">
        <v>0</v>
      </c>
      <c r="T156" s="142">
        <f t="shared" ref="T156:T173" si="33">S156*H156</f>
        <v>0</v>
      </c>
      <c r="AR156" s="143" t="s">
        <v>181</v>
      </c>
      <c r="AT156" s="143" t="s">
        <v>178</v>
      </c>
      <c r="AU156" s="143" t="s">
        <v>144</v>
      </c>
      <c r="AY156" s="13" t="s">
        <v>136</v>
      </c>
      <c r="BE156" s="144">
        <f t="shared" ref="BE156:BE173" si="34">IF(N156="základná",J156,0)</f>
        <v>0</v>
      </c>
      <c r="BF156" s="144">
        <f t="shared" ref="BF156:BF173" si="35">IF(N156="znížená",J156,0)</f>
        <v>5600</v>
      </c>
      <c r="BG156" s="144">
        <f t="shared" ref="BG156:BG173" si="36">IF(N156="zákl. prenesená",J156,0)</f>
        <v>0</v>
      </c>
      <c r="BH156" s="144">
        <f t="shared" ref="BH156:BH173" si="37">IF(N156="zníž. prenesená",J156,0)</f>
        <v>0</v>
      </c>
      <c r="BI156" s="144">
        <f t="shared" ref="BI156:BI173" si="38">IF(N156="nulová",J156,0)</f>
        <v>0</v>
      </c>
      <c r="BJ156" s="13" t="s">
        <v>144</v>
      </c>
      <c r="BK156" s="144">
        <f t="shared" ref="BK156:BK173" si="39">ROUND(I156*H156,2)</f>
        <v>5600</v>
      </c>
      <c r="BL156" s="13" t="s">
        <v>143</v>
      </c>
      <c r="BM156" s="143" t="s">
        <v>394</v>
      </c>
    </row>
    <row r="157" spans="2:65" s="1" customFormat="1" ht="37.9" customHeight="1">
      <c r="B157" s="131"/>
      <c r="C157" s="132" t="s">
        <v>201</v>
      </c>
      <c r="D157" s="132" t="s">
        <v>139</v>
      </c>
      <c r="E157" s="133" t="s">
        <v>641</v>
      </c>
      <c r="F157" s="134" t="s">
        <v>642</v>
      </c>
      <c r="G157" s="135" t="s">
        <v>584</v>
      </c>
      <c r="H157" s="136">
        <v>7</v>
      </c>
      <c r="I157" s="137">
        <v>12</v>
      </c>
      <c r="J157" s="137">
        <f t="shared" si="30"/>
        <v>84</v>
      </c>
      <c r="K157" s="138"/>
      <c r="L157" s="25"/>
      <c r="M157" s="139" t="s">
        <v>1</v>
      </c>
      <c r="N157" s="140" t="s">
        <v>38</v>
      </c>
      <c r="O157" s="141">
        <v>0</v>
      </c>
      <c r="P157" s="141">
        <f t="shared" si="31"/>
        <v>0</v>
      </c>
      <c r="Q157" s="141">
        <v>0</v>
      </c>
      <c r="R157" s="141">
        <f t="shared" si="32"/>
        <v>0</v>
      </c>
      <c r="S157" s="141">
        <v>0</v>
      </c>
      <c r="T157" s="142">
        <f t="shared" si="33"/>
        <v>0</v>
      </c>
      <c r="AR157" s="143" t="s">
        <v>143</v>
      </c>
      <c r="AT157" s="143" t="s">
        <v>139</v>
      </c>
      <c r="AU157" s="143" t="s">
        <v>144</v>
      </c>
      <c r="AY157" s="13" t="s">
        <v>136</v>
      </c>
      <c r="BE157" s="144">
        <f t="shared" si="34"/>
        <v>0</v>
      </c>
      <c r="BF157" s="144">
        <f t="shared" si="35"/>
        <v>84</v>
      </c>
      <c r="BG157" s="144">
        <f t="shared" si="36"/>
        <v>0</v>
      </c>
      <c r="BH157" s="144">
        <f t="shared" si="37"/>
        <v>0</v>
      </c>
      <c r="BI157" s="144">
        <f t="shared" si="38"/>
        <v>0</v>
      </c>
      <c r="BJ157" s="13" t="s">
        <v>144</v>
      </c>
      <c r="BK157" s="144">
        <f t="shared" si="39"/>
        <v>84</v>
      </c>
      <c r="BL157" s="13" t="s">
        <v>143</v>
      </c>
      <c r="BM157" s="143" t="s">
        <v>550</v>
      </c>
    </row>
    <row r="158" spans="2:65" s="1" customFormat="1" ht="37.9" customHeight="1">
      <c r="B158" s="131"/>
      <c r="C158" s="132" t="s">
        <v>285</v>
      </c>
      <c r="D158" s="132" t="s">
        <v>139</v>
      </c>
      <c r="E158" s="133" t="s">
        <v>643</v>
      </c>
      <c r="F158" s="134" t="s">
        <v>644</v>
      </c>
      <c r="G158" s="135" t="s">
        <v>584</v>
      </c>
      <c r="H158" s="136">
        <v>28</v>
      </c>
      <c r="I158" s="137">
        <v>21</v>
      </c>
      <c r="J158" s="137">
        <f t="shared" si="30"/>
        <v>588</v>
      </c>
      <c r="K158" s="138"/>
      <c r="L158" s="25"/>
      <c r="M158" s="139" t="s">
        <v>1</v>
      </c>
      <c r="N158" s="140" t="s">
        <v>38</v>
      </c>
      <c r="O158" s="141">
        <v>0</v>
      </c>
      <c r="P158" s="141">
        <f t="shared" si="31"/>
        <v>0</v>
      </c>
      <c r="Q158" s="141">
        <v>0</v>
      </c>
      <c r="R158" s="141">
        <f t="shared" si="32"/>
        <v>0</v>
      </c>
      <c r="S158" s="141">
        <v>0</v>
      </c>
      <c r="T158" s="142">
        <f t="shared" si="33"/>
        <v>0</v>
      </c>
      <c r="AR158" s="143" t="s">
        <v>143</v>
      </c>
      <c r="AT158" s="143" t="s">
        <v>139</v>
      </c>
      <c r="AU158" s="143" t="s">
        <v>144</v>
      </c>
      <c r="AY158" s="13" t="s">
        <v>136</v>
      </c>
      <c r="BE158" s="144">
        <f t="shared" si="34"/>
        <v>0</v>
      </c>
      <c r="BF158" s="144">
        <f t="shared" si="35"/>
        <v>588</v>
      </c>
      <c r="BG158" s="144">
        <f t="shared" si="36"/>
        <v>0</v>
      </c>
      <c r="BH158" s="144">
        <f t="shared" si="37"/>
        <v>0</v>
      </c>
      <c r="BI158" s="144">
        <f t="shared" si="38"/>
        <v>0</v>
      </c>
      <c r="BJ158" s="13" t="s">
        <v>144</v>
      </c>
      <c r="BK158" s="144">
        <f t="shared" si="39"/>
        <v>588</v>
      </c>
      <c r="BL158" s="13" t="s">
        <v>143</v>
      </c>
      <c r="BM158" s="143" t="s">
        <v>558</v>
      </c>
    </row>
    <row r="159" spans="2:65" s="1" customFormat="1" ht="37.9" customHeight="1">
      <c r="B159" s="131"/>
      <c r="C159" s="145" t="s">
        <v>289</v>
      </c>
      <c r="D159" s="145" t="s">
        <v>178</v>
      </c>
      <c r="E159" s="146" t="s">
        <v>645</v>
      </c>
      <c r="F159" s="147" t="s">
        <v>646</v>
      </c>
      <c r="G159" s="148" t="s">
        <v>142</v>
      </c>
      <c r="H159" s="149">
        <v>25.2</v>
      </c>
      <c r="I159" s="150">
        <v>24</v>
      </c>
      <c r="J159" s="150">
        <f t="shared" si="30"/>
        <v>604.79999999999995</v>
      </c>
      <c r="K159" s="151"/>
      <c r="L159" s="152"/>
      <c r="M159" s="153" t="s">
        <v>1</v>
      </c>
      <c r="N159" s="154" t="s">
        <v>38</v>
      </c>
      <c r="O159" s="141">
        <v>0</v>
      </c>
      <c r="P159" s="141">
        <f t="shared" si="31"/>
        <v>0</v>
      </c>
      <c r="Q159" s="141">
        <v>0</v>
      </c>
      <c r="R159" s="141">
        <f t="shared" si="32"/>
        <v>0</v>
      </c>
      <c r="S159" s="141">
        <v>0</v>
      </c>
      <c r="T159" s="142">
        <f t="shared" si="33"/>
        <v>0</v>
      </c>
      <c r="AR159" s="143" t="s">
        <v>181</v>
      </c>
      <c r="AT159" s="143" t="s">
        <v>178</v>
      </c>
      <c r="AU159" s="143" t="s">
        <v>144</v>
      </c>
      <c r="AY159" s="13" t="s">
        <v>136</v>
      </c>
      <c r="BE159" s="144">
        <f t="shared" si="34"/>
        <v>0</v>
      </c>
      <c r="BF159" s="144">
        <f t="shared" si="35"/>
        <v>604.79999999999995</v>
      </c>
      <c r="BG159" s="144">
        <f t="shared" si="36"/>
        <v>0</v>
      </c>
      <c r="BH159" s="144">
        <f t="shared" si="37"/>
        <v>0</v>
      </c>
      <c r="BI159" s="144">
        <f t="shared" si="38"/>
        <v>0</v>
      </c>
      <c r="BJ159" s="13" t="s">
        <v>144</v>
      </c>
      <c r="BK159" s="144">
        <f t="shared" si="39"/>
        <v>604.79999999999995</v>
      </c>
      <c r="BL159" s="13" t="s">
        <v>143</v>
      </c>
      <c r="BM159" s="143" t="s">
        <v>546</v>
      </c>
    </row>
    <row r="160" spans="2:65" s="1" customFormat="1" ht="24.2" customHeight="1">
      <c r="B160" s="131"/>
      <c r="C160" s="132" t="s">
        <v>293</v>
      </c>
      <c r="D160" s="132" t="s">
        <v>139</v>
      </c>
      <c r="E160" s="133" t="s">
        <v>647</v>
      </c>
      <c r="F160" s="134" t="s">
        <v>648</v>
      </c>
      <c r="G160" s="135" t="s">
        <v>584</v>
      </c>
      <c r="H160" s="136">
        <v>35</v>
      </c>
      <c r="I160" s="137">
        <v>12</v>
      </c>
      <c r="J160" s="137">
        <f t="shared" si="30"/>
        <v>420</v>
      </c>
      <c r="K160" s="138"/>
      <c r="L160" s="25"/>
      <c r="M160" s="139" t="s">
        <v>1</v>
      </c>
      <c r="N160" s="140" t="s">
        <v>38</v>
      </c>
      <c r="O160" s="141">
        <v>0</v>
      </c>
      <c r="P160" s="141">
        <f t="shared" si="31"/>
        <v>0</v>
      </c>
      <c r="Q160" s="141">
        <v>0</v>
      </c>
      <c r="R160" s="141">
        <f t="shared" si="32"/>
        <v>0</v>
      </c>
      <c r="S160" s="141">
        <v>0</v>
      </c>
      <c r="T160" s="142">
        <f t="shared" si="33"/>
        <v>0</v>
      </c>
      <c r="AR160" s="143" t="s">
        <v>143</v>
      </c>
      <c r="AT160" s="143" t="s">
        <v>139</v>
      </c>
      <c r="AU160" s="143" t="s">
        <v>144</v>
      </c>
      <c r="AY160" s="13" t="s">
        <v>136</v>
      </c>
      <c r="BE160" s="144">
        <f t="shared" si="34"/>
        <v>0</v>
      </c>
      <c r="BF160" s="144">
        <f t="shared" si="35"/>
        <v>420</v>
      </c>
      <c r="BG160" s="144">
        <f t="shared" si="36"/>
        <v>0</v>
      </c>
      <c r="BH160" s="144">
        <f t="shared" si="37"/>
        <v>0</v>
      </c>
      <c r="BI160" s="144">
        <f t="shared" si="38"/>
        <v>0</v>
      </c>
      <c r="BJ160" s="13" t="s">
        <v>144</v>
      </c>
      <c r="BK160" s="144">
        <f t="shared" si="39"/>
        <v>420</v>
      </c>
      <c r="BL160" s="13" t="s">
        <v>143</v>
      </c>
      <c r="BM160" s="143" t="s">
        <v>538</v>
      </c>
    </row>
    <row r="161" spans="2:65" s="1" customFormat="1" ht="24.2" customHeight="1">
      <c r="B161" s="131"/>
      <c r="C161" s="132" t="s">
        <v>296</v>
      </c>
      <c r="D161" s="132" t="s">
        <v>139</v>
      </c>
      <c r="E161" s="133" t="s">
        <v>649</v>
      </c>
      <c r="F161" s="134" t="s">
        <v>650</v>
      </c>
      <c r="G161" s="135" t="s">
        <v>584</v>
      </c>
      <c r="H161" s="136">
        <v>35</v>
      </c>
      <c r="I161" s="137">
        <v>5</v>
      </c>
      <c r="J161" s="137">
        <f t="shared" si="30"/>
        <v>175</v>
      </c>
      <c r="K161" s="138"/>
      <c r="L161" s="25"/>
      <c r="M161" s="139" t="s">
        <v>1</v>
      </c>
      <c r="N161" s="140" t="s">
        <v>38</v>
      </c>
      <c r="O161" s="141">
        <v>0</v>
      </c>
      <c r="P161" s="141">
        <f t="shared" si="31"/>
        <v>0</v>
      </c>
      <c r="Q161" s="141">
        <v>0</v>
      </c>
      <c r="R161" s="141">
        <f t="shared" si="32"/>
        <v>0</v>
      </c>
      <c r="S161" s="141">
        <v>0</v>
      </c>
      <c r="T161" s="142">
        <f t="shared" si="33"/>
        <v>0</v>
      </c>
      <c r="AR161" s="143" t="s">
        <v>143</v>
      </c>
      <c r="AT161" s="143" t="s">
        <v>139</v>
      </c>
      <c r="AU161" s="143" t="s">
        <v>144</v>
      </c>
      <c r="AY161" s="13" t="s">
        <v>136</v>
      </c>
      <c r="BE161" s="144">
        <f t="shared" si="34"/>
        <v>0</v>
      </c>
      <c r="BF161" s="144">
        <f t="shared" si="35"/>
        <v>175</v>
      </c>
      <c r="BG161" s="144">
        <f t="shared" si="36"/>
        <v>0</v>
      </c>
      <c r="BH161" s="144">
        <f t="shared" si="37"/>
        <v>0</v>
      </c>
      <c r="BI161" s="144">
        <f t="shared" si="38"/>
        <v>0</v>
      </c>
      <c r="BJ161" s="13" t="s">
        <v>144</v>
      </c>
      <c r="BK161" s="144">
        <f t="shared" si="39"/>
        <v>175</v>
      </c>
      <c r="BL161" s="13" t="s">
        <v>143</v>
      </c>
      <c r="BM161" s="143" t="s">
        <v>651</v>
      </c>
    </row>
    <row r="162" spans="2:65" s="1" customFormat="1" ht="55.5" customHeight="1">
      <c r="B162" s="131"/>
      <c r="C162" s="132" t="s">
        <v>307</v>
      </c>
      <c r="D162" s="132" t="s">
        <v>139</v>
      </c>
      <c r="E162" s="133" t="s">
        <v>652</v>
      </c>
      <c r="F162" s="134" t="s">
        <v>653</v>
      </c>
      <c r="G162" s="135" t="s">
        <v>584</v>
      </c>
      <c r="H162" s="136">
        <v>7</v>
      </c>
      <c r="I162" s="137">
        <v>12</v>
      </c>
      <c r="J162" s="137">
        <f t="shared" si="30"/>
        <v>84</v>
      </c>
      <c r="K162" s="138"/>
      <c r="L162" s="25"/>
      <c r="M162" s="139" t="s">
        <v>1</v>
      </c>
      <c r="N162" s="140" t="s">
        <v>38</v>
      </c>
      <c r="O162" s="141">
        <v>0</v>
      </c>
      <c r="P162" s="141">
        <f t="shared" si="31"/>
        <v>0</v>
      </c>
      <c r="Q162" s="141">
        <v>0</v>
      </c>
      <c r="R162" s="141">
        <f t="shared" si="32"/>
        <v>0</v>
      </c>
      <c r="S162" s="141">
        <v>0</v>
      </c>
      <c r="T162" s="142">
        <f t="shared" si="33"/>
        <v>0</v>
      </c>
      <c r="AR162" s="143" t="s">
        <v>143</v>
      </c>
      <c r="AT162" s="143" t="s">
        <v>139</v>
      </c>
      <c r="AU162" s="143" t="s">
        <v>144</v>
      </c>
      <c r="AY162" s="13" t="s">
        <v>136</v>
      </c>
      <c r="BE162" s="144">
        <f t="shared" si="34"/>
        <v>0</v>
      </c>
      <c r="BF162" s="144">
        <f t="shared" si="35"/>
        <v>84</v>
      </c>
      <c r="BG162" s="144">
        <f t="shared" si="36"/>
        <v>0</v>
      </c>
      <c r="BH162" s="144">
        <f t="shared" si="37"/>
        <v>0</v>
      </c>
      <c r="BI162" s="144">
        <f t="shared" si="38"/>
        <v>0</v>
      </c>
      <c r="BJ162" s="13" t="s">
        <v>144</v>
      </c>
      <c r="BK162" s="144">
        <f t="shared" si="39"/>
        <v>84</v>
      </c>
      <c r="BL162" s="13" t="s">
        <v>143</v>
      </c>
      <c r="BM162" s="143" t="s">
        <v>654</v>
      </c>
    </row>
    <row r="163" spans="2:65" s="1" customFormat="1" ht="24.2" customHeight="1">
      <c r="B163" s="131"/>
      <c r="C163" s="132" t="s">
        <v>246</v>
      </c>
      <c r="D163" s="132" t="s">
        <v>139</v>
      </c>
      <c r="E163" s="133" t="s">
        <v>655</v>
      </c>
      <c r="F163" s="134" t="s">
        <v>656</v>
      </c>
      <c r="G163" s="135" t="s">
        <v>584</v>
      </c>
      <c r="H163" s="136">
        <v>28</v>
      </c>
      <c r="I163" s="137">
        <v>6</v>
      </c>
      <c r="J163" s="137">
        <f t="shared" si="30"/>
        <v>168</v>
      </c>
      <c r="K163" s="138"/>
      <c r="L163" s="25"/>
      <c r="M163" s="139" t="s">
        <v>1</v>
      </c>
      <c r="N163" s="140" t="s">
        <v>38</v>
      </c>
      <c r="O163" s="141">
        <v>0</v>
      </c>
      <c r="P163" s="141">
        <f t="shared" si="31"/>
        <v>0</v>
      </c>
      <c r="Q163" s="141">
        <v>0</v>
      </c>
      <c r="R163" s="141">
        <f t="shared" si="32"/>
        <v>0</v>
      </c>
      <c r="S163" s="141">
        <v>0</v>
      </c>
      <c r="T163" s="142">
        <f t="shared" si="33"/>
        <v>0</v>
      </c>
      <c r="AR163" s="143" t="s">
        <v>143</v>
      </c>
      <c r="AT163" s="143" t="s">
        <v>139</v>
      </c>
      <c r="AU163" s="143" t="s">
        <v>144</v>
      </c>
      <c r="AY163" s="13" t="s">
        <v>136</v>
      </c>
      <c r="BE163" s="144">
        <f t="shared" si="34"/>
        <v>0</v>
      </c>
      <c r="BF163" s="144">
        <f t="shared" si="35"/>
        <v>168</v>
      </c>
      <c r="BG163" s="144">
        <f t="shared" si="36"/>
        <v>0</v>
      </c>
      <c r="BH163" s="144">
        <f t="shared" si="37"/>
        <v>0</v>
      </c>
      <c r="BI163" s="144">
        <f t="shared" si="38"/>
        <v>0</v>
      </c>
      <c r="BJ163" s="13" t="s">
        <v>144</v>
      </c>
      <c r="BK163" s="144">
        <f t="shared" si="39"/>
        <v>168</v>
      </c>
      <c r="BL163" s="13" t="s">
        <v>143</v>
      </c>
      <c r="BM163" s="143" t="s">
        <v>657</v>
      </c>
    </row>
    <row r="164" spans="2:65" s="1" customFormat="1" ht="16.5" customHeight="1">
      <c r="B164" s="131"/>
      <c r="C164" s="145" t="s">
        <v>299</v>
      </c>
      <c r="D164" s="145" t="s">
        <v>178</v>
      </c>
      <c r="E164" s="146" t="s">
        <v>658</v>
      </c>
      <c r="F164" s="147" t="s">
        <v>659</v>
      </c>
      <c r="G164" s="148" t="s">
        <v>584</v>
      </c>
      <c r="H164" s="149">
        <v>525</v>
      </c>
      <c r="I164" s="150">
        <v>0.5</v>
      </c>
      <c r="J164" s="150">
        <f t="shared" si="30"/>
        <v>262.5</v>
      </c>
      <c r="K164" s="151"/>
      <c r="L164" s="152"/>
      <c r="M164" s="153" t="s">
        <v>1</v>
      </c>
      <c r="N164" s="154" t="s">
        <v>38</v>
      </c>
      <c r="O164" s="141">
        <v>0</v>
      </c>
      <c r="P164" s="141">
        <f t="shared" si="31"/>
        <v>0</v>
      </c>
      <c r="Q164" s="141">
        <v>0</v>
      </c>
      <c r="R164" s="141">
        <f t="shared" si="32"/>
        <v>0</v>
      </c>
      <c r="S164" s="141">
        <v>0</v>
      </c>
      <c r="T164" s="142">
        <f t="shared" si="33"/>
        <v>0</v>
      </c>
      <c r="AR164" s="143" t="s">
        <v>181</v>
      </c>
      <c r="AT164" s="143" t="s">
        <v>178</v>
      </c>
      <c r="AU164" s="143" t="s">
        <v>144</v>
      </c>
      <c r="AY164" s="13" t="s">
        <v>136</v>
      </c>
      <c r="BE164" s="144">
        <f t="shared" si="34"/>
        <v>0</v>
      </c>
      <c r="BF164" s="144">
        <f t="shared" si="35"/>
        <v>262.5</v>
      </c>
      <c r="BG164" s="144">
        <f t="shared" si="36"/>
        <v>0</v>
      </c>
      <c r="BH164" s="144">
        <f t="shared" si="37"/>
        <v>0</v>
      </c>
      <c r="BI164" s="144">
        <f t="shared" si="38"/>
        <v>0</v>
      </c>
      <c r="BJ164" s="13" t="s">
        <v>144</v>
      </c>
      <c r="BK164" s="144">
        <f t="shared" si="39"/>
        <v>262.5</v>
      </c>
      <c r="BL164" s="13" t="s">
        <v>143</v>
      </c>
      <c r="BM164" s="143" t="s">
        <v>660</v>
      </c>
    </row>
    <row r="165" spans="2:65" s="1" customFormat="1" ht="16.5" customHeight="1">
      <c r="B165" s="131"/>
      <c r="C165" s="145" t="s">
        <v>303</v>
      </c>
      <c r="D165" s="145" t="s">
        <v>178</v>
      </c>
      <c r="E165" s="146" t="s">
        <v>661</v>
      </c>
      <c r="F165" s="147" t="s">
        <v>662</v>
      </c>
      <c r="G165" s="148" t="s">
        <v>663</v>
      </c>
      <c r="H165" s="149">
        <v>17.5</v>
      </c>
      <c r="I165" s="150">
        <v>21</v>
      </c>
      <c r="J165" s="150">
        <f t="shared" si="30"/>
        <v>367.5</v>
      </c>
      <c r="K165" s="151"/>
      <c r="L165" s="152"/>
      <c r="M165" s="153" t="s">
        <v>1</v>
      </c>
      <c r="N165" s="154" t="s">
        <v>38</v>
      </c>
      <c r="O165" s="141">
        <v>0</v>
      </c>
      <c r="P165" s="141">
        <f t="shared" si="31"/>
        <v>0</v>
      </c>
      <c r="Q165" s="141">
        <v>0</v>
      </c>
      <c r="R165" s="141">
        <f t="shared" si="32"/>
        <v>0</v>
      </c>
      <c r="S165" s="141">
        <v>0</v>
      </c>
      <c r="T165" s="142">
        <f t="shared" si="33"/>
        <v>0</v>
      </c>
      <c r="AR165" s="143" t="s">
        <v>181</v>
      </c>
      <c r="AT165" s="143" t="s">
        <v>178</v>
      </c>
      <c r="AU165" s="143" t="s">
        <v>144</v>
      </c>
      <c r="AY165" s="13" t="s">
        <v>136</v>
      </c>
      <c r="BE165" s="144">
        <f t="shared" si="34"/>
        <v>0</v>
      </c>
      <c r="BF165" s="144">
        <f t="shared" si="35"/>
        <v>367.5</v>
      </c>
      <c r="BG165" s="144">
        <f t="shared" si="36"/>
        <v>0</v>
      </c>
      <c r="BH165" s="144">
        <f t="shared" si="37"/>
        <v>0</v>
      </c>
      <c r="BI165" s="144">
        <f t="shared" si="38"/>
        <v>0</v>
      </c>
      <c r="BJ165" s="13" t="s">
        <v>144</v>
      </c>
      <c r="BK165" s="144">
        <f t="shared" si="39"/>
        <v>367.5</v>
      </c>
      <c r="BL165" s="13" t="s">
        <v>143</v>
      </c>
      <c r="BM165" s="143" t="s">
        <v>664</v>
      </c>
    </row>
    <row r="166" spans="2:65" s="1" customFormat="1" ht="16.5" customHeight="1">
      <c r="B166" s="131"/>
      <c r="C166" s="132" t="s">
        <v>231</v>
      </c>
      <c r="D166" s="132" t="s">
        <v>139</v>
      </c>
      <c r="E166" s="133" t="s">
        <v>665</v>
      </c>
      <c r="F166" s="134" t="s">
        <v>666</v>
      </c>
      <c r="G166" s="135" t="s">
        <v>142</v>
      </c>
      <c r="H166" s="136">
        <v>3.5</v>
      </c>
      <c r="I166" s="137">
        <v>7</v>
      </c>
      <c r="J166" s="137">
        <f t="shared" si="30"/>
        <v>24.5</v>
      </c>
      <c r="K166" s="138"/>
      <c r="L166" s="25"/>
      <c r="M166" s="139" t="s">
        <v>1</v>
      </c>
      <c r="N166" s="140" t="s">
        <v>38</v>
      </c>
      <c r="O166" s="141">
        <v>0</v>
      </c>
      <c r="P166" s="141">
        <f t="shared" si="31"/>
        <v>0</v>
      </c>
      <c r="Q166" s="141">
        <v>0</v>
      </c>
      <c r="R166" s="141">
        <f t="shared" si="32"/>
        <v>0</v>
      </c>
      <c r="S166" s="141">
        <v>0</v>
      </c>
      <c r="T166" s="142">
        <f t="shared" si="33"/>
        <v>0</v>
      </c>
      <c r="AR166" s="143" t="s">
        <v>143</v>
      </c>
      <c r="AT166" s="143" t="s">
        <v>139</v>
      </c>
      <c r="AU166" s="143" t="s">
        <v>144</v>
      </c>
      <c r="AY166" s="13" t="s">
        <v>136</v>
      </c>
      <c r="BE166" s="144">
        <f t="shared" si="34"/>
        <v>0</v>
      </c>
      <c r="BF166" s="144">
        <f t="shared" si="35"/>
        <v>24.5</v>
      </c>
      <c r="BG166" s="144">
        <f t="shared" si="36"/>
        <v>0</v>
      </c>
      <c r="BH166" s="144">
        <f t="shared" si="37"/>
        <v>0</v>
      </c>
      <c r="BI166" s="144">
        <f t="shared" si="38"/>
        <v>0</v>
      </c>
      <c r="BJ166" s="13" t="s">
        <v>144</v>
      </c>
      <c r="BK166" s="144">
        <f t="shared" si="39"/>
        <v>24.5</v>
      </c>
      <c r="BL166" s="13" t="s">
        <v>143</v>
      </c>
      <c r="BM166" s="143" t="s">
        <v>667</v>
      </c>
    </row>
    <row r="167" spans="2:65" s="1" customFormat="1" ht="49.15" customHeight="1">
      <c r="B167" s="131"/>
      <c r="C167" s="132" t="s">
        <v>235</v>
      </c>
      <c r="D167" s="132" t="s">
        <v>139</v>
      </c>
      <c r="E167" s="133" t="s">
        <v>668</v>
      </c>
      <c r="F167" s="134" t="s">
        <v>669</v>
      </c>
      <c r="G167" s="135" t="s">
        <v>314</v>
      </c>
      <c r="H167" s="136">
        <v>11.83</v>
      </c>
      <c r="I167" s="137">
        <v>3</v>
      </c>
      <c r="J167" s="137">
        <f t="shared" si="30"/>
        <v>35.49</v>
      </c>
      <c r="K167" s="138"/>
      <c r="L167" s="25"/>
      <c r="M167" s="139" t="s">
        <v>1</v>
      </c>
      <c r="N167" s="140" t="s">
        <v>38</v>
      </c>
      <c r="O167" s="141">
        <v>0</v>
      </c>
      <c r="P167" s="141">
        <f t="shared" si="31"/>
        <v>0</v>
      </c>
      <c r="Q167" s="141">
        <v>0</v>
      </c>
      <c r="R167" s="141">
        <f t="shared" si="32"/>
        <v>0</v>
      </c>
      <c r="S167" s="141">
        <v>0</v>
      </c>
      <c r="T167" s="142">
        <f t="shared" si="33"/>
        <v>0</v>
      </c>
      <c r="AR167" s="143" t="s">
        <v>143</v>
      </c>
      <c r="AT167" s="143" t="s">
        <v>139</v>
      </c>
      <c r="AU167" s="143" t="s">
        <v>144</v>
      </c>
      <c r="AY167" s="13" t="s">
        <v>136</v>
      </c>
      <c r="BE167" s="144">
        <f t="shared" si="34"/>
        <v>0</v>
      </c>
      <c r="BF167" s="144">
        <f t="shared" si="35"/>
        <v>35.49</v>
      </c>
      <c r="BG167" s="144">
        <f t="shared" si="36"/>
        <v>0</v>
      </c>
      <c r="BH167" s="144">
        <f t="shared" si="37"/>
        <v>0</v>
      </c>
      <c r="BI167" s="144">
        <f t="shared" si="38"/>
        <v>0</v>
      </c>
      <c r="BJ167" s="13" t="s">
        <v>144</v>
      </c>
      <c r="BK167" s="144">
        <f t="shared" si="39"/>
        <v>35.49</v>
      </c>
      <c r="BL167" s="13" t="s">
        <v>143</v>
      </c>
      <c r="BM167" s="143" t="s">
        <v>670</v>
      </c>
    </row>
    <row r="168" spans="2:65" s="1" customFormat="1" ht="49.15" customHeight="1">
      <c r="B168" s="131"/>
      <c r="C168" s="132" t="s">
        <v>239</v>
      </c>
      <c r="D168" s="132" t="s">
        <v>139</v>
      </c>
      <c r="E168" s="133" t="s">
        <v>671</v>
      </c>
      <c r="F168" s="134" t="s">
        <v>672</v>
      </c>
      <c r="G168" s="135" t="s">
        <v>314</v>
      </c>
      <c r="H168" s="136">
        <v>87.92</v>
      </c>
      <c r="I168" s="137">
        <v>3</v>
      </c>
      <c r="J168" s="137">
        <f t="shared" si="30"/>
        <v>263.76</v>
      </c>
      <c r="K168" s="138"/>
      <c r="L168" s="25"/>
      <c r="M168" s="139" t="s">
        <v>1</v>
      </c>
      <c r="N168" s="140" t="s">
        <v>38</v>
      </c>
      <c r="O168" s="141">
        <v>0</v>
      </c>
      <c r="P168" s="141">
        <f t="shared" si="31"/>
        <v>0</v>
      </c>
      <c r="Q168" s="141">
        <v>0</v>
      </c>
      <c r="R168" s="141">
        <f t="shared" si="32"/>
        <v>0</v>
      </c>
      <c r="S168" s="141">
        <v>0</v>
      </c>
      <c r="T168" s="142">
        <f t="shared" si="33"/>
        <v>0</v>
      </c>
      <c r="AR168" s="143" t="s">
        <v>143</v>
      </c>
      <c r="AT168" s="143" t="s">
        <v>139</v>
      </c>
      <c r="AU168" s="143" t="s">
        <v>144</v>
      </c>
      <c r="AY168" s="13" t="s">
        <v>136</v>
      </c>
      <c r="BE168" s="144">
        <f t="shared" si="34"/>
        <v>0</v>
      </c>
      <c r="BF168" s="144">
        <f t="shared" si="35"/>
        <v>263.76</v>
      </c>
      <c r="BG168" s="144">
        <f t="shared" si="36"/>
        <v>0</v>
      </c>
      <c r="BH168" s="144">
        <f t="shared" si="37"/>
        <v>0</v>
      </c>
      <c r="BI168" s="144">
        <f t="shared" si="38"/>
        <v>0</v>
      </c>
      <c r="BJ168" s="13" t="s">
        <v>144</v>
      </c>
      <c r="BK168" s="144">
        <f t="shared" si="39"/>
        <v>263.76</v>
      </c>
      <c r="BL168" s="13" t="s">
        <v>143</v>
      </c>
      <c r="BM168" s="143" t="s">
        <v>673</v>
      </c>
    </row>
    <row r="169" spans="2:65" s="1" customFormat="1" ht="24.2" customHeight="1">
      <c r="B169" s="131"/>
      <c r="C169" s="145" t="s">
        <v>138</v>
      </c>
      <c r="D169" s="145" t="s">
        <v>178</v>
      </c>
      <c r="E169" s="146" t="s">
        <v>674</v>
      </c>
      <c r="F169" s="147" t="s">
        <v>675</v>
      </c>
      <c r="G169" s="148" t="s">
        <v>142</v>
      </c>
      <c r="H169" s="149">
        <v>0.94599999999999995</v>
      </c>
      <c r="I169" s="150">
        <v>24</v>
      </c>
      <c r="J169" s="150">
        <f t="shared" si="30"/>
        <v>22.7</v>
      </c>
      <c r="K169" s="151"/>
      <c r="L169" s="152"/>
      <c r="M169" s="153" t="s">
        <v>1</v>
      </c>
      <c r="N169" s="154" t="s">
        <v>38</v>
      </c>
      <c r="O169" s="141">
        <v>0</v>
      </c>
      <c r="P169" s="141">
        <f t="shared" si="31"/>
        <v>0</v>
      </c>
      <c r="Q169" s="141">
        <v>0</v>
      </c>
      <c r="R169" s="141">
        <f t="shared" si="32"/>
        <v>0</v>
      </c>
      <c r="S169" s="141">
        <v>0</v>
      </c>
      <c r="T169" s="142">
        <f t="shared" si="33"/>
        <v>0</v>
      </c>
      <c r="AR169" s="143" t="s">
        <v>181</v>
      </c>
      <c r="AT169" s="143" t="s">
        <v>178</v>
      </c>
      <c r="AU169" s="143" t="s">
        <v>144</v>
      </c>
      <c r="AY169" s="13" t="s">
        <v>136</v>
      </c>
      <c r="BE169" s="144">
        <f t="shared" si="34"/>
        <v>0</v>
      </c>
      <c r="BF169" s="144">
        <f t="shared" si="35"/>
        <v>22.7</v>
      </c>
      <c r="BG169" s="144">
        <f t="shared" si="36"/>
        <v>0</v>
      </c>
      <c r="BH169" s="144">
        <f t="shared" si="37"/>
        <v>0</v>
      </c>
      <c r="BI169" s="144">
        <f t="shared" si="38"/>
        <v>0</v>
      </c>
      <c r="BJ169" s="13" t="s">
        <v>144</v>
      </c>
      <c r="BK169" s="144">
        <f t="shared" si="39"/>
        <v>22.7</v>
      </c>
      <c r="BL169" s="13" t="s">
        <v>143</v>
      </c>
      <c r="BM169" s="143" t="s">
        <v>676</v>
      </c>
    </row>
    <row r="170" spans="2:65" s="1" customFormat="1" ht="37.9" customHeight="1">
      <c r="B170" s="131"/>
      <c r="C170" s="145" t="s">
        <v>146</v>
      </c>
      <c r="D170" s="145" t="s">
        <v>178</v>
      </c>
      <c r="E170" s="146" t="s">
        <v>677</v>
      </c>
      <c r="F170" s="147" t="s">
        <v>678</v>
      </c>
      <c r="G170" s="148" t="s">
        <v>142</v>
      </c>
      <c r="H170" s="149">
        <v>8.7919999999999998</v>
      </c>
      <c r="I170" s="150">
        <v>24</v>
      </c>
      <c r="J170" s="150">
        <f t="shared" si="30"/>
        <v>211.01</v>
      </c>
      <c r="K170" s="151"/>
      <c r="L170" s="152"/>
      <c r="M170" s="153" t="s">
        <v>1</v>
      </c>
      <c r="N170" s="154" t="s">
        <v>38</v>
      </c>
      <c r="O170" s="141">
        <v>0</v>
      </c>
      <c r="P170" s="141">
        <f t="shared" si="31"/>
        <v>0</v>
      </c>
      <c r="Q170" s="141">
        <v>0</v>
      </c>
      <c r="R170" s="141">
        <f t="shared" si="32"/>
        <v>0</v>
      </c>
      <c r="S170" s="141">
        <v>0</v>
      </c>
      <c r="T170" s="142">
        <f t="shared" si="33"/>
        <v>0</v>
      </c>
      <c r="AR170" s="143" t="s">
        <v>181</v>
      </c>
      <c r="AT170" s="143" t="s">
        <v>178</v>
      </c>
      <c r="AU170" s="143" t="s">
        <v>144</v>
      </c>
      <c r="AY170" s="13" t="s">
        <v>136</v>
      </c>
      <c r="BE170" s="144">
        <f t="shared" si="34"/>
        <v>0</v>
      </c>
      <c r="BF170" s="144">
        <f t="shared" si="35"/>
        <v>211.01</v>
      </c>
      <c r="BG170" s="144">
        <f t="shared" si="36"/>
        <v>0</v>
      </c>
      <c r="BH170" s="144">
        <f t="shared" si="37"/>
        <v>0</v>
      </c>
      <c r="BI170" s="144">
        <f t="shared" si="38"/>
        <v>0</v>
      </c>
      <c r="BJ170" s="13" t="s">
        <v>144</v>
      </c>
      <c r="BK170" s="144">
        <f t="shared" si="39"/>
        <v>211.01</v>
      </c>
      <c r="BL170" s="13" t="s">
        <v>143</v>
      </c>
      <c r="BM170" s="143" t="s">
        <v>679</v>
      </c>
    </row>
    <row r="171" spans="2:65" s="1" customFormat="1" ht="24.2" customHeight="1">
      <c r="B171" s="131"/>
      <c r="C171" s="145" t="s">
        <v>150</v>
      </c>
      <c r="D171" s="145" t="s">
        <v>178</v>
      </c>
      <c r="E171" s="146" t="s">
        <v>680</v>
      </c>
      <c r="F171" s="147" t="s">
        <v>681</v>
      </c>
      <c r="G171" s="148" t="s">
        <v>584</v>
      </c>
      <c r="H171" s="149">
        <v>84</v>
      </c>
      <c r="I171" s="150">
        <v>4</v>
      </c>
      <c r="J171" s="150">
        <f t="shared" si="30"/>
        <v>336</v>
      </c>
      <c r="K171" s="151"/>
      <c r="L171" s="152"/>
      <c r="M171" s="153" t="s">
        <v>1</v>
      </c>
      <c r="N171" s="154" t="s">
        <v>38</v>
      </c>
      <c r="O171" s="141">
        <v>0</v>
      </c>
      <c r="P171" s="141">
        <f t="shared" si="31"/>
        <v>0</v>
      </c>
      <c r="Q171" s="141">
        <v>0</v>
      </c>
      <c r="R171" s="141">
        <f t="shared" si="32"/>
        <v>0</v>
      </c>
      <c r="S171" s="141">
        <v>0</v>
      </c>
      <c r="T171" s="142">
        <f t="shared" si="33"/>
        <v>0</v>
      </c>
      <c r="AR171" s="143" t="s">
        <v>181</v>
      </c>
      <c r="AT171" s="143" t="s">
        <v>178</v>
      </c>
      <c r="AU171" s="143" t="s">
        <v>144</v>
      </c>
      <c r="AY171" s="13" t="s">
        <v>136</v>
      </c>
      <c r="BE171" s="144">
        <f t="shared" si="34"/>
        <v>0</v>
      </c>
      <c r="BF171" s="144">
        <f t="shared" si="35"/>
        <v>336</v>
      </c>
      <c r="BG171" s="144">
        <f t="shared" si="36"/>
        <v>0</v>
      </c>
      <c r="BH171" s="144">
        <f t="shared" si="37"/>
        <v>0</v>
      </c>
      <c r="BI171" s="144">
        <f t="shared" si="38"/>
        <v>0</v>
      </c>
      <c r="BJ171" s="13" t="s">
        <v>144</v>
      </c>
      <c r="BK171" s="144">
        <f t="shared" si="39"/>
        <v>336</v>
      </c>
      <c r="BL171" s="13" t="s">
        <v>143</v>
      </c>
      <c r="BM171" s="143" t="s">
        <v>682</v>
      </c>
    </row>
    <row r="172" spans="2:65" s="1" customFormat="1" ht="24.2" customHeight="1">
      <c r="B172" s="131"/>
      <c r="C172" s="145" t="s">
        <v>154</v>
      </c>
      <c r="D172" s="145" t="s">
        <v>178</v>
      </c>
      <c r="E172" s="146" t="s">
        <v>683</v>
      </c>
      <c r="F172" s="147" t="s">
        <v>684</v>
      </c>
      <c r="G172" s="148" t="s">
        <v>584</v>
      </c>
      <c r="H172" s="149">
        <v>28</v>
      </c>
      <c r="I172" s="150">
        <v>4</v>
      </c>
      <c r="J172" s="150">
        <f t="shared" si="30"/>
        <v>112</v>
      </c>
      <c r="K172" s="151"/>
      <c r="L172" s="152"/>
      <c r="M172" s="153" t="s">
        <v>1</v>
      </c>
      <c r="N172" s="154" t="s">
        <v>38</v>
      </c>
      <c r="O172" s="141">
        <v>0</v>
      </c>
      <c r="P172" s="141">
        <f t="shared" si="31"/>
        <v>0</v>
      </c>
      <c r="Q172" s="141">
        <v>0</v>
      </c>
      <c r="R172" s="141">
        <f t="shared" si="32"/>
        <v>0</v>
      </c>
      <c r="S172" s="141">
        <v>0</v>
      </c>
      <c r="T172" s="142">
        <f t="shared" si="33"/>
        <v>0</v>
      </c>
      <c r="AR172" s="143" t="s">
        <v>181</v>
      </c>
      <c r="AT172" s="143" t="s">
        <v>178</v>
      </c>
      <c r="AU172" s="143" t="s">
        <v>144</v>
      </c>
      <c r="AY172" s="13" t="s">
        <v>136</v>
      </c>
      <c r="BE172" s="144">
        <f t="shared" si="34"/>
        <v>0</v>
      </c>
      <c r="BF172" s="144">
        <f t="shared" si="35"/>
        <v>112</v>
      </c>
      <c r="BG172" s="144">
        <f t="shared" si="36"/>
        <v>0</v>
      </c>
      <c r="BH172" s="144">
        <f t="shared" si="37"/>
        <v>0</v>
      </c>
      <c r="BI172" s="144">
        <f t="shared" si="38"/>
        <v>0</v>
      </c>
      <c r="BJ172" s="13" t="s">
        <v>144</v>
      </c>
      <c r="BK172" s="144">
        <f t="shared" si="39"/>
        <v>112</v>
      </c>
      <c r="BL172" s="13" t="s">
        <v>143</v>
      </c>
      <c r="BM172" s="143" t="s">
        <v>685</v>
      </c>
    </row>
    <row r="173" spans="2:65" s="1" customFormat="1" ht="37.9" customHeight="1">
      <c r="B173" s="131"/>
      <c r="C173" s="132" t="s">
        <v>158</v>
      </c>
      <c r="D173" s="132" t="s">
        <v>139</v>
      </c>
      <c r="E173" s="133" t="s">
        <v>686</v>
      </c>
      <c r="F173" s="134" t="s">
        <v>687</v>
      </c>
      <c r="G173" s="135" t="s">
        <v>584</v>
      </c>
      <c r="H173" s="136">
        <v>35</v>
      </c>
      <c r="I173" s="137">
        <v>12</v>
      </c>
      <c r="J173" s="137">
        <f t="shared" si="30"/>
        <v>420</v>
      </c>
      <c r="K173" s="138"/>
      <c r="L173" s="25"/>
      <c r="M173" s="139" t="s">
        <v>1</v>
      </c>
      <c r="N173" s="140" t="s">
        <v>38</v>
      </c>
      <c r="O173" s="141">
        <v>0</v>
      </c>
      <c r="P173" s="141">
        <f t="shared" si="31"/>
        <v>0</v>
      </c>
      <c r="Q173" s="141">
        <v>0</v>
      </c>
      <c r="R173" s="141">
        <f t="shared" si="32"/>
        <v>0</v>
      </c>
      <c r="S173" s="141">
        <v>0</v>
      </c>
      <c r="T173" s="142">
        <f t="shared" si="33"/>
        <v>0</v>
      </c>
      <c r="AR173" s="143" t="s">
        <v>143</v>
      </c>
      <c r="AT173" s="143" t="s">
        <v>139</v>
      </c>
      <c r="AU173" s="143" t="s">
        <v>144</v>
      </c>
      <c r="AY173" s="13" t="s">
        <v>136</v>
      </c>
      <c r="BE173" s="144">
        <f t="shared" si="34"/>
        <v>0</v>
      </c>
      <c r="BF173" s="144">
        <f t="shared" si="35"/>
        <v>420</v>
      </c>
      <c r="BG173" s="144">
        <f t="shared" si="36"/>
        <v>0</v>
      </c>
      <c r="BH173" s="144">
        <f t="shared" si="37"/>
        <v>0</v>
      </c>
      <c r="BI173" s="144">
        <f t="shared" si="38"/>
        <v>0</v>
      </c>
      <c r="BJ173" s="13" t="s">
        <v>144</v>
      </c>
      <c r="BK173" s="144">
        <f t="shared" si="39"/>
        <v>420</v>
      </c>
      <c r="BL173" s="13" t="s">
        <v>143</v>
      </c>
      <c r="BM173" s="143" t="s">
        <v>688</v>
      </c>
    </row>
    <row r="174" spans="2:65" s="11" customFormat="1" ht="22.9" customHeight="1">
      <c r="B174" s="120"/>
      <c r="D174" s="121" t="s">
        <v>71</v>
      </c>
      <c r="E174" s="129" t="s">
        <v>689</v>
      </c>
      <c r="F174" s="129" t="s">
        <v>690</v>
      </c>
      <c r="J174" s="130">
        <f>BK174</f>
        <v>13744.5</v>
      </c>
      <c r="L174" s="120"/>
      <c r="M174" s="124"/>
      <c r="P174" s="125">
        <f>SUM(P175:P181)</f>
        <v>0</v>
      </c>
      <c r="R174" s="125">
        <f>SUM(R175:R181)</f>
        <v>0</v>
      </c>
      <c r="T174" s="126">
        <f>SUM(T175:T181)</f>
        <v>0</v>
      </c>
      <c r="AR174" s="121" t="s">
        <v>80</v>
      </c>
      <c r="AT174" s="127" t="s">
        <v>71</v>
      </c>
      <c r="AU174" s="127" t="s">
        <v>80</v>
      </c>
      <c r="AY174" s="121" t="s">
        <v>136</v>
      </c>
      <c r="BK174" s="128">
        <f>SUM(BK175:BK181)</f>
        <v>13744.5</v>
      </c>
    </row>
    <row r="175" spans="2:65" s="1" customFormat="1" ht="16.5" customHeight="1">
      <c r="B175" s="131"/>
      <c r="C175" s="132" t="s">
        <v>162</v>
      </c>
      <c r="D175" s="132" t="s">
        <v>139</v>
      </c>
      <c r="E175" s="133" t="s">
        <v>691</v>
      </c>
      <c r="F175" s="134" t="s">
        <v>692</v>
      </c>
      <c r="G175" s="135" t="s">
        <v>314</v>
      </c>
      <c r="H175" s="136">
        <v>1650</v>
      </c>
      <c r="I175" s="137">
        <v>2.8</v>
      </c>
      <c r="J175" s="137">
        <f t="shared" ref="J175:J181" si="40">ROUND(I175*H175,2)</f>
        <v>4620</v>
      </c>
      <c r="K175" s="138"/>
      <c r="L175" s="25"/>
      <c r="M175" s="139" t="s">
        <v>1</v>
      </c>
      <c r="N175" s="140" t="s">
        <v>38</v>
      </c>
      <c r="O175" s="141">
        <v>0</v>
      </c>
      <c r="P175" s="141">
        <f t="shared" ref="P175:P181" si="41">O175*H175</f>
        <v>0</v>
      </c>
      <c r="Q175" s="141">
        <v>0</v>
      </c>
      <c r="R175" s="141">
        <f t="shared" ref="R175:R181" si="42">Q175*H175</f>
        <v>0</v>
      </c>
      <c r="S175" s="141">
        <v>0</v>
      </c>
      <c r="T175" s="142">
        <f t="shared" ref="T175:T181" si="43">S175*H175</f>
        <v>0</v>
      </c>
      <c r="AR175" s="143" t="s">
        <v>143</v>
      </c>
      <c r="AT175" s="143" t="s">
        <v>139</v>
      </c>
      <c r="AU175" s="143" t="s">
        <v>144</v>
      </c>
      <c r="AY175" s="13" t="s">
        <v>136</v>
      </c>
      <c r="BE175" s="144">
        <f t="shared" ref="BE175:BE181" si="44">IF(N175="základná",J175,0)</f>
        <v>0</v>
      </c>
      <c r="BF175" s="144">
        <f t="shared" ref="BF175:BF181" si="45">IF(N175="znížená",J175,0)</f>
        <v>4620</v>
      </c>
      <c r="BG175" s="144">
        <f t="shared" ref="BG175:BG181" si="46">IF(N175="zákl. prenesená",J175,0)</f>
        <v>0</v>
      </c>
      <c r="BH175" s="144">
        <f t="shared" ref="BH175:BH181" si="47">IF(N175="zníž. prenesená",J175,0)</f>
        <v>0</v>
      </c>
      <c r="BI175" s="144">
        <f t="shared" ref="BI175:BI181" si="48">IF(N175="nulová",J175,0)</f>
        <v>0</v>
      </c>
      <c r="BJ175" s="13" t="s">
        <v>144</v>
      </c>
      <c r="BK175" s="144">
        <f t="shared" ref="BK175:BK181" si="49">ROUND(I175*H175,2)</f>
        <v>4620</v>
      </c>
      <c r="BL175" s="13" t="s">
        <v>143</v>
      </c>
      <c r="BM175" s="143" t="s">
        <v>693</v>
      </c>
    </row>
    <row r="176" spans="2:65" s="1" customFormat="1" ht="55.5" customHeight="1">
      <c r="B176" s="131"/>
      <c r="C176" s="132" t="s">
        <v>166</v>
      </c>
      <c r="D176" s="132" t="s">
        <v>139</v>
      </c>
      <c r="E176" s="133" t="s">
        <v>694</v>
      </c>
      <c r="F176" s="134" t="s">
        <v>695</v>
      </c>
      <c r="G176" s="135" t="s">
        <v>142</v>
      </c>
      <c r="H176" s="136">
        <v>82.5</v>
      </c>
      <c r="I176" s="137">
        <v>35</v>
      </c>
      <c r="J176" s="137">
        <f t="shared" si="40"/>
        <v>2887.5</v>
      </c>
      <c r="K176" s="138"/>
      <c r="L176" s="25"/>
      <c r="M176" s="139" t="s">
        <v>1</v>
      </c>
      <c r="N176" s="140" t="s">
        <v>38</v>
      </c>
      <c r="O176" s="141">
        <v>0</v>
      </c>
      <c r="P176" s="141">
        <f t="shared" si="41"/>
        <v>0</v>
      </c>
      <c r="Q176" s="141">
        <v>0</v>
      </c>
      <c r="R176" s="141">
        <f t="shared" si="42"/>
        <v>0</v>
      </c>
      <c r="S176" s="141">
        <v>0</v>
      </c>
      <c r="T176" s="142">
        <f t="shared" si="43"/>
        <v>0</v>
      </c>
      <c r="AR176" s="143" t="s">
        <v>143</v>
      </c>
      <c r="AT176" s="143" t="s">
        <v>139</v>
      </c>
      <c r="AU176" s="143" t="s">
        <v>144</v>
      </c>
      <c r="AY176" s="13" t="s">
        <v>136</v>
      </c>
      <c r="BE176" s="144">
        <f t="shared" si="44"/>
        <v>0</v>
      </c>
      <c r="BF176" s="144">
        <f t="shared" si="45"/>
        <v>2887.5</v>
      </c>
      <c r="BG176" s="144">
        <f t="shared" si="46"/>
        <v>0</v>
      </c>
      <c r="BH176" s="144">
        <f t="shared" si="47"/>
        <v>0</v>
      </c>
      <c r="BI176" s="144">
        <f t="shared" si="48"/>
        <v>0</v>
      </c>
      <c r="BJ176" s="13" t="s">
        <v>144</v>
      </c>
      <c r="BK176" s="144">
        <f t="shared" si="49"/>
        <v>2887.5</v>
      </c>
      <c r="BL176" s="13" t="s">
        <v>143</v>
      </c>
      <c r="BM176" s="143" t="s">
        <v>696</v>
      </c>
    </row>
    <row r="177" spans="2:65" s="1" customFormat="1" ht="37.9" customHeight="1">
      <c r="B177" s="131"/>
      <c r="C177" s="132" t="s">
        <v>197</v>
      </c>
      <c r="D177" s="132" t="s">
        <v>139</v>
      </c>
      <c r="E177" s="133" t="s">
        <v>697</v>
      </c>
      <c r="F177" s="134" t="s">
        <v>698</v>
      </c>
      <c r="G177" s="135" t="s">
        <v>314</v>
      </c>
      <c r="H177" s="136">
        <v>330</v>
      </c>
      <c r="I177" s="137">
        <v>2.1</v>
      </c>
      <c r="J177" s="137">
        <f t="shared" si="40"/>
        <v>693</v>
      </c>
      <c r="K177" s="138"/>
      <c r="L177" s="25"/>
      <c r="M177" s="139" t="s">
        <v>1</v>
      </c>
      <c r="N177" s="140" t="s">
        <v>38</v>
      </c>
      <c r="O177" s="141">
        <v>0</v>
      </c>
      <c r="P177" s="141">
        <f t="shared" si="41"/>
        <v>0</v>
      </c>
      <c r="Q177" s="141">
        <v>0</v>
      </c>
      <c r="R177" s="141">
        <f t="shared" si="42"/>
        <v>0</v>
      </c>
      <c r="S177" s="141">
        <v>0</v>
      </c>
      <c r="T177" s="142">
        <f t="shared" si="43"/>
        <v>0</v>
      </c>
      <c r="AR177" s="143" t="s">
        <v>143</v>
      </c>
      <c r="AT177" s="143" t="s">
        <v>139</v>
      </c>
      <c r="AU177" s="143" t="s">
        <v>144</v>
      </c>
      <c r="AY177" s="13" t="s">
        <v>136</v>
      </c>
      <c r="BE177" s="144">
        <f t="shared" si="44"/>
        <v>0</v>
      </c>
      <c r="BF177" s="144">
        <f t="shared" si="45"/>
        <v>693</v>
      </c>
      <c r="BG177" s="144">
        <f t="shared" si="46"/>
        <v>0</v>
      </c>
      <c r="BH177" s="144">
        <f t="shared" si="47"/>
        <v>0</v>
      </c>
      <c r="BI177" s="144">
        <f t="shared" si="48"/>
        <v>0</v>
      </c>
      <c r="BJ177" s="13" t="s">
        <v>144</v>
      </c>
      <c r="BK177" s="144">
        <f t="shared" si="49"/>
        <v>693</v>
      </c>
      <c r="BL177" s="13" t="s">
        <v>143</v>
      </c>
      <c r="BM177" s="143" t="s">
        <v>699</v>
      </c>
    </row>
    <row r="178" spans="2:65" s="1" customFormat="1" ht="21.75" customHeight="1">
      <c r="B178" s="131"/>
      <c r="C178" s="132" t="s">
        <v>445</v>
      </c>
      <c r="D178" s="132" t="s">
        <v>139</v>
      </c>
      <c r="E178" s="133" t="s">
        <v>700</v>
      </c>
      <c r="F178" s="134" t="s">
        <v>701</v>
      </c>
      <c r="G178" s="135" t="s">
        <v>314</v>
      </c>
      <c r="H178" s="136">
        <v>1320</v>
      </c>
      <c r="I178" s="137">
        <v>1</v>
      </c>
      <c r="J178" s="137">
        <f t="shared" si="40"/>
        <v>1320</v>
      </c>
      <c r="K178" s="138"/>
      <c r="L178" s="25"/>
      <c r="M178" s="139" t="s">
        <v>1</v>
      </c>
      <c r="N178" s="140" t="s">
        <v>38</v>
      </c>
      <c r="O178" s="141">
        <v>0</v>
      </c>
      <c r="P178" s="141">
        <f t="shared" si="41"/>
        <v>0</v>
      </c>
      <c r="Q178" s="141">
        <v>0</v>
      </c>
      <c r="R178" s="141">
        <f t="shared" si="42"/>
        <v>0</v>
      </c>
      <c r="S178" s="141">
        <v>0</v>
      </c>
      <c r="T178" s="142">
        <f t="shared" si="43"/>
        <v>0</v>
      </c>
      <c r="AR178" s="143" t="s">
        <v>143</v>
      </c>
      <c r="AT178" s="143" t="s">
        <v>139</v>
      </c>
      <c r="AU178" s="143" t="s">
        <v>144</v>
      </c>
      <c r="AY178" s="13" t="s">
        <v>136</v>
      </c>
      <c r="BE178" s="144">
        <f t="shared" si="44"/>
        <v>0</v>
      </c>
      <c r="BF178" s="144">
        <f t="shared" si="45"/>
        <v>1320</v>
      </c>
      <c r="BG178" s="144">
        <f t="shared" si="46"/>
        <v>0</v>
      </c>
      <c r="BH178" s="144">
        <f t="shared" si="47"/>
        <v>0</v>
      </c>
      <c r="BI178" s="144">
        <f t="shared" si="48"/>
        <v>0</v>
      </c>
      <c r="BJ178" s="13" t="s">
        <v>144</v>
      </c>
      <c r="BK178" s="144">
        <f t="shared" si="49"/>
        <v>1320</v>
      </c>
      <c r="BL178" s="13" t="s">
        <v>143</v>
      </c>
      <c r="BM178" s="143" t="s">
        <v>702</v>
      </c>
    </row>
    <row r="179" spans="2:65" s="1" customFormat="1" ht="16.5" customHeight="1">
      <c r="B179" s="131"/>
      <c r="C179" s="132" t="s">
        <v>449</v>
      </c>
      <c r="D179" s="132" t="s">
        <v>139</v>
      </c>
      <c r="E179" s="133" t="s">
        <v>703</v>
      </c>
      <c r="F179" s="134" t="s">
        <v>704</v>
      </c>
      <c r="G179" s="135" t="s">
        <v>314</v>
      </c>
      <c r="H179" s="136">
        <v>1650</v>
      </c>
      <c r="I179" s="137">
        <v>1.2</v>
      </c>
      <c r="J179" s="137">
        <f t="shared" si="40"/>
        <v>1980</v>
      </c>
      <c r="K179" s="138"/>
      <c r="L179" s="25"/>
      <c r="M179" s="139" t="s">
        <v>1</v>
      </c>
      <c r="N179" s="140" t="s">
        <v>38</v>
      </c>
      <c r="O179" s="141">
        <v>0</v>
      </c>
      <c r="P179" s="141">
        <f t="shared" si="41"/>
        <v>0</v>
      </c>
      <c r="Q179" s="141">
        <v>0</v>
      </c>
      <c r="R179" s="141">
        <f t="shared" si="42"/>
        <v>0</v>
      </c>
      <c r="S179" s="141">
        <v>0</v>
      </c>
      <c r="T179" s="142">
        <f t="shared" si="43"/>
        <v>0</v>
      </c>
      <c r="AR179" s="143" t="s">
        <v>143</v>
      </c>
      <c r="AT179" s="143" t="s">
        <v>139</v>
      </c>
      <c r="AU179" s="143" t="s">
        <v>144</v>
      </c>
      <c r="AY179" s="13" t="s">
        <v>136</v>
      </c>
      <c r="BE179" s="144">
        <f t="shared" si="44"/>
        <v>0</v>
      </c>
      <c r="BF179" s="144">
        <f t="shared" si="45"/>
        <v>1980</v>
      </c>
      <c r="BG179" s="144">
        <f t="shared" si="46"/>
        <v>0</v>
      </c>
      <c r="BH179" s="144">
        <f t="shared" si="47"/>
        <v>0</v>
      </c>
      <c r="BI179" s="144">
        <f t="shared" si="48"/>
        <v>0</v>
      </c>
      <c r="BJ179" s="13" t="s">
        <v>144</v>
      </c>
      <c r="BK179" s="144">
        <f t="shared" si="49"/>
        <v>1980</v>
      </c>
      <c r="BL179" s="13" t="s">
        <v>143</v>
      </c>
      <c r="BM179" s="143" t="s">
        <v>705</v>
      </c>
    </row>
    <row r="180" spans="2:65" s="1" customFormat="1" ht="16.5" customHeight="1">
      <c r="B180" s="131"/>
      <c r="C180" s="145" t="s">
        <v>566</v>
      </c>
      <c r="D180" s="145" t="s">
        <v>178</v>
      </c>
      <c r="E180" s="146" t="s">
        <v>706</v>
      </c>
      <c r="F180" s="147" t="s">
        <v>707</v>
      </c>
      <c r="G180" s="148" t="s">
        <v>663</v>
      </c>
      <c r="H180" s="149">
        <v>49.5</v>
      </c>
      <c r="I180" s="150">
        <v>12</v>
      </c>
      <c r="J180" s="150">
        <f t="shared" si="40"/>
        <v>594</v>
      </c>
      <c r="K180" s="151"/>
      <c r="L180" s="152"/>
      <c r="M180" s="153" t="s">
        <v>1</v>
      </c>
      <c r="N180" s="154" t="s">
        <v>38</v>
      </c>
      <c r="O180" s="141">
        <v>0</v>
      </c>
      <c r="P180" s="141">
        <f t="shared" si="41"/>
        <v>0</v>
      </c>
      <c r="Q180" s="141">
        <v>0</v>
      </c>
      <c r="R180" s="141">
        <f t="shared" si="42"/>
        <v>0</v>
      </c>
      <c r="S180" s="141">
        <v>0</v>
      </c>
      <c r="T180" s="142">
        <f t="shared" si="43"/>
        <v>0</v>
      </c>
      <c r="AR180" s="143" t="s">
        <v>181</v>
      </c>
      <c r="AT180" s="143" t="s">
        <v>178</v>
      </c>
      <c r="AU180" s="143" t="s">
        <v>144</v>
      </c>
      <c r="AY180" s="13" t="s">
        <v>136</v>
      </c>
      <c r="BE180" s="144">
        <f t="shared" si="44"/>
        <v>0</v>
      </c>
      <c r="BF180" s="144">
        <f t="shared" si="45"/>
        <v>594</v>
      </c>
      <c r="BG180" s="144">
        <f t="shared" si="46"/>
        <v>0</v>
      </c>
      <c r="BH180" s="144">
        <f t="shared" si="47"/>
        <v>0</v>
      </c>
      <c r="BI180" s="144">
        <f t="shared" si="48"/>
        <v>0</v>
      </c>
      <c r="BJ180" s="13" t="s">
        <v>144</v>
      </c>
      <c r="BK180" s="144">
        <f t="shared" si="49"/>
        <v>594</v>
      </c>
      <c r="BL180" s="13" t="s">
        <v>143</v>
      </c>
      <c r="BM180" s="143" t="s">
        <v>708</v>
      </c>
    </row>
    <row r="181" spans="2:65" s="1" customFormat="1" ht="33" customHeight="1">
      <c r="B181" s="131"/>
      <c r="C181" s="132" t="s">
        <v>392</v>
      </c>
      <c r="D181" s="132" t="s">
        <v>139</v>
      </c>
      <c r="E181" s="133" t="s">
        <v>709</v>
      </c>
      <c r="F181" s="134" t="s">
        <v>710</v>
      </c>
      <c r="G181" s="135" t="s">
        <v>314</v>
      </c>
      <c r="H181" s="136">
        <v>3300</v>
      </c>
      <c r="I181" s="137">
        <v>0.5</v>
      </c>
      <c r="J181" s="137">
        <f t="shared" si="40"/>
        <v>1650</v>
      </c>
      <c r="K181" s="138"/>
      <c r="L181" s="25"/>
      <c r="M181" s="139" t="s">
        <v>1</v>
      </c>
      <c r="N181" s="140" t="s">
        <v>38</v>
      </c>
      <c r="O181" s="141">
        <v>0</v>
      </c>
      <c r="P181" s="141">
        <f t="shared" si="41"/>
        <v>0</v>
      </c>
      <c r="Q181" s="141">
        <v>0</v>
      </c>
      <c r="R181" s="141">
        <f t="shared" si="42"/>
        <v>0</v>
      </c>
      <c r="S181" s="141">
        <v>0</v>
      </c>
      <c r="T181" s="142">
        <f t="shared" si="43"/>
        <v>0</v>
      </c>
      <c r="AR181" s="143" t="s">
        <v>143</v>
      </c>
      <c r="AT181" s="143" t="s">
        <v>139</v>
      </c>
      <c r="AU181" s="143" t="s">
        <v>144</v>
      </c>
      <c r="AY181" s="13" t="s">
        <v>136</v>
      </c>
      <c r="BE181" s="144">
        <f t="shared" si="44"/>
        <v>0</v>
      </c>
      <c r="BF181" s="144">
        <f t="shared" si="45"/>
        <v>1650</v>
      </c>
      <c r="BG181" s="144">
        <f t="shared" si="46"/>
        <v>0</v>
      </c>
      <c r="BH181" s="144">
        <f t="shared" si="47"/>
        <v>0</v>
      </c>
      <c r="BI181" s="144">
        <f t="shared" si="48"/>
        <v>0</v>
      </c>
      <c r="BJ181" s="13" t="s">
        <v>144</v>
      </c>
      <c r="BK181" s="144">
        <f t="shared" si="49"/>
        <v>1650</v>
      </c>
      <c r="BL181" s="13" t="s">
        <v>143</v>
      </c>
      <c r="BM181" s="143" t="s">
        <v>711</v>
      </c>
    </row>
    <row r="182" spans="2:65" s="11" customFormat="1" ht="22.9" customHeight="1">
      <c r="B182" s="120"/>
      <c r="D182" s="121" t="s">
        <v>71</v>
      </c>
      <c r="E182" s="129" t="s">
        <v>712</v>
      </c>
      <c r="F182" s="129" t="s">
        <v>713</v>
      </c>
      <c r="J182" s="130">
        <f>BK182</f>
        <v>76.02</v>
      </c>
      <c r="L182" s="120"/>
      <c r="M182" s="124"/>
      <c r="P182" s="125">
        <f>SUM(P183:P186)</f>
        <v>0</v>
      </c>
      <c r="R182" s="125">
        <f>SUM(R183:R186)</f>
        <v>0</v>
      </c>
      <c r="T182" s="126">
        <f>SUM(T183:T186)</f>
        <v>0</v>
      </c>
      <c r="AR182" s="121" t="s">
        <v>80</v>
      </c>
      <c r="AT182" s="127" t="s">
        <v>71</v>
      </c>
      <c r="AU182" s="127" t="s">
        <v>80</v>
      </c>
      <c r="AY182" s="121" t="s">
        <v>136</v>
      </c>
      <c r="BK182" s="128">
        <f>SUM(BK183:BK186)</f>
        <v>76.02</v>
      </c>
    </row>
    <row r="183" spans="2:65" s="1" customFormat="1" ht="66.75" customHeight="1">
      <c r="B183" s="131"/>
      <c r="C183" s="132" t="s">
        <v>394</v>
      </c>
      <c r="D183" s="132" t="s">
        <v>139</v>
      </c>
      <c r="E183" s="133" t="s">
        <v>714</v>
      </c>
      <c r="F183" s="134" t="s">
        <v>715</v>
      </c>
      <c r="G183" s="135" t="s">
        <v>314</v>
      </c>
      <c r="H183" s="136">
        <v>3.14</v>
      </c>
      <c r="I183" s="137">
        <v>4</v>
      </c>
      <c r="J183" s="137">
        <f>ROUND(I183*H183,2)</f>
        <v>12.56</v>
      </c>
      <c r="K183" s="138"/>
      <c r="L183" s="25"/>
      <c r="M183" s="139" t="s">
        <v>1</v>
      </c>
      <c r="N183" s="140" t="s">
        <v>38</v>
      </c>
      <c r="O183" s="141">
        <v>0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143</v>
      </c>
      <c r="AT183" s="143" t="s">
        <v>139</v>
      </c>
      <c r="AU183" s="143" t="s">
        <v>144</v>
      </c>
      <c r="AY183" s="13" t="s">
        <v>136</v>
      </c>
      <c r="BE183" s="144">
        <f>IF(N183="základná",J183,0)</f>
        <v>0</v>
      </c>
      <c r="BF183" s="144">
        <f>IF(N183="znížená",J183,0)</f>
        <v>12.56</v>
      </c>
      <c r="BG183" s="144">
        <f>IF(N183="zákl. prenesená",J183,0)</f>
        <v>0</v>
      </c>
      <c r="BH183" s="144">
        <f>IF(N183="zníž. prenesená",J183,0)</f>
        <v>0</v>
      </c>
      <c r="BI183" s="144">
        <f>IF(N183="nulová",J183,0)</f>
        <v>0</v>
      </c>
      <c r="BJ183" s="13" t="s">
        <v>144</v>
      </c>
      <c r="BK183" s="144">
        <f>ROUND(I183*H183,2)</f>
        <v>12.56</v>
      </c>
      <c r="BL183" s="13" t="s">
        <v>143</v>
      </c>
      <c r="BM183" s="143" t="s">
        <v>716</v>
      </c>
    </row>
    <row r="184" spans="2:65" s="1" customFormat="1" ht="24.2" customHeight="1">
      <c r="B184" s="131"/>
      <c r="C184" s="132" t="s">
        <v>396</v>
      </c>
      <c r="D184" s="132" t="s">
        <v>139</v>
      </c>
      <c r="E184" s="133" t="s">
        <v>717</v>
      </c>
      <c r="F184" s="134" t="s">
        <v>718</v>
      </c>
      <c r="G184" s="135" t="s">
        <v>314</v>
      </c>
      <c r="H184" s="136">
        <v>3.14</v>
      </c>
      <c r="I184" s="137">
        <v>2.8</v>
      </c>
      <c r="J184" s="137">
        <f>ROUND(I184*H184,2)</f>
        <v>8.7899999999999991</v>
      </c>
      <c r="K184" s="138"/>
      <c r="L184" s="25"/>
      <c r="M184" s="139" t="s">
        <v>1</v>
      </c>
      <c r="N184" s="140" t="s">
        <v>38</v>
      </c>
      <c r="O184" s="141">
        <v>0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143</v>
      </c>
      <c r="AT184" s="143" t="s">
        <v>139</v>
      </c>
      <c r="AU184" s="143" t="s">
        <v>144</v>
      </c>
      <c r="AY184" s="13" t="s">
        <v>136</v>
      </c>
      <c r="BE184" s="144">
        <f>IF(N184="základná",J184,0)</f>
        <v>0</v>
      </c>
      <c r="BF184" s="144">
        <f>IF(N184="znížená",J184,0)</f>
        <v>8.7899999999999991</v>
      </c>
      <c r="BG184" s="144">
        <f>IF(N184="zákl. prenesená",J184,0)</f>
        <v>0</v>
      </c>
      <c r="BH184" s="144">
        <f>IF(N184="zníž. prenesená",J184,0)</f>
        <v>0</v>
      </c>
      <c r="BI184" s="144">
        <f>IF(N184="nulová",J184,0)</f>
        <v>0</v>
      </c>
      <c r="BJ184" s="13" t="s">
        <v>144</v>
      </c>
      <c r="BK184" s="144">
        <f>ROUND(I184*H184,2)</f>
        <v>8.7899999999999991</v>
      </c>
      <c r="BL184" s="13" t="s">
        <v>143</v>
      </c>
      <c r="BM184" s="143" t="s">
        <v>719</v>
      </c>
    </row>
    <row r="185" spans="2:65" s="1" customFormat="1" ht="37.9" customHeight="1">
      <c r="B185" s="131"/>
      <c r="C185" s="145" t="s">
        <v>398</v>
      </c>
      <c r="D185" s="145" t="s">
        <v>178</v>
      </c>
      <c r="E185" s="146" t="s">
        <v>720</v>
      </c>
      <c r="F185" s="147" t="s">
        <v>721</v>
      </c>
      <c r="G185" s="148" t="s">
        <v>663</v>
      </c>
      <c r="H185" s="149">
        <v>4.2939999999999996</v>
      </c>
      <c r="I185" s="150">
        <v>12</v>
      </c>
      <c r="J185" s="150">
        <f>ROUND(I185*H185,2)</f>
        <v>51.53</v>
      </c>
      <c r="K185" s="151"/>
      <c r="L185" s="152"/>
      <c r="M185" s="153" t="s">
        <v>1</v>
      </c>
      <c r="N185" s="154" t="s">
        <v>38</v>
      </c>
      <c r="O185" s="141">
        <v>0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181</v>
      </c>
      <c r="AT185" s="143" t="s">
        <v>178</v>
      </c>
      <c r="AU185" s="143" t="s">
        <v>144</v>
      </c>
      <c r="AY185" s="13" t="s">
        <v>136</v>
      </c>
      <c r="BE185" s="144">
        <f>IF(N185="základná",J185,0)</f>
        <v>0</v>
      </c>
      <c r="BF185" s="144">
        <f>IF(N185="znížená",J185,0)</f>
        <v>51.53</v>
      </c>
      <c r="BG185" s="144">
        <f>IF(N185="zákl. prenesená",J185,0)</f>
        <v>0</v>
      </c>
      <c r="BH185" s="144">
        <f>IF(N185="zníž. prenesená",J185,0)</f>
        <v>0</v>
      </c>
      <c r="BI185" s="144">
        <f>IF(N185="nulová",J185,0)</f>
        <v>0</v>
      </c>
      <c r="BJ185" s="13" t="s">
        <v>144</v>
      </c>
      <c r="BK185" s="144">
        <f>ROUND(I185*H185,2)</f>
        <v>51.53</v>
      </c>
      <c r="BL185" s="13" t="s">
        <v>143</v>
      </c>
      <c r="BM185" s="143" t="s">
        <v>722</v>
      </c>
    </row>
    <row r="186" spans="2:65" s="1" customFormat="1" ht="33" customHeight="1">
      <c r="B186" s="131"/>
      <c r="C186" s="132" t="s">
        <v>400</v>
      </c>
      <c r="D186" s="132" t="s">
        <v>139</v>
      </c>
      <c r="E186" s="133" t="s">
        <v>709</v>
      </c>
      <c r="F186" s="134" t="s">
        <v>710</v>
      </c>
      <c r="G186" s="135" t="s">
        <v>314</v>
      </c>
      <c r="H186" s="136">
        <v>6.28</v>
      </c>
      <c r="I186" s="137">
        <v>0.5</v>
      </c>
      <c r="J186" s="137">
        <f>ROUND(I186*H186,2)</f>
        <v>3.14</v>
      </c>
      <c r="K186" s="138"/>
      <c r="L186" s="25"/>
      <c r="M186" s="139" t="s">
        <v>1</v>
      </c>
      <c r="N186" s="140" t="s">
        <v>38</v>
      </c>
      <c r="O186" s="141">
        <v>0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143</v>
      </c>
      <c r="AT186" s="143" t="s">
        <v>139</v>
      </c>
      <c r="AU186" s="143" t="s">
        <v>144</v>
      </c>
      <c r="AY186" s="13" t="s">
        <v>136</v>
      </c>
      <c r="BE186" s="144">
        <f>IF(N186="základná",J186,0)</f>
        <v>0</v>
      </c>
      <c r="BF186" s="144">
        <f>IF(N186="znížená",J186,0)</f>
        <v>3.14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13" t="s">
        <v>144</v>
      </c>
      <c r="BK186" s="144">
        <f>ROUND(I186*H186,2)</f>
        <v>3.14</v>
      </c>
      <c r="BL186" s="13" t="s">
        <v>143</v>
      </c>
      <c r="BM186" s="143" t="s">
        <v>723</v>
      </c>
    </row>
    <row r="187" spans="2:65" s="11" customFormat="1" ht="22.9" customHeight="1">
      <c r="B187" s="120"/>
      <c r="D187" s="121" t="s">
        <v>71</v>
      </c>
      <c r="E187" s="129" t="s">
        <v>724</v>
      </c>
      <c r="F187" s="129" t="s">
        <v>725</v>
      </c>
      <c r="J187" s="130">
        <f>BK187</f>
        <v>2000</v>
      </c>
      <c r="L187" s="120"/>
      <c r="M187" s="124"/>
      <c r="P187" s="125">
        <f>P188</f>
        <v>0</v>
      </c>
      <c r="R187" s="125">
        <f>R188</f>
        <v>0</v>
      </c>
      <c r="T187" s="126">
        <f>T188</f>
        <v>0</v>
      </c>
      <c r="AR187" s="121" t="s">
        <v>80</v>
      </c>
      <c r="AT187" s="127" t="s">
        <v>71</v>
      </c>
      <c r="AU187" s="127" t="s">
        <v>80</v>
      </c>
      <c r="AY187" s="121" t="s">
        <v>136</v>
      </c>
      <c r="BK187" s="128">
        <f>BK188</f>
        <v>2000</v>
      </c>
    </row>
    <row r="188" spans="2:65" s="1" customFormat="1" ht="16.5" customHeight="1">
      <c r="B188" s="131"/>
      <c r="C188" s="132" t="s">
        <v>550</v>
      </c>
      <c r="D188" s="132" t="s">
        <v>139</v>
      </c>
      <c r="E188" s="133" t="s">
        <v>726</v>
      </c>
      <c r="F188" s="134" t="s">
        <v>727</v>
      </c>
      <c r="G188" s="135" t="s">
        <v>242</v>
      </c>
      <c r="H188" s="136">
        <v>1</v>
      </c>
      <c r="I188" s="137">
        <v>2000</v>
      </c>
      <c r="J188" s="137">
        <f>ROUND(I188*H188,2)</f>
        <v>2000</v>
      </c>
      <c r="K188" s="138"/>
      <c r="L188" s="25"/>
      <c r="M188" s="155" t="s">
        <v>1</v>
      </c>
      <c r="N188" s="156" t="s">
        <v>38</v>
      </c>
      <c r="O188" s="157">
        <v>0</v>
      </c>
      <c r="P188" s="157">
        <f>O188*H188</f>
        <v>0</v>
      </c>
      <c r="Q188" s="157">
        <v>0</v>
      </c>
      <c r="R188" s="157">
        <f>Q188*H188</f>
        <v>0</v>
      </c>
      <c r="S188" s="157">
        <v>0</v>
      </c>
      <c r="T188" s="158">
        <f>S188*H188</f>
        <v>0</v>
      </c>
      <c r="AR188" s="143" t="s">
        <v>143</v>
      </c>
      <c r="AT188" s="143" t="s">
        <v>139</v>
      </c>
      <c r="AU188" s="143" t="s">
        <v>144</v>
      </c>
      <c r="AY188" s="13" t="s">
        <v>136</v>
      </c>
      <c r="BE188" s="144">
        <f>IF(N188="základná",J188,0)</f>
        <v>0</v>
      </c>
      <c r="BF188" s="144">
        <f>IF(N188="znížená",J188,0)</f>
        <v>2000</v>
      </c>
      <c r="BG188" s="144">
        <f>IF(N188="zákl. prenesená",J188,0)</f>
        <v>0</v>
      </c>
      <c r="BH188" s="144">
        <f>IF(N188="zníž. prenesená",J188,0)</f>
        <v>0</v>
      </c>
      <c r="BI188" s="144">
        <f>IF(N188="nulová",J188,0)</f>
        <v>0</v>
      </c>
      <c r="BJ188" s="13" t="s">
        <v>144</v>
      </c>
      <c r="BK188" s="144">
        <f>ROUND(I188*H188,2)</f>
        <v>2000</v>
      </c>
      <c r="BL188" s="13" t="s">
        <v>143</v>
      </c>
      <c r="BM188" s="143" t="s">
        <v>728</v>
      </c>
    </row>
    <row r="189" spans="2:65" s="1" customFormat="1" ht="6.95" customHeight="1">
      <c r="B189" s="40"/>
      <c r="C189" s="41"/>
      <c r="D189" s="41"/>
      <c r="E189" s="41"/>
      <c r="F189" s="41"/>
      <c r="G189" s="41"/>
      <c r="H189" s="41"/>
      <c r="I189" s="41"/>
      <c r="J189" s="41"/>
      <c r="K189" s="41"/>
      <c r="L189" s="25"/>
    </row>
  </sheetData>
  <autoFilter ref="C124:K188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M15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5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106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6" t="str">
        <f>'Rekapitulácia stavby'!K6</f>
        <v>Revitalizácia verejného priestranstva Kazanská</v>
      </c>
      <c r="F7" s="197"/>
      <c r="G7" s="197"/>
      <c r="H7" s="197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59" t="s">
        <v>729</v>
      </c>
      <c r="F9" s="198"/>
      <c r="G9" s="198"/>
      <c r="H9" s="198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6. 8. 2022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8" t="str">
        <f>'Rekapitulácia stavby'!E14</f>
        <v xml:space="preserve"> </v>
      </c>
      <c r="F18" s="178"/>
      <c r="G18" s="178"/>
      <c r="H18" s="178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28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ROUND(J123, 2)</f>
        <v>30819.05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ROUND((SUM(BE123:BE157)),  2)</f>
        <v>0</v>
      </c>
      <c r="G33" s="88"/>
      <c r="H33" s="88"/>
      <c r="I33" s="89">
        <v>0.2</v>
      </c>
      <c r="J33" s="87">
        <f>ROUND(((SUM(BE123:BE157))*I33),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ROUND((SUM(BF123:BF157)),  2)</f>
        <v>30819.05</v>
      </c>
      <c r="I34" s="91">
        <v>0.2</v>
      </c>
      <c r="J34" s="90">
        <f>ROUND(((SUM(BF123:BF157))*I34),  2)</f>
        <v>6163.81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ROUND((SUM(BG123:BG157)),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ROUND((SUM(BH123:BH157)),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ROUND((SUM(BI123:BI157)),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36982.86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109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6" t="str">
        <f>E7</f>
        <v>Revitalizácia verejného priestranstva Kazanská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107</v>
      </c>
      <c r="L86" s="25"/>
    </row>
    <row r="87" spans="2:47" s="1" customFormat="1" ht="16.5" hidden="1" customHeight="1">
      <c r="B87" s="25"/>
      <c r="E87" s="159" t="str">
        <f>E9</f>
        <v>SO-04 - Verejné osvetlenie</v>
      </c>
      <c r="F87" s="198"/>
      <c r="G87" s="198"/>
      <c r="H87" s="198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>mestská časť Vrakuňa</v>
      </c>
      <c r="I89" s="22" t="s">
        <v>19</v>
      </c>
      <c r="J89" s="48" t="str">
        <f>IF(J12="","",J12)</f>
        <v>6. 8. 2022</v>
      </c>
      <c r="L89" s="25"/>
    </row>
    <row r="90" spans="2:47" s="1" customFormat="1" ht="6.95" hidden="1" customHeight="1">
      <c r="B90" s="25"/>
      <c r="L90" s="25"/>
    </row>
    <row r="91" spans="2:47" s="1" customFormat="1" ht="25.7" hidden="1" customHeight="1">
      <c r="B91" s="25"/>
      <c r="C91" s="22" t="s">
        <v>21</v>
      </c>
      <c r="F91" s="20" t="str">
        <f>E15</f>
        <v>Hlavné mesto SR Bratislava</v>
      </c>
      <c r="I91" s="22" t="s">
        <v>27</v>
      </c>
      <c r="J91" s="23" t="str">
        <f>E21</f>
        <v>PLURAL, s.r.o. &amp; ZEROZERO.SK</v>
      </c>
      <c r="L91" s="25"/>
    </row>
    <row r="92" spans="2:47" s="1" customFormat="1" ht="25.7" hidden="1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PLURAL, s.r.o. &amp; ZEROZERO.SK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110</v>
      </c>
      <c r="D94" s="92"/>
      <c r="E94" s="92"/>
      <c r="F94" s="92"/>
      <c r="G94" s="92"/>
      <c r="H94" s="92"/>
      <c r="I94" s="92"/>
      <c r="J94" s="101" t="s">
        <v>111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112</v>
      </c>
      <c r="J96" s="62">
        <f>J123</f>
        <v>30819.05</v>
      </c>
      <c r="L96" s="25"/>
      <c r="AU96" s="13" t="s">
        <v>113</v>
      </c>
    </row>
    <row r="97" spans="2:12" s="8" customFormat="1" ht="24.95" hidden="1" customHeight="1">
      <c r="B97" s="103"/>
      <c r="D97" s="104" t="s">
        <v>730</v>
      </c>
      <c r="E97" s="105"/>
      <c r="F97" s="105"/>
      <c r="G97" s="105"/>
      <c r="H97" s="105"/>
      <c r="I97" s="105"/>
      <c r="J97" s="106">
        <f>J124</f>
        <v>30819.05</v>
      </c>
      <c r="L97" s="103"/>
    </row>
    <row r="98" spans="2:12" s="9" customFormat="1" ht="19.899999999999999" hidden="1" customHeight="1">
      <c r="B98" s="107"/>
      <c r="D98" s="108" t="s">
        <v>731</v>
      </c>
      <c r="E98" s="109"/>
      <c r="F98" s="109"/>
      <c r="G98" s="109"/>
      <c r="H98" s="109"/>
      <c r="I98" s="109"/>
      <c r="J98" s="110">
        <f>J125</f>
        <v>14950</v>
      </c>
      <c r="L98" s="107"/>
    </row>
    <row r="99" spans="2:12" s="9" customFormat="1" ht="19.899999999999999" hidden="1" customHeight="1">
      <c r="B99" s="107"/>
      <c r="D99" s="108" t="s">
        <v>732</v>
      </c>
      <c r="E99" s="109"/>
      <c r="F99" s="109"/>
      <c r="G99" s="109"/>
      <c r="H99" s="109"/>
      <c r="I99" s="109"/>
      <c r="J99" s="110">
        <f>J128</f>
        <v>256</v>
      </c>
      <c r="L99" s="107"/>
    </row>
    <row r="100" spans="2:12" s="9" customFormat="1" ht="19.899999999999999" hidden="1" customHeight="1">
      <c r="B100" s="107"/>
      <c r="D100" s="108" t="s">
        <v>733</v>
      </c>
      <c r="E100" s="109"/>
      <c r="F100" s="109"/>
      <c r="G100" s="109"/>
      <c r="H100" s="109"/>
      <c r="I100" s="109"/>
      <c r="J100" s="110">
        <f>J133</f>
        <v>2827.5</v>
      </c>
      <c r="L100" s="107"/>
    </row>
    <row r="101" spans="2:12" s="9" customFormat="1" ht="19.899999999999999" hidden="1" customHeight="1">
      <c r="B101" s="107"/>
      <c r="D101" s="108" t="s">
        <v>734</v>
      </c>
      <c r="E101" s="109"/>
      <c r="F101" s="109"/>
      <c r="G101" s="109"/>
      <c r="H101" s="109"/>
      <c r="I101" s="109"/>
      <c r="J101" s="110">
        <f>J139</f>
        <v>1540</v>
      </c>
      <c r="L101" s="107"/>
    </row>
    <row r="102" spans="2:12" s="9" customFormat="1" ht="19.899999999999999" hidden="1" customHeight="1">
      <c r="B102" s="107"/>
      <c r="D102" s="108" t="s">
        <v>735</v>
      </c>
      <c r="E102" s="109"/>
      <c r="F102" s="109"/>
      <c r="G102" s="109"/>
      <c r="H102" s="109"/>
      <c r="I102" s="109"/>
      <c r="J102" s="110">
        <f>J143</f>
        <v>8445.5499999999993</v>
      </c>
      <c r="L102" s="107"/>
    </row>
    <row r="103" spans="2:12" s="9" customFormat="1" ht="19.899999999999999" hidden="1" customHeight="1">
      <c r="B103" s="107"/>
      <c r="D103" s="108" t="s">
        <v>736</v>
      </c>
      <c r="E103" s="109"/>
      <c r="F103" s="109"/>
      <c r="G103" s="109"/>
      <c r="H103" s="109"/>
      <c r="I103" s="109"/>
      <c r="J103" s="110">
        <f>J151</f>
        <v>2800</v>
      </c>
      <c r="L103" s="107"/>
    </row>
    <row r="104" spans="2:12" s="1" customFormat="1" ht="21.75" hidden="1" customHeight="1">
      <c r="B104" s="25"/>
      <c r="L104" s="25"/>
    </row>
    <row r="105" spans="2:12" s="1" customFormat="1" ht="6.95" hidden="1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12" s="1" customFormat="1" ht="24.95" customHeight="1">
      <c r="B110" s="25"/>
      <c r="C110" s="17" t="s">
        <v>122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13</v>
      </c>
      <c r="L112" s="25"/>
    </row>
    <row r="113" spans="2:65" s="1" customFormat="1" ht="16.5" customHeight="1">
      <c r="B113" s="25"/>
      <c r="E113" s="196" t="str">
        <f>E7</f>
        <v>Revitalizácia verejného priestranstva Kazanská</v>
      </c>
      <c r="F113" s="197"/>
      <c r="G113" s="197"/>
      <c r="H113" s="197"/>
      <c r="L113" s="25"/>
    </row>
    <row r="114" spans="2:65" s="1" customFormat="1" ht="12" customHeight="1">
      <c r="B114" s="25"/>
      <c r="C114" s="22" t="s">
        <v>107</v>
      </c>
      <c r="L114" s="25"/>
    </row>
    <row r="115" spans="2:65" s="1" customFormat="1" ht="16.5" customHeight="1">
      <c r="B115" s="25"/>
      <c r="E115" s="159" t="str">
        <f>E9</f>
        <v>SO-04 - Verejné osvetlenie</v>
      </c>
      <c r="F115" s="198"/>
      <c r="G115" s="198"/>
      <c r="H115" s="198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2" t="s">
        <v>17</v>
      </c>
      <c r="F117" s="20" t="str">
        <f>F12</f>
        <v>mestská časť Vrakuňa</v>
      </c>
      <c r="I117" s="22" t="s">
        <v>19</v>
      </c>
      <c r="J117" s="48" t="str">
        <f>IF(J12="","",J12)</f>
        <v>6. 8. 2022</v>
      </c>
      <c r="L117" s="25"/>
    </row>
    <row r="118" spans="2:65" s="1" customFormat="1" ht="6.95" customHeight="1">
      <c r="B118" s="25"/>
      <c r="L118" s="25"/>
    </row>
    <row r="119" spans="2:65" s="1" customFormat="1" ht="25.7" customHeight="1">
      <c r="B119" s="25"/>
      <c r="C119" s="22" t="s">
        <v>21</v>
      </c>
      <c r="F119" s="20" t="str">
        <f>E15</f>
        <v>Hlavné mesto SR Bratislava</v>
      </c>
      <c r="I119" s="22" t="s">
        <v>27</v>
      </c>
      <c r="J119" s="23" t="str">
        <f>E21</f>
        <v>PLURAL, s.r.o. &amp; ZEROZERO.SK</v>
      </c>
      <c r="L119" s="25"/>
    </row>
    <row r="120" spans="2:65" s="1" customFormat="1" ht="25.7" customHeight="1">
      <c r="B120" s="25"/>
      <c r="C120" s="22" t="s">
        <v>25</v>
      </c>
      <c r="F120" s="20" t="str">
        <f>IF(E18="","",E18)</f>
        <v xml:space="preserve"> </v>
      </c>
      <c r="I120" s="22" t="s">
        <v>30</v>
      </c>
      <c r="J120" s="23" t="str">
        <f>E24</f>
        <v>PLURAL, s.r.o. &amp; ZEROZERO.SK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11"/>
      <c r="C122" s="112" t="s">
        <v>123</v>
      </c>
      <c r="D122" s="113" t="s">
        <v>57</v>
      </c>
      <c r="E122" s="113" t="s">
        <v>53</v>
      </c>
      <c r="F122" s="113" t="s">
        <v>54</v>
      </c>
      <c r="G122" s="113" t="s">
        <v>124</v>
      </c>
      <c r="H122" s="113" t="s">
        <v>125</v>
      </c>
      <c r="I122" s="113" t="s">
        <v>126</v>
      </c>
      <c r="J122" s="114" t="s">
        <v>111</v>
      </c>
      <c r="K122" s="115" t="s">
        <v>127</v>
      </c>
      <c r="L122" s="111"/>
      <c r="M122" s="55" t="s">
        <v>1</v>
      </c>
      <c r="N122" s="56" t="s">
        <v>36</v>
      </c>
      <c r="O122" s="56" t="s">
        <v>128</v>
      </c>
      <c r="P122" s="56" t="s">
        <v>129</v>
      </c>
      <c r="Q122" s="56" t="s">
        <v>130</v>
      </c>
      <c r="R122" s="56" t="s">
        <v>131</v>
      </c>
      <c r="S122" s="56" t="s">
        <v>132</v>
      </c>
      <c r="T122" s="57" t="s">
        <v>133</v>
      </c>
    </row>
    <row r="123" spans="2:65" s="1" customFormat="1" ht="22.9" customHeight="1">
      <c r="B123" s="25"/>
      <c r="C123" s="60" t="s">
        <v>112</v>
      </c>
      <c r="J123" s="116">
        <f>BK123</f>
        <v>30819.05</v>
      </c>
      <c r="L123" s="25"/>
      <c r="M123" s="58"/>
      <c r="N123" s="49"/>
      <c r="O123" s="49"/>
      <c r="P123" s="117">
        <f>P124</f>
        <v>0</v>
      </c>
      <c r="Q123" s="49"/>
      <c r="R123" s="117">
        <f>R124</f>
        <v>0</v>
      </c>
      <c r="S123" s="49"/>
      <c r="T123" s="118">
        <f>T124</f>
        <v>0</v>
      </c>
      <c r="AT123" s="13" t="s">
        <v>71</v>
      </c>
      <c r="AU123" s="13" t="s">
        <v>113</v>
      </c>
      <c r="BK123" s="119">
        <f>BK124</f>
        <v>30819.05</v>
      </c>
    </row>
    <row r="124" spans="2:65" s="11" customFormat="1" ht="25.9" customHeight="1">
      <c r="B124" s="120"/>
      <c r="D124" s="121" t="s">
        <v>71</v>
      </c>
      <c r="E124" s="122" t="s">
        <v>737</v>
      </c>
      <c r="F124" s="122" t="s">
        <v>738</v>
      </c>
      <c r="J124" s="123">
        <f>BK124</f>
        <v>30819.05</v>
      </c>
      <c r="L124" s="120"/>
      <c r="M124" s="124"/>
      <c r="P124" s="125">
        <f>P125+P128+P133+P139+P143+P151</f>
        <v>0</v>
      </c>
      <c r="R124" s="125">
        <f>R125+R128+R133+R139+R143+R151</f>
        <v>0</v>
      </c>
      <c r="T124" s="126">
        <f>T125+T128+T133+T139+T143+T151</f>
        <v>0</v>
      </c>
      <c r="AR124" s="121" t="s">
        <v>191</v>
      </c>
      <c r="AT124" s="127" t="s">
        <v>71</v>
      </c>
      <c r="AU124" s="127" t="s">
        <v>72</v>
      </c>
      <c r="AY124" s="121" t="s">
        <v>136</v>
      </c>
      <c r="BK124" s="128">
        <f>BK125+BK128+BK133+BK139+BK143+BK151</f>
        <v>30819.05</v>
      </c>
    </row>
    <row r="125" spans="2:65" s="11" customFormat="1" ht="22.9" customHeight="1">
      <c r="B125" s="120"/>
      <c r="D125" s="121" t="s">
        <v>71</v>
      </c>
      <c r="E125" s="129" t="s">
        <v>739</v>
      </c>
      <c r="F125" s="129" t="s">
        <v>740</v>
      </c>
      <c r="J125" s="130">
        <f>BK125</f>
        <v>14950</v>
      </c>
      <c r="L125" s="120"/>
      <c r="M125" s="124"/>
      <c r="P125" s="125">
        <f>SUM(P126:P127)</f>
        <v>0</v>
      </c>
      <c r="R125" s="125">
        <f>SUM(R126:R127)</f>
        <v>0</v>
      </c>
      <c r="T125" s="126">
        <f>SUM(T126:T127)</f>
        <v>0</v>
      </c>
      <c r="AR125" s="121" t="s">
        <v>80</v>
      </c>
      <c r="AT125" s="127" t="s">
        <v>71</v>
      </c>
      <c r="AU125" s="127" t="s">
        <v>80</v>
      </c>
      <c r="AY125" s="121" t="s">
        <v>136</v>
      </c>
      <c r="BK125" s="128">
        <f>SUM(BK126:BK127)</f>
        <v>14950</v>
      </c>
    </row>
    <row r="126" spans="2:65" s="1" customFormat="1" ht="24.2" customHeight="1">
      <c r="B126" s="131"/>
      <c r="C126" s="132" t="s">
        <v>307</v>
      </c>
      <c r="D126" s="132" t="s">
        <v>139</v>
      </c>
      <c r="E126" s="133" t="s">
        <v>741</v>
      </c>
      <c r="F126" s="134" t="s">
        <v>742</v>
      </c>
      <c r="G126" s="135" t="s">
        <v>175</v>
      </c>
      <c r="H126" s="136">
        <v>26</v>
      </c>
      <c r="I126" s="137">
        <v>450</v>
      </c>
      <c r="J126" s="137">
        <f>ROUND(I126*H126,2)</f>
        <v>11700</v>
      </c>
      <c r="K126" s="138"/>
      <c r="L126" s="25"/>
      <c r="M126" s="139" t="s">
        <v>1</v>
      </c>
      <c r="N126" s="140" t="s">
        <v>38</v>
      </c>
      <c r="O126" s="141">
        <v>0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143</v>
      </c>
      <c r="AT126" s="143" t="s">
        <v>139</v>
      </c>
      <c r="AU126" s="143" t="s">
        <v>144</v>
      </c>
      <c r="AY126" s="13" t="s">
        <v>136</v>
      </c>
      <c r="BE126" s="144">
        <f>IF(N126="základná",J126,0)</f>
        <v>0</v>
      </c>
      <c r="BF126" s="144">
        <f>IF(N126="znížená",J126,0)</f>
        <v>11700</v>
      </c>
      <c r="BG126" s="144">
        <f>IF(N126="zákl. prenesená",J126,0)</f>
        <v>0</v>
      </c>
      <c r="BH126" s="144">
        <f>IF(N126="zníž. prenesená",J126,0)</f>
        <v>0</v>
      </c>
      <c r="BI126" s="144">
        <f>IF(N126="nulová",J126,0)</f>
        <v>0</v>
      </c>
      <c r="BJ126" s="13" t="s">
        <v>144</v>
      </c>
      <c r="BK126" s="144">
        <f>ROUND(I126*H126,2)</f>
        <v>11700</v>
      </c>
      <c r="BL126" s="13" t="s">
        <v>143</v>
      </c>
      <c r="BM126" s="143" t="s">
        <v>743</v>
      </c>
    </row>
    <row r="127" spans="2:65" s="1" customFormat="1" ht="21.75" customHeight="1">
      <c r="B127" s="131"/>
      <c r="C127" s="132" t="s">
        <v>299</v>
      </c>
      <c r="D127" s="132" t="s">
        <v>139</v>
      </c>
      <c r="E127" s="133" t="s">
        <v>744</v>
      </c>
      <c r="F127" s="134" t="s">
        <v>745</v>
      </c>
      <c r="G127" s="135" t="s">
        <v>175</v>
      </c>
      <c r="H127" s="136">
        <v>13</v>
      </c>
      <c r="I127" s="137">
        <v>250</v>
      </c>
      <c r="J127" s="137">
        <f>ROUND(I127*H127,2)</f>
        <v>3250</v>
      </c>
      <c r="K127" s="138"/>
      <c r="L127" s="25"/>
      <c r="M127" s="139" t="s">
        <v>1</v>
      </c>
      <c r="N127" s="140" t="s">
        <v>38</v>
      </c>
      <c r="O127" s="141">
        <v>0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143</v>
      </c>
      <c r="AT127" s="143" t="s">
        <v>139</v>
      </c>
      <c r="AU127" s="143" t="s">
        <v>144</v>
      </c>
      <c r="AY127" s="13" t="s">
        <v>136</v>
      </c>
      <c r="BE127" s="144">
        <f>IF(N127="základná",J127,0)</f>
        <v>0</v>
      </c>
      <c r="BF127" s="144">
        <f>IF(N127="znížená",J127,0)</f>
        <v>3250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144</v>
      </c>
      <c r="BK127" s="144">
        <f>ROUND(I127*H127,2)</f>
        <v>3250</v>
      </c>
      <c r="BL127" s="13" t="s">
        <v>143</v>
      </c>
      <c r="BM127" s="143" t="s">
        <v>746</v>
      </c>
    </row>
    <row r="128" spans="2:65" s="11" customFormat="1" ht="22.9" customHeight="1">
      <c r="B128" s="120"/>
      <c r="D128" s="121" t="s">
        <v>71</v>
      </c>
      <c r="E128" s="129" t="s">
        <v>747</v>
      </c>
      <c r="F128" s="129" t="s">
        <v>748</v>
      </c>
      <c r="J128" s="130">
        <f>BK128</f>
        <v>256</v>
      </c>
      <c r="L128" s="120"/>
      <c r="M128" s="124"/>
      <c r="P128" s="125">
        <f>SUM(P129:P132)</f>
        <v>0</v>
      </c>
      <c r="R128" s="125">
        <f>SUM(R129:R132)</f>
        <v>0</v>
      </c>
      <c r="T128" s="126">
        <f>SUM(T129:T132)</f>
        <v>0</v>
      </c>
      <c r="AR128" s="121" t="s">
        <v>80</v>
      </c>
      <c r="AT128" s="127" t="s">
        <v>71</v>
      </c>
      <c r="AU128" s="127" t="s">
        <v>80</v>
      </c>
      <c r="AY128" s="121" t="s">
        <v>136</v>
      </c>
      <c r="BK128" s="128">
        <f>SUM(BK129:BK132)</f>
        <v>256</v>
      </c>
    </row>
    <row r="129" spans="2:65" s="1" customFormat="1" ht="24.2" customHeight="1">
      <c r="B129" s="131"/>
      <c r="C129" s="132" t="s">
        <v>303</v>
      </c>
      <c r="D129" s="132" t="s">
        <v>139</v>
      </c>
      <c r="E129" s="133" t="s">
        <v>749</v>
      </c>
      <c r="F129" s="134" t="s">
        <v>750</v>
      </c>
      <c r="G129" s="135" t="s">
        <v>175</v>
      </c>
      <c r="H129" s="136">
        <v>4</v>
      </c>
      <c r="I129" s="137">
        <v>20</v>
      </c>
      <c r="J129" s="137">
        <f>ROUND(I129*H129,2)</f>
        <v>80</v>
      </c>
      <c r="K129" s="138"/>
      <c r="L129" s="25"/>
      <c r="M129" s="139" t="s">
        <v>1</v>
      </c>
      <c r="N129" s="140" t="s">
        <v>38</v>
      </c>
      <c r="O129" s="141">
        <v>0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143</v>
      </c>
      <c r="AT129" s="143" t="s">
        <v>139</v>
      </c>
      <c r="AU129" s="143" t="s">
        <v>144</v>
      </c>
      <c r="AY129" s="13" t="s">
        <v>136</v>
      </c>
      <c r="BE129" s="144">
        <f>IF(N129="základná",J129,0)</f>
        <v>0</v>
      </c>
      <c r="BF129" s="144">
        <f>IF(N129="znížená",J129,0)</f>
        <v>80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144</v>
      </c>
      <c r="BK129" s="144">
        <f>ROUND(I129*H129,2)</f>
        <v>80</v>
      </c>
      <c r="BL129" s="13" t="s">
        <v>143</v>
      </c>
      <c r="BM129" s="143" t="s">
        <v>751</v>
      </c>
    </row>
    <row r="130" spans="2:65" s="1" customFormat="1" ht="16.5" customHeight="1">
      <c r="B130" s="131"/>
      <c r="C130" s="132" t="s">
        <v>231</v>
      </c>
      <c r="D130" s="132" t="s">
        <v>139</v>
      </c>
      <c r="E130" s="133" t="s">
        <v>752</v>
      </c>
      <c r="F130" s="134" t="s">
        <v>753</v>
      </c>
      <c r="G130" s="135" t="s">
        <v>175</v>
      </c>
      <c r="H130" s="136">
        <v>4</v>
      </c>
      <c r="I130" s="137">
        <v>6</v>
      </c>
      <c r="J130" s="137">
        <f>ROUND(I130*H130,2)</f>
        <v>24</v>
      </c>
      <c r="K130" s="138"/>
      <c r="L130" s="25"/>
      <c r="M130" s="139" t="s">
        <v>1</v>
      </c>
      <c r="N130" s="140" t="s">
        <v>38</v>
      </c>
      <c r="O130" s="141">
        <v>0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143</v>
      </c>
      <c r="AT130" s="143" t="s">
        <v>139</v>
      </c>
      <c r="AU130" s="143" t="s">
        <v>144</v>
      </c>
      <c r="AY130" s="13" t="s">
        <v>136</v>
      </c>
      <c r="BE130" s="144">
        <f>IF(N130="základná",J130,0)</f>
        <v>0</v>
      </c>
      <c r="BF130" s="144">
        <f>IF(N130="znížená",J130,0)</f>
        <v>24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3" t="s">
        <v>144</v>
      </c>
      <c r="BK130" s="144">
        <f>ROUND(I130*H130,2)</f>
        <v>24</v>
      </c>
      <c r="BL130" s="13" t="s">
        <v>143</v>
      </c>
      <c r="BM130" s="143" t="s">
        <v>754</v>
      </c>
    </row>
    <row r="131" spans="2:65" s="1" customFormat="1" ht="16.5" customHeight="1">
      <c r="B131" s="131"/>
      <c r="C131" s="132" t="s">
        <v>235</v>
      </c>
      <c r="D131" s="132" t="s">
        <v>139</v>
      </c>
      <c r="E131" s="133" t="s">
        <v>755</v>
      </c>
      <c r="F131" s="134" t="s">
        <v>756</v>
      </c>
      <c r="G131" s="135" t="s">
        <v>485</v>
      </c>
      <c r="H131" s="136">
        <v>80</v>
      </c>
      <c r="I131" s="137">
        <v>1.1000000000000001</v>
      </c>
      <c r="J131" s="137">
        <f>ROUND(I131*H131,2)</f>
        <v>88</v>
      </c>
      <c r="K131" s="138"/>
      <c r="L131" s="25"/>
      <c r="M131" s="139" t="s">
        <v>1</v>
      </c>
      <c r="N131" s="140" t="s">
        <v>38</v>
      </c>
      <c r="O131" s="141">
        <v>0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143</v>
      </c>
      <c r="AT131" s="143" t="s">
        <v>139</v>
      </c>
      <c r="AU131" s="143" t="s">
        <v>144</v>
      </c>
      <c r="AY131" s="13" t="s">
        <v>136</v>
      </c>
      <c r="BE131" s="144">
        <f>IF(N131="základná",J131,0)</f>
        <v>0</v>
      </c>
      <c r="BF131" s="144">
        <f>IF(N131="znížená",J131,0)</f>
        <v>88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3" t="s">
        <v>144</v>
      </c>
      <c r="BK131" s="144">
        <f>ROUND(I131*H131,2)</f>
        <v>88</v>
      </c>
      <c r="BL131" s="13" t="s">
        <v>143</v>
      </c>
      <c r="BM131" s="143" t="s">
        <v>757</v>
      </c>
    </row>
    <row r="132" spans="2:65" s="1" customFormat="1" ht="16.5" customHeight="1">
      <c r="B132" s="131"/>
      <c r="C132" s="132" t="s">
        <v>239</v>
      </c>
      <c r="D132" s="132" t="s">
        <v>139</v>
      </c>
      <c r="E132" s="133" t="s">
        <v>758</v>
      </c>
      <c r="F132" s="134" t="s">
        <v>759</v>
      </c>
      <c r="G132" s="135" t="s">
        <v>485</v>
      </c>
      <c r="H132" s="136">
        <v>80</v>
      </c>
      <c r="I132" s="137">
        <v>0.8</v>
      </c>
      <c r="J132" s="137">
        <f>ROUND(I132*H132,2)</f>
        <v>64</v>
      </c>
      <c r="K132" s="138"/>
      <c r="L132" s="25"/>
      <c r="M132" s="139" t="s">
        <v>1</v>
      </c>
      <c r="N132" s="140" t="s">
        <v>38</v>
      </c>
      <c r="O132" s="141">
        <v>0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143</v>
      </c>
      <c r="AT132" s="143" t="s">
        <v>139</v>
      </c>
      <c r="AU132" s="143" t="s">
        <v>144</v>
      </c>
      <c r="AY132" s="13" t="s">
        <v>136</v>
      </c>
      <c r="BE132" s="144">
        <f>IF(N132="základná",J132,0)</f>
        <v>0</v>
      </c>
      <c r="BF132" s="144">
        <f>IF(N132="znížená",J132,0)</f>
        <v>64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13" t="s">
        <v>144</v>
      </c>
      <c r="BK132" s="144">
        <f>ROUND(I132*H132,2)</f>
        <v>64</v>
      </c>
      <c r="BL132" s="13" t="s">
        <v>143</v>
      </c>
      <c r="BM132" s="143" t="s">
        <v>760</v>
      </c>
    </row>
    <row r="133" spans="2:65" s="11" customFormat="1" ht="22.9" customHeight="1">
      <c r="B133" s="120"/>
      <c r="D133" s="121" t="s">
        <v>71</v>
      </c>
      <c r="E133" s="129" t="s">
        <v>761</v>
      </c>
      <c r="F133" s="129" t="s">
        <v>762</v>
      </c>
      <c r="J133" s="130">
        <f>BK133</f>
        <v>2827.5</v>
      </c>
      <c r="L133" s="120"/>
      <c r="M133" s="124"/>
      <c r="P133" s="125">
        <f>SUM(P134:P138)</f>
        <v>0</v>
      </c>
      <c r="R133" s="125">
        <f>SUM(R134:R138)</f>
        <v>0</v>
      </c>
      <c r="T133" s="126">
        <f>SUM(T134:T138)</f>
        <v>0</v>
      </c>
      <c r="AR133" s="121" t="s">
        <v>80</v>
      </c>
      <c r="AT133" s="127" t="s">
        <v>71</v>
      </c>
      <c r="AU133" s="127" t="s">
        <v>80</v>
      </c>
      <c r="AY133" s="121" t="s">
        <v>136</v>
      </c>
      <c r="BK133" s="128">
        <f>SUM(BK134:BK138)</f>
        <v>2827.5</v>
      </c>
    </row>
    <row r="134" spans="2:65" s="1" customFormat="1" ht="16.5" customHeight="1">
      <c r="B134" s="131"/>
      <c r="C134" s="132" t="s">
        <v>138</v>
      </c>
      <c r="D134" s="132" t="s">
        <v>139</v>
      </c>
      <c r="E134" s="133" t="s">
        <v>763</v>
      </c>
      <c r="F134" s="134" t="s">
        <v>764</v>
      </c>
      <c r="G134" s="135" t="s">
        <v>485</v>
      </c>
      <c r="H134" s="136">
        <v>150</v>
      </c>
      <c r="I134" s="137">
        <v>2.2000000000000002</v>
      </c>
      <c r="J134" s="137">
        <f>ROUND(I134*H134,2)</f>
        <v>330</v>
      </c>
      <c r="K134" s="138"/>
      <c r="L134" s="25"/>
      <c r="M134" s="139" t="s">
        <v>1</v>
      </c>
      <c r="N134" s="140" t="s">
        <v>38</v>
      </c>
      <c r="O134" s="141">
        <v>0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143</v>
      </c>
      <c r="AT134" s="143" t="s">
        <v>139</v>
      </c>
      <c r="AU134" s="143" t="s">
        <v>144</v>
      </c>
      <c r="AY134" s="13" t="s">
        <v>136</v>
      </c>
      <c r="BE134" s="144">
        <f>IF(N134="základná",J134,0)</f>
        <v>0</v>
      </c>
      <c r="BF134" s="144">
        <f>IF(N134="znížená",J134,0)</f>
        <v>330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3" t="s">
        <v>144</v>
      </c>
      <c r="BK134" s="144">
        <f>ROUND(I134*H134,2)</f>
        <v>330</v>
      </c>
      <c r="BL134" s="13" t="s">
        <v>143</v>
      </c>
      <c r="BM134" s="143" t="s">
        <v>765</v>
      </c>
    </row>
    <row r="135" spans="2:65" s="1" customFormat="1" ht="21.75" customHeight="1">
      <c r="B135" s="131"/>
      <c r="C135" s="132" t="s">
        <v>146</v>
      </c>
      <c r="D135" s="132" t="s">
        <v>139</v>
      </c>
      <c r="E135" s="133" t="s">
        <v>766</v>
      </c>
      <c r="F135" s="134" t="s">
        <v>767</v>
      </c>
      <c r="G135" s="135" t="s">
        <v>485</v>
      </c>
      <c r="H135" s="136">
        <v>150</v>
      </c>
      <c r="I135" s="137">
        <v>0.7</v>
      </c>
      <c r="J135" s="137">
        <f>ROUND(I135*H135,2)</f>
        <v>105</v>
      </c>
      <c r="K135" s="138"/>
      <c r="L135" s="25"/>
      <c r="M135" s="139" t="s">
        <v>1</v>
      </c>
      <c r="N135" s="140" t="s">
        <v>38</v>
      </c>
      <c r="O135" s="141">
        <v>0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143</v>
      </c>
      <c r="AT135" s="143" t="s">
        <v>139</v>
      </c>
      <c r="AU135" s="143" t="s">
        <v>144</v>
      </c>
      <c r="AY135" s="13" t="s">
        <v>136</v>
      </c>
      <c r="BE135" s="144">
        <f>IF(N135="základná",J135,0)</f>
        <v>0</v>
      </c>
      <c r="BF135" s="144">
        <f>IF(N135="znížená",J135,0)</f>
        <v>105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144</v>
      </c>
      <c r="BK135" s="144">
        <f>ROUND(I135*H135,2)</f>
        <v>105</v>
      </c>
      <c r="BL135" s="13" t="s">
        <v>143</v>
      </c>
      <c r="BM135" s="143" t="s">
        <v>768</v>
      </c>
    </row>
    <row r="136" spans="2:65" s="1" customFormat="1" ht="16.5" customHeight="1">
      <c r="B136" s="131"/>
      <c r="C136" s="132" t="s">
        <v>150</v>
      </c>
      <c r="D136" s="132" t="s">
        <v>139</v>
      </c>
      <c r="E136" s="133" t="s">
        <v>769</v>
      </c>
      <c r="F136" s="134" t="s">
        <v>770</v>
      </c>
      <c r="G136" s="135" t="s">
        <v>485</v>
      </c>
      <c r="H136" s="136">
        <v>400</v>
      </c>
      <c r="I136" s="137">
        <v>4.8</v>
      </c>
      <c r="J136" s="137">
        <f>ROUND(I136*H136,2)</f>
        <v>1920</v>
      </c>
      <c r="K136" s="138"/>
      <c r="L136" s="25"/>
      <c r="M136" s="139" t="s">
        <v>1</v>
      </c>
      <c r="N136" s="140" t="s">
        <v>38</v>
      </c>
      <c r="O136" s="141">
        <v>0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143</v>
      </c>
      <c r="AT136" s="143" t="s">
        <v>139</v>
      </c>
      <c r="AU136" s="143" t="s">
        <v>144</v>
      </c>
      <c r="AY136" s="13" t="s">
        <v>136</v>
      </c>
      <c r="BE136" s="144">
        <f>IF(N136="základná",J136,0)</f>
        <v>0</v>
      </c>
      <c r="BF136" s="144">
        <f>IF(N136="znížená",J136,0)</f>
        <v>1920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144</v>
      </c>
      <c r="BK136" s="144">
        <f>ROUND(I136*H136,2)</f>
        <v>1920</v>
      </c>
      <c r="BL136" s="13" t="s">
        <v>143</v>
      </c>
      <c r="BM136" s="143" t="s">
        <v>771</v>
      </c>
    </row>
    <row r="137" spans="2:65" s="1" customFormat="1" ht="16.5" customHeight="1">
      <c r="B137" s="131"/>
      <c r="C137" s="132" t="s">
        <v>154</v>
      </c>
      <c r="D137" s="132" t="s">
        <v>139</v>
      </c>
      <c r="E137" s="133" t="s">
        <v>772</v>
      </c>
      <c r="F137" s="134" t="s">
        <v>773</v>
      </c>
      <c r="G137" s="135" t="s">
        <v>485</v>
      </c>
      <c r="H137" s="136">
        <v>78</v>
      </c>
      <c r="I137" s="137">
        <v>1.75</v>
      </c>
      <c r="J137" s="137">
        <f>ROUND(I137*H137,2)</f>
        <v>136.5</v>
      </c>
      <c r="K137" s="138"/>
      <c r="L137" s="25"/>
      <c r="M137" s="139" t="s">
        <v>1</v>
      </c>
      <c r="N137" s="140" t="s">
        <v>38</v>
      </c>
      <c r="O137" s="141">
        <v>0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143</v>
      </c>
      <c r="AT137" s="143" t="s">
        <v>139</v>
      </c>
      <c r="AU137" s="143" t="s">
        <v>144</v>
      </c>
      <c r="AY137" s="13" t="s">
        <v>136</v>
      </c>
      <c r="BE137" s="144">
        <f>IF(N137="základná",J137,0)</f>
        <v>0</v>
      </c>
      <c r="BF137" s="144">
        <f>IF(N137="znížená",J137,0)</f>
        <v>136.5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144</v>
      </c>
      <c r="BK137" s="144">
        <f>ROUND(I137*H137,2)</f>
        <v>136.5</v>
      </c>
      <c r="BL137" s="13" t="s">
        <v>143</v>
      </c>
      <c r="BM137" s="143" t="s">
        <v>774</v>
      </c>
    </row>
    <row r="138" spans="2:65" s="1" customFormat="1" ht="16.5" customHeight="1">
      <c r="B138" s="131"/>
      <c r="C138" s="132" t="s">
        <v>227</v>
      </c>
      <c r="D138" s="132" t="s">
        <v>139</v>
      </c>
      <c r="E138" s="133" t="s">
        <v>775</v>
      </c>
      <c r="F138" s="134" t="s">
        <v>776</v>
      </c>
      <c r="G138" s="135" t="s">
        <v>175</v>
      </c>
      <c r="H138" s="136">
        <v>112</v>
      </c>
      <c r="I138" s="137">
        <v>3</v>
      </c>
      <c r="J138" s="137">
        <f>ROUND(I138*H138,2)</f>
        <v>336</v>
      </c>
      <c r="K138" s="138"/>
      <c r="L138" s="25"/>
      <c r="M138" s="139" t="s">
        <v>1</v>
      </c>
      <c r="N138" s="140" t="s">
        <v>38</v>
      </c>
      <c r="O138" s="141">
        <v>0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143</v>
      </c>
      <c r="AT138" s="143" t="s">
        <v>139</v>
      </c>
      <c r="AU138" s="143" t="s">
        <v>144</v>
      </c>
      <c r="AY138" s="13" t="s">
        <v>136</v>
      </c>
      <c r="BE138" s="144">
        <f>IF(N138="základná",J138,0)</f>
        <v>0</v>
      </c>
      <c r="BF138" s="144">
        <f>IF(N138="znížená",J138,0)</f>
        <v>336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144</v>
      </c>
      <c r="BK138" s="144">
        <f>ROUND(I138*H138,2)</f>
        <v>336</v>
      </c>
      <c r="BL138" s="13" t="s">
        <v>143</v>
      </c>
      <c r="BM138" s="143" t="s">
        <v>777</v>
      </c>
    </row>
    <row r="139" spans="2:65" s="11" customFormat="1" ht="22.9" customHeight="1">
      <c r="B139" s="120"/>
      <c r="D139" s="121" t="s">
        <v>71</v>
      </c>
      <c r="E139" s="129" t="s">
        <v>778</v>
      </c>
      <c r="F139" s="129" t="s">
        <v>779</v>
      </c>
      <c r="J139" s="130">
        <f>BK139</f>
        <v>1540</v>
      </c>
      <c r="L139" s="120"/>
      <c r="M139" s="124"/>
      <c r="P139" s="125">
        <f>SUM(P140:P142)</f>
        <v>0</v>
      </c>
      <c r="R139" s="125">
        <f>SUM(R140:R142)</f>
        <v>0</v>
      </c>
      <c r="T139" s="126">
        <f>SUM(T140:T142)</f>
        <v>0</v>
      </c>
      <c r="AR139" s="121" t="s">
        <v>80</v>
      </c>
      <c r="AT139" s="127" t="s">
        <v>71</v>
      </c>
      <c r="AU139" s="127" t="s">
        <v>80</v>
      </c>
      <c r="AY139" s="121" t="s">
        <v>136</v>
      </c>
      <c r="BK139" s="128">
        <f>SUM(BK140:BK142)</f>
        <v>1540</v>
      </c>
    </row>
    <row r="140" spans="2:65" s="1" customFormat="1" ht="16.5" customHeight="1">
      <c r="B140" s="131"/>
      <c r="C140" s="132" t="s">
        <v>366</v>
      </c>
      <c r="D140" s="132" t="s">
        <v>139</v>
      </c>
      <c r="E140" s="133" t="s">
        <v>780</v>
      </c>
      <c r="F140" s="134" t="s">
        <v>781</v>
      </c>
      <c r="G140" s="135" t="s">
        <v>485</v>
      </c>
      <c r="H140" s="136">
        <v>240</v>
      </c>
      <c r="I140" s="137">
        <v>4</v>
      </c>
      <c r="J140" s="137">
        <f>ROUND(I140*H140,2)</f>
        <v>960</v>
      </c>
      <c r="K140" s="138"/>
      <c r="L140" s="25"/>
      <c r="M140" s="139" t="s">
        <v>1</v>
      </c>
      <c r="N140" s="140" t="s">
        <v>38</v>
      </c>
      <c r="O140" s="141">
        <v>0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143</v>
      </c>
      <c r="AT140" s="143" t="s">
        <v>139</v>
      </c>
      <c r="AU140" s="143" t="s">
        <v>144</v>
      </c>
      <c r="AY140" s="13" t="s">
        <v>136</v>
      </c>
      <c r="BE140" s="144">
        <f>IF(N140="základná",J140,0)</f>
        <v>0</v>
      </c>
      <c r="BF140" s="144">
        <f>IF(N140="znížená",J140,0)</f>
        <v>960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3" t="s">
        <v>144</v>
      </c>
      <c r="BK140" s="144">
        <f>ROUND(I140*H140,2)</f>
        <v>960</v>
      </c>
      <c r="BL140" s="13" t="s">
        <v>143</v>
      </c>
      <c r="BM140" s="143" t="s">
        <v>782</v>
      </c>
    </row>
    <row r="141" spans="2:65" s="1" customFormat="1" ht="16.5" customHeight="1">
      <c r="B141" s="131"/>
      <c r="C141" s="132" t="s">
        <v>172</v>
      </c>
      <c r="D141" s="132" t="s">
        <v>139</v>
      </c>
      <c r="E141" s="133" t="s">
        <v>783</v>
      </c>
      <c r="F141" s="134" t="s">
        <v>784</v>
      </c>
      <c r="G141" s="135" t="s">
        <v>485</v>
      </c>
      <c r="H141" s="136">
        <v>30</v>
      </c>
      <c r="I141" s="137">
        <v>3</v>
      </c>
      <c r="J141" s="137">
        <f>ROUND(I141*H141,2)</f>
        <v>90</v>
      </c>
      <c r="K141" s="138"/>
      <c r="L141" s="25"/>
      <c r="M141" s="139" t="s">
        <v>1</v>
      </c>
      <c r="N141" s="140" t="s">
        <v>38</v>
      </c>
      <c r="O141" s="141">
        <v>0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143</v>
      </c>
      <c r="AT141" s="143" t="s">
        <v>139</v>
      </c>
      <c r="AU141" s="143" t="s">
        <v>144</v>
      </c>
      <c r="AY141" s="13" t="s">
        <v>136</v>
      </c>
      <c r="BE141" s="144">
        <f>IF(N141="základná",J141,0)</f>
        <v>0</v>
      </c>
      <c r="BF141" s="144">
        <f>IF(N141="znížená",J141,0)</f>
        <v>90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144</v>
      </c>
      <c r="BK141" s="144">
        <f>ROUND(I141*H141,2)</f>
        <v>90</v>
      </c>
      <c r="BL141" s="13" t="s">
        <v>143</v>
      </c>
      <c r="BM141" s="143" t="s">
        <v>785</v>
      </c>
    </row>
    <row r="142" spans="2:65" s="1" customFormat="1" ht="16.5" customHeight="1">
      <c r="B142" s="131"/>
      <c r="C142" s="132" t="s">
        <v>177</v>
      </c>
      <c r="D142" s="132" t="s">
        <v>139</v>
      </c>
      <c r="E142" s="133" t="s">
        <v>786</v>
      </c>
      <c r="F142" s="134" t="s">
        <v>787</v>
      </c>
      <c r="G142" s="135" t="s">
        <v>175</v>
      </c>
      <c r="H142" s="136">
        <v>70</v>
      </c>
      <c r="I142" s="137">
        <v>7</v>
      </c>
      <c r="J142" s="137">
        <f>ROUND(I142*H142,2)</f>
        <v>490</v>
      </c>
      <c r="K142" s="138"/>
      <c r="L142" s="25"/>
      <c r="M142" s="139" t="s">
        <v>1</v>
      </c>
      <c r="N142" s="140" t="s">
        <v>38</v>
      </c>
      <c r="O142" s="141">
        <v>0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143</v>
      </c>
      <c r="AT142" s="143" t="s">
        <v>139</v>
      </c>
      <c r="AU142" s="143" t="s">
        <v>144</v>
      </c>
      <c r="AY142" s="13" t="s">
        <v>136</v>
      </c>
      <c r="BE142" s="144">
        <f>IF(N142="základná",J142,0)</f>
        <v>0</v>
      </c>
      <c r="BF142" s="144">
        <f>IF(N142="znížená",J142,0)</f>
        <v>490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144</v>
      </c>
      <c r="BK142" s="144">
        <f>ROUND(I142*H142,2)</f>
        <v>490</v>
      </c>
      <c r="BL142" s="13" t="s">
        <v>143</v>
      </c>
      <c r="BM142" s="143" t="s">
        <v>788</v>
      </c>
    </row>
    <row r="143" spans="2:65" s="11" customFormat="1" ht="22.9" customHeight="1">
      <c r="B143" s="120"/>
      <c r="D143" s="121" t="s">
        <v>71</v>
      </c>
      <c r="E143" s="129" t="s">
        <v>789</v>
      </c>
      <c r="F143" s="129" t="s">
        <v>137</v>
      </c>
      <c r="J143" s="130">
        <f>BK143</f>
        <v>8445.5499999999993</v>
      </c>
      <c r="L143" s="120"/>
      <c r="M143" s="124"/>
      <c r="P143" s="125">
        <f>SUM(P144:P150)</f>
        <v>0</v>
      </c>
      <c r="R143" s="125">
        <f>SUM(R144:R150)</f>
        <v>0</v>
      </c>
      <c r="T143" s="126">
        <f>SUM(T144:T150)</f>
        <v>0</v>
      </c>
      <c r="AR143" s="121" t="s">
        <v>80</v>
      </c>
      <c r="AT143" s="127" t="s">
        <v>71</v>
      </c>
      <c r="AU143" s="127" t="s">
        <v>80</v>
      </c>
      <c r="AY143" s="121" t="s">
        <v>136</v>
      </c>
      <c r="BK143" s="128">
        <f>SUM(BK144:BK150)</f>
        <v>8445.5499999999993</v>
      </c>
    </row>
    <row r="144" spans="2:65" s="1" customFormat="1" ht="24.2" customHeight="1">
      <c r="B144" s="131"/>
      <c r="C144" s="132" t="s">
        <v>158</v>
      </c>
      <c r="D144" s="132" t="s">
        <v>139</v>
      </c>
      <c r="E144" s="133" t="s">
        <v>790</v>
      </c>
      <c r="F144" s="134" t="s">
        <v>791</v>
      </c>
      <c r="G144" s="135" t="s">
        <v>175</v>
      </c>
      <c r="H144" s="136">
        <v>13</v>
      </c>
      <c r="I144" s="137">
        <v>1.75</v>
      </c>
      <c r="J144" s="137">
        <f t="shared" ref="J144:J150" si="0">ROUND(I144*H144,2)</f>
        <v>22.75</v>
      </c>
      <c r="K144" s="138"/>
      <c r="L144" s="25"/>
      <c r="M144" s="139" t="s">
        <v>1</v>
      </c>
      <c r="N144" s="140" t="s">
        <v>38</v>
      </c>
      <c r="O144" s="141">
        <v>0</v>
      </c>
      <c r="P144" s="141">
        <f t="shared" ref="P144:P150" si="1">O144*H144</f>
        <v>0</v>
      </c>
      <c r="Q144" s="141">
        <v>0</v>
      </c>
      <c r="R144" s="141">
        <f t="shared" ref="R144:R150" si="2">Q144*H144</f>
        <v>0</v>
      </c>
      <c r="S144" s="141">
        <v>0</v>
      </c>
      <c r="T144" s="142">
        <f t="shared" ref="T144:T150" si="3">S144*H144</f>
        <v>0</v>
      </c>
      <c r="AR144" s="143" t="s">
        <v>143</v>
      </c>
      <c r="AT144" s="143" t="s">
        <v>139</v>
      </c>
      <c r="AU144" s="143" t="s">
        <v>144</v>
      </c>
      <c r="AY144" s="13" t="s">
        <v>136</v>
      </c>
      <c r="BE144" s="144">
        <f t="shared" ref="BE144:BE150" si="4">IF(N144="základná",J144,0)</f>
        <v>0</v>
      </c>
      <c r="BF144" s="144">
        <f t="shared" ref="BF144:BF150" si="5">IF(N144="znížená",J144,0)</f>
        <v>22.75</v>
      </c>
      <c r="BG144" s="144">
        <f t="shared" ref="BG144:BG150" si="6">IF(N144="zákl. prenesená",J144,0)</f>
        <v>0</v>
      </c>
      <c r="BH144" s="144">
        <f t="shared" ref="BH144:BH150" si="7">IF(N144="zníž. prenesená",J144,0)</f>
        <v>0</v>
      </c>
      <c r="BI144" s="144">
        <f t="shared" ref="BI144:BI150" si="8">IF(N144="nulová",J144,0)</f>
        <v>0</v>
      </c>
      <c r="BJ144" s="13" t="s">
        <v>144</v>
      </c>
      <c r="BK144" s="144">
        <f t="shared" ref="BK144:BK150" si="9">ROUND(I144*H144,2)</f>
        <v>22.75</v>
      </c>
      <c r="BL144" s="13" t="s">
        <v>143</v>
      </c>
      <c r="BM144" s="143" t="s">
        <v>792</v>
      </c>
    </row>
    <row r="145" spans="2:65" s="1" customFormat="1" ht="24.2" customHeight="1">
      <c r="B145" s="131"/>
      <c r="C145" s="132" t="s">
        <v>193</v>
      </c>
      <c r="D145" s="132" t="s">
        <v>139</v>
      </c>
      <c r="E145" s="133" t="s">
        <v>793</v>
      </c>
      <c r="F145" s="134" t="s">
        <v>794</v>
      </c>
      <c r="G145" s="135" t="s">
        <v>413</v>
      </c>
      <c r="H145" s="136">
        <v>240</v>
      </c>
      <c r="I145" s="137">
        <v>12</v>
      </c>
      <c r="J145" s="137">
        <f t="shared" si="0"/>
        <v>2880</v>
      </c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143</v>
      </c>
      <c r="AT145" s="143" t="s">
        <v>139</v>
      </c>
      <c r="AU145" s="143" t="s">
        <v>144</v>
      </c>
      <c r="AY145" s="13" t="s">
        <v>136</v>
      </c>
      <c r="BE145" s="144">
        <f t="shared" si="4"/>
        <v>0</v>
      </c>
      <c r="BF145" s="144">
        <f t="shared" si="5"/>
        <v>2880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144</v>
      </c>
      <c r="BK145" s="144">
        <f t="shared" si="9"/>
        <v>2880</v>
      </c>
      <c r="BL145" s="13" t="s">
        <v>143</v>
      </c>
      <c r="BM145" s="143" t="s">
        <v>795</v>
      </c>
    </row>
    <row r="146" spans="2:65" s="1" customFormat="1" ht="16.5" customHeight="1">
      <c r="B146" s="131"/>
      <c r="C146" s="132" t="s">
        <v>262</v>
      </c>
      <c r="D146" s="132" t="s">
        <v>139</v>
      </c>
      <c r="E146" s="133" t="s">
        <v>796</v>
      </c>
      <c r="F146" s="134" t="s">
        <v>797</v>
      </c>
      <c r="G146" s="135" t="s">
        <v>413</v>
      </c>
      <c r="H146" s="136">
        <v>350</v>
      </c>
      <c r="I146" s="137">
        <v>3</v>
      </c>
      <c r="J146" s="137">
        <f t="shared" si="0"/>
        <v>1050</v>
      </c>
      <c r="K146" s="138"/>
      <c r="L146" s="25"/>
      <c r="M146" s="139" t="s">
        <v>1</v>
      </c>
      <c r="N146" s="140" t="s">
        <v>38</v>
      </c>
      <c r="O146" s="141">
        <v>0</v>
      </c>
      <c r="P146" s="141">
        <f t="shared" si="1"/>
        <v>0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143</v>
      </c>
      <c r="AT146" s="143" t="s">
        <v>139</v>
      </c>
      <c r="AU146" s="143" t="s">
        <v>144</v>
      </c>
      <c r="AY146" s="13" t="s">
        <v>136</v>
      </c>
      <c r="BE146" s="144">
        <f t="shared" si="4"/>
        <v>0</v>
      </c>
      <c r="BF146" s="144">
        <f t="shared" si="5"/>
        <v>1050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144</v>
      </c>
      <c r="BK146" s="144">
        <f t="shared" si="9"/>
        <v>1050</v>
      </c>
      <c r="BL146" s="13" t="s">
        <v>143</v>
      </c>
      <c r="BM146" s="143" t="s">
        <v>798</v>
      </c>
    </row>
    <row r="147" spans="2:65" s="1" customFormat="1" ht="24.2" customHeight="1">
      <c r="B147" s="131"/>
      <c r="C147" s="132" t="s">
        <v>266</v>
      </c>
      <c r="D147" s="132" t="s">
        <v>139</v>
      </c>
      <c r="E147" s="133" t="s">
        <v>799</v>
      </c>
      <c r="F147" s="134" t="s">
        <v>800</v>
      </c>
      <c r="G147" s="135" t="s">
        <v>413</v>
      </c>
      <c r="H147" s="136">
        <v>240</v>
      </c>
      <c r="I147" s="137">
        <v>6.22</v>
      </c>
      <c r="J147" s="137">
        <f t="shared" si="0"/>
        <v>1492.8</v>
      </c>
      <c r="K147" s="138"/>
      <c r="L147" s="25"/>
      <c r="M147" s="139" t="s">
        <v>1</v>
      </c>
      <c r="N147" s="140" t="s">
        <v>38</v>
      </c>
      <c r="O147" s="141">
        <v>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143</v>
      </c>
      <c r="AT147" s="143" t="s">
        <v>139</v>
      </c>
      <c r="AU147" s="143" t="s">
        <v>144</v>
      </c>
      <c r="AY147" s="13" t="s">
        <v>136</v>
      </c>
      <c r="BE147" s="144">
        <f t="shared" si="4"/>
        <v>0</v>
      </c>
      <c r="BF147" s="144">
        <f t="shared" si="5"/>
        <v>1492.8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144</v>
      </c>
      <c r="BK147" s="144">
        <f t="shared" si="9"/>
        <v>1492.8</v>
      </c>
      <c r="BL147" s="13" t="s">
        <v>143</v>
      </c>
      <c r="BM147" s="143" t="s">
        <v>801</v>
      </c>
    </row>
    <row r="148" spans="2:65" s="1" customFormat="1" ht="24.2" customHeight="1">
      <c r="B148" s="131"/>
      <c r="C148" s="132" t="s">
        <v>7</v>
      </c>
      <c r="D148" s="132" t="s">
        <v>139</v>
      </c>
      <c r="E148" s="133" t="s">
        <v>802</v>
      </c>
      <c r="F148" s="134" t="s">
        <v>803</v>
      </c>
      <c r="G148" s="135" t="s">
        <v>413</v>
      </c>
      <c r="H148" s="136">
        <v>240</v>
      </c>
      <c r="I148" s="137">
        <v>3</v>
      </c>
      <c r="J148" s="137">
        <f t="shared" si="0"/>
        <v>720</v>
      </c>
      <c r="K148" s="138"/>
      <c r="L148" s="25"/>
      <c r="M148" s="139" t="s">
        <v>1</v>
      </c>
      <c r="N148" s="140" t="s">
        <v>38</v>
      </c>
      <c r="O148" s="141">
        <v>0</v>
      </c>
      <c r="P148" s="141">
        <f t="shared" si="1"/>
        <v>0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143</v>
      </c>
      <c r="AT148" s="143" t="s">
        <v>139</v>
      </c>
      <c r="AU148" s="143" t="s">
        <v>144</v>
      </c>
      <c r="AY148" s="13" t="s">
        <v>136</v>
      </c>
      <c r="BE148" s="144">
        <f t="shared" si="4"/>
        <v>0</v>
      </c>
      <c r="BF148" s="144">
        <f t="shared" si="5"/>
        <v>720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144</v>
      </c>
      <c r="BK148" s="144">
        <f t="shared" si="9"/>
        <v>720</v>
      </c>
      <c r="BL148" s="13" t="s">
        <v>143</v>
      </c>
      <c r="BM148" s="143" t="s">
        <v>804</v>
      </c>
    </row>
    <row r="149" spans="2:65" s="1" customFormat="1" ht="33" customHeight="1">
      <c r="B149" s="131"/>
      <c r="C149" s="132" t="s">
        <v>273</v>
      </c>
      <c r="D149" s="132" t="s">
        <v>139</v>
      </c>
      <c r="E149" s="133" t="s">
        <v>805</v>
      </c>
      <c r="F149" s="134" t="s">
        <v>806</v>
      </c>
      <c r="G149" s="135" t="s">
        <v>413</v>
      </c>
      <c r="H149" s="136">
        <v>240</v>
      </c>
      <c r="I149" s="137">
        <v>7</v>
      </c>
      <c r="J149" s="137">
        <f t="shared" si="0"/>
        <v>1680</v>
      </c>
      <c r="K149" s="138"/>
      <c r="L149" s="25"/>
      <c r="M149" s="139" t="s">
        <v>1</v>
      </c>
      <c r="N149" s="140" t="s">
        <v>38</v>
      </c>
      <c r="O149" s="141">
        <v>0</v>
      </c>
      <c r="P149" s="141">
        <f t="shared" si="1"/>
        <v>0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143</v>
      </c>
      <c r="AT149" s="143" t="s">
        <v>139</v>
      </c>
      <c r="AU149" s="143" t="s">
        <v>144</v>
      </c>
      <c r="AY149" s="13" t="s">
        <v>136</v>
      </c>
      <c r="BE149" s="144">
        <f t="shared" si="4"/>
        <v>0</v>
      </c>
      <c r="BF149" s="144">
        <f t="shared" si="5"/>
        <v>1680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3" t="s">
        <v>144</v>
      </c>
      <c r="BK149" s="144">
        <f t="shared" si="9"/>
        <v>1680</v>
      </c>
      <c r="BL149" s="13" t="s">
        <v>143</v>
      </c>
      <c r="BM149" s="143" t="s">
        <v>807</v>
      </c>
    </row>
    <row r="150" spans="2:65" s="1" customFormat="1" ht="16.5" customHeight="1">
      <c r="B150" s="131"/>
      <c r="C150" s="132" t="s">
        <v>183</v>
      </c>
      <c r="D150" s="132" t="s">
        <v>139</v>
      </c>
      <c r="E150" s="133" t="s">
        <v>808</v>
      </c>
      <c r="F150" s="134" t="s">
        <v>809</v>
      </c>
      <c r="G150" s="135" t="s">
        <v>413</v>
      </c>
      <c r="H150" s="136">
        <v>240</v>
      </c>
      <c r="I150" s="137">
        <v>2.5</v>
      </c>
      <c r="J150" s="137">
        <f t="shared" si="0"/>
        <v>600</v>
      </c>
      <c r="K150" s="138"/>
      <c r="L150" s="25"/>
      <c r="M150" s="139" t="s">
        <v>1</v>
      </c>
      <c r="N150" s="140" t="s">
        <v>38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143</v>
      </c>
      <c r="AT150" s="143" t="s">
        <v>139</v>
      </c>
      <c r="AU150" s="143" t="s">
        <v>144</v>
      </c>
      <c r="AY150" s="13" t="s">
        <v>136</v>
      </c>
      <c r="BE150" s="144">
        <f t="shared" si="4"/>
        <v>0</v>
      </c>
      <c r="BF150" s="144">
        <f t="shared" si="5"/>
        <v>600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3" t="s">
        <v>144</v>
      </c>
      <c r="BK150" s="144">
        <f t="shared" si="9"/>
        <v>600</v>
      </c>
      <c r="BL150" s="13" t="s">
        <v>143</v>
      </c>
      <c r="BM150" s="143" t="s">
        <v>810</v>
      </c>
    </row>
    <row r="151" spans="2:65" s="11" customFormat="1" ht="22.9" customHeight="1">
      <c r="B151" s="120"/>
      <c r="D151" s="121" t="s">
        <v>71</v>
      </c>
      <c r="E151" s="129" t="s">
        <v>811</v>
      </c>
      <c r="F151" s="129" t="s">
        <v>812</v>
      </c>
      <c r="J151" s="130">
        <f>BK151</f>
        <v>2800</v>
      </c>
      <c r="L151" s="120"/>
      <c r="M151" s="124"/>
      <c r="P151" s="125">
        <f>SUM(P152:P157)</f>
        <v>0</v>
      </c>
      <c r="R151" s="125">
        <f>SUM(R152:R157)</f>
        <v>0</v>
      </c>
      <c r="T151" s="126">
        <f>SUM(T152:T157)</f>
        <v>0</v>
      </c>
      <c r="AR151" s="121" t="s">
        <v>80</v>
      </c>
      <c r="AT151" s="127" t="s">
        <v>71</v>
      </c>
      <c r="AU151" s="127" t="s">
        <v>80</v>
      </c>
      <c r="AY151" s="121" t="s">
        <v>136</v>
      </c>
      <c r="BK151" s="128">
        <f>SUM(BK152:BK157)</f>
        <v>2800</v>
      </c>
    </row>
    <row r="152" spans="2:65" s="1" customFormat="1" ht="16.5" customHeight="1">
      <c r="B152" s="131"/>
      <c r="C152" s="132" t="s">
        <v>187</v>
      </c>
      <c r="D152" s="132" t="s">
        <v>139</v>
      </c>
      <c r="E152" s="133" t="s">
        <v>813</v>
      </c>
      <c r="F152" s="134" t="s">
        <v>814</v>
      </c>
      <c r="G152" s="135" t="s">
        <v>242</v>
      </c>
      <c r="H152" s="136">
        <v>1</v>
      </c>
      <c r="I152" s="137">
        <v>500</v>
      </c>
      <c r="J152" s="137">
        <f t="shared" ref="J152:J157" si="10">ROUND(I152*H152,2)</f>
        <v>500</v>
      </c>
      <c r="K152" s="138"/>
      <c r="L152" s="25"/>
      <c r="M152" s="139" t="s">
        <v>1</v>
      </c>
      <c r="N152" s="140" t="s">
        <v>38</v>
      </c>
      <c r="O152" s="141">
        <v>0</v>
      </c>
      <c r="P152" s="141">
        <f t="shared" ref="P152:P157" si="11">O152*H152</f>
        <v>0</v>
      </c>
      <c r="Q152" s="141">
        <v>0</v>
      </c>
      <c r="R152" s="141">
        <f t="shared" ref="R152:R157" si="12">Q152*H152</f>
        <v>0</v>
      </c>
      <c r="S152" s="141">
        <v>0</v>
      </c>
      <c r="T152" s="142">
        <f t="shared" ref="T152:T157" si="13">S152*H152</f>
        <v>0</v>
      </c>
      <c r="AR152" s="143" t="s">
        <v>143</v>
      </c>
      <c r="AT152" s="143" t="s">
        <v>139</v>
      </c>
      <c r="AU152" s="143" t="s">
        <v>144</v>
      </c>
      <c r="AY152" s="13" t="s">
        <v>136</v>
      </c>
      <c r="BE152" s="144">
        <f t="shared" ref="BE152:BE157" si="14">IF(N152="základná",J152,0)</f>
        <v>0</v>
      </c>
      <c r="BF152" s="144">
        <f t="shared" ref="BF152:BF157" si="15">IF(N152="znížená",J152,0)</f>
        <v>500</v>
      </c>
      <c r="BG152" s="144">
        <f t="shared" ref="BG152:BG157" si="16">IF(N152="zákl. prenesená",J152,0)</f>
        <v>0</v>
      </c>
      <c r="BH152" s="144">
        <f t="shared" ref="BH152:BH157" si="17">IF(N152="zníž. prenesená",J152,0)</f>
        <v>0</v>
      </c>
      <c r="BI152" s="144">
        <f t="shared" ref="BI152:BI157" si="18">IF(N152="nulová",J152,0)</f>
        <v>0</v>
      </c>
      <c r="BJ152" s="13" t="s">
        <v>144</v>
      </c>
      <c r="BK152" s="144">
        <f t="shared" ref="BK152:BK157" si="19">ROUND(I152*H152,2)</f>
        <v>500</v>
      </c>
      <c r="BL152" s="13" t="s">
        <v>143</v>
      </c>
      <c r="BM152" s="143" t="s">
        <v>815</v>
      </c>
    </row>
    <row r="153" spans="2:65" s="1" customFormat="1" ht="16.5" customHeight="1">
      <c r="B153" s="131"/>
      <c r="C153" s="132" t="s">
        <v>201</v>
      </c>
      <c r="D153" s="132" t="s">
        <v>139</v>
      </c>
      <c r="E153" s="133" t="s">
        <v>816</v>
      </c>
      <c r="F153" s="134" t="s">
        <v>817</v>
      </c>
      <c r="G153" s="135" t="s">
        <v>242</v>
      </c>
      <c r="H153" s="136">
        <v>1</v>
      </c>
      <c r="I153" s="137">
        <v>300</v>
      </c>
      <c r="J153" s="137">
        <f t="shared" si="10"/>
        <v>300</v>
      </c>
      <c r="K153" s="138"/>
      <c r="L153" s="25"/>
      <c r="M153" s="139" t="s">
        <v>1</v>
      </c>
      <c r="N153" s="140" t="s">
        <v>38</v>
      </c>
      <c r="O153" s="141">
        <v>0</v>
      </c>
      <c r="P153" s="141">
        <f t="shared" si="11"/>
        <v>0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143</v>
      </c>
      <c r="AT153" s="143" t="s">
        <v>139</v>
      </c>
      <c r="AU153" s="143" t="s">
        <v>144</v>
      </c>
      <c r="AY153" s="13" t="s">
        <v>136</v>
      </c>
      <c r="BE153" s="144">
        <f t="shared" si="14"/>
        <v>0</v>
      </c>
      <c r="BF153" s="144">
        <f t="shared" si="15"/>
        <v>300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144</v>
      </c>
      <c r="BK153" s="144">
        <f t="shared" si="19"/>
        <v>300</v>
      </c>
      <c r="BL153" s="13" t="s">
        <v>143</v>
      </c>
      <c r="BM153" s="143" t="s">
        <v>818</v>
      </c>
    </row>
    <row r="154" spans="2:65" s="1" customFormat="1" ht="24.2" customHeight="1">
      <c r="B154" s="131"/>
      <c r="C154" s="132" t="s">
        <v>285</v>
      </c>
      <c r="D154" s="132" t="s">
        <v>139</v>
      </c>
      <c r="E154" s="133" t="s">
        <v>819</v>
      </c>
      <c r="F154" s="134" t="s">
        <v>820</v>
      </c>
      <c r="G154" s="135" t="s">
        <v>242</v>
      </c>
      <c r="H154" s="136">
        <v>1</v>
      </c>
      <c r="I154" s="137">
        <v>200</v>
      </c>
      <c r="J154" s="137">
        <f t="shared" si="10"/>
        <v>200</v>
      </c>
      <c r="K154" s="138"/>
      <c r="L154" s="25"/>
      <c r="M154" s="139" t="s">
        <v>1</v>
      </c>
      <c r="N154" s="140" t="s">
        <v>38</v>
      </c>
      <c r="O154" s="141">
        <v>0</v>
      </c>
      <c r="P154" s="141">
        <f t="shared" si="11"/>
        <v>0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143</v>
      </c>
      <c r="AT154" s="143" t="s">
        <v>139</v>
      </c>
      <c r="AU154" s="143" t="s">
        <v>144</v>
      </c>
      <c r="AY154" s="13" t="s">
        <v>136</v>
      </c>
      <c r="BE154" s="144">
        <f t="shared" si="14"/>
        <v>0</v>
      </c>
      <c r="BF154" s="144">
        <f t="shared" si="15"/>
        <v>200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144</v>
      </c>
      <c r="BK154" s="144">
        <f t="shared" si="19"/>
        <v>200</v>
      </c>
      <c r="BL154" s="13" t="s">
        <v>143</v>
      </c>
      <c r="BM154" s="143" t="s">
        <v>821</v>
      </c>
    </row>
    <row r="155" spans="2:65" s="1" customFormat="1" ht="16.5" customHeight="1">
      <c r="B155" s="131"/>
      <c r="C155" s="132" t="s">
        <v>289</v>
      </c>
      <c r="D155" s="132" t="s">
        <v>139</v>
      </c>
      <c r="E155" s="133" t="s">
        <v>822</v>
      </c>
      <c r="F155" s="134" t="s">
        <v>823</v>
      </c>
      <c r="G155" s="135" t="s">
        <v>242</v>
      </c>
      <c r="H155" s="136">
        <v>1</v>
      </c>
      <c r="I155" s="137">
        <v>400</v>
      </c>
      <c r="J155" s="137">
        <f t="shared" si="10"/>
        <v>400</v>
      </c>
      <c r="K155" s="138"/>
      <c r="L155" s="25"/>
      <c r="M155" s="139" t="s">
        <v>1</v>
      </c>
      <c r="N155" s="140" t="s">
        <v>38</v>
      </c>
      <c r="O155" s="141">
        <v>0</v>
      </c>
      <c r="P155" s="141">
        <f t="shared" si="11"/>
        <v>0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143</v>
      </c>
      <c r="AT155" s="143" t="s">
        <v>139</v>
      </c>
      <c r="AU155" s="143" t="s">
        <v>144</v>
      </c>
      <c r="AY155" s="13" t="s">
        <v>136</v>
      </c>
      <c r="BE155" s="144">
        <f t="shared" si="14"/>
        <v>0</v>
      </c>
      <c r="BF155" s="144">
        <f t="shared" si="15"/>
        <v>400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144</v>
      </c>
      <c r="BK155" s="144">
        <f t="shared" si="19"/>
        <v>400</v>
      </c>
      <c r="BL155" s="13" t="s">
        <v>143</v>
      </c>
      <c r="BM155" s="143" t="s">
        <v>824</v>
      </c>
    </row>
    <row r="156" spans="2:65" s="1" customFormat="1" ht="16.5" customHeight="1">
      <c r="B156" s="131"/>
      <c r="C156" s="132" t="s">
        <v>293</v>
      </c>
      <c r="D156" s="132" t="s">
        <v>139</v>
      </c>
      <c r="E156" s="133" t="s">
        <v>825</v>
      </c>
      <c r="F156" s="134" t="s">
        <v>826</v>
      </c>
      <c r="G156" s="135" t="s">
        <v>242</v>
      </c>
      <c r="H156" s="136">
        <v>1</v>
      </c>
      <c r="I156" s="137">
        <v>400</v>
      </c>
      <c r="J156" s="137">
        <f t="shared" si="10"/>
        <v>400</v>
      </c>
      <c r="K156" s="138"/>
      <c r="L156" s="25"/>
      <c r="M156" s="139" t="s">
        <v>1</v>
      </c>
      <c r="N156" s="140" t="s">
        <v>38</v>
      </c>
      <c r="O156" s="141">
        <v>0</v>
      </c>
      <c r="P156" s="141">
        <f t="shared" si="11"/>
        <v>0</v>
      </c>
      <c r="Q156" s="141">
        <v>0</v>
      </c>
      <c r="R156" s="141">
        <f t="shared" si="12"/>
        <v>0</v>
      </c>
      <c r="S156" s="141">
        <v>0</v>
      </c>
      <c r="T156" s="142">
        <f t="shared" si="13"/>
        <v>0</v>
      </c>
      <c r="AR156" s="143" t="s">
        <v>143</v>
      </c>
      <c r="AT156" s="143" t="s">
        <v>139</v>
      </c>
      <c r="AU156" s="143" t="s">
        <v>144</v>
      </c>
      <c r="AY156" s="13" t="s">
        <v>136</v>
      </c>
      <c r="BE156" s="144">
        <f t="shared" si="14"/>
        <v>0</v>
      </c>
      <c r="BF156" s="144">
        <f t="shared" si="15"/>
        <v>400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144</v>
      </c>
      <c r="BK156" s="144">
        <f t="shared" si="19"/>
        <v>400</v>
      </c>
      <c r="BL156" s="13" t="s">
        <v>143</v>
      </c>
      <c r="BM156" s="143" t="s">
        <v>827</v>
      </c>
    </row>
    <row r="157" spans="2:65" s="1" customFormat="1" ht="16.5" customHeight="1">
      <c r="B157" s="131"/>
      <c r="C157" s="132" t="s">
        <v>296</v>
      </c>
      <c r="D157" s="132" t="s">
        <v>139</v>
      </c>
      <c r="E157" s="133" t="s">
        <v>828</v>
      </c>
      <c r="F157" s="134" t="s">
        <v>829</v>
      </c>
      <c r="G157" s="135" t="s">
        <v>242</v>
      </c>
      <c r="H157" s="136">
        <v>1</v>
      </c>
      <c r="I157" s="137">
        <v>1000</v>
      </c>
      <c r="J157" s="137">
        <f t="shared" si="10"/>
        <v>1000</v>
      </c>
      <c r="K157" s="138"/>
      <c r="L157" s="25"/>
      <c r="M157" s="155" t="s">
        <v>1</v>
      </c>
      <c r="N157" s="156" t="s">
        <v>38</v>
      </c>
      <c r="O157" s="157">
        <v>0</v>
      </c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AR157" s="143" t="s">
        <v>143</v>
      </c>
      <c r="AT157" s="143" t="s">
        <v>139</v>
      </c>
      <c r="AU157" s="143" t="s">
        <v>144</v>
      </c>
      <c r="AY157" s="13" t="s">
        <v>136</v>
      </c>
      <c r="BE157" s="144">
        <f t="shared" si="14"/>
        <v>0</v>
      </c>
      <c r="BF157" s="144">
        <f t="shared" si="15"/>
        <v>1000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144</v>
      </c>
      <c r="BK157" s="144">
        <f t="shared" si="19"/>
        <v>1000</v>
      </c>
      <c r="BL157" s="13" t="s">
        <v>143</v>
      </c>
      <c r="BM157" s="143" t="s">
        <v>830</v>
      </c>
    </row>
    <row r="158" spans="2:65" s="1" customFormat="1" ht="6.95" customHeight="1"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25"/>
    </row>
  </sheetData>
  <autoFilter ref="C122:K157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M15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5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106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6" t="str">
        <f>'Rekapitulácia stavby'!K6</f>
        <v>Revitalizácia verejného priestranstva Kazanská</v>
      </c>
      <c r="F7" s="197"/>
      <c r="G7" s="197"/>
      <c r="H7" s="197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59" t="s">
        <v>831</v>
      </c>
      <c r="F9" s="198"/>
      <c r="G9" s="198"/>
      <c r="H9" s="198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6. 8. 2022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8" t="str">
        <f>'Rekapitulácia stavby'!E14</f>
        <v xml:space="preserve"> </v>
      </c>
      <c r="F18" s="178"/>
      <c r="G18" s="178"/>
      <c r="H18" s="178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28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ROUND(J122, 2)</f>
        <v>17418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ROUND((SUM(BE122:BE158)),  2)</f>
        <v>0</v>
      </c>
      <c r="G33" s="88"/>
      <c r="H33" s="88"/>
      <c r="I33" s="89">
        <v>0.2</v>
      </c>
      <c r="J33" s="87">
        <f>ROUND(((SUM(BE122:BE158))*I33),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ROUND((SUM(BF122:BF158)),  2)</f>
        <v>17418</v>
      </c>
      <c r="I34" s="91">
        <v>0.2</v>
      </c>
      <c r="J34" s="90">
        <f>ROUND(((SUM(BF122:BF158))*I34),  2)</f>
        <v>3483.6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ROUND((SUM(BG122:BG158)),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ROUND((SUM(BH122:BH158)),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ROUND((SUM(BI122:BI158)),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20901.599999999999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109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6" t="str">
        <f>E7</f>
        <v>Revitalizácia verejného priestranstva Kazanská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107</v>
      </c>
      <c r="L86" s="25"/>
    </row>
    <row r="87" spans="2:47" s="1" customFormat="1" ht="16.5" hidden="1" customHeight="1">
      <c r="B87" s="25"/>
      <c r="E87" s="159" t="str">
        <f>E9</f>
        <v>SO-06 - Areálové rozvody NN, Prípojka, NN</v>
      </c>
      <c r="F87" s="198"/>
      <c r="G87" s="198"/>
      <c r="H87" s="198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>mestská časť Vrakuňa</v>
      </c>
      <c r="I89" s="22" t="s">
        <v>19</v>
      </c>
      <c r="J89" s="48" t="str">
        <f>IF(J12="","",J12)</f>
        <v>6. 8. 2022</v>
      </c>
      <c r="L89" s="25"/>
    </row>
    <row r="90" spans="2:47" s="1" customFormat="1" ht="6.95" hidden="1" customHeight="1">
      <c r="B90" s="25"/>
      <c r="L90" s="25"/>
    </row>
    <row r="91" spans="2:47" s="1" customFormat="1" ht="25.7" hidden="1" customHeight="1">
      <c r="B91" s="25"/>
      <c r="C91" s="22" t="s">
        <v>21</v>
      </c>
      <c r="F91" s="20" t="str">
        <f>E15</f>
        <v>Hlavné mesto SR Bratislava</v>
      </c>
      <c r="I91" s="22" t="s">
        <v>27</v>
      </c>
      <c r="J91" s="23" t="str">
        <f>E21</f>
        <v>PLURAL, s.r.o. &amp; ZEROZERO.SK</v>
      </c>
      <c r="L91" s="25"/>
    </row>
    <row r="92" spans="2:47" s="1" customFormat="1" ht="25.7" hidden="1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PLURAL, s.r.o. &amp; ZEROZERO.SK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110</v>
      </c>
      <c r="D94" s="92"/>
      <c r="E94" s="92"/>
      <c r="F94" s="92"/>
      <c r="G94" s="92"/>
      <c r="H94" s="92"/>
      <c r="I94" s="92"/>
      <c r="J94" s="101" t="s">
        <v>111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112</v>
      </c>
      <c r="J96" s="62">
        <f>J122</f>
        <v>17418</v>
      </c>
      <c r="L96" s="25"/>
      <c r="AU96" s="13" t="s">
        <v>113</v>
      </c>
    </row>
    <row r="97" spans="2:12" s="8" customFormat="1" ht="24.95" hidden="1" customHeight="1">
      <c r="B97" s="103"/>
      <c r="D97" s="104" t="s">
        <v>730</v>
      </c>
      <c r="E97" s="105"/>
      <c r="F97" s="105"/>
      <c r="G97" s="105"/>
      <c r="H97" s="105"/>
      <c r="I97" s="105"/>
      <c r="J97" s="106">
        <f>J123</f>
        <v>17418</v>
      </c>
      <c r="L97" s="103"/>
    </row>
    <row r="98" spans="2:12" s="9" customFormat="1" ht="19.899999999999999" hidden="1" customHeight="1">
      <c r="B98" s="107"/>
      <c r="D98" s="108" t="s">
        <v>832</v>
      </c>
      <c r="E98" s="109"/>
      <c r="F98" s="109"/>
      <c r="G98" s="109"/>
      <c r="H98" s="109"/>
      <c r="I98" s="109"/>
      <c r="J98" s="110">
        <f>J124</f>
        <v>1815</v>
      </c>
      <c r="L98" s="107"/>
    </row>
    <row r="99" spans="2:12" s="9" customFormat="1" ht="19.899999999999999" hidden="1" customHeight="1">
      <c r="B99" s="107"/>
      <c r="D99" s="108" t="s">
        <v>733</v>
      </c>
      <c r="E99" s="109"/>
      <c r="F99" s="109"/>
      <c r="G99" s="109"/>
      <c r="H99" s="109"/>
      <c r="I99" s="109"/>
      <c r="J99" s="110">
        <f>J128</f>
        <v>3941</v>
      </c>
      <c r="L99" s="107"/>
    </row>
    <row r="100" spans="2:12" s="9" customFormat="1" ht="19.899999999999999" hidden="1" customHeight="1">
      <c r="B100" s="107"/>
      <c r="D100" s="108" t="s">
        <v>734</v>
      </c>
      <c r="E100" s="109"/>
      <c r="F100" s="109"/>
      <c r="G100" s="109"/>
      <c r="H100" s="109"/>
      <c r="I100" s="109"/>
      <c r="J100" s="110">
        <f>J133</f>
        <v>951</v>
      </c>
      <c r="L100" s="107"/>
    </row>
    <row r="101" spans="2:12" s="9" customFormat="1" ht="19.899999999999999" hidden="1" customHeight="1">
      <c r="B101" s="107"/>
      <c r="D101" s="108" t="s">
        <v>735</v>
      </c>
      <c r="E101" s="109"/>
      <c r="F101" s="109"/>
      <c r="G101" s="109"/>
      <c r="H101" s="109"/>
      <c r="I101" s="109"/>
      <c r="J101" s="110">
        <f>J139</f>
        <v>7911</v>
      </c>
      <c r="L101" s="107"/>
    </row>
    <row r="102" spans="2:12" s="9" customFormat="1" ht="19.899999999999999" hidden="1" customHeight="1">
      <c r="B102" s="107"/>
      <c r="D102" s="108" t="s">
        <v>736</v>
      </c>
      <c r="E102" s="109"/>
      <c r="F102" s="109"/>
      <c r="G102" s="109"/>
      <c r="H102" s="109"/>
      <c r="I102" s="109"/>
      <c r="J102" s="110">
        <f>J152</f>
        <v>2800</v>
      </c>
      <c r="L102" s="107"/>
    </row>
    <row r="103" spans="2:12" s="1" customFormat="1" ht="21.75" hidden="1" customHeight="1">
      <c r="B103" s="25"/>
      <c r="L103" s="25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>
      <c r="B109" s="25"/>
      <c r="C109" s="17" t="s">
        <v>122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13</v>
      </c>
      <c r="L111" s="25"/>
    </row>
    <row r="112" spans="2:12" s="1" customFormat="1" ht="16.5" customHeight="1">
      <c r="B112" s="25"/>
      <c r="E112" s="196" t="str">
        <f>E7</f>
        <v>Revitalizácia verejného priestranstva Kazanská</v>
      </c>
      <c r="F112" s="197"/>
      <c r="G112" s="197"/>
      <c r="H112" s="197"/>
      <c r="L112" s="25"/>
    </row>
    <row r="113" spans="2:65" s="1" customFormat="1" ht="12" customHeight="1">
      <c r="B113" s="25"/>
      <c r="C113" s="22" t="s">
        <v>107</v>
      </c>
      <c r="L113" s="25"/>
    </row>
    <row r="114" spans="2:65" s="1" customFormat="1" ht="16.5" customHeight="1">
      <c r="B114" s="25"/>
      <c r="E114" s="159" t="str">
        <f>E9</f>
        <v>SO-06 - Areálové rozvody NN, Prípojka, NN</v>
      </c>
      <c r="F114" s="198"/>
      <c r="G114" s="198"/>
      <c r="H114" s="198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17</v>
      </c>
      <c r="F116" s="20" t="str">
        <f>F12</f>
        <v>mestská časť Vrakuňa</v>
      </c>
      <c r="I116" s="22" t="s">
        <v>19</v>
      </c>
      <c r="J116" s="48" t="str">
        <f>IF(J12="","",J12)</f>
        <v>6. 8. 2022</v>
      </c>
      <c r="L116" s="25"/>
    </row>
    <row r="117" spans="2:65" s="1" customFormat="1" ht="6.95" customHeight="1">
      <c r="B117" s="25"/>
      <c r="L117" s="25"/>
    </row>
    <row r="118" spans="2:65" s="1" customFormat="1" ht="25.7" customHeight="1">
      <c r="B118" s="25"/>
      <c r="C118" s="22" t="s">
        <v>21</v>
      </c>
      <c r="F118" s="20" t="str">
        <f>E15</f>
        <v>Hlavné mesto SR Bratislava</v>
      </c>
      <c r="I118" s="22" t="s">
        <v>27</v>
      </c>
      <c r="J118" s="23" t="str">
        <f>E21</f>
        <v>PLURAL, s.r.o. &amp; ZEROZERO.SK</v>
      </c>
      <c r="L118" s="25"/>
    </row>
    <row r="119" spans="2:65" s="1" customFormat="1" ht="25.7" customHeight="1">
      <c r="B119" s="25"/>
      <c r="C119" s="22" t="s">
        <v>25</v>
      </c>
      <c r="F119" s="20" t="str">
        <f>IF(E18="","",E18)</f>
        <v xml:space="preserve"> </v>
      </c>
      <c r="I119" s="22" t="s">
        <v>30</v>
      </c>
      <c r="J119" s="23" t="str">
        <f>E24</f>
        <v>PLURAL, s.r.o. &amp; ZEROZERO.SK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123</v>
      </c>
      <c r="D121" s="113" t="s">
        <v>57</v>
      </c>
      <c r="E121" s="113" t="s">
        <v>53</v>
      </c>
      <c r="F121" s="113" t="s">
        <v>54</v>
      </c>
      <c r="G121" s="113" t="s">
        <v>124</v>
      </c>
      <c r="H121" s="113" t="s">
        <v>125</v>
      </c>
      <c r="I121" s="113" t="s">
        <v>126</v>
      </c>
      <c r="J121" s="114" t="s">
        <v>111</v>
      </c>
      <c r="K121" s="115" t="s">
        <v>127</v>
      </c>
      <c r="L121" s="111"/>
      <c r="M121" s="55" t="s">
        <v>1</v>
      </c>
      <c r="N121" s="56" t="s">
        <v>36</v>
      </c>
      <c r="O121" s="56" t="s">
        <v>128</v>
      </c>
      <c r="P121" s="56" t="s">
        <v>129</v>
      </c>
      <c r="Q121" s="56" t="s">
        <v>130</v>
      </c>
      <c r="R121" s="56" t="s">
        <v>131</v>
      </c>
      <c r="S121" s="56" t="s">
        <v>132</v>
      </c>
      <c r="T121" s="57" t="s">
        <v>133</v>
      </c>
    </row>
    <row r="122" spans="2:65" s="1" customFormat="1" ht="22.9" customHeight="1">
      <c r="B122" s="25"/>
      <c r="C122" s="60" t="s">
        <v>112</v>
      </c>
      <c r="J122" s="116">
        <f>BK122</f>
        <v>17418</v>
      </c>
      <c r="L122" s="25"/>
      <c r="M122" s="58"/>
      <c r="N122" s="49"/>
      <c r="O122" s="49"/>
      <c r="P122" s="117">
        <f>P123</f>
        <v>0</v>
      </c>
      <c r="Q122" s="49"/>
      <c r="R122" s="117">
        <f>R123</f>
        <v>0</v>
      </c>
      <c r="S122" s="49"/>
      <c r="T122" s="118">
        <f>T123</f>
        <v>0</v>
      </c>
      <c r="AT122" s="13" t="s">
        <v>71</v>
      </c>
      <c r="AU122" s="13" t="s">
        <v>113</v>
      </c>
      <c r="BK122" s="119">
        <f>BK123</f>
        <v>17418</v>
      </c>
    </row>
    <row r="123" spans="2:65" s="11" customFormat="1" ht="25.9" customHeight="1">
      <c r="B123" s="120"/>
      <c r="D123" s="121" t="s">
        <v>71</v>
      </c>
      <c r="E123" s="122" t="s">
        <v>737</v>
      </c>
      <c r="F123" s="122" t="s">
        <v>738</v>
      </c>
      <c r="J123" s="123">
        <f>BK123</f>
        <v>17418</v>
      </c>
      <c r="L123" s="120"/>
      <c r="M123" s="124"/>
      <c r="P123" s="125">
        <f>P124+P128+P133+P139+P152</f>
        <v>0</v>
      </c>
      <c r="R123" s="125">
        <f>R124+R128+R133+R139+R152</f>
        <v>0</v>
      </c>
      <c r="T123" s="126">
        <f>T124+T128+T133+T139+T152</f>
        <v>0</v>
      </c>
      <c r="AR123" s="121" t="s">
        <v>191</v>
      </c>
      <c r="AT123" s="127" t="s">
        <v>71</v>
      </c>
      <c r="AU123" s="127" t="s">
        <v>72</v>
      </c>
      <c r="AY123" s="121" t="s">
        <v>136</v>
      </c>
      <c r="BK123" s="128">
        <f>BK124+BK128+BK133+BK139+BK152</f>
        <v>17418</v>
      </c>
    </row>
    <row r="124" spans="2:65" s="11" customFormat="1" ht="22.9" customHeight="1">
      <c r="B124" s="120"/>
      <c r="D124" s="121" t="s">
        <v>71</v>
      </c>
      <c r="E124" s="129" t="s">
        <v>833</v>
      </c>
      <c r="F124" s="129" t="s">
        <v>834</v>
      </c>
      <c r="J124" s="130">
        <f>BK124</f>
        <v>1815</v>
      </c>
      <c r="L124" s="120"/>
      <c r="M124" s="124"/>
      <c r="P124" s="125">
        <f>SUM(P125:P127)</f>
        <v>0</v>
      </c>
      <c r="R124" s="125">
        <f>SUM(R125:R127)</f>
        <v>0</v>
      </c>
      <c r="T124" s="126">
        <f>SUM(T125:T127)</f>
        <v>0</v>
      </c>
      <c r="AR124" s="121" t="s">
        <v>80</v>
      </c>
      <c r="AT124" s="127" t="s">
        <v>71</v>
      </c>
      <c r="AU124" s="127" t="s">
        <v>80</v>
      </c>
      <c r="AY124" s="121" t="s">
        <v>136</v>
      </c>
      <c r="BK124" s="128">
        <f>SUM(BK125:BK127)</f>
        <v>1815</v>
      </c>
    </row>
    <row r="125" spans="2:65" s="1" customFormat="1" ht="21.75" customHeight="1">
      <c r="B125" s="131"/>
      <c r="C125" s="132" t="s">
        <v>80</v>
      </c>
      <c r="D125" s="132" t="s">
        <v>139</v>
      </c>
      <c r="E125" s="133" t="s">
        <v>835</v>
      </c>
      <c r="F125" s="134" t="s">
        <v>836</v>
      </c>
      <c r="G125" s="135" t="s">
        <v>175</v>
      </c>
      <c r="H125" s="136">
        <v>1</v>
      </c>
      <c r="I125" s="137">
        <v>950</v>
      </c>
      <c r="J125" s="137">
        <f>ROUND(I125*H125,2)</f>
        <v>950</v>
      </c>
      <c r="K125" s="138"/>
      <c r="L125" s="25"/>
      <c r="M125" s="139" t="s">
        <v>1</v>
      </c>
      <c r="N125" s="140" t="s">
        <v>38</v>
      </c>
      <c r="O125" s="141">
        <v>0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143</v>
      </c>
      <c r="AT125" s="143" t="s">
        <v>139</v>
      </c>
      <c r="AU125" s="143" t="s">
        <v>144</v>
      </c>
      <c r="AY125" s="13" t="s">
        <v>136</v>
      </c>
      <c r="BE125" s="144">
        <f>IF(N125="základná",J125,0)</f>
        <v>0</v>
      </c>
      <c r="BF125" s="144">
        <f>IF(N125="znížená",J125,0)</f>
        <v>950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144</v>
      </c>
      <c r="BK125" s="144">
        <f>ROUND(I125*H125,2)</f>
        <v>950</v>
      </c>
      <c r="BL125" s="13" t="s">
        <v>143</v>
      </c>
      <c r="BM125" s="143" t="s">
        <v>837</v>
      </c>
    </row>
    <row r="126" spans="2:65" s="1" customFormat="1" ht="24.2" customHeight="1">
      <c r="B126" s="131"/>
      <c r="C126" s="132" t="s">
        <v>144</v>
      </c>
      <c r="D126" s="132" t="s">
        <v>139</v>
      </c>
      <c r="E126" s="133" t="s">
        <v>838</v>
      </c>
      <c r="F126" s="134" t="s">
        <v>839</v>
      </c>
      <c r="G126" s="135" t="s">
        <v>242</v>
      </c>
      <c r="H126" s="136">
        <v>1</v>
      </c>
      <c r="I126" s="137">
        <v>550</v>
      </c>
      <c r="J126" s="137">
        <f>ROUND(I126*H126,2)</f>
        <v>550</v>
      </c>
      <c r="K126" s="138"/>
      <c r="L126" s="25"/>
      <c r="M126" s="139" t="s">
        <v>1</v>
      </c>
      <c r="N126" s="140" t="s">
        <v>38</v>
      </c>
      <c r="O126" s="141">
        <v>0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143</v>
      </c>
      <c r="AT126" s="143" t="s">
        <v>139</v>
      </c>
      <c r="AU126" s="143" t="s">
        <v>144</v>
      </c>
      <c r="AY126" s="13" t="s">
        <v>136</v>
      </c>
      <c r="BE126" s="144">
        <f>IF(N126="základná",J126,0)</f>
        <v>0</v>
      </c>
      <c r="BF126" s="144">
        <f>IF(N126="znížená",J126,0)</f>
        <v>550</v>
      </c>
      <c r="BG126" s="144">
        <f>IF(N126="zákl. prenesená",J126,0)</f>
        <v>0</v>
      </c>
      <c r="BH126" s="144">
        <f>IF(N126="zníž. prenesená",J126,0)</f>
        <v>0</v>
      </c>
      <c r="BI126" s="144">
        <f>IF(N126="nulová",J126,0)</f>
        <v>0</v>
      </c>
      <c r="BJ126" s="13" t="s">
        <v>144</v>
      </c>
      <c r="BK126" s="144">
        <f>ROUND(I126*H126,2)</f>
        <v>550</v>
      </c>
      <c r="BL126" s="13" t="s">
        <v>143</v>
      </c>
      <c r="BM126" s="143" t="s">
        <v>840</v>
      </c>
    </row>
    <row r="127" spans="2:65" s="1" customFormat="1" ht="16.5" customHeight="1">
      <c r="B127" s="131"/>
      <c r="C127" s="132" t="s">
        <v>191</v>
      </c>
      <c r="D127" s="132" t="s">
        <v>139</v>
      </c>
      <c r="E127" s="133" t="s">
        <v>841</v>
      </c>
      <c r="F127" s="134" t="s">
        <v>842</v>
      </c>
      <c r="G127" s="135" t="s">
        <v>175</v>
      </c>
      <c r="H127" s="136">
        <v>7</v>
      </c>
      <c r="I127" s="137">
        <v>45</v>
      </c>
      <c r="J127" s="137">
        <f>ROUND(I127*H127,2)</f>
        <v>315</v>
      </c>
      <c r="K127" s="138"/>
      <c r="L127" s="25"/>
      <c r="M127" s="139" t="s">
        <v>1</v>
      </c>
      <c r="N127" s="140" t="s">
        <v>38</v>
      </c>
      <c r="O127" s="141">
        <v>0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143</v>
      </c>
      <c r="AT127" s="143" t="s">
        <v>139</v>
      </c>
      <c r="AU127" s="143" t="s">
        <v>144</v>
      </c>
      <c r="AY127" s="13" t="s">
        <v>136</v>
      </c>
      <c r="BE127" s="144">
        <f>IF(N127="základná",J127,0)</f>
        <v>0</v>
      </c>
      <c r="BF127" s="144">
        <f>IF(N127="znížená",J127,0)</f>
        <v>315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144</v>
      </c>
      <c r="BK127" s="144">
        <f>ROUND(I127*H127,2)</f>
        <v>315</v>
      </c>
      <c r="BL127" s="13" t="s">
        <v>143</v>
      </c>
      <c r="BM127" s="143" t="s">
        <v>843</v>
      </c>
    </row>
    <row r="128" spans="2:65" s="11" customFormat="1" ht="22.9" customHeight="1">
      <c r="B128" s="120"/>
      <c r="D128" s="121" t="s">
        <v>71</v>
      </c>
      <c r="E128" s="129" t="s">
        <v>761</v>
      </c>
      <c r="F128" s="129" t="s">
        <v>762</v>
      </c>
      <c r="J128" s="130">
        <f>BK128</f>
        <v>3941</v>
      </c>
      <c r="L128" s="120"/>
      <c r="M128" s="124"/>
      <c r="P128" s="125">
        <f>SUM(P129:P132)</f>
        <v>0</v>
      </c>
      <c r="R128" s="125">
        <f>SUM(R129:R132)</f>
        <v>0</v>
      </c>
      <c r="T128" s="126">
        <f>SUM(T129:T132)</f>
        <v>0</v>
      </c>
      <c r="AR128" s="121" t="s">
        <v>80</v>
      </c>
      <c r="AT128" s="127" t="s">
        <v>71</v>
      </c>
      <c r="AU128" s="127" t="s">
        <v>80</v>
      </c>
      <c r="AY128" s="121" t="s">
        <v>136</v>
      </c>
      <c r="BK128" s="128">
        <f>SUM(BK129:BK132)</f>
        <v>3941</v>
      </c>
    </row>
    <row r="129" spans="2:65" s="1" customFormat="1" ht="16.5" customHeight="1">
      <c r="B129" s="131"/>
      <c r="C129" s="132" t="s">
        <v>143</v>
      </c>
      <c r="D129" s="132" t="s">
        <v>139</v>
      </c>
      <c r="E129" s="133" t="s">
        <v>844</v>
      </c>
      <c r="F129" s="134" t="s">
        <v>845</v>
      </c>
      <c r="G129" s="135" t="s">
        <v>485</v>
      </c>
      <c r="H129" s="136">
        <v>580</v>
      </c>
      <c r="I129" s="137">
        <v>4.8499999999999996</v>
      </c>
      <c r="J129" s="137">
        <f>ROUND(I129*H129,2)</f>
        <v>2813</v>
      </c>
      <c r="K129" s="138"/>
      <c r="L129" s="25"/>
      <c r="M129" s="139" t="s">
        <v>1</v>
      </c>
      <c r="N129" s="140" t="s">
        <v>38</v>
      </c>
      <c r="O129" s="141">
        <v>0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143</v>
      </c>
      <c r="AT129" s="143" t="s">
        <v>139</v>
      </c>
      <c r="AU129" s="143" t="s">
        <v>144</v>
      </c>
      <c r="AY129" s="13" t="s">
        <v>136</v>
      </c>
      <c r="BE129" s="144">
        <f>IF(N129="základná",J129,0)</f>
        <v>0</v>
      </c>
      <c r="BF129" s="144">
        <f>IF(N129="znížená",J129,0)</f>
        <v>2813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144</v>
      </c>
      <c r="BK129" s="144">
        <f>ROUND(I129*H129,2)</f>
        <v>2813</v>
      </c>
      <c r="BL129" s="13" t="s">
        <v>143</v>
      </c>
      <c r="BM129" s="143" t="s">
        <v>846</v>
      </c>
    </row>
    <row r="130" spans="2:65" s="1" customFormat="1" ht="16.5" customHeight="1">
      <c r="B130" s="131"/>
      <c r="C130" s="132" t="s">
        <v>223</v>
      </c>
      <c r="D130" s="132" t="s">
        <v>139</v>
      </c>
      <c r="E130" s="133" t="s">
        <v>847</v>
      </c>
      <c r="F130" s="134" t="s">
        <v>848</v>
      </c>
      <c r="G130" s="135" t="s">
        <v>485</v>
      </c>
      <c r="H130" s="136">
        <v>130</v>
      </c>
      <c r="I130" s="137">
        <v>7.5</v>
      </c>
      <c r="J130" s="137">
        <f>ROUND(I130*H130,2)</f>
        <v>975</v>
      </c>
      <c r="K130" s="138"/>
      <c r="L130" s="25"/>
      <c r="M130" s="139" t="s">
        <v>1</v>
      </c>
      <c r="N130" s="140" t="s">
        <v>38</v>
      </c>
      <c r="O130" s="141">
        <v>0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143</v>
      </c>
      <c r="AT130" s="143" t="s">
        <v>139</v>
      </c>
      <c r="AU130" s="143" t="s">
        <v>144</v>
      </c>
      <c r="AY130" s="13" t="s">
        <v>136</v>
      </c>
      <c r="BE130" s="144">
        <f>IF(N130="základná",J130,0)</f>
        <v>0</v>
      </c>
      <c r="BF130" s="144">
        <f>IF(N130="znížená",J130,0)</f>
        <v>975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3" t="s">
        <v>144</v>
      </c>
      <c r="BK130" s="144">
        <f>ROUND(I130*H130,2)</f>
        <v>975</v>
      </c>
      <c r="BL130" s="13" t="s">
        <v>143</v>
      </c>
      <c r="BM130" s="143" t="s">
        <v>849</v>
      </c>
    </row>
    <row r="131" spans="2:65" s="1" customFormat="1" ht="16.5" customHeight="1">
      <c r="B131" s="131"/>
      <c r="C131" s="132" t="s">
        <v>227</v>
      </c>
      <c r="D131" s="132" t="s">
        <v>139</v>
      </c>
      <c r="E131" s="133" t="s">
        <v>775</v>
      </c>
      <c r="F131" s="134" t="s">
        <v>776</v>
      </c>
      <c r="G131" s="135" t="s">
        <v>175</v>
      </c>
      <c r="H131" s="136">
        <v>39</v>
      </c>
      <c r="I131" s="137">
        <v>3</v>
      </c>
      <c r="J131" s="137">
        <f>ROUND(I131*H131,2)</f>
        <v>117</v>
      </c>
      <c r="K131" s="138"/>
      <c r="L131" s="25"/>
      <c r="M131" s="139" t="s">
        <v>1</v>
      </c>
      <c r="N131" s="140" t="s">
        <v>38</v>
      </c>
      <c r="O131" s="141">
        <v>0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143</v>
      </c>
      <c r="AT131" s="143" t="s">
        <v>139</v>
      </c>
      <c r="AU131" s="143" t="s">
        <v>144</v>
      </c>
      <c r="AY131" s="13" t="s">
        <v>136</v>
      </c>
      <c r="BE131" s="144">
        <f>IF(N131="základná",J131,0)</f>
        <v>0</v>
      </c>
      <c r="BF131" s="144">
        <f>IF(N131="znížená",J131,0)</f>
        <v>117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3" t="s">
        <v>144</v>
      </c>
      <c r="BK131" s="144">
        <f>ROUND(I131*H131,2)</f>
        <v>117</v>
      </c>
      <c r="BL131" s="13" t="s">
        <v>143</v>
      </c>
      <c r="BM131" s="143" t="s">
        <v>777</v>
      </c>
    </row>
    <row r="132" spans="2:65" s="1" customFormat="1" ht="16.5" customHeight="1">
      <c r="B132" s="131"/>
      <c r="C132" s="132" t="s">
        <v>359</v>
      </c>
      <c r="D132" s="132" t="s">
        <v>139</v>
      </c>
      <c r="E132" s="133" t="s">
        <v>850</v>
      </c>
      <c r="F132" s="134" t="s">
        <v>851</v>
      </c>
      <c r="G132" s="135" t="s">
        <v>175</v>
      </c>
      <c r="H132" s="136">
        <v>8</v>
      </c>
      <c r="I132" s="137">
        <v>4.5</v>
      </c>
      <c r="J132" s="137">
        <f>ROUND(I132*H132,2)</f>
        <v>36</v>
      </c>
      <c r="K132" s="138"/>
      <c r="L132" s="25"/>
      <c r="M132" s="139" t="s">
        <v>1</v>
      </c>
      <c r="N132" s="140" t="s">
        <v>38</v>
      </c>
      <c r="O132" s="141">
        <v>0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143</v>
      </c>
      <c r="AT132" s="143" t="s">
        <v>139</v>
      </c>
      <c r="AU132" s="143" t="s">
        <v>144</v>
      </c>
      <c r="AY132" s="13" t="s">
        <v>136</v>
      </c>
      <c r="BE132" s="144">
        <f>IF(N132="základná",J132,0)</f>
        <v>0</v>
      </c>
      <c r="BF132" s="144">
        <f>IF(N132="znížená",J132,0)</f>
        <v>36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13" t="s">
        <v>144</v>
      </c>
      <c r="BK132" s="144">
        <f>ROUND(I132*H132,2)</f>
        <v>36</v>
      </c>
      <c r="BL132" s="13" t="s">
        <v>143</v>
      </c>
      <c r="BM132" s="143" t="s">
        <v>852</v>
      </c>
    </row>
    <row r="133" spans="2:65" s="11" customFormat="1" ht="22.9" customHeight="1">
      <c r="B133" s="120"/>
      <c r="D133" s="121" t="s">
        <v>71</v>
      </c>
      <c r="E133" s="129" t="s">
        <v>778</v>
      </c>
      <c r="F133" s="129" t="s">
        <v>779</v>
      </c>
      <c r="J133" s="130">
        <f>BK133</f>
        <v>951</v>
      </c>
      <c r="L133" s="120"/>
      <c r="M133" s="124"/>
      <c r="P133" s="125">
        <f>SUM(P134:P138)</f>
        <v>0</v>
      </c>
      <c r="R133" s="125">
        <f>SUM(R134:R138)</f>
        <v>0</v>
      </c>
      <c r="T133" s="126">
        <f>SUM(T134:T138)</f>
        <v>0</v>
      </c>
      <c r="AR133" s="121" t="s">
        <v>80</v>
      </c>
      <c r="AT133" s="127" t="s">
        <v>71</v>
      </c>
      <c r="AU133" s="127" t="s">
        <v>80</v>
      </c>
      <c r="AY133" s="121" t="s">
        <v>136</v>
      </c>
      <c r="BK133" s="128">
        <f>SUM(BK134:BK138)</f>
        <v>951</v>
      </c>
    </row>
    <row r="134" spans="2:65" s="1" customFormat="1" ht="16.5" customHeight="1">
      <c r="B134" s="131"/>
      <c r="C134" s="132" t="s">
        <v>181</v>
      </c>
      <c r="D134" s="132" t="s">
        <v>139</v>
      </c>
      <c r="E134" s="133" t="s">
        <v>853</v>
      </c>
      <c r="F134" s="134" t="s">
        <v>854</v>
      </c>
      <c r="G134" s="135" t="s">
        <v>175</v>
      </c>
      <c r="H134" s="136">
        <v>1</v>
      </c>
      <c r="I134" s="137">
        <v>24</v>
      </c>
      <c r="J134" s="137">
        <f>ROUND(I134*H134,2)</f>
        <v>24</v>
      </c>
      <c r="K134" s="138"/>
      <c r="L134" s="25"/>
      <c r="M134" s="139" t="s">
        <v>1</v>
      </c>
      <c r="N134" s="140" t="s">
        <v>38</v>
      </c>
      <c r="O134" s="141">
        <v>0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143</v>
      </c>
      <c r="AT134" s="143" t="s">
        <v>139</v>
      </c>
      <c r="AU134" s="143" t="s">
        <v>144</v>
      </c>
      <c r="AY134" s="13" t="s">
        <v>136</v>
      </c>
      <c r="BE134" s="144">
        <f>IF(N134="základná",J134,0)</f>
        <v>0</v>
      </c>
      <c r="BF134" s="144">
        <f>IF(N134="znížená",J134,0)</f>
        <v>24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3" t="s">
        <v>144</v>
      </c>
      <c r="BK134" s="144">
        <f>ROUND(I134*H134,2)</f>
        <v>24</v>
      </c>
      <c r="BL134" s="13" t="s">
        <v>143</v>
      </c>
      <c r="BM134" s="143" t="s">
        <v>855</v>
      </c>
    </row>
    <row r="135" spans="2:65" s="1" customFormat="1" ht="21.75" customHeight="1">
      <c r="B135" s="131"/>
      <c r="C135" s="132" t="s">
        <v>209</v>
      </c>
      <c r="D135" s="132" t="s">
        <v>139</v>
      </c>
      <c r="E135" s="133" t="s">
        <v>856</v>
      </c>
      <c r="F135" s="134" t="s">
        <v>857</v>
      </c>
      <c r="G135" s="135" t="s">
        <v>175</v>
      </c>
      <c r="H135" s="136">
        <v>9</v>
      </c>
      <c r="I135" s="137">
        <v>13</v>
      </c>
      <c r="J135" s="137">
        <f>ROUND(I135*H135,2)</f>
        <v>117</v>
      </c>
      <c r="K135" s="138"/>
      <c r="L135" s="25"/>
      <c r="M135" s="139" t="s">
        <v>1</v>
      </c>
      <c r="N135" s="140" t="s">
        <v>38</v>
      </c>
      <c r="O135" s="141">
        <v>0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143</v>
      </c>
      <c r="AT135" s="143" t="s">
        <v>139</v>
      </c>
      <c r="AU135" s="143" t="s">
        <v>144</v>
      </c>
      <c r="AY135" s="13" t="s">
        <v>136</v>
      </c>
      <c r="BE135" s="144">
        <f>IF(N135="základná",J135,0)</f>
        <v>0</v>
      </c>
      <c r="BF135" s="144">
        <f>IF(N135="znížená",J135,0)</f>
        <v>117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144</v>
      </c>
      <c r="BK135" s="144">
        <f>ROUND(I135*H135,2)</f>
        <v>117</v>
      </c>
      <c r="BL135" s="13" t="s">
        <v>143</v>
      </c>
      <c r="BM135" s="143" t="s">
        <v>858</v>
      </c>
    </row>
    <row r="136" spans="2:65" s="1" customFormat="1" ht="16.5" customHeight="1">
      <c r="B136" s="131"/>
      <c r="C136" s="132" t="s">
        <v>366</v>
      </c>
      <c r="D136" s="132" t="s">
        <v>139</v>
      </c>
      <c r="E136" s="133" t="s">
        <v>780</v>
      </c>
      <c r="F136" s="134" t="s">
        <v>781</v>
      </c>
      <c r="G136" s="135" t="s">
        <v>485</v>
      </c>
      <c r="H136" s="136">
        <v>110</v>
      </c>
      <c r="I136" s="137">
        <v>4</v>
      </c>
      <c r="J136" s="137">
        <f>ROUND(I136*H136,2)</f>
        <v>440</v>
      </c>
      <c r="K136" s="138"/>
      <c r="L136" s="25"/>
      <c r="M136" s="139" t="s">
        <v>1</v>
      </c>
      <c r="N136" s="140" t="s">
        <v>38</v>
      </c>
      <c r="O136" s="141">
        <v>0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143</v>
      </c>
      <c r="AT136" s="143" t="s">
        <v>139</v>
      </c>
      <c r="AU136" s="143" t="s">
        <v>144</v>
      </c>
      <c r="AY136" s="13" t="s">
        <v>136</v>
      </c>
      <c r="BE136" s="144">
        <f>IF(N136="základná",J136,0)</f>
        <v>0</v>
      </c>
      <c r="BF136" s="144">
        <f>IF(N136="znížená",J136,0)</f>
        <v>440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144</v>
      </c>
      <c r="BK136" s="144">
        <f>ROUND(I136*H136,2)</f>
        <v>440</v>
      </c>
      <c r="BL136" s="13" t="s">
        <v>143</v>
      </c>
      <c r="BM136" s="143" t="s">
        <v>782</v>
      </c>
    </row>
    <row r="137" spans="2:65" s="1" customFormat="1" ht="16.5" customHeight="1">
      <c r="B137" s="131"/>
      <c r="C137" s="132" t="s">
        <v>172</v>
      </c>
      <c r="D137" s="132" t="s">
        <v>139</v>
      </c>
      <c r="E137" s="133" t="s">
        <v>783</v>
      </c>
      <c r="F137" s="134" t="s">
        <v>784</v>
      </c>
      <c r="G137" s="135" t="s">
        <v>485</v>
      </c>
      <c r="H137" s="136">
        <v>30</v>
      </c>
      <c r="I137" s="137">
        <v>3</v>
      </c>
      <c r="J137" s="137">
        <f>ROUND(I137*H137,2)</f>
        <v>90</v>
      </c>
      <c r="K137" s="138"/>
      <c r="L137" s="25"/>
      <c r="M137" s="139" t="s">
        <v>1</v>
      </c>
      <c r="N137" s="140" t="s">
        <v>38</v>
      </c>
      <c r="O137" s="141">
        <v>0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143</v>
      </c>
      <c r="AT137" s="143" t="s">
        <v>139</v>
      </c>
      <c r="AU137" s="143" t="s">
        <v>144</v>
      </c>
      <c r="AY137" s="13" t="s">
        <v>136</v>
      </c>
      <c r="BE137" s="144">
        <f>IF(N137="základná",J137,0)</f>
        <v>0</v>
      </c>
      <c r="BF137" s="144">
        <f>IF(N137="znížená",J137,0)</f>
        <v>90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144</v>
      </c>
      <c r="BK137" s="144">
        <f>ROUND(I137*H137,2)</f>
        <v>90</v>
      </c>
      <c r="BL137" s="13" t="s">
        <v>143</v>
      </c>
      <c r="BM137" s="143" t="s">
        <v>785</v>
      </c>
    </row>
    <row r="138" spans="2:65" s="1" customFormat="1" ht="16.5" customHeight="1">
      <c r="B138" s="131"/>
      <c r="C138" s="132" t="s">
        <v>177</v>
      </c>
      <c r="D138" s="132" t="s">
        <v>139</v>
      </c>
      <c r="E138" s="133" t="s">
        <v>786</v>
      </c>
      <c r="F138" s="134" t="s">
        <v>787</v>
      </c>
      <c r="G138" s="135" t="s">
        <v>175</v>
      </c>
      <c r="H138" s="136">
        <v>40</v>
      </c>
      <c r="I138" s="137">
        <v>7</v>
      </c>
      <c r="J138" s="137">
        <f>ROUND(I138*H138,2)</f>
        <v>280</v>
      </c>
      <c r="K138" s="138"/>
      <c r="L138" s="25"/>
      <c r="M138" s="139" t="s">
        <v>1</v>
      </c>
      <c r="N138" s="140" t="s">
        <v>38</v>
      </c>
      <c r="O138" s="141">
        <v>0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143</v>
      </c>
      <c r="AT138" s="143" t="s">
        <v>139</v>
      </c>
      <c r="AU138" s="143" t="s">
        <v>144</v>
      </c>
      <c r="AY138" s="13" t="s">
        <v>136</v>
      </c>
      <c r="BE138" s="144">
        <f>IF(N138="základná",J138,0)</f>
        <v>0</v>
      </c>
      <c r="BF138" s="144">
        <f>IF(N138="znížená",J138,0)</f>
        <v>280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144</v>
      </c>
      <c r="BK138" s="144">
        <f>ROUND(I138*H138,2)</f>
        <v>280</v>
      </c>
      <c r="BL138" s="13" t="s">
        <v>143</v>
      </c>
      <c r="BM138" s="143" t="s">
        <v>788</v>
      </c>
    </row>
    <row r="139" spans="2:65" s="11" customFormat="1" ht="22.9" customHeight="1">
      <c r="B139" s="120"/>
      <c r="D139" s="121" t="s">
        <v>71</v>
      </c>
      <c r="E139" s="129" t="s">
        <v>789</v>
      </c>
      <c r="F139" s="129" t="s">
        <v>137</v>
      </c>
      <c r="J139" s="130">
        <f>BK139</f>
        <v>7911</v>
      </c>
      <c r="L139" s="120"/>
      <c r="M139" s="124"/>
      <c r="P139" s="125">
        <f>SUM(P140:P151)</f>
        <v>0</v>
      </c>
      <c r="R139" s="125">
        <f>SUM(R140:R151)</f>
        <v>0</v>
      </c>
      <c r="T139" s="126">
        <f>SUM(T140:T151)</f>
        <v>0</v>
      </c>
      <c r="AR139" s="121" t="s">
        <v>80</v>
      </c>
      <c r="AT139" s="127" t="s">
        <v>71</v>
      </c>
      <c r="AU139" s="127" t="s">
        <v>80</v>
      </c>
      <c r="AY139" s="121" t="s">
        <v>136</v>
      </c>
      <c r="BK139" s="128">
        <f>SUM(BK140:BK151)</f>
        <v>7911</v>
      </c>
    </row>
    <row r="140" spans="2:65" s="1" customFormat="1" ht="16.5" customHeight="1">
      <c r="B140" s="131"/>
      <c r="C140" s="132" t="s">
        <v>337</v>
      </c>
      <c r="D140" s="132" t="s">
        <v>139</v>
      </c>
      <c r="E140" s="133" t="s">
        <v>859</v>
      </c>
      <c r="F140" s="134" t="s">
        <v>860</v>
      </c>
      <c r="G140" s="135" t="s">
        <v>175</v>
      </c>
      <c r="H140" s="136">
        <v>1</v>
      </c>
      <c r="I140" s="137">
        <v>85</v>
      </c>
      <c r="J140" s="137">
        <f t="shared" ref="J140:J151" si="0">ROUND(I140*H140,2)</f>
        <v>85</v>
      </c>
      <c r="K140" s="138"/>
      <c r="L140" s="25"/>
      <c r="M140" s="139" t="s">
        <v>1</v>
      </c>
      <c r="N140" s="140" t="s">
        <v>38</v>
      </c>
      <c r="O140" s="141">
        <v>0</v>
      </c>
      <c r="P140" s="141">
        <f t="shared" ref="P140:P151" si="1">O140*H140</f>
        <v>0</v>
      </c>
      <c r="Q140" s="141">
        <v>0</v>
      </c>
      <c r="R140" s="141">
        <f t="shared" ref="R140:R151" si="2">Q140*H140</f>
        <v>0</v>
      </c>
      <c r="S140" s="141">
        <v>0</v>
      </c>
      <c r="T140" s="142">
        <f t="shared" ref="T140:T151" si="3">S140*H140</f>
        <v>0</v>
      </c>
      <c r="AR140" s="143" t="s">
        <v>143</v>
      </c>
      <c r="AT140" s="143" t="s">
        <v>139</v>
      </c>
      <c r="AU140" s="143" t="s">
        <v>144</v>
      </c>
      <c r="AY140" s="13" t="s">
        <v>136</v>
      </c>
      <c r="BE140" s="144">
        <f t="shared" ref="BE140:BE151" si="4">IF(N140="základná",J140,0)</f>
        <v>0</v>
      </c>
      <c r="BF140" s="144">
        <f t="shared" ref="BF140:BF151" si="5">IF(N140="znížená",J140,0)</f>
        <v>85</v>
      </c>
      <c r="BG140" s="144">
        <f t="shared" ref="BG140:BG151" si="6">IF(N140="zákl. prenesená",J140,0)</f>
        <v>0</v>
      </c>
      <c r="BH140" s="144">
        <f t="shared" ref="BH140:BH151" si="7">IF(N140="zníž. prenesená",J140,0)</f>
        <v>0</v>
      </c>
      <c r="BI140" s="144">
        <f t="shared" ref="BI140:BI151" si="8">IF(N140="nulová",J140,0)</f>
        <v>0</v>
      </c>
      <c r="BJ140" s="13" t="s">
        <v>144</v>
      </c>
      <c r="BK140" s="144">
        <f t="shared" ref="BK140:BK151" si="9">ROUND(I140*H140,2)</f>
        <v>85</v>
      </c>
      <c r="BL140" s="13" t="s">
        <v>143</v>
      </c>
      <c r="BM140" s="143" t="s">
        <v>861</v>
      </c>
    </row>
    <row r="141" spans="2:65" s="1" customFormat="1" ht="24.2" customHeight="1">
      <c r="B141" s="131"/>
      <c r="C141" s="132" t="s">
        <v>193</v>
      </c>
      <c r="D141" s="132" t="s">
        <v>139</v>
      </c>
      <c r="E141" s="133" t="s">
        <v>793</v>
      </c>
      <c r="F141" s="134" t="s">
        <v>794</v>
      </c>
      <c r="G141" s="135" t="s">
        <v>413</v>
      </c>
      <c r="H141" s="136">
        <v>80</v>
      </c>
      <c r="I141" s="137">
        <v>12</v>
      </c>
      <c r="J141" s="137">
        <f t="shared" si="0"/>
        <v>960</v>
      </c>
      <c r="K141" s="138"/>
      <c r="L141" s="25"/>
      <c r="M141" s="139" t="s">
        <v>1</v>
      </c>
      <c r="N141" s="140" t="s">
        <v>38</v>
      </c>
      <c r="O141" s="141">
        <v>0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143</v>
      </c>
      <c r="AT141" s="143" t="s">
        <v>139</v>
      </c>
      <c r="AU141" s="143" t="s">
        <v>144</v>
      </c>
      <c r="AY141" s="13" t="s">
        <v>136</v>
      </c>
      <c r="BE141" s="144">
        <f t="shared" si="4"/>
        <v>0</v>
      </c>
      <c r="BF141" s="144">
        <f t="shared" si="5"/>
        <v>960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144</v>
      </c>
      <c r="BK141" s="144">
        <f t="shared" si="9"/>
        <v>960</v>
      </c>
      <c r="BL141" s="13" t="s">
        <v>143</v>
      </c>
      <c r="BM141" s="143" t="s">
        <v>795</v>
      </c>
    </row>
    <row r="142" spans="2:65" s="1" customFormat="1" ht="24.2" customHeight="1">
      <c r="B142" s="131"/>
      <c r="C142" s="132" t="s">
        <v>205</v>
      </c>
      <c r="D142" s="132" t="s">
        <v>139</v>
      </c>
      <c r="E142" s="133" t="s">
        <v>862</v>
      </c>
      <c r="F142" s="134" t="s">
        <v>863</v>
      </c>
      <c r="G142" s="135" t="s">
        <v>413</v>
      </c>
      <c r="H142" s="136">
        <v>20</v>
      </c>
      <c r="I142" s="137">
        <v>16</v>
      </c>
      <c r="J142" s="137">
        <f t="shared" si="0"/>
        <v>320</v>
      </c>
      <c r="K142" s="138"/>
      <c r="L142" s="25"/>
      <c r="M142" s="139" t="s">
        <v>1</v>
      </c>
      <c r="N142" s="140" t="s">
        <v>38</v>
      </c>
      <c r="O142" s="141">
        <v>0</v>
      </c>
      <c r="P142" s="141">
        <f t="shared" si="1"/>
        <v>0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143</v>
      </c>
      <c r="AT142" s="143" t="s">
        <v>139</v>
      </c>
      <c r="AU142" s="143" t="s">
        <v>144</v>
      </c>
      <c r="AY142" s="13" t="s">
        <v>136</v>
      </c>
      <c r="BE142" s="144">
        <f t="shared" si="4"/>
        <v>0</v>
      </c>
      <c r="BF142" s="144">
        <f t="shared" si="5"/>
        <v>320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144</v>
      </c>
      <c r="BK142" s="144">
        <f t="shared" si="9"/>
        <v>320</v>
      </c>
      <c r="BL142" s="13" t="s">
        <v>143</v>
      </c>
      <c r="BM142" s="143" t="s">
        <v>864</v>
      </c>
    </row>
    <row r="143" spans="2:65" s="1" customFormat="1" ht="24.2" customHeight="1">
      <c r="B143" s="131"/>
      <c r="C143" s="132" t="s">
        <v>254</v>
      </c>
      <c r="D143" s="132" t="s">
        <v>139</v>
      </c>
      <c r="E143" s="133" t="s">
        <v>865</v>
      </c>
      <c r="F143" s="134" t="s">
        <v>866</v>
      </c>
      <c r="G143" s="135" t="s">
        <v>413</v>
      </c>
      <c r="H143" s="136">
        <v>75</v>
      </c>
      <c r="I143" s="137">
        <v>18</v>
      </c>
      <c r="J143" s="137">
        <f t="shared" si="0"/>
        <v>1350</v>
      </c>
      <c r="K143" s="138"/>
      <c r="L143" s="25"/>
      <c r="M143" s="139" t="s">
        <v>1</v>
      </c>
      <c r="N143" s="140" t="s">
        <v>38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143</v>
      </c>
      <c r="AT143" s="143" t="s">
        <v>139</v>
      </c>
      <c r="AU143" s="143" t="s">
        <v>144</v>
      </c>
      <c r="AY143" s="13" t="s">
        <v>136</v>
      </c>
      <c r="BE143" s="144">
        <f t="shared" si="4"/>
        <v>0</v>
      </c>
      <c r="BF143" s="144">
        <f t="shared" si="5"/>
        <v>1350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144</v>
      </c>
      <c r="BK143" s="144">
        <f t="shared" si="9"/>
        <v>1350</v>
      </c>
      <c r="BL143" s="13" t="s">
        <v>143</v>
      </c>
      <c r="BM143" s="143" t="s">
        <v>867</v>
      </c>
    </row>
    <row r="144" spans="2:65" s="1" customFormat="1" ht="16.5" customHeight="1">
      <c r="B144" s="131"/>
      <c r="C144" s="132" t="s">
        <v>258</v>
      </c>
      <c r="D144" s="132" t="s">
        <v>139</v>
      </c>
      <c r="E144" s="133" t="s">
        <v>868</v>
      </c>
      <c r="F144" s="134" t="s">
        <v>869</v>
      </c>
      <c r="G144" s="135" t="s">
        <v>413</v>
      </c>
      <c r="H144" s="136">
        <v>20</v>
      </c>
      <c r="I144" s="137">
        <v>5</v>
      </c>
      <c r="J144" s="137">
        <f t="shared" si="0"/>
        <v>100</v>
      </c>
      <c r="K144" s="138"/>
      <c r="L144" s="25"/>
      <c r="M144" s="139" t="s">
        <v>1</v>
      </c>
      <c r="N144" s="140" t="s">
        <v>38</v>
      </c>
      <c r="O144" s="141">
        <v>0</v>
      </c>
      <c r="P144" s="141">
        <f t="shared" si="1"/>
        <v>0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143</v>
      </c>
      <c r="AT144" s="143" t="s">
        <v>139</v>
      </c>
      <c r="AU144" s="143" t="s">
        <v>144</v>
      </c>
      <c r="AY144" s="13" t="s">
        <v>136</v>
      </c>
      <c r="BE144" s="144">
        <f t="shared" si="4"/>
        <v>0</v>
      </c>
      <c r="BF144" s="144">
        <f t="shared" si="5"/>
        <v>100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144</v>
      </c>
      <c r="BK144" s="144">
        <f t="shared" si="9"/>
        <v>100</v>
      </c>
      <c r="BL144" s="13" t="s">
        <v>143</v>
      </c>
      <c r="BM144" s="143" t="s">
        <v>870</v>
      </c>
    </row>
    <row r="145" spans="2:65" s="1" customFormat="1" ht="16.5" customHeight="1">
      <c r="B145" s="131"/>
      <c r="C145" s="132" t="s">
        <v>262</v>
      </c>
      <c r="D145" s="132" t="s">
        <v>139</v>
      </c>
      <c r="E145" s="133" t="s">
        <v>796</v>
      </c>
      <c r="F145" s="134" t="s">
        <v>797</v>
      </c>
      <c r="G145" s="135" t="s">
        <v>413</v>
      </c>
      <c r="H145" s="136">
        <v>550</v>
      </c>
      <c r="I145" s="137">
        <v>3</v>
      </c>
      <c r="J145" s="137">
        <f t="shared" si="0"/>
        <v>1650</v>
      </c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143</v>
      </c>
      <c r="AT145" s="143" t="s">
        <v>139</v>
      </c>
      <c r="AU145" s="143" t="s">
        <v>144</v>
      </c>
      <c r="AY145" s="13" t="s">
        <v>136</v>
      </c>
      <c r="BE145" s="144">
        <f t="shared" si="4"/>
        <v>0</v>
      </c>
      <c r="BF145" s="144">
        <f t="shared" si="5"/>
        <v>1650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144</v>
      </c>
      <c r="BK145" s="144">
        <f t="shared" si="9"/>
        <v>1650</v>
      </c>
      <c r="BL145" s="13" t="s">
        <v>143</v>
      </c>
      <c r="BM145" s="143" t="s">
        <v>798</v>
      </c>
    </row>
    <row r="146" spans="2:65" s="1" customFormat="1" ht="24.2" customHeight="1">
      <c r="B146" s="131"/>
      <c r="C146" s="132" t="s">
        <v>266</v>
      </c>
      <c r="D146" s="132" t="s">
        <v>139</v>
      </c>
      <c r="E146" s="133" t="s">
        <v>799</v>
      </c>
      <c r="F146" s="134" t="s">
        <v>800</v>
      </c>
      <c r="G146" s="135" t="s">
        <v>413</v>
      </c>
      <c r="H146" s="136">
        <v>175</v>
      </c>
      <c r="I146" s="137">
        <v>6.22</v>
      </c>
      <c r="J146" s="137">
        <f t="shared" si="0"/>
        <v>1088.5</v>
      </c>
      <c r="K146" s="138"/>
      <c r="L146" s="25"/>
      <c r="M146" s="139" t="s">
        <v>1</v>
      </c>
      <c r="N146" s="140" t="s">
        <v>38</v>
      </c>
      <c r="O146" s="141">
        <v>0</v>
      </c>
      <c r="P146" s="141">
        <f t="shared" si="1"/>
        <v>0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143</v>
      </c>
      <c r="AT146" s="143" t="s">
        <v>139</v>
      </c>
      <c r="AU146" s="143" t="s">
        <v>144</v>
      </c>
      <c r="AY146" s="13" t="s">
        <v>136</v>
      </c>
      <c r="BE146" s="144">
        <f t="shared" si="4"/>
        <v>0</v>
      </c>
      <c r="BF146" s="144">
        <f t="shared" si="5"/>
        <v>1088.5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144</v>
      </c>
      <c r="BK146" s="144">
        <f t="shared" si="9"/>
        <v>1088.5</v>
      </c>
      <c r="BL146" s="13" t="s">
        <v>143</v>
      </c>
      <c r="BM146" s="143" t="s">
        <v>801</v>
      </c>
    </row>
    <row r="147" spans="2:65" s="1" customFormat="1" ht="24.2" customHeight="1">
      <c r="B147" s="131"/>
      <c r="C147" s="132" t="s">
        <v>7</v>
      </c>
      <c r="D147" s="132" t="s">
        <v>139</v>
      </c>
      <c r="E147" s="133" t="s">
        <v>802</v>
      </c>
      <c r="F147" s="134" t="s">
        <v>803</v>
      </c>
      <c r="G147" s="135" t="s">
        <v>413</v>
      </c>
      <c r="H147" s="136">
        <v>175</v>
      </c>
      <c r="I147" s="137">
        <v>3</v>
      </c>
      <c r="J147" s="137">
        <f t="shared" si="0"/>
        <v>525</v>
      </c>
      <c r="K147" s="138"/>
      <c r="L147" s="25"/>
      <c r="M147" s="139" t="s">
        <v>1</v>
      </c>
      <c r="N147" s="140" t="s">
        <v>38</v>
      </c>
      <c r="O147" s="141">
        <v>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143</v>
      </c>
      <c r="AT147" s="143" t="s">
        <v>139</v>
      </c>
      <c r="AU147" s="143" t="s">
        <v>144</v>
      </c>
      <c r="AY147" s="13" t="s">
        <v>136</v>
      </c>
      <c r="BE147" s="144">
        <f t="shared" si="4"/>
        <v>0</v>
      </c>
      <c r="BF147" s="144">
        <f t="shared" si="5"/>
        <v>525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144</v>
      </c>
      <c r="BK147" s="144">
        <f t="shared" si="9"/>
        <v>525</v>
      </c>
      <c r="BL147" s="13" t="s">
        <v>143</v>
      </c>
      <c r="BM147" s="143" t="s">
        <v>804</v>
      </c>
    </row>
    <row r="148" spans="2:65" s="1" customFormat="1" ht="33" customHeight="1">
      <c r="B148" s="131"/>
      <c r="C148" s="132" t="s">
        <v>273</v>
      </c>
      <c r="D148" s="132" t="s">
        <v>139</v>
      </c>
      <c r="E148" s="133" t="s">
        <v>805</v>
      </c>
      <c r="F148" s="134" t="s">
        <v>806</v>
      </c>
      <c r="G148" s="135" t="s">
        <v>413</v>
      </c>
      <c r="H148" s="136">
        <v>80</v>
      </c>
      <c r="I148" s="137">
        <v>7</v>
      </c>
      <c r="J148" s="137">
        <f t="shared" si="0"/>
        <v>560</v>
      </c>
      <c r="K148" s="138"/>
      <c r="L148" s="25"/>
      <c r="M148" s="139" t="s">
        <v>1</v>
      </c>
      <c r="N148" s="140" t="s">
        <v>38</v>
      </c>
      <c r="O148" s="141">
        <v>0</v>
      </c>
      <c r="P148" s="141">
        <f t="shared" si="1"/>
        <v>0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143</v>
      </c>
      <c r="AT148" s="143" t="s">
        <v>139</v>
      </c>
      <c r="AU148" s="143" t="s">
        <v>144</v>
      </c>
      <c r="AY148" s="13" t="s">
        <v>136</v>
      </c>
      <c r="BE148" s="144">
        <f t="shared" si="4"/>
        <v>0</v>
      </c>
      <c r="BF148" s="144">
        <f t="shared" si="5"/>
        <v>560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144</v>
      </c>
      <c r="BK148" s="144">
        <f t="shared" si="9"/>
        <v>560</v>
      </c>
      <c r="BL148" s="13" t="s">
        <v>143</v>
      </c>
      <c r="BM148" s="143" t="s">
        <v>807</v>
      </c>
    </row>
    <row r="149" spans="2:65" s="1" customFormat="1" ht="33" customHeight="1">
      <c r="B149" s="131"/>
      <c r="C149" s="132" t="s">
        <v>277</v>
      </c>
      <c r="D149" s="132" t="s">
        <v>139</v>
      </c>
      <c r="E149" s="133" t="s">
        <v>871</v>
      </c>
      <c r="F149" s="134" t="s">
        <v>872</v>
      </c>
      <c r="G149" s="135" t="s">
        <v>413</v>
      </c>
      <c r="H149" s="136">
        <v>20</v>
      </c>
      <c r="I149" s="137">
        <v>8</v>
      </c>
      <c r="J149" s="137">
        <f t="shared" si="0"/>
        <v>160</v>
      </c>
      <c r="K149" s="138"/>
      <c r="L149" s="25"/>
      <c r="M149" s="139" t="s">
        <v>1</v>
      </c>
      <c r="N149" s="140" t="s">
        <v>38</v>
      </c>
      <c r="O149" s="141">
        <v>0</v>
      </c>
      <c r="P149" s="141">
        <f t="shared" si="1"/>
        <v>0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143</v>
      </c>
      <c r="AT149" s="143" t="s">
        <v>139</v>
      </c>
      <c r="AU149" s="143" t="s">
        <v>144</v>
      </c>
      <c r="AY149" s="13" t="s">
        <v>136</v>
      </c>
      <c r="BE149" s="144">
        <f t="shared" si="4"/>
        <v>0</v>
      </c>
      <c r="BF149" s="144">
        <f t="shared" si="5"/>
        <v>160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3" t="s">
        <v>144</v>
      </c>
      <c r="BK149" s="144">
        <f t="shared" si="9"/>
        <v>160</v>
      </c>
      <c r="BL149" s="13" t="s">
        <v>143</v>
      </c>
      <c r="BM149" s="143" t="s">
        <v>873</v>
      </c>
    </row>
    <row r="150" spans="2:65" s="1" customFormat="1" ht="33" customHeight="1">
      <c r="B150" s="131"/>
      <c r="C150" s="132" t="s">
        <v>281</v>
      </c>
      <c r="D150" s="132" t="s">
        <v>139</v>
      </c>
      <c r="E150" s="133" t="s">
        <v>874</v>
      </c>
      <c r="F150" s="134" t="s">
        <v>875</v>
      </c>
      <c r="G150" s="135" t="s">
        <v>413</v>
      </c>
      <c r="H150" s="136">
        <v>75</v>
      </c>
      <c r="I150" s="137">
        <v>9</v>
      </c>
      <c r="J150" s="137">
        <f t="shared" si="0"/>
        <v>675</v>
      </c>
      <c r="K150" s="138"/>
      <c r="L150" s="25"/>
      <c r="M150" s="139" t="s">
        <v>1</v>
      </c>
      <c r="N150" s="140" t="s">
        <v>38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143</v>
      </c>
      <c r="AT150" s="143" t="s">
        <v>139</v>
      </c>
      <c r="AU150" s="143" t="s">
        <v>144</v>
      </c>
      <c r="AY150" s="13" t="s">
        <v>136</v>
      </c>
      <c r="BE150" s="144">
        <f t="shared" si="4"/>
        <v>0</v>
      </c>
      <c r="BF150" s="144">
        <f t="shared" si="5"/>
        <v>675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3" t="s">
        <v>144</v>
      </c>
      <c r="BK150" s="144">
        <f t="shared" si="9"/>
        <v>675</v>
      </c>
      <c r="BL150" s="13" t="s">
        <v>143</v>
      </c>
      <c r="BM150" s="143" t="s">
        <v>876</v>
      </c>
    </row>
    <row r="151" spans="2:65" s="1" customFormat="1" ht="16.5" customHeight="1">
      <c r="B151" s="131"/>
      <c r="C151" s="132" t="s">
        <v>183</v>
      </c>
      <c r="D151" s="132" t="s">
        <v>139</v>
      </c>
      <c r="E151" s="133" t="s">
        <v>808</v>
      </c>
      <c r="F151" s="134" t="s">
        <v>809</v>
      </c>
      <c r="G151" s="135" t="s">
        <v>413</v>
      </c>
      <c r="H151" s="136">
        <v>175</v>
      </c>
      <c r="I151" s="137">
        <v>2.5</v>
      </c>
      <c r="J151" s="137">
        <f t="shared" si="0"/>
        <v>437.5</v>
      </c>
      <c r="K151" s="138"/>
      <c r="L151" s="25"/>
      <c r="M151" s="139" t="s">
        <v>1</v>
      </c>
      <c r="N151" s="140" t="s">
        <v>38</v>
      </c>
      <c r="O151" s="141">
        <v>0</v>
      </c>
      <c r="P151" s="141">
        <f t="shared" si="1"/>
        <v>0</v>
      </c>
      <c r="Q151" s="141">
        <v>0</v>
      </c>
      <c r="R151" s="141">
        <f t="shared" si="2"/>
        <v>0</v>
      </c>
      <c r="S151" s="141">
        <v>0</v>
      </c>
      <c r="T151" s="142">
        <f t="shared" si="3"/>
        <v>0</v>
      </c>
      <c r="AR151" s="143" t="s">
        <v>143</v>
      </c>
      <c r="AT151" s="143" t="s">
        <v>139</v>
      </c>
      <c r="AU151" s="143" t="s">
        <v>144</v>
      </c>
      <c r="AY151" s="13" t="s">
        <v>136</v>
      </c>
      <c r="BE151" s="144">
        <f t="shared" si="4"/>
        <v>0</v>
      </c>
      <c r="BF151" s="144">
        <f t="shared" si="5"/>
        <v>437.5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3" t="s">
        <v>144</v>
      </c>
      <c r="BK151" s="144">
        <f t="shared" si="9"/>
        <v>437.5</v>
      </c>
      <c r="BL151" s="13" t="s">
        <v>143</v>
      </c>
      <c r="BM151" s="143" t="s">
        <v>810</v>
      </c>
    </row>
    <row r="152" spans="2:65" s="11" customFormat="1" ht="22.9" customHeight="1">
      <c r="B152" s="120"/>
      <c r="D152" s="121" t="s">
        <v>71</v>
      </c>
      <c r="E152" s="129" t="s">
        <v>811</v>
      </c>
      <c r="F152" s="129" t="s">
        <v>812</v>
      </c>
      <c r="J152" s="130">
        <f>BK152</f>
        <v>2800</v>
      </c>
      <c r="L152" s="120"/>
      <c r="M152" s="124"/>
      <c r="P152" s="125">
        <f>SUM(P153:P158)</f>
        <v>0</v>
      </c>
      <c r="R152" s="125">
        <f>SUM(R153:R158)</f>
        <v>0</v>
      </c>
      <c r="T152" s="126">
        <f>SUM(T153:T158)</f>
        <v>0</v>
      </c>
      <c r="AR152" s="121" t="s">
        <v>80</v>
      </c>
      <c r="AT152" s="127" t="s">
        <v>71</v>
      </c>
      <c r="AU152" s="127" t="s">
        <v>80</v>
      </c>
      <c r="AY152" s="121" t="s">
        <v>136</v>
      </c>
      <c r="BK152" s="128">
        <f>SUM(BK153:BK158)</f>
        <v>2800</v>
      </c>
    </row>
    <row r="153" spans="2:65" s="1" customFormat="1" ht="16.5" customHeight="1">
      <c r="B153" s="131"/>
      <c r="C153" s="132" t="s">
        <v>187</v>
      </c>
      <c r="D153" s="132" t="s">
        <v>139</v>
      </c>
      <c r="E153" s="133" t="s">
        <v>813</v>
      </c>
      <c r="F153" s="134" t="s">
        <v>814</v>
      </c>
      <c r="G153" s="135" t="s">
        <v>242</v>
      </c>
      <c r="H153" s="136">
        <v>1</v>
      </c>
      <c r="I153" s="137">
        <v>500</v>
      </c>
      <c r="J153" s="137">
        <f t="shared" ref="J153:J158" si="10">ROUND(I153*H153,2)</f>
        <v>500</v>
      </c>
      <c r="K153" s="138"/>
      <c r="L153" s="25"/>
      <c r="M153" s="139" t="s">
        <v>1</v>
      </c>
      <c r="N153" s="140" t="s">
        <v>38</v>
      </c>
      <c r="O153" s="141">
        <v>0</v>
      </c>
      <c r="P153" s="141">
        <f t="shared" ref="P153:P158" si="11">O153*H153</f>
        <v>0</v>
      </c>
      <c r="Q153" s="141">
        <v>0</v>
      </c>
      <c r="R153" s="141">
        <f t="shared" ref="R153:R158" si="12">Q153*H153</f>
        <v>0</v>
      </c>
      <c r="S153" s="141">
        <v>0</v>
      </c>
      <c r="T153" s="142">
        <f t="shared" ref="T153:T158" si="13">S153*H153</f>
        <v>0</v>
      </c>
      <c r="AR153" s="143" t="s">
        <v>143</v>
      </c>
      <c r="AT153" s="143" t="s">
        <v>139</v>
      </c>
      <c r="AU153" s="143" t="s">
        <v>144</v>
      </c>
      <c r="AY153" s="13" t="s">
        <v>136</v>
      </c>
      <c r="BE153" s="144">
        <f t="shared" ref="BE153:BE158" si="14">IF(N153="základná",J153,0)</f>
        <v>0</v>
      </c>
      <c r="BF153" s="144">
        <f t="shared" ref="BF153:BF158" si="15">IF(N153="znížená",J153,0)</f>
        <v>500</v>
      </c>
      <c r="BG153" s="144">
        <f t="shared" ref="BG153:BG158" si="16">IF(N153="zákl. prenesená",J153,0)</f>
        <v>0</v>
      </c>
      <c r="BH153" s="144">
        <f t="shared" ref="BH153:BH158" si="17">IF(N153="zníž. prenesená",J153,0)</f>
        <v>0</v>
      </c>
      <c r="BI153" s="144">
        <f t="shared" ref="BI153:BI158" si="18">IF(N153="nulová",J153,0)</f>
        <v>0</v>
      </c>
      <c r="BJ153" s="13" t="s">
        <v>144</v>
      </c>
      <c r="BK153" s="144">
        <f t="shared" ref="BK153:BK158" si="19">ROUND(I153*H153,2)</f>
        <v>500</v>
      </c>
      <c r="BL153" s="13" t="s">
        <v>143</v>
      </c>
      <c r="BM153" s="143" t="s">
        <v>815</v>
      </c>
    </row>
    <row r="154" spans="2:65" s="1" customFormat="1" ht="16.5" customHeight="1">
      <c r="B154" s="131"/>
      <c r="C154" s="132" t="s">
        <v>201</v>
      </c>
      <c r="D154" s="132" t="s">
        <v>139</v>
      </c>
      <c r="E154" s="133" t="s">
        <v>816</v>
      </c>
      <c r="F154" s="134" t="s">
        <v>817</v>
      </c>
      <c r="G154" s="135" t="s">
        <v>242</v>
      </c>
      <c r="H154" s="136">
        <v>1</v>
      </c>
      <c r="I154" s="137">
        <v>300</v>
      </c>
      <c r="J154" s="137">
        <f t="shared" si="10"/>
        <v>300</v>
      </c>
      <c r="K154" s="138"/>
      <c r="L154" s="25"/>
      <c r="M154" s="139" t="s">
        <v>1</v>
      </c>
      <c r="N154" s="140" t="s">
        <v>38</v>
      </c>
      <c r="O154" s="141">
        <v>0</v>
      </c>
      <c r="P154" s="141">
        <f t="shared" si="11"/>
        <v>0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143</v>
      </c>
      <c r="AT154" s="143" t="s">
        <v>139</v>
      </c>
      <c r="AU154" s="143" t="s">
        <v>144</v>
      </c>
      <c r="AY154" s="13" t="s">
        <v>136</v>
      </c>
      <c r="BE154" s="144">
        <f t="shared" si="14"/>
        <v>0</v>
      </c>
      <c r="BF154" s="144">
        <f t="shared" si="15"/>
        <v>300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144</v>
      </c>
      <c r="BK154" s="144">
        <f t="shared" si="19"/>
        <v>300</v>
      </c>
      <c r="BL154" s="13" t="s">
        <v>143</v>
      </c>
      <c r="BM154" s="143" t="s">
        <v>818</v>
      </c>
    </row>
    <row r="155" spans="2:65" s="1" customFormat="1" ht="24.2" customHeight="1">
      <c r="B155" s="131"/>
      <c r="C155" s="132" t="s">
        <v>285</v>
      </c>
      <c r="D155" s="132" t="s">
        <v>139</v>
      </c>
      <c r="E155" s="133" t="s">
        <v>819</v>
      </c>
      <c r="F155" s="134" t="s">
        <v>820</v>
      </c>
      <c r="G155" s="135" t="s">
        <v>242</v>
      </c>
      <c r="H155" s="136">
        <v>1</v>
      </c>
      <c r="I155" s="137">
        <v>200</v>
      </c>
      <c r="J155" s="137">
        <f t="shared" si="10"/>
        <v>200</v>
      </c>
      <c r="K155" s="138"/>
      <c r="L155" s="25"/>
      <c r="M155" s="139" t="s">
        <v>1</v>
      </c>
      <c r="N155" s="140" t="s">
        <v>38</v>
      </c>
      <c r="O155" s="141">
        <v>0</v>
      </c>
      <c r="P155" s="141">
        <f t="shared" si="11"/>
        <v>0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143</v>
      </c>
      <c r="AT155" s="143" t="s">
        <v>139</v>
      </c>
      <c r="AU155" s="143" t="s">
        <v>144</v>
      </c>
      <c r="AY155" s="13" t="s">
        <v>136</v>
      </c>
      <c r="BE155" s="144">
        <f t="shared" si="14"/>
        <v>0</v>
      </c>
      <c r="BF155" s="144">
        <f t="shared" si="15"/>
        <v>200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144</v>
      </c>
      <c r="BK155" s="144">
        <f t="shared" si="19"/>
        <v>200</v>
      </c>
      <c r="BL155" s="13" t="s">
        <v>143</v>
      </c>
      <c r="BM155" s="143" t="s">
        <v>821</v>
      </c>
    </row>
    <row r="156" spans="2:65" s="1" customFormat="1" ht="16.5" customHeight="1">
      <c r="B156" s="131"/>
      <c r="C156" s="132" t="s">
        <v>289</v>
      </c>
      <c r="D156" s="132" t="s">
        <v>139</v>
      </c>
      <c r="E156" s="133" t="s">
        <v>822</v>
      </c>
      <c r="F156" s="134" t="s">
        <v>823</v>
      </c>
      <c r="G156" s="135" t="s">
        <v>242</v>
      </c>
      <c r="H156" s="136">
        <v>1</v>
      </c>
      <c r="I156" s="137">
        <v>400</v>
      </c>
      <c r="J156" s="137">
        <f t="shared" si="10"/>
        <v>400</v>
      </c>
      <c r="K156" s="138"/>
      <c r="L156" s="25"/>
      <c r="M156" s="139" t="s">
        <v>1</v>
      </c>
      <c r="N156" s="140" t="s">
        <v>38</v>
      </c>
      <c r="O156" s="141">
        <v>0</v>
      </c>
      <c r="P156" s="141">
        <f t="shared" si="11"/>
        <v>0</v>
      </c>
      <c r="Q156" s="141">
        <v>0</v>
      </c>
      <c r="R156" s="141">
        <f t="shared" si="12"/>
        <v>0</v>
      </c>
      <c r="S156" s="141">
        <v>0</v>
      </c>
      <c r="T156" s="142">
        <f t="shared" si="13"/>
        <v>0</v>
      </c>
      <c r="AR156" s="143" t="s">
        <v>143</v>
      </c>
      <c r="AT156" s="143" t="s">
        <v>139</v>
      </c>
      <c r="AU156" s="143" t="s">
        <v>144</v>
      </c>
      <c r="AY156" s="13" t="s">
        <v>136</v>
      </c>
      <c r="BE156" s="144">
        <f t="shared" si="14"/>
        <v>0</v>
      </c>
      <c r="BF156" s="144">
        <f t="shared" si="15"/>
        <v>400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144</v>
      </c>
      <c r="BK156" s="144">
        <f t="shared" si="19"/>
        <v>400</v>
      </c>
      <c r="BL156" s="13" t="s">
        <v>143</v>
      </c>
      <c r="BM156" s="143" t="s">
        <v>824</v>
      </c>
    </row>
    <row r="157" spans="2:65" s="1" customFormat="1" ht="16.5" customHeight="1">
      <c r="B157" s="131"/>
      <c r="C157" s="132" t="s">
        <v>293</v>
      </c>
      <c r="D157" s="132" t="s">
        <v>139</v>
      </c>
      <c r="E157" s="133" t="s">
        <v>825</v>
      </c>
      <c r="F157" s="134" t="s">
        <v>826</v>
      </c>
      <c r="G157" s="135" t="s">
        <v>242</v>
      </c>
      <c r="H157" s="136">
        <v>1</v>
      </c>
      <c r="I157" s="137">
        <v>400</v>
      </c>
      <c r="J157" s="137">
        <f t="shared" si="10"/>
        <v>400</v>
      </c>
      <c r="K157" s="138"/>
      <c r="L157" s="25"/>
      <c r="M157" s="139" t="s">
        <v>1</v>
      </c>
      <c r="N157" s="140" t="s">
        <v>38</v>
      </c>
      <c r="O157" s="141">
        <v>0</v>
      </c>
      <c r="P157" s="141">
        <f t="shared" si="11"/>
        <v>0</v>
      </c>
      <c r="Q157" s="141">
        <v>0</v>
      </c>
      <c r="R157" s="141">
        <f t="shared" si="12"/>
        <v>0</v>
      </c>
      <c r="S157" s="141">
        <v>0</v>
      </c>
      <c r="T157" s="142">
        <f t="shared" si="13"/>
        <v>0</v>
      </c>
      <c r="AR157" s="143" t="s">
        <v>143</v>
      </c>
      <c r="AT157" s="143" t="s">
        <v>139</v>
      </c>
      <c r="AU157" s="143" t="s">
        <v>144</v>
      </c>
      <c r="AY157" s="13" t="s">
        <v>136</v>
      </c>
      <c r="BE157" s="144">
        <f t="shared" si="14"/>
        <v>0</v>
      </c>
      <c r="BF157" s="144">
        <f t="shared" si="15"/>
        <v>400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144</v>
      </c>
      <c r="BK157" s="144">
        <f t="shared" si="19"/>
        <v>400</v>
      </c>
      <c r="BL157" s="13" t="s">
        <v>143</v>
      </c>
      <c r="BM157" s="143" t="s">
        <v>827</v>
      </c>
    </row>
    <row r="158" spans="2:65" s="1" customFormat="1" ht="16.5" customHeight="1">
      <c r="B158" s="131"/>
      <c r="C158" s="132" t="s">
        <v>296</v>
      </c>
      <c r="D158" s="132" t="s">
        <v>139</v>
      </c>
      <c r="E158" s="133" t="s">
        <v>828</v>
      </c>
      <c r="F158" s="134" t="s">
        <v>829</v>
      </c>
      <c r="G158" s="135" t="s">
        <v>242</v>
      </c>
      <c r="H158" s="136">
        <v>1</v>
      </c>
      <c r="I158" s="137">
        <v>1000</v>
      </c>
      <c r="J158" s="137">
        <f t="shared" si="10"/>
        <v>1000</v>
      </c>
      <c r="K158" s="138"/>
      <c r="L158" s="25"/>
      <c r="M158" s="155" t="s">
        <v>1</v>
      </c>
      <c r="N158" s="156" t="s">
        <v>38</v>
      </c>
      <c r="O158" s="157">
        <v>0</v>
      </c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AR158" s="143" t="s">
        <v>143</v>
      </c>
      <c r="AT158" s="143" t="s">
        <v>139</v>
      </c>
      <c r="AU158" s="143" t="s">
        <v>144</v>
      </c>
      <c r="AY158" s="13" t="s">
        <v>136</v>
      </c>
      <c r="BE158" s="144">
        <f t="shared" si="14"/>
        <v>0</v>
      </c>
      <c r="BF158" s="144">
        <f t="shared" si="15"/>
        <v>1000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144</v>
      </c>
      <c r="BK158" s="144">
        <f t="shared" si="19"/>
        <v>1000</v>
      </c>
      <c r="BL158" s="13" t="s">
        <v>143</v>
      </c>
      <c r="BM158" s="143" t="s">
        <v>830</v>
      </c>
    </row>
    <row r="159" spans="2:65" s="1" customFormat="1" ht="6.95" customHeight="1">
      <c r="B159" s="40"/>
      <c r="C159" s="41"/>
      <c r="D159" s="41"/>
      <c r="E159" s="41"/>
      <c r="F159" s="41"/>
      <c r="G159" s="41"/>
      <c r="H159" s="41"/>
      <c r="I159" s="41"/>
      <c r="J159" s="41"/>
      <c r="K159" s="41"/>
      <c r="L159" s="25"/>
    </row>
  </sheetData>
  <autoFilter ref="C121:K158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5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106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6" t="str">
        <f>'Rekapitulácia stavby'!K6</f>
        <v>Revitalizácia verejného priestranstva Kazanská</v>
      </c>
      <c r="F7" s="197"/>
      <c r="G7" s="197"/>
      <c r="H7" s="197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59" t="s">
        <v>877</v>
      </c>
      <c r="F9" s="198"/>
      <c r="G9" s="198"/>
      <c r="H9" s="198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6. 8. 2022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8" t="str">
        <f>'Rekapitulácia stavby'!E14</f>
        <v xml:space="preserve"> </v>
      </c>
      <c r="F18" s="178"/>
      <c r="G18" s="178"/>
      <c r="H18" s="178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28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ROUND(J120, 2)</f>
        <v>9128.15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ROUND((SUM(BE120:BE145)),  2)</f>
        <v>0</v>
      </c>
      <c r="G33" s="88"/>
      <c r="H33" s="88"/>
      <c r="I33" s="89">
        <v>0.2</v>
      </c>
      <c r="J33" s="87">
        <f>ROUND(((SUM(BE120:BE145))*I33),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ROUND((SUM(BF120:BF145)),  2)</f>
        <v>9128.15</v>
      </c>
      <c r="I34" s="91">
        <v>0.2</v>
      </c>
      <c r="J34" s="90">
        <f>ROUND(((SUM(BF120:BF145))*I34),  2)</f>
        <v>1825.63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ROUND((SUM(BG120:BG145)),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ROUND((SUM(BH120:BH145)),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ROUND((SUM(BI120:BI145)),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10953.779999999999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109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6" t="str">
        <f>E7</f>
        <v>Revitalizácia verejného priestranstva Kazanská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107</v>
      </c>
      <c r="L86" s="25"/>
    </row>
    <row r="87" spans="2:47" s="1" customFormat="1" ht="16.5" hidden="1" customHeight="1">
      <c r="B87" s="25"/>
      <c r="E87" s="159" t="str">
        <f>E9</f>
        <v>SO-07 - Splašková kanalizácia</v>
      </c>
      <c r="F87" s="198"/>
      <c r="G87" s="198"/>
      <c r="H87" s="198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>mestská časť Vrakuňa</v>
      </c>
      <c r="I89" s="22" t="s">
        <v>19</v>
      </c>
      <c r="J89" s="48" t="str">
        <f>IF(J12="","",J12)</f>
        <v>6. 8. 2022</v>
      </c>
      <c r="L89" s="25"/>
    </row>
    <row r="90" spans="2:47" s="1" customFormat="1" ht="6.95" hidden="1" customHeight="1">
      <c r="B90" s="25"/>
      <c r="L90" s="25"/>
    </row>
    <row r="91" spans="2:47" s="1" customFormat="1" ht="25.7" hidden="1" customHeight="1">
      <c r="B91" s="25"/>
      <c r="C91" s="22" t="s">
        <v>21</v>
      </c>
      <c r="F91" s="20" t="str">
        <f>E15</f>
        <v>Hlavné mesto SR Bratislava</v>
      </c>
      <c r="I91" s="22" t="s">
        <v>27</v>
      </c>
      <c r="J91" s="23" t="str">
        <f>E21</f>
        <v>PLURAL, s.r.o. &amp; ZEROZERO.SK</v>
      </c>
      <c r="L91" s="25"/>
    </row>
    <row r="92" spans="2:47" s="1" customFormat="1" ht="25.7" hidden="1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PLURAL, s.r.o. &amp; ZEROZERO.SK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110</v>
      </c>
      <c r="D94" s="92"/>
      <c r="E94" s="92"/>
      <c r="F94" s="92"/>
      <c r="G94" s="92"/>
      <c r="H94" s="92"/>
      <c r="I94" s="92"/>
      <c r="J94" s="101" t="s">
        <v>111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112</v>
      </c>
      <c r="J96" s="62">
        <f>J120</f>
        <v>9128.1500000000015</v>
      </c>
      <c r="L96" s="25"/>
      <c r="AU96" s="13" t="s">
        <v>113</v>
      </c>
    </row>
    <row r="97" spans="2:12" s="8" customFormat="1" ht="24.95" hidden="1" customHeight="1">
      <c r="B97" s="103"/>
      <c r="D97" s="104" t="s">
        <v>878</v>
      </c>
      <c r="E97" s="105"/>
      <c r="F97" s="105"/>
      <c r="G97" s="105"/>
      <c r="H97" s="105"/>
      <c r="I97" s="105"/>
      <c r="J97" s="106">
        <f>J121</f>
        <v>3328.3500000000004</v>
      </c>
      <c r="L97" s="103"/>
    </row>
    <row r="98" spans="2:12" s="8" customFormat="1" ht="24.95" hidden="1" customHeight="1">
      <c r="B98" s="103"/>
      <c r="D98" s="104" t="s">
        <v>879</v>
      </c>
      <c r="E98" s="105"/>
      <c r="F98" s="105"/>
      <c r="G98" s="105"/>
      <c r="H98" s="105"/>
      <c r="I98" s="105"/>
      <c r="J98" s="106">
        <f>J132</f>
        <v>1523.18</v>
      </c>
      <c r="L98" s="103"/>
    </row>
    <row r="99" spans="2:12" s="8" customFormat="1" ht="24.95" hidden="1" customHeight="1">
      <c r="B99" s="103"/>
      <c r="D99" s="104" t="s">
        <v>880</v>
      </c>
      <c r="E99" s="105"/>
      <c r="F99" s="105"/>
      <c r="G99" s="105"/>
      <c r="H99" s="105"/>
      <c r="I99" s="105"/>
      <c r="J99" s="106">
        <f>J135</f>
        <v>4050.42</v>
      </c>
      <c r="L99" s="103"/>
    </row>
    <row r="100" spans="2:12" s="8" customFormat="1" ht="24.95" hidden="1" customHeight="1">
      <c r="B100" s="103"/>
      <c r="D100" s="104" t="s">
        <v>881</v>
      </c>
      <c r="E100" s="105"/>
      <c r="F100" s="105"/>
      <c r="G100" s="105"/>
      <c r="H100" s="105"/>
      <c r="I100" s="105"/>
      <c r="J100" s="106">
        <f>J144</f>
        <v>226.2</v>
      </c>
      <c r="L100" s="103"/>
    </row>
    <row r="101" spans="2:12" s="1" customFormat="1" ht="21.75" hidden="1" customHeight="1">
      <c r="B101" s="25"/>
      <c r="L101" s="25"/>
    </row>
    <row r="102" spans="2:12" s="1" customFormat="1" ht="6.95" hidden="1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5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5"/>
    </row>
    <row r="107" spans="2:12" s="1" customFormat="1" ht="24.95" customHeight="1">
      <c r="B107" s="25"/>
      <c r="C107" s="17" t="s">
        <v>122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13</v>
      </c>
      <c r="L109" s="25"/>
    </row>
    <row r="110" spans="2:12" s="1" customFormat="1" ht="16.5" customHeight="1">
      <c r="B110" s="25"/>
      <c r="E110" s="196" t="str">
        <f>E7</f>
        <v>Revitalizácia verejného priestranstva Kazanská</v>
      </c>
      <c r="F110" s="197"/>
      <c r="G110" s="197"/>
      <c r="H110" s="197"/>
      <c r="L110" s="25"/>
    </row>
    <row r="111" spans="2:12" s="1" customFormat="1" ht="12" customHeight="1">
      <c r="B111" s="25"/>
      <c r="C111" s="22" t="s">
        <v>107</v>
      </c>
      <c r="L111" s="25"/>
    </row>
    <row r="112" spans="2:12" s="1" customFormat="1" ht="16.5" customHeight="1">
      <c r="B112" s="25"/>
      <c r="E112" s="159" t="str">
        <f>E9</f>
        <v>SO-07 - Splašková kanalizácia</v>
      </c>
      <c r="F112" s="198"/>
      <c r="G112" s="198"/>
      <c r="H112" s="198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17</v>
      </c>
      <c r="F114" s="20" t="str">
        <f>F12</f>
        <v>mestská časť Vrakuňa</v>
      </c>
      <c r="I114" s="22" t="s">
        <v>19</v>
      </c>
      <c r="J114" s="48" t="str">
        <f>IF(J12="","",J12)</f>
        <v>6. 8. 2022</v>
      </c>
      <c r="L114" s="25"/>
    </row>
    <row r="115" spans="2:65" s="1" customFormat="1" ht="6.95" customHeight="1">
      <c r="B115" s="25"/>
      <c r="L115" s="25"/>
    </row>
    <row r="116" spans="2:65" s="1" customFormat="1" ht="25.7" customHeight="1">
      <c r="B116" s="25"/>
      <c r="C116" s="22" t="s">
        <v>21</v>
      </c>
      <c r="F116" s="20" t="str">
        <f>E15</f>
        <v>Hlavné mesto SR Bratislava</v>
      </c>
      <c r="I116" s="22" t="s">
        <v>27</v>
      </c>
      <c r="J116" s="23" t="str">
        <f>E21</f>
        <v>PLURAL, s.r.o. &amp; ZEROZERO.SK</v>
      </c>
      <c r="L116" s="25"/>
    </row>
    <row r="117" spans="2:65" s="1" customFormat="1" ht="25.7" customHeight="1">
      <c r="B117" s="25"/>
      <c r="C117" s="22" t="s">
        <v>25</v>
      </c>
      <c r="F117" s="20" t="str">
        <f>IF(E18="","",E18)</f>
        <v xml:space="preserve"> </v>
      </c>
      <c r="I117" s="22" t="s">
        <v>30</v>
      </c>
      <c r="J117" s="23" t="str">
        <f>E24</f>
        <v>PLURAL, s.r.o. &amp; ZEROZERO.SK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11"/>
      <c r="C119" s="112" t="s">
        <v>123</v>
      </c>
      <c r="D119" s="113" t="s">
        <v>57</v>
      </c>
      <c r="E119" s="113" t="s">
        <v>53</v>
      </c>
      <c r="F119" s="113" t="s">
        <v>54</v>
      </c>
      <c r="G119" s="113" t="s">
        <v>124</v>
      </c>
      <c r="H119" s="113" t="s">
        <v>125</v>
      </c>
      <c r="I119" s="113" t="s">
        <v>126</v>
      </c>
      <c r="J119" s="114" t="s">
        <v>111</v>
      </c>
      <c r="K119" s="115" t="s">
        <v>127</v>
      </c>
      <c r="L119" s="111"/>
      <c r="M119" s="55" t="s">
        <v>1</v>
      </c>
      <c r="N119" s="56" t="s">
        <v>36</v>
      </c>
      <c r="O119" s="56" t="s">
        <v>128</v>
      </c>
      <c r="P119" s="56" t="s">
        <v>129</v>
      </c>
      <c r="Q119" s="56" t="s">
        <v>130</v>
      </c>
      <c r="R119" s="56" t="s">
        <v>131</v>
      </c>
      <c r="S119" s="56" t="s">
        <v>132</v>
      </c>
      <c r="T119" s="57" t="s">
        <v>133</v>
      </c>
    </row>
    <row r="120" spans="2:65" s="1" customFormat="1" ht="22.9" customHeight="1">
      <c r="B120" s="25"/>
      <c r="C120" s="60" t="s">
        <v>112</v>
      </c>
      <c r="J120" s="116">
        <f>BK120</f>
        <v>9128.1500000000015</v>
      </c>
      <c r="L120" s="25"/>
      <c r="M120" s="58"/>
      <c r="N120" s="49"/>
      <c r="O120" s="49"/>
      <c r="P120" s="117">
        <f>P121+P132+P135+P144</f>
        <v>0</v>
      </c>
      <c r="Q120" s="49"/>
      <c r="R120" s="117">
        <f>R121+R132+R135+R144</f>
        <v>0</v>
      </c>
      <c r="S120" s="49"/>
      <c r="T120" s="118">
        <f>T121+T132+T135+T144</f>
        <v>0</v>
      </c>
      <c r="AT120" s="13" t="s">
        <v>71</v>
      </c>
      <c r="AU120" s="13" t="s">
        <v>113</v>
      </c>
      <c r="BK120" s="119">
        <f>BK121+BK132+BK135+BK144</f>
        <v>9128.1500000000015</v>
      </c>
    </row>
    <row r="121" spans="2:65" s="11" customFormat="1" ht="25.9" customHeight="1">
      <c r="B121" s="120"/>
      <c r="D121" s="121" t="s">
        <v>71</v>
      </c>
      <c r="E121" s="122" t="s">
        <v>80</v>
      </c>
      <c r="F121" s="122" t="s">
        <v>598</v>
      </c>
      <c r="J121" s="123">
        <f>BK121</f>
        <v>3328.3500000000004</v>
      </c>
      <c r="L121" s="120"/>
      <c r="M121" s="124"/>
      <c r="P121" s="125">
        <f>SUM(P122:P131)</f>
        <v>0</v>
      </c>
      <c r="R121" s="125">
        <f>SUM(R122:R131)</f>
        <v>0</v>
      </c>
      <c r="T121" s="126">
        <f>SUM(T122:T131)</f>
        <v>0</v>
      </c>
      <c r="AR121" s="121" t="s">
        <v>80</v>
      </c>
      <c r="AT121" s="127" t="s">
        <v>71</v>
      </c>
      <c r="AU121" s="127" t="s">
        <v>72</v>
      </c>
      <c r="AY121" s="121" t="s">
        <v>136</v>
      </c>
      <c r="BK121" s="128">
        <f>SUM(BK122:BK131)</f>
        <v>3328.3500000000004</v>
      </c>
    </row>
    <row r="122" spans="2:65" s="1" customFormat="1" ht="33" customHeight="1">
      <c r="B122" s="131"/>
      <c r="C122" s="132" t="s">
        <v>80</v>
      </c>
      <c r="D122" s="132" t="s">
        <v>139</v>
      </c>
      <c r="E122" s="133" t="s">
        <v>882</v>
      </c>
      <c r="F122" s="134" t="s">
        <v>883</v>
      </c>
      <c r="G122" s="135" t="s">
        <v>142</v>
      </c>
      <c r="H122" s="136">
        <v>101.25</v>
      </c>
      <c r="I122" s="137">
        <v>7.61</v>
      </c>
      <c r="J122" s="137">
        <f t="shared" ref="J122:J131" si="0">ROUND(I122*H122,2)</f>
        <v>770.51</v>
      </c>
      <c r="K122" s="138"/>
      <c r="L122" s="25"/>
      <c r="M122" s="139" t="s">
        <v>1</v>
      </c>
      <c r="N122" s="140" t="s">
        <v>38</v>
      </c>
      <c r="O122" s="141">
        <v>0</v>
      </c>
      <c r="P122" s="141">
        <f t="shared" ref="P122:P131" si="1">O122*H122</f>
        <v>0</v>
      </c>
      <c r="Q122" s="141">
        <v>0</v>
      </c>
      <c r="R122" s="141">
        <f t="shared" ref="R122:R131" si="2">Q122*H122</f>
        <v>0</v>
      </c>
      <c r="S122" s="141">
        <v>0</v>
      </c>
      <c r="T122" s="142">
        <f t="shared" ref="T122:T131" si="3">S122*H122</f>
        <v>0</v>
      </c>
      <c r="AR122" s="143" t="s">
        <v>143</v>
      </c>
      <c r="AT122" s="143" t="s">
        <v>139</v>
      </c>
      <c r="AU122" s="143" t="s">
        <v>80</v>
      </c>
      <c r="AY122" s="13" t="s">
        <v>136</v>
      </c>
      <c r="BE122" s="144">
        <f t="shared" ref="BE122:BE131" si="4">IF(N122="základná",J122,0)</f>
        <v>0</v>
      </c>
      <c r="BF122" s="144">
        <f t="shared" ref="BF122:BF131" si="5">IF(N122="znížená",J122,0)</f>
        <v>770.51</v>
      </c>
      <c r="BG122" s="144">
        <f t="shared" ref="BG122:BG131" si="6">IF(N122="zákl. prenesená",J122,0)</f>
        <v>0</v>
      </c>
      <c r="BH122" s="144">
        <f t="shared" ref="BH122:BH131" si="7">IF(N122="zníž. prenesená",J122,0)</f>
        <v>0</v>
      </c>
      <c r="BI122" s="144">
        <f t="shared" ref="BI122:BI131" si="8">IF(N122="nulová",J122,0)</f>
        <v>0</v>
      </c>
      <c r="BJ122" s="13" t="s">
        <v>144</v>
      </c>
      <c r="BK122" s="144">
        <f t="shared" ref="BK122:BK131" si="9">ROUND(I122*H122,2)</f>
        <v>770.51</v>
      </c>
      <c r="BL122" s="13" t="s">
        <v>143</v>
      </c>
      <c r="BM122" s="143" t="s">
        <v>144</v>
      </c>
    </row>
    <row r="123" spans="2:65" s="1" customFormat="1" ht="16.5" customHeight="1">
      <c r="B123" s="131"/>
      <c r="C123" s="132" t="s">
        <v>144</v>
      </c>
      <c r="D123" s="132" t="s">
        <v>139</v>
      </c>
      <c r="E123" s="133" t="s">
        <v>884</v>
      </c>
      <c r="F123" s="134" t="s">
        <v>885</v>
      </c>
      <c r="G123" s="135" t="s">
        <v>142</v>
      </c>
      <c r="H123" s="136">
        <v>30.375</v>
      </c>
      <c r="I123" s="137">
        <v>0.75</v>
      </c>
      <c r="J123" s="137">
        <f t="shared" si="0"/>
        <v>22.78</v>
      </c>
      <c r="K123" s="138"/>
      <c r="L123" s="25"/>
      <c r="M123" s="139" t="s">
        <v>1</v>
      </c>
      <c r="N123" s="140" t="s">
        <v>38</v>
      </c>
      <c r="O123" s="141">
        <v>0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143</v>
      </c>
      <c r="AT123" s="143" t="s">
        <v>139</v>
      </c>
      <c r="AU123" s="143" t="s">
        <v>80</v>
      </c>
      <c r="AY123" s="13" t="s">
        <v>136</v>
      </c>
      <c r="BE123" s="144">
        <f t="shared" si="4"/>
        <v>0</v>
      </c>
      <c r="BF123" s="144">
        <f t="shared" si="5"/>
        <v>22.78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144</v>
      </c>
      <c r="BK123" s="144">
        <f t="shared" si="9"/>
        <v>22.78</v>
      </c>
      <c r="BL123" s="13" t="s">
        <v>143</v>
      </c>
      <c r="BM123" s="143" t="s">
        <v>143</v>
      </c>
    </row>
    <row r="124" spans="2:65" s="1" customFormat="1" ht="24.2" customHeight="1">
      <c r="B124" s="131"/>
      <c r="C124" s="132" t="s">
        <v>191</v>
      </c>
      <c r="D124" s="132" t="s">
        <v>139</v>
      </c>
      <c r="E124" s="133" t="s">
        <v>886</v>
      </c>
      <c r="F124" s="134" t="s">
        <v>887</v>
      </c>
      <c r="G124" s="135" t="s">
        <v>314</v>
      </c>
      <c r="H124" s="136">
        <v>225</v>
      </c>
      <c r="I124" s="137">
        <v>3.24</v>
      </c>
      <c r="J124" s="137">
        <f t="shared" si="0"/>
        <v>729</v>
      </c>
      <c r="K124" s="138"/>
      <c r="L124" s="25"/>
      <c r="M124" s="139" t="s">
        <v>1</v>
      </c>
      <c r="N124" s="140" t="s">
        <v>38</v>
      </c>
      <c r="O124" s="141">
        <v>0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143</v>
      </c>
      <c r="AT124" s="143" t="s">
        <v>139</v>
      </c>
      <c r="AU124" s="143" t="s">
        <v>80</v>
      </c>
      <c r="AY124" s="13" t="s">
        <v>136</v>
      </c>
      <c r="BE124" s="144">
        <f t="shared" si="4"/>
        <v>0</v>
      </c>
      <c r="BF124" s="144">
        <f t="shared" si="5"/>
        <v>729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144</v>
      </c>
      <c r="BK124" s="144">
        <f t="shared" si="9"/>
        <v>729</v>
      </c>
      <c r="BL124" s="13" t="s">
        <v>143</v>
      </c>
      <c r="BM124" s="143" t="s">
        <v>227</v>
      </c>
    </row>
    <row r="125" spans="2:65" s="1" customFormat="1" ht="24.2" customHeight="1">
      <c r="B125" s="131"/>
      <c r="C125" s="132" t="s">
        <v>143</v>
      </c>
      <c r="D125" s="132" t="s">
        <v>139</v>
      </c>
      <c r="E125" s="133" t="s">
        <v>888</v>
      </c>
      <c r="F125" s="134" t="s">
        <v>889</v>
      </c>
      <c r="G125" s="135" t="s">
        <v>314</v>
      </c>
      <c r="H125" s="136">
        <v>225</v>
      </c>
      <c r="I125" s="137">
        <v>1.85</v>
      </c>
      <c r="J125" s="137">
        <f t="shared" si="0"/>
        <v>416.25</v>
      </c>
      <c r="K125" s="138"/>
      <c r="L125" s="25"/>
      <c r="M125" s="139" t="s">
        <v>1</v>
      </c>
      <c r="N125" s="140" t="s">
        <v>38</v>
      </c>
      <c r="O125" s="141">
        <v>0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143</v>
      </c>
      <c r="AT125" s="143" t="s">
        <v>139</v>
      </c>
      <c r="AU125" s="143" t="s">
        <v>80</v>
      </c>
      <c r="AY125" s="13" t="s">
        <v>136</v>
      </c>
      <c r="BE125" s="144">
        <f t="shared" si="4"/>
        <v>0</v>
      </c>
      <c r="BF125" s="144">
        <f t="shared" si="5"/>
        <v>416.25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144</v>
      </c>
      <c r="BK125" s="144">
        <f t="shared" si="9"/>
        <v>416.25</v>
      </c>
      <c r="BL125" s="13" t="s">
        <v>143</v>
      </c>
      <c r="BM125" s="143" t="s">
        <v>181</v>
      </c>
    </row>
    <row r="126" spans="2:65" s="1" customFormat="1" ht="24.2" customHeight="1">
      <c r="B126" s="131"/>
      <c r="C126" s="132" t="s">
        <v>223</v>
      </c>
      <c r="D126" s="132" t="s">
        <v>139</v>
      </c>
      <c r="E126" s="133" t="s">
        <v>890</v>
      </c>
      <c r="F126" s="134" t="s">
        <v>891</v>
      </c>
      <c r="G126" s="135" t="s">
        <v>142</v>
      </c>
      <c r="H126" s="136">
        <v>37.125</v>
      </c>
      <c r="I126" s="137">
        <v>2.78</v>
      </c>
      <c r="J126" s="137">
        <f t="shared" si="0"/>
        <v>103.21</v>
      </c>
      <c r="K126" s="138"/>
      <c r="L126" s="25"/>
      <c r="M126" s="139" t="s">
        <v>1</v>
      </c>
      <c r="N126" s="140" t="s">
        <v>38</v>
      </c>
      <c r="O126" s="141">
        <v>0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143</v>
      </c>
      <c r="AT126" s="143" t="s">
        <v>139</v>
      </c>
      <c r="AU126" s="143" t="s">
        <v>80</v>
      </c>
      <c r="AY126" s="13" t="s">
        <v>136</v>
      </c>
      <c r="BE126" s="144">
        <f t="shared" si="4"/>
        <v>0</v>
      </c>
      <c r="BF126" s="144">
        <f t="shared" si="5"/>
        <v>103.21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144</v>
      </c>
      <c r="BK126" s="144">
        <f t="shared" si="9"/>
        <v>103.21</v>
      </c>
      <c r="BL126" s="13" t="s">
        <v>143</v>
      </c>
      <c r="BM126" s="143" t="s">
        <v>366</v>
      </c>
    </row>
    <row r="127" spans="2:65" s="1" customFormat="1" ht="21.75" customHeight="1">
      <c r="B127" s="131"/>
      <c r="C127" s="132" t="s">
        <v>227</v>
      </c>
      <c r="D127" s="132" t="s">
        <v>139</v>
      </c>
      <c r="E127" s="133" t="s">
        <v>892</v>
      </c>
      <c r="F127" s="134" t="s">
        <v>893</v>
      </c>
      <c r="G127" s="135" t="s">
        <v>142</v>
      </c>
      <c r="H127" s="136">
        <v>445.5</v>
      </c>
      <c r="I127" s="137">
        <v>0.2</v>
      </c>
      <c r="J127" s="137">
        <f t="shared" si="0"/>
        <v>89.1</v>
      </c>
      <c r="K127" s="138"/>
      <c r="L127" s="25"/>
      <c r="M127" s="139" t="s">
        <v>1</v>
      </c>
      <c r="N127" s="140" t="s">
        <v>38</v>
      </c>
      <c r="O127" s="141">
        <v>0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143</v>
      </c>
      <c r="AT127" s="143" t="s">
        <v>139</v>
      </c>
      <c r="AU127" s="143" t="s">
        <v>80</v>
      </c>
      <c r="AY127" s="13" t="s">
        <v>136</v>
      </c>
      <c r="BE127" s="144">
        <f t="shared" si="4"/>
        <v>0</v>
      </c>
      <c r="BF127" s="144">
        <f t="shared" si="5"/>
        <v>89.1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144</v>
      </c>
      <c r="BK127" s="144">
        <f t="shared" si="9"/>
        <v>89.1</v>
      </c>
      <c r="BL127" s="13" t="s">
        <v>143</v>
      </c>
      <c r="BM127" s="143" t="s">
        <v>177</v>
      </c>
    </row>
    <row r="128" spans="2:65" s="1" customFormat="1" ht="24.2" customHeight="1">
      <c r="B128" s="131"/>
      <c r="C128" s="132" t="s">
        <v>359</v>
      </c>
      <c r="D128" s="132" t="s">
        <v>139</v>
      </c>
      <c r="E128" s="133" t="s">
        <v>894</v>
      </c>
      <c r="F128" s="134" t="s">
        <v>895</v>
      </c>
      <c r="G128" s="135" t="s">
        <v>142</v>
      </c>
      <c r="H128" s="136">
        <v>37.125</v>
      </c>
      <c r="I128" s="137">
        <v>0.81</v>
      </c>
      <c r="J128" s="137">
        <f t="shared" si="0"/>
        <v>30.07</v>
      </c>
      <c r="K128" s="138"/>
      <c r="L128" s="25"/>
      <c r="M128" s="139" t="s">
        <v>1</v>
      </c>
      <c r="N128" s="140" t="s">
        <v>38</v>
      </c>
      <c r="O128" s="141">
        <v>0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143</v>
      </c>
      <c r="AT128" s="143" t="s">
        <v>139</v>
      </c>
      <c r="AU128" s="143" t="s">
        <v>80</v>
      </c>
      <c r="AY128" s="13" t="s">
        <v>136</v>
      </c>
      <c r="BE128" s="144">
        <f t="shared" si="4"/>
        <v>0</v>
      </c>
      <c r="BF128" s="144">
        <f t="shared" si="5"/>
        <v>30.07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144</v>
      </c>
      <c r="BK128" s="144">
        <f t="shared" si="9"/>
        <v>30.07</v>
      </c>
      <c r="BL128" s="13" t="s">
        <v>143</v>
      </c>
      <c r="BM128" s="143" t="s">
        <v>193</v>
      </c>
    </row>
    <row r="129" spans="2:65" s="1" customFormat="1" ht="16.5" customHeight="1">
      <c r="B129" s="131"/>
      <c r="C129" s="132" t="s">
        <v>181</v>
      </c>
      <c r="D129" s="132" t="s">
        <v>139</v>
      </c>
      <c r="E129" s="133" t="s">
        <v>896</v>
      </c>
      <c r="F129" s="134" t="s">
        <v>897</v>
      </c>
      <c r="G129" s="135" t="s">
        <v>142</v>
      </c>
      <c r="H129" s="136">
        <v>29.05</v>
      </c>
      <c r="I129" s="137">
        <v>12.66</v>
      </c>
      <c r="J129" s="137">
        <f t="shared" si="0"/>
        <v>367.77</v>
      </c>
      <c r="K129" s="138"/>
      <c r="L129" s="25"/>
      <c r="M129" s="139" t="s">
        <v>1</v>
      </c>
      <c r="N129" s="140" t="s">
        <v>38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143</v>
      </c>
      <c r="AT129" s="143" t="s">
        <v>139</v>
      </c>
      <c r="AU129" s="143" t="s">
        <v>80</v>
      </c>
      <c r="AY129" s="13" t="s">
        <v>136</v>
      </c>
      <c r="BE129" s="144">
        <f t="shared" si="4"/>
        <v>0</v>
      </c>
      <c r="BF129" s="144">
        <f t="shared" si="5"/>
        <v>367.77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144</v>
      </c>
      <c r="BK129" s="144">
        <f t="shared" si="9"/>
        <v>367.77</v>
      </c>
      <c r="BL129" s="13" t="s">
        <v>143</v>
      </c>
      <c r="BM129" s="143" t="s">
        <v>254</v>
      </c>
    </row>
    <row r="130" spans="2:65" s="1" customFormat="1" ht="16.5" customHeight="1">
      <c r="B130" s="131"/>
      <c r="C130" s="132" t="s">
        <v>209</v>
      </c>
      <c r="D130" s="132" t="s">
        <v>139</v>
      </c>
      <c r="E130" s="133" t="s">
        <v>898</v>
      </c>
      <c r="F130" s="134" t="s">
        <v>899</v>
      </c>
      <c r="G130" s="135" t="s">
        <v>169</v>
      </c>
      <c r="H130" s="136">
        <v>48.514000000000003</v>
      </c>
      <c r="I130" s="137">
        <v>12.65</v>
      </c>
      <c r="J130" s="137">
        <f t="shared" si="0"/>
        <v>613.70000000000005</v>
      </c>
      <c r="K130" s="138"/>
      <c r="L130" s="25"/>
      <c r="M130" s="139" t="s">
        <v>1</v>
      </c>
      <c r="N130" s="140" t="s">
        <v>38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143</v>
      </c>
      <c r="AT130" s="143" t="s">
        <v>139</v>
      </c>
      <c r="AU130" s="143" t="s">
        <v>80</v>
      </c>
      <c r="AY130" s="13" t="s">
        <v>136</v>
      </c>
      <c r="BE130" s="144">
        <f t="shared" si="4"/>
        <v>0</v>
      </c>
      <c r="BF130" s="144">
        <f t="shared" si="5"/>
        <v>613.70000000000005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144</v>
      </c>
      <c r="BK130" s="144">
        <f t="shared" si="9"/>
        <v>613.70000000000005</v>
      </c>
      <c r="BL130" s="13" t="s">
        <v>143</v>
      </c>
      <c r="BM130" s="143" t="s">
        <v>262</v>
      </c>
    </row>
    <row r="131" spans="2:65" s="1" customFormat="1" ht="24.2" customHeight="1">
      <c r="B131" s="131"/>
      <c r="C131" s="132" t="s">
        <v>366</v>
      </c>
      <c r="D131" s="132" t="s">
        <v>139</v>
      </c>
      <c r="E131" s="133" t="s">
        <v>900</v>
      </c>
      <c r="F131" s="134" t="s">
        <v>901</v>
      </c>
      <c r="G131" s="135" t="s">
        <v>142</v>
      </c>
      <c r="H131" s="136">
        <v>64.125</v>
      </c>
      <c r="I131" s="137">
        <v>2.9</v>
      </c>
      <c r="J131" s="137">
        <f t="shared" si="0"/>
        <v>185.96</v>
      </c>
      <c r="K131" s="138"/>
      <c r="L131" s="25"/>
      <c r="M131" s="139" t="s">
        <v>1</v>
      </c>
      <c r="N131" s="140" t="s">
        <v>38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143</v>
      </c>
      <c r="AT131" s="143" t="s">
        <v>139</v>
      </c>
      <c r="AU131" s="143" t="s">
        <v>80</v>
      </c>
      <c r="AY131" s="13" t="s">
        <v>136</v>
      </c>
      <c r="BE131" s="144">
        <f t="shared" si="4"/>
        <v>0</v>
      </c>
      <c r="BF131" s="144">
        <f t="shared" si="5"/>
        <v>185.96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144</v>
      </c>
      <c r="BK131" s="144">
        <f t="shared" si="9"/>
        <v>185.96</v>
      </c>
      <c r="BL131" s="13" t="s">
        <v>143</v>
      </c>
      <c r="BM131" s="143" t="s">
        <v>7</v>
      </c>
    </row>
    <row r="132" spans="2:65" s="11" customFormat="1" ht="25.9" customHeight="1">
      <c r="B132" s="120"/>
      <c r="D132" s="121" t="s">
        <v>71</v>
      </c>
      <c r="E132" s="122" t="s">
        <v>143</v>
      </c>
      <c r="F132" s="122" t="s">
        <v>902</v>
      </c>
      <c r="J132" s="123">
        <f>BK132</f>
        <v>1523.18</v>
      </c>
      <c r="L132" s="120"/>
      <c r="M132" s="124"/>
      <c r="P132" s="125">
        <f>SUM(P133:P134)</f>
        <v>0</v>
      </c>
      <c r="R132" s="125">
        <f>SUM(R133:R134)</f>
        <v>0</v>
      </c>
      <c r="T132" s="126">
        <f>SUM(T133:T134)</f>
        <v>0</v>
      </c>
      <c r="AR132" s="121" t="s">
        <v>80</v>
      </c>
      <c r="AT132" s="127" t="s">
        <v>71</v>
      </c>
      <c r="AU132" s="127" t="s">
        <v>72</v>
      </c>
      <c r="AY132" s="121" t="s">
        <v>136</v>
      </c>
      <c r="BK132" s="128">
        <f>SUM(BK133:BK134)</f>
        <v>1523.18</v>
      </c>
    </row>
    <row r="133" spans="2:65" s="1" customFormat="1" ht="24.2" customHeight="1">
      <c r="B133" s="131"/>
      <c r="C133" s="132" t="s">
        <v>172</v>
      </c>
      <c r="D133" s="132" t="s">
        <v>139</v>
      </c>
      <c r="E133" s="133" t="s">
        <v>903</v>
      </c>
      <c r="F133" s="134" t="s">
        <v>904</v>
      </c>
      <c r="G133" s="135" t="s">
        <v>142</v>
      </c>
      <c r="H133" s="136">
        <v>6.75</v>
      </c>
      <c r="I133" s="137">
        <v>26.21</v>
      </c>
      <c r="J133" s="137">
        <f>ROUND(I133*H133,2)</f>
        <v>176.92</v>
      </c>
      <c r="K133" s="138"/>
      <c r="L133" s="25"/>
      <c r="M133" s="139" t="s">
        <v>1</v>
      </c>
      <c r="N133" s="140" t="s">
        <v>38</v>
      </c>
      <c r="O133" s="141">
        <v>0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143</v>
      </c>
      <c r="AT133" s="143" t="s">
        <v>139</v>
      </c>
      <c r="AU133" s="143" t="s">
        <v>80</v>
      </c>
      <c r="AY133" s="13" t="s">
        <v>136</v>
      </c>
      <c r="BE133" s="144">
        <f>IF(N133="základná",J133,0)</f>
        <v>0</v>
      </c>
      <c r="BF133" s="144">
        <f>IF(N133="znížená",J133,0)</f>
        <v>176.92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144</v>
      </c>
      <c r="BK133" s="144">
        <f>ROUND(I133*H133,2)</f>
        <v>176.92</v>
      </c>
      <c r="BL133" s="13" t="s">
        <v>143</v>
      </c>
      <c r="BM133" s="143" t="s">
        <v>277</v>
      </c>
    </row>
    <row r="134" spans="2:65" s="1" customFormat="1" ht="16.5" customHeight="1">
      <c r="B134" s="131"/>
      <c r="C134" s="132" t="s">
        <v>177</v>
      </c>
      <c r="D134" s="132" t="s">
        <v>139</v>
      </c>
      <c r="E134" s="133" t="s">
        <v>905</v>
      </c>
      <c r="F134" s="134" t="s">
        <v>906</v>
      </c>
      <c r="G134" s="135" t="s">
        <v>169</v>
      </c>
      <c r="H134" s="136">
        <v>48.514000000000003</v>
      </c>
      <c r="I134" s="137">
        <v>27.75</v>
      </c>
      <c r="J134" s="137">
        <f>ROUND(I134*H134,2)</f>
        <v>1346.26</v>
      </c>
      <c r="K134" s="138"/>
      <c r="L134" s="25"/>
      <c r="M134" s="139" t="s">
        <v>1</v>
      </c>
      <c r="N134" s="140" t="s">
        <v>38</v>
      </c>
      <c r="O134" s="141">
        <v>0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143</v>
      </c>
      <c r="AT134" s="143" t="s">
        <v>139</v>
      </c>
      <c r="AU134" s="143" t="s">
        <v>80</v>
      </c>
      <c r="AY134" s="13" t="s">
        <v>136</v>
      </c>
      <c r="BE134" s="144">
        <f>IF(N134="základná",J134,0)</f>
        <v>0</v>
      </c>
      <c r="BF134" s="144">
        <f>IF(N134="znížená",J134,0)</f>
        <v>1346.26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3" t="s">
        <v>144</v>
      </c>
      <c r="BK134" s="144">
        <f>ROUND(I134*H134,2)</f>
        <v>1346.26</v>
      </c>
      <c r="BL134" s="13" t="s">
        <v>143</v>
      </c>
      <c r="BM134" s="143" t="s">
        <v>183</v>
      </c>
    </row>
    <row r="135" spans="2:65" s="11" customFormat="1" ht="25.9" customHeight="1">
      <c r="B135" s="120"/>
      <c r="D135" s="121" t="s">
        <v>71</v>
      </c>
      <c r="E135" s="122" t="s">
        <v>181</v>
      </c>
      <c r="F135" s="122" t="s">
        <v>907</v>
      </c>
      <c r="J135" s="123">
        <f>BK135</f>
        <v>4050.42</v>
      </c>
      <c r="L135" s="120"/>
      <c r="M135" s="124"/>
      <c r="P135" s="125">
        <f>SUM(P136:P143)</f>
        <v>0</v>
      </c>
      <c r="R135" s="125">
        <f>SUM(R136:R143)</f>
        <v>0</v>
      </c>
      <c r="T135" s="126">
        <f>SUM(T136:T143)</f>
        <v>0</v>
      </c>
      <c r="AR135" s="121" t="s">
        <v>80</v>
      </c>
      <c r="AT135" s="127" t="s">
        <v>71</v>
      </c>
      <c r="AU135" s="127" t="s">
        <v>72</v>
      </c>
      <c r="AY135" s="121" t="s">
        <v>136</v>
      </c>
      <c r="BK135" s="128">
        <f>SUM(BK136:BK143)</f>
        <v>4050.42</v>
      </c>
    </row>
    <row r="136" spans="2:65" s="1" customFormat="1" ht="24.2" customHeight="1">
      <c r="B136" s="131"/>
      <c r="C136" s="132" t="s">
        <v>337</v>
      </c>
      <c r="D136" s="132" t="s">
        <v>139</v>
      </c>
      <c r="E136" s="133" t="s">
        <v>908</v>
      </c>
      <c r="F136" s="134" t="s">
        <v>909</v>
      </c>
      <c r="G136" s="135" t="s">
        <v>413</v>
      </c>
      <c r="H136" s="136">
        <v>75</v>
      </c>
      <c r="I136" s="137">
        <v>0.51</v>
      </c>
      <c r="J136" s="137">
        <f t="shared" ref="J136:J143" si="10">ROUND(I136*H136,2)</f>
        <v>38.25</v>
      </c>
      <c r="K136" s="138"/>
      <c r="L136" s="25"/>
      <c r="M136" s="139" t="s">
        <v>1</v>
      </c>
      <c r="N136" s="140" t="s">
        <v>38</v>
      </c>
      <c r="O136" s="141">
        <v>0</v>
      </c>
      <c r="P136" s="141">
        <f t="shared" ref="P136:P143" si="11">O136*H136</f>
        <v>0</v>
      </c>
      <c r="Q136" s="141">
        <v>0</v>
      </c>
      <c r="R136" s="141">
        <f t="shared" ref="R136:R143" si="12">Q136*H136</f>
        <v>0</v>
      </c>
      <c r="S136" s="141">
        <v>0</v>
      </c>
      <c r="T136" s="142">
        <f t="shared" ref="T136:T143" si="13">S136*H136</f>
        <v>0</v>
      </c>
      <c r="AR136" s="143" t="s">
        <v>143</v>
      </c>
      <c r="AT136" s="143" t="s">
        <v>139</v>
      </c>
      <c r="AU136" s="143" t="s">
        <v>80</v>
      </c>
      <c r="AY136" s="13" t="s">
        <v>136</v>
      </c>
      <c r="BE136" s="144">
        <f t="shared" ref="BE136:BE143" si="14">IF(N136="základná",J136,0)</f>
        <v>0</v>
      </c>
      <c r="BF136" s="144">
        <f t="shared" ref="BF136:BF143" si="15">IF(N136="znížená",J136,0)</f>
        <v>38.25</v>
      </c>
      <c r="BG136" s="144">
        <f t="shared" ref="BG136:BG143" si="16">IF(N136="zákl. prenesená",J136,0)</f>
        <v>0</v>
      </c>
      <c r="BH136" s="144">
        <f t="shared" ref="BH136:BH143" si="17">IF(N136="zníž. prenesená",J136,0)</f>
        <v>0</v>
      </c>
      <c r="BI136" s="144">
        <f t="shared" ref="BI136:BI143" si="18">IF(N136="nulová",J136,0)</f>
        <v>0</v>
      </c>
      <c r="BJ136" s="13" t="s">
        <v>144</v>
      </c>
      <c r="BK136" s="144">
        <f t="shared" ref="BK136:BK143" si="19">ROUND(I136*H136,2)</f>
        <v>38.25</v>
      </c>
      <c r="BL136" s="13" t="s">
        <v>143</v>
      </c>
      <c r="BM136" s="143" t="s">
        <v>201</v>
      </c>
    </row>
    <row r="137" spans="2:65" s="1" customFormat="1" ht="24.2" customHeight="1">
      <c r="B137" s="131"/>
      <c r="C137" s="132" t="s">
        <v>193</v>
      </c>
      <c r="D137" s="132" t="s">
        <v>139</v>
      </c>
      <c r="E137" s="133" t="s">
        <v>910</v>
      </c>
      <c r="F137" s="134" t="s">
        <v>911</v>
      </c>
      <c r="G137" s="135" t="s">
        <v>413</v>
      </c>
      <c r="H137" s="136">
        <v>75</v>
      </c>
      <c r="I137" s="137">
        <v>8.6</v>
      </c>
      <c r="J137" s="137">
        <f t="shared" si="10"/>
        <v>645</v>
      </c>
      <c r="K137" s="138"/>
      <c r="L137" s="25"/>
      <c r="M137" s="139" t="s">
        <v>1</v>
      </c>
      <c r="N137" s="140" t="s">
        <v>38</v>
      </c>
      <c r="O137" s="141">
        <v>0</v>
      </c>
      <c r="P137" s="141">
        <f t="shared" si="11"/>
        <v>0</v>
      </c>
      <c r="Q137" s="141">
        <v>0</v>
      </c>
      <c r="R137" s="141">
        <f t="shared" si="12"/>
        <v>0</v>
      </c>
      <c r="S137" s="141">
        <v>0</v>
      </c>
      <c r="T137" s="142">
        <f t="shared" si="13"/>
        <v>0</v>
      </c>
      <c r="AR137" s="143" t="s">
        <v>143</v>
      </c>
      <c r="AT137" s="143" t="s">
        <v>139</v>
      </c>
      <c r="AU137" s="143" t="s">
        <v>80</v>
      </c>
      <c r="AY137" s="13" t="s">
        <v>136</v>
      </c>
      <c r="BE137" s="144">
        <f t="shared" si="14"/>
        <v>0</v>
      </c>
      <c r="BF137" s="144">
        <f t="shared" si="15"/>
        <v>645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3" t="s">
        <v>144</v>
      </c>
      <c r="BK137" s="144">
        <f t="shared" si="19"/>
        <v>645</v>
      </c>
      <c r="BL137" s="13" t="s">
        <v>143</v>
      </c>
      <c r="BM137" s="143" t="s">
        <v>289</v>
      </c>
    </row>
    <row r="138" spans="2:65" s="1" customFormat="1" ht="24.2" customHeight="1">
      <c r="B138" s="131"/>
      <c r="C138" s="132" t="s">
        <v>258</v>
      </c>
      <c r="D138" s="132" t="s">
        <v>139</v>
      </c>
      <c r="E138" s="133" t="s">
        <v>912</v>
      </c>
      <c r="F138" s="134" t="s">
        <v>913</v>
      </c>
      <c r="G138" s="135" t="s">
        <v>175</v>
      </c>
      <c r="H138" s="136">
        <v>6</v>
      </c>
      <c r="I138" s="137">
        <v>48.52</v>
      </c>
      <c r="J138" s="137">
        <f t="shared" si="10"/>
        <v>291.12</v>
      </c>
      <c r="K138" s="138"/>
      <c r="L138" s="25"/>
      <c r="M138" s="139" t="s">
        <v>1</v>
      </c>
      <c r="N138" s="140" t="s">
        <v>38</v>
      </c>
      <c r="O138" s="141">
        <v>0</v>
      </c>
      <c r="P138" s="141">
        <f t="shared" si="11"/>
        <v>0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143</v>
      </c>
      <c r="AT138" s="143" t="s">
        <v>139</v>
      </c>
      <c r="AU138" s="143" t="s">
        <v>80</v>
      </c>
      <c r="AY138" s="13" t="s">
        <v>136</v>
      </c>
      <c r="BE138" s="144">
        <f t="shared" si="14"/>
        <v>0</v>
      </c>
      <c r="BF138" s="144">
        <f t="shared" si="15"/>
        <v>291.12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3" t="s">
        <v>144</v>
      </c>
      <c r="BK138" s="144">
        <f t="shared" si="19"/>
        <v>291.12</v>
      </c>
      <c r="BL138" s="13" t="s">
        <v>143</v>
      </c>
      <c r="BM138" s="143" t="s">
        <v>296</v>
      </c>
    </row>
    <row r="139" spans="2:65" s="1" customFormat="1" ht="16.5" customHeight="1">
      <c r="B139" s="131"/>
      <c r="C139" s="132" t="s">
        <v>262</v>
      </c>
      <c r="D139" s="132" t="s">
        <v>139</v>
      </c>
      <c r="E139" s="133" t="s">
        <v>914</v>
      </c>
      <c r="F139" s="134" t="s">
        <v>915</v>
      </c>
      <c r="G139" s="135" t="s">
        <v>175</v>
      </c>
      <c r="H139" s="136">
        <v>6</v>
      </c>
      <c r="I139" s="137">
        <v>195.8</v>
      </c>
      <c r="J139" s="137">
        <f t="shared" si="10"/>
        <v>1174.8</v>
      </c>
      <c r="K139" s="138"/>
      <c r="L139" s="25"/>
      <c r="M139" s="139" t="s">
        <v>1</v>
      </c>
      <c r="N139" s="140" t="s">
        <v>38</v>
      </c>
      <c r="O139" s="141">
        <v>0</v>
      </c>
      <c r="P139" s="141">
        <f t="shared" si="11"/>
        <v>0</v>
      </c>
      <c r="Q139" s="141">
        <v>0</v>
      </c>
      <c r="R139" s="141">
        <f t="shared" si="12"/>
        <v>0</v>
      </c>
      <c r="S139" s="141">
        <v>0</v>
      </c>
      <c r="T139" s="142">
        <f t="shared" si="13"/>
        <v>0</v>
      </c>
      <c r="AR139" s="143" t="s">
        <v>143</v>
      </c>
      <c r="AT139" s="143" t="s">
        <v>139</v>
      </c>
      <c r="AU139" s="143" t="s">
        <v>80</v>
      </c>
      <c r="AY139" s="13" t="s">
        <v>136</v>
      </c>
      <c r="BE139" s="144">
        <f t="shared" si="14"/>
        <v>0</v>
      </c>
      <c r="BF139" s="144">
        <f t="shared" si="15"/>
        <v>1174.8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3" t="s">
        <v>144</v>
      </c>
      <c r="BK139" s="144">
        <f t="shared" si="19"/>
        <v>1174.8</v>
      </c>
      <c r="BL139" s="13" t="s">
        <v>143</v>
      </c>
      <c r="BM139" s="143" t="s">
        <v>246</v>
      </c>
    </row>
    <row r="140" spans="2:65" s="1" customFormat="1" ht="16.5" customHeight="1">
      <c r="B140" s="131"/>
      <c r="C140" s="132" t="s">
        <v>266</v>
      </c>
      <c r="D140" s="132" t="s">
        <v>139</v>
      </c>
      <c r="E140" s="133" t="s">
        <v>916</v>
      </c>
      <c r="F140" s="134" t="s">
        <v>917</v>
      </c>
      <c r="G140" s="135" t="s">
        <v>175</v>
      </c>
      <c r="H140" s="136">
        <v>6</v>
      </c>
      <c r="I140" s="137">
        <v>104.2</v>
      </c>
      <c r="J140" s="137">
        <f t="shared" si="10"/>
        <v>625.20000000000005</v>
      </c>
      <c r="K140" s="138"/>
      <c r="L140" s="25"/>
      <c r="M140" s="139" t="s">
        <v>1</v>
      </c>
      <c r="N140" s="140" t="s">
        <v>38</v>
      </c>
      <c r="O140" s="141">
        <v>0</v>
      </c>
      <c r="P140" s="141">
        <f t="shared" si="11"/>
        <v>0</v>
      </c>
      <c r="Q140" s="141">
        <v>0</v>
      </c>
      <c r="R140" s="141">
        <f t="shared" si="12"/>
        <v>0</v>
      </c>
      <c r="S140" s="141">
        <v>0</v>
      </c>
      <c r="T140" s="142">
        <f t="shared" si="13"/>
        <v>0</v>
      </c>
      <c r="AR140" s="143" t="s">
        <v>143</v>
      </c>
      <c r="AT140" s="143" t="s">
        <v>139</v>
      </c>
      <c r="AU140" s="143" t="s">
        <v>80</v>
      </c>
      <c r="AY140" s="13" t="s">
        <v>136</v>
      </c>
      <c r="BE140" s="144">
        <f t="shared" si="14"/>
        <v>0</v>
      </c>
      <c r="BF140" s="144">
        <f t="shared" si="15"/>
        <v>625.20000000000005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3" t="s">
        <v>144</v>
      </c>
      <c r="BK140" s="144">
        <f t="shared" si="19"/>
        <v>625.20000000000005</v>
      </c>
      <c r="BL140" s="13" t="s">
        <v>143</v>
      </c>
      <c r="BM140" s="143" t="s">
        <v>303</v>
      </c>
    </row>
    <row r="141" spans="2:65" s="1" customFormat="1" ht="16.5" customHeight="1">
      <c r="B141" s="131"/>
      <c r="C141" s="132" t="s">
        <v>7</v>
      </c>
      <c r="D141" s="132" t="s">
        <v>139</v>
      </c>
      <c r="E141" s="133" t="s">
        <v>918</v>
      </c>
      <c r="F141" s="134" t="s">
        <v>919</v>
      </c>
      <c r="G141" s="135" t="s">
        <v>175</v>
      </c>
      <c r="H141" s="136">
        <v>6</v>
      </c>
      <c r="I141" s="137">
        <v>49.1</v>
      </c>
      <c r="J141" s="137">
        <f t="shared" si="10"/>
        <v>294.60000000000002</v>
      </c>
      <c r="K141" s="138"/>
      <c r="L141" s="25"/>
      <c r="M141" s="139" t="s">
        <v>1</v>
      </c>
      <c r="N141" s="140" t="s">
        <v>38</v>
      </c>
      <c r="O141" s="141">
        <v>0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143</v>
      </c>
      <c r="AT141" s="143" t="s">
        <v>139</v>
      </c>
      <c r="AU141" s="143" t="s">
        <v>80</v>
      </c>
      <c r="AY141" s="13" t="s">
        <v>136</v>
      </c>
      <c r="BE141" s="144">
        <f t="shared" si="14"/>
        <v>0</v>
      </c>
      <c r="BF141" s="144">
        <f t="shared" si="15"/>
        <v>294.60000000000002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3" t="s">
        <v>144</v>
      </c>
      <c r="BK141" s="144">
        <f t="shared" si="19"/>
        <v>294.60000000000002</v>
      </c>
      <c r="BL141" s="13" t="s">
        <v>143</v>
      </c>
      <c r="BM141" s="143" t="s">
        <v>235</v>
      </c>
    </row>
    <row r="142" spans="2:65" s="1" customFormat="1" ht="21.75" customHeight="1">
      <c r="B142" s="131"/>
      <c r="C142" s="132" t="s">
        <v>273</v>
      </c>
      <c r="D142" s="132" t="s">
        <v>139</v>
      </c>
      <c r="E142" s="133" t="s">
        <v>920</v>
      </c>
      <c r="F142" s="134" t="s">
        <v>921</v>
      </c>
      <c r="G142" s="135" t="s">
        <v>175</v>
      </c>
      <c r="H142" s="136">
        <v>6</v>
      </c>
      <c r="I142" s="137">
        <v>142.69999999999999</v>
      </c>
      <c r="J142" s="137">
        <f t="shared" si="10"/>
        <v>856.2</v>
      </c>
      <c r="K142" s="138"/>
      <c r="L142" s="25"/>
      <c r="M142" s="139" t="s">
        <v>1</v>
      </c>
      <c r="N142" s="140" t="s">
        <v>38</v>
      </c>
      <c r="O142" s="141">
        <v>0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143</v>
      </c>
      <c r="AT142" s="143" t="s">
        <v>139</v>
      </c>
      <c r="AU142" s="143" t="s">
        <v>80</v>
      </c>
      <c r="AY142" s="13" t="s">
        <v>136</v>
      </c>
      <c r="BE142" s="144">
        <f t="shared" si="14"/>
        <v>0</v>
      </c>
      <c r="BF142" s="144">
        <f t="shared" si="15"/>
        <v>856.2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144</v>
      </c>
      <c r="BK142" s="144">
        <f t="shared" si="19"/>
        <v>856.2</v>
      </c>
      <c r="BL142" s="13" t="s">
        <v>143</v>
      </c>
      <c r="BM142" s="143" t="s">
        <v>138</v>
      </c>
    </row>
    <row r="143" spans="2:65" s="1" customFormat="1" ht="24.2" customHeight="1">
      <c r="B143" s="131"/>
      <c r="C143" s="132" t="s">
        <v>277</v>
      </c>
      <c r="D143" s="132" t="s">
        <v>139</v>
      </c>
      <c r="E143" s="133" t="s">
        <v>922</v>
      </c>
      <c r="F143" s="134" t="s">
        <v>923</v>
      </c>
      <c r="G143" s="135" t="s">
        <v>413</v>
      </c>
      <c r="H143" s="136">
        <v>75</v>
      </c>
      <c r="I143" s="137">
        <v>1.67</v>
      </c>
      <c r="J143" s="137">
        <f t="shared" si="10"/>
        <v>125.25</v>
      </c>
      <c r="K143" s="138"/>
      <c r="L143" s="25"/>
      <c r="M143" s="139" t="s">
        <v>1</v>
      </c>
      <c r="N143" s="140" t="s">
        <v>38</v>
      </c>
      <c r="O143" s="141">
        <v>0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143</v>
      </c>
      <c r="AT143" s="143" t="s">
        <v>139</v>
      </c>
      <c r="AU143" s="143" t="s">
        <v>80</v>
      </c>
      <c r="AY143" s="13" t="s">
        <v>136</v>
      </c>
      <c r="BE143" s="144">
        <f t="shared" si="14"/>
        <v>0</v>
      </c>
      <c r="BF143" s="144">
        <f t="shared" si="15"/>
        <v>125.25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144</v>
      </c>
      <c r="BK143" s="144">
        <f t="shared" si="19"/>
        <v>125.25</v>
      </c>
      <c r="BL143" s="13" t="s">
        <v>143</v>
      </c>
      <c r="BM143" s="143" t="s">
        <v>150</v>
      </c>
    </row>
    <row r="144" spans="2:65" s="11" customFormat="1" ht="25.9" customHeight="1">
      <c r="B144" s="120"/>
      <c r="D144" s="121" t="s">
        <v>71</v>
      </c>
      <c r="E144" s="122" t="s">
        <v>209</v>
      </c>
      <c r="F144" s="122" t="s">
        <v>924</v>
      </c>
      <c r="J144" s="123">
        <f>BK144</f>
        <v>226.2</v>
      </c>
      <c r="L144" s="120"/>
      <c r="M144" s="124"/>
      <c r="P144" s="125">
        <f>P145</f>
        <v>0</v>
      </c>
      <c r="R144" s="125">
        <f>R145</f>
        <v>0</v>
      </c>
      <c r="T144" s="126">
        <f>T145</f>
        <v>0</v>
      </c>
      <c r="AR144" s="121" t="s">
        <v>80</v>
      </c>
      <c r="AT144" s="127" t="s">
        <v>71</v>
      </c>
      <c r="AU144" s="127" t="s">
        <v>72</v>
      </c>
      <c r="AY144" s="121" t="s">
        <v>136</v>
      </c>
      <c r="BK144" s="128">
        <f>BK145</f>
        <v>226.2</v>
      </c>
    </row>
    <row r="145" spans="2:65" s="1" customFormat="1" ht="16.5" customHeight="1">
      <c r="B145" s="131"/>
      <c r="C145" s="132" t="s">
        <v>281</v>
      </c>
      <c r="D145" s="132" t="s">
        <v>139</v>
      </c>
      <c r="E145" s="133" t="s">
        <v>925</v>
      </c>
      <c r="F145" s="134" t="s">
        <v>926</v>
      </c>
      <c r="G145" s="135" t="s">
        <v>413</v>
      </c>
      <c r="H145" s="136">
        <v>156</v>
      </c>
      <c r="I145" s="137">
        <v>1.45</v>
      </c>
      <c r="J145" s="137">
        <f>ROUND(I145*H145,2)</f>
        <v>226.2</v>
      </c>
      <c r="K145" s="138"/>
      <c r="L145" s="25"/>
      <c r="M145" s="155" t="s">
        <v>1</v>
      </c>
      <c r="N145" s="156" t="s">
        <v>38</v>
      </c>
      <c r="O145" s="157">
        <v>0</v>
      </c>
      <c r="P145" s="157">
        <f>O145*H145</f>
        <v>0</v>
      </c>
      <c r="Q145" s="157">
        <v>0</v>
      </c>
      <c r="R145" s="157">
        <f>Q145*H145</f>
        <v>0</v>
      </c>
      <c r="S145" s="157">
        <v>0</v>
      </c>
      <c r="T145" s="158">
        <f>S145*H145</f>
        <v>0</v>
      </c>
      <c r="AR145" s="143" t="s">
        <v>143</v>
      </c>
      <c r="AT145" s="143" t="s">
        <v>139</v>
      </c>
      <c r="AU145" s="143" t="s">
        <v>80</v>
      </c>
      <c r="AY145" s="13" t="s">
        <v>136</v>
      </c>
      <c r="BE145" s="144">
        <f>IF(N145="základná",J145,0)</f>
        <v>0</v>
      </c>
      <c r="BF145" s="144">
        <f>IF(N145="znížená",J145,0)</f>
        <v>226.2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3" t="s">
        <v>144</v>
      </c>
      <c r="BK145" s="144">
        <f>ROUND(I145*H145,2)</f>
        <v>226.2</v>
      </c>
      <c r="BL145" s="13" t="s">
        <v>143</v>
      </c>
      <c r="BM145" s="143" t="s">
        <v>158</v>
      </c>
    </row>
    <row r="146" spans="2:65" s="1" customFormat="1" ht="6.95" customHeight="1"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25"/>
    </row>
  </sheetData>
  <autoFilter ref="C119:K145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BM1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95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106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6" t="str">
        <f>'Rekapitulácia stavby'!K6</f>
        <v>Revitalizácia verejného priestranstva Kazanská</v>
      </c>
      <c r="F7" s="197"/>
      <c r="G7" s="197"/>
      <c r="H7" s="197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59" t="s">
        <v>927</v>
      </c>
      <c r="F9" s="198"/>
      <c r="G9" s="198"/>
      <c r="H9" s="198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6. 8. 2022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8" t="str">
        <f>'Rekapitulácia stavby'!E14</f>
        <v xml:space="preserve"> </v>
      </c>
      <c r="F18" s="178"/>
      <c r="G18" s="178"/>
      <c r="H18" s="178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28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1" t="s">
        <v>1</v>
      </c>
      <c r="F27" s="181"/>
      <c r="G27" s="181"/>
      <c r="H27" s="18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ROUND(J120, 2)</f>
        <v>11289.01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51" t="s">
        <v>36</v>
      </c>
      <c r="E33" s="30" t="s">
        <v>37</v>
      </c>
      <c r="F33" s="87">
        <f>ROUND((SUM(BE120:BE161)),  2)</f>
        <v>0</v>
      </c>
      <c r="G33" s="88"/>
      <c r="H33" s="88"/>
      <c r="I33" s="89">
        <v>0.2</v>
      </c>
      <c r="J33" s="87">
        <f>ROUND(((SUM(BE120:BE161))*I33),  2)</f>
        <v>0</v>
      </c>
      <c r="L33" s="25"/>
    </row>
    <row r="34" spans="2:12" s="1" customFormat="1" ht="14.45" customHeight="1">
      <c r="B34" s="25"/>
      <c r="E34" s="30" t="s">
        <v>38</v>
      </c>
      <c r="F34" s="90">
        <f>ROUND((SUM(BF120:BF161)),  2)</f>
        <v>11289.01</v>
      </c>
      <c r="I34" s="91">
        <v>0.2</v>
      </c>
      <c r="J34" s="90">
        <f>ROUND(((SUM(BF120:BF161))*I34),  2)</f>
        <v>2257.8000000000002</v>
      </c>
      <c r="L34" s="25"/>
    </row>
    <row r="35" spans="2:12" s="1" customFormat="1" ht="14.45" hidden="1" customHeight="1">
      <c r="B35" s="25"/>
      <c r="E35" s="22" t="s">
        <v>39</v>
      </c>
      <c r="F35" s="90">
        <f>ROUND((SUM(BG120:BG161)),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90">
        <f>ROUND((SUM(BH120:BH161)),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41</v>
      </c>
      <c r="F37" s="87">
        <f>ROUND((SUM(BI120:BI161)),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13546.810000000001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109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6" t="str">
        <f>E7</f>
        <v>Revitalizácia verejného priestranstva Kazanská</v>
      </c>
      <c r="F85" s="197"/>
      <c r="G85" s="197"/>
      <c r="H85" s="197"/>
      <c r="L85" s="25"/>
    </row>
    <row r="86" spans="2:47" s="1" customFormat="1" ht="12" hidden="1" customHeight="1">
      <c r="B86" s="25"/>
      <c r="C86" s="22" t="s">
        <v>107</v>
      </c>
      <c r="L86" s="25"/>
    </row>
    <row r="87" spans="2:47" s="1" customFormat="1" ht="16.5" hidden="1" customHeight="1">
      <c r="B87" s="25"/>
      <c r="E87" s="159" t="str">
        <f>E9</f>
        <v>SO-08 - Vodovod</v>
      </c>
      <c r="F87" s="198"/>
      <c r="G87" s="198"/>
      <c r="H87" s="198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>mestská časť Vrakuňa</v>
      </c>
      <c r="I89" s="22" t="s">
        <v>19</v>
      </c>
      <c r="J89" s="48" t="str">
        <f>IF(J12="","",J12)</f>
        <v>6. 8. 2022</v>
      </c>
      <c r="L89" s="25"/>
    </row>
    <row r="90" spans="2:47" s="1" customFormat="1" ht="6.95" hidden="1" customHeight="1">
      <c r="B90" s="25"/>
      <c r="L90" s="25"/>
    </row>
    <row r="91" spans="2:47" s="1" customFormat="1" ht="25.7" hidden="1" customHeight="1">
      <c r="B91" s="25"/>
      <c r="C91" s="22" t="s">
        <v>21</v>
      </c>
      <c r="F91" s="20" t="str">
        <f>E15</f>
        <v>Hlavné mesto SR Bratislava</v>
      </c>
      <c r="I91" s="22" t="s">
        <v>27</v>
      </c>
      <c r="J91" s="23" t="str">
        <f>E21</f>
        <v>PLURAL, s.r.o. &amp; ZEROZERO.SK</v>
      </c>
      <c r="L91" s="25"/>
    </row>
    <row r="92" spans="2:47" s="1" customFormat="1" ht="25.7" hidden="1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>PLURAL, s.r.o. &amp; ZEROZERO.SK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0" t="s">
        <v>110</v>
      </c>
      <c r="D94" s="92"/>
      <c r="E94" s="92"/>
      <c r="F94" s="92"/>
      <c r="G94" s="92"/>
      <c r="H94" s="92"/>
      <c r="I94" s="92"/>
      <c r="J94" s="101" t="s">
        <v>111</v>
      </c>
      <c r="K94" s="92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2" t="s">
        <v>112</v>
      </c>
      <c r="J96" s="62">
        <f>J120</f>
        <v>11289.009999999998</v>
      </c>
      <c r="L96" s="25"/>
      <c r="AU96" s="13" t="s">
        <v>113</v>
      </c>
    </row>
    <row r="97" spans="2:12" s="8" customFormat="1" ht="24.95" hidden="1" customHeight="1">
      <c r="B97" s="103"/>
      <c r="D97" s="104" t="s">
        <v>878</v>
      </c>
      <c r="E97" s="105"/>
      <c r="F97" s="105"/>
      <c r="G97" s="105"/>
      <c r="H97" s="105"/>
      <c r="I97" s="105"/>
      <c r="J97" s="106">
        <f>J121</f>
        <v>5362.1200000000008</v>
      </c>
      <c r="L97" s="103"/>
    </row>
    <row r="98" spans="2:12" s="8" customFormat="1" ht="24.95" hidden="1" customHeight="1">
      <c r="B98" s="103"/>
      <c r="D98" s="104" t="s">
        <v>879</v>
      </c>
      <c r="E98" s="105"/>
      <c r="F98" s="105"/>
      <c r="G98" s="105"/>
      <c r="H98" s="105"/>
      <c r="I98" s="105"/>
      <c r="J98" s="106">
        <f>J134</f>
        <v>3003.3599999999997</v>
      </c>
      <c r="L98" s="103"/>
    </row>
    <row r="99" spans="2:12" s="8" customFormat="1" ht="24.95" hidden="1" customHeight="1">
      <c r="B99" s="103"/>
      <c r="D99" s="104" t="s">
        <v>880</v>
      </c>
      <c r="E99" s="105"/>
      <c r="F99" s="105"/>
      <c r="G99" s="105"/>
      <c r="H99" s="105"/>
      <c r="I99" s="105"/>
      <c r="J99" s="106">
        <f>J140</f>
        <v>2486.21</v>
      </c>
      <c r="L99" s="103"/>
    </row>
    <row r="100" spans="2:12" s="8" customFormat="1" ht="24.95" hidden="1" customHeight="1">
      <c r="B100" s="103"/>
      <c r="D100" s="104" t="s">
        <v>881</v>
      </c>
      <c r="E100" s="105"/>
      <c r="F100" s="105"/>
      <c r="G100" s="105"/>
      <c r="H100" s="105"/>
      <c r="I100" s="105"/>
      <c r="J100" s="106">
        <f>J160</f>
        <v>437.32</v>
      </c>
      <c r="L100" s="103"/>
    </row>
    <row r="101" spans="2:12" s="1" customFormat="1" ht="21.75" hidden="1" customHeight="1">
      <c r="B101" s="25"/>
      <c r="L101" s="25"/>
    </row>
    <row r="102" spans="2:12" s="1" customFormat="1" ht="6.95" hidden="1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5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5"/>
    </row>
    <row r="107" spans="2:12" s="1" customFormat="1" ht="24.95" customHeight="1">
      <c r="B107" s="25"/>
      <c r="C107" s="17" t="s">
        <v>122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13</v>
      </c>
      <c r="L109" s="25"/>
    </row>
    <row r="110" spans="2:12" s="1" customFormat="1" ht="16.5" customHeight="1">
      <c r="B110" s="25"/>
      <c r="E110" s="196" t="str">
        <f>E7</f>
        <v>Revitalizácia verejného priestranstva Kazanská</v>
      </c>
      <c r="F110" s="197"/>
      <c r="G110" s="197"/>
      <c r="H110" s="197"/>
      <c r="L110" s="25"/>
    </row>
    <row r="111" spans="2:12" s="1" customFormat="1" ht="12" customHeight="1">
      <c r="B111" s="25"/>
      <c r="C111" s="22" t="s">
        <v>107</v>
      </c>
      <c r="L111" s="25"/>
    </row>
    <row r="112" spans="2:12" s="1" customFormat="1" ht="16.5" customHeight="1">
      <c r="B112" s="25"/>
      <c r="E112" s="159" t="str">
        <f>E9</f>
        <v>SO-08 - Vodovod</v>
      </c>
      <c r="F112" s="198"/>
      <c r="G112" s="198"/>
      <c r="H112" s="198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17</v>
      </c>
      <c r="F114" s="20" t="str">
        <f>F12</f>
        <v>mestská časť Vrakuňa</v>
      </c>
      <c r="I114" s="22" t="s">
        <v>19</v>
      </c>
      <c r="J114" s="48" t="str">
        <f>IF(J12="","",J12)</f>
        <v>6. 8. 2022</v>
      </c>
      <c r="L114" s="25"/>
    </row>
    <row r="115" spans="2:65" s="1" customFormat="1" ht="6.95" customHeight="1">
      <c r="B115" s="25"/>
      <c r="L115" s="25"/>
    </row>
    <row r="116" spans="2:65" s="1" customFormat="1" ht="25.7" customHeight="1">
      <c r="B116" s="25"/>
      <c r="C116" s="22" t="s">
        <v>21</v>
      </c>
      <c r="F116" s="20" t="str">
        <f>E15</f>
        <v>Hlavné mesto SR Bratislava</v>
      </c>
      <c r="I116" s="22" t="s">
        <v>27</v>
      </c>
      <c r="J116" s="23" t="str">
        <f>E21</f>
        <v>PLURAL, s.r.o. &amp; ZEROZERO.SK</v>
      </c>
      <c r="L116" s="25"/>
    </row>
    <row r="117" spans="2:65" s="1" customFormat="1" ht="25.7" customHeight="1">
      <c r="B117" s="25"/>
      <c r="C117" s="22" t="s">
        <v>25</v>
      </c>
      <c r="F117" s="20" t="str">
        <f>IF(E18="","",E18)</f>
        <v xml:space="preserve"> </v>
      </c>
      <c r="I117" s="22" t="s">
        <v>30</v>
      </c>
      <c r="J117" s="23" t="str">
        <f>E24</f>
        <v>PLURAL, s.r.o. &amp; ZEROZERO.SK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11"/>
      <c r="C119" s="112" t="s">
        <v>123</v>
      </c>
      <c r="D119" s="113" t="s">
        <v>57</v>
      </c>
      <c r="E119" s="113" t="s">
        <v>53</v>
      </c>
      <c r="F119" s="113" t="s">
        <v>54</v>
      </c>
      <c r="G119" s="113" t="s">
        <v>124</v>
      </c>
      <c r="H119" s="113" t="s">
        <v>125</v>
      </c>
      <c r="I119" s="113" t="s">
        <v>126</v>
      </c>
      <c r="J119" s="114" t="s">
        <v>111</v>
      </c>
      <c r="K119" s="115" t="s">
        <v>127</v>
      </c>
      <c r="L119" s="111"/>
      <c r="M119" s="55" t="s">
        <v>1</v>
      </c>
      <c r="N119" s="56" t="s">
        <v>36</v>
      </c>
      <c r="O119" s="56" t="s">
        <v>128</v>
      </c>
      <c r="P119" s="56" t="s">
        <v>129</v>
      </c>
      <c r="Q119" s="56" t="s">
        <v>130</v>
      </c>
      <c r="R119" s="56" t="s">
        <v>131</v>
      </c>
      <c r="S119" s="56" t="s">
        <v>132</v>
      </c>
      <c r="T119" s="57" t="s">
        <v>133</v>
      </c>
    </row>
    <row r="120" spans="2:65" s="1" customFormat="1" ht="22.9" customHeight="1">
      <c r="B120" s="25"/>
      <c r="C120" s="60" t="s">
        <v>112</v>
      </c>
      <c r="J120" s="116">
        <f>BK120</f>
        <v>11289.009999999998</v>
      </c>
      <c r="L120" s="25"/>
      <c r="M120" s="58"/>
      <c r="N120" s="49"/>
      <c r="O120" s="49"/>
      <c r="P120" s="117">
        <f>P121+P134+P140+P160</f>
        <v>0</v>
      </c>
      <c r="Q120" s="49"/>
      <c r="R120" s="117">
        <f>R121+R134+R140+R160</f>
        <v>0</v>
      </c>
      <c r="S120" s="49"/>
      <c r="T120" s="118">
        <f>T121+T134+T140+T160</f>
        <v>0</v>
      </c>
      <c r="AT120" s="13" t="s">
        <v>71</v>
      </c>
      <c r="AU120" s="13" t="s">
        <v>113</v>
      </c>
      <c r="BK120" s="119">
        <f>BK121+BK134+BK140+BK160</f>
        <v>11289.009999999998</v>
      </c>
    </row>
    <row r="121" spans="2:65" s="11" customFormat="1" ht="25.9" customHeight="1">
      <c r="B121" s="120"/>
      <c r="D121" s="121" t="s">
        <v>71</v>
      </c>
      <c r="E121" s="122" t="s">
        <v>80</v>
      </c>
      <c r="F121" s="122" t="s">
        <v>598</v>
      </c>
      <c r="J121" s="123">
        <f>BK121</f>
        <v>5362.1200000000008</v>
      </c>
      <c r="L121" s="120"/>
      <c r="M121" s="124"/>
      <c r="P121" s="125">
        <f>SUM(P122:P133)</f>
        <v>0</v>
      </c>
      <c r="R121" s="125">
        <f>SUM(R122:R133)</f>
        <v>0</v>
      </c>
      <c r="T121" s="126">
        <f>SUM(T122:T133)</f>
        <v>0</v>
      </c>
      <c r="AR121" s="121" t="s">
        <v>80</v>
      </c>
      <c r="AT121" s="127" t="s">
        <v>71</v>
      </c>
      <c r="AU121" s="127" t="s">
        <v>72</v>
      </c>
      <c r="AY121" s="121" t="s">
        <v>136</v>
      </c>
      <c r="BK121" s="128">
        <f>SUM(BK122:BK133)</f>
        <v>5362.1200000000008</v>
      </c>
    </row>
    <row r="122" spans="2:65" s="1" customFormat="1" ht="33" customHeight="1">
      <c r="B122" s="131"/>
      <c r="C122" s="132" t="s">
        <v>80</v>
      </c>
      <c r="D122" s="132" t="s">
        <v>139</v>
      </c>
      <c r="E122" s="133" t="s">
        <v>882</v>
      </c>
      <c r="F122" s="134" t="s">
        <v>883</v>
      </c>
      <c r="G122" s="135" t="s">
        <v>142</v>
      </c>
      <c r="H122" s="136">
        <v>152.60400000000001</v>
      </c>
      <c r="I122" s="137">
        <v>7.61</v>
      </c>
      <c r="J122" s="137">
        <f t="shared" ref="J122:J133" si="0">ROUND(I122*H122,2)</f>
        <v>1161.32</v>
      </c>
      <c r="K122" s="138"/>
      <c r="L122" s="25"/>
      <c r="M122" s="139" t="s">
        <v>1</v>
      </c>
      <c r="N122" s="140" t="s">
        <v>38</v>
      </c>
      <c r="O122" s="141">
        <v>0</v>
      </c>
      <c r="P122" s="141">
        <f t="shared" ref="P122:P133" si="1">O122*H122</f>
        <v>0</v>
      </c>
      <c r="Q122" s="141">
        <v>0</v>
      </c>
      <c r="R122" s="141">
        <f t="shared" ref="R122:R133" si="2">Q122*H122</f>
        <v>0</v>
      </c>
      <c r="S122" s="141">
        <v>0</v>
      </c>
      <c r="T122" s="142">
        <f t="shared" ref="T122:T133" si="3">S122*H122</f>
        <v>0</v>
      </c>
      <c r="AR122" s="143" t="s">
        <v>143</v>
      </c>
      <c r="AT122" s="143" t="s">
        <v>139</v>
      </c>
      <c r="AU122" s="143" t="s">
        <v>80</v>
      </c>
      <c r="AY122" s="13" t="s">
        <v>136</v>
      </c>
      <c r="BE122" s="144">
        <f t="shared" ref="BE122:BE133" si="4">IF(N122="základná",J122,0)</f>
        <v>0</v>
      </c>
      <c r="BF122" s="144">
        <f t="shared" ref="BF122:BF133" si="5">IF(N122="znížená",J122,0)</f>
        <v>1161.32</v>
      </c>
      <c r="BG122" s="144">
        <f t="shared" ref="BG122:BG133" si="6">IF(N122="zákl. prenesená",J122,0)</f>
        <v>0</v>
      </c>
      <c r="BH122" s="144">
        <f t="shared" ref="BH122:BH133" si="7">IF(N122="zníž. prenesená",J122,0)</f>
        <v>0</v>
      </c>
      <c r="BI122" s="144">
        <f t="shared" ref="BI122:BI133" si="8">IF(N122="nulová",J122,0)</f>
        <v>0</v>
      </c>
      <c r="BJ122" s="13" t="s">
        <v>144</v>
      </c>
      <c r="BK122" s="144">
        <f t="shared" ref="BK122:BK133" si="9">ROUND(I122*H122,2)</f>
        <v>1161.32</v>
      </c>
      <c r="BL122" s="13" t="s">
        <v>143</v>
      </c>
      <c r="BM122" s="143" t="s">
        <v>144</v>
      </c>
    </row>
    <row r="123" spans="2:65" s="1" customFormat="1" ht="16.5" customHeight="1">
      <c r="B123" s="131"/>
      <c r="C123" s="132" t="s">
        <v>144</v>
      </c>
      <c r="D123" s="132" t="s">
        <v>139</v>
      </c>
      <c r="E123" s="133" t="s">
        <v>884</v>
      </c>
      <c r="F123" s="134" t="s">
        <v>885</v>
      </c>
      <c r="G123" s="135" t="s">
        <v>142</v>
      </c>
      <c r="H123" s="136">
        <v>45.780999999999999</v>
      </c>
      <c r="I123" s="137">
        <v>0.75</v>
      </c>
      <c r="J123" s="137">
        <f t="shared" si="0"/>
        <v>34.340000000000003</v>
      </c>
      <c r="K123" s="138"/>
      <c r="L123" s="25"/>
      <c r="M123" s="139" t="s">
        <v>1</v>
      </c>
      <c r="N123" s="140" t="s">
        <v>38</v>
      </c>
      <c r="O123" s="141">
        <v>0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143</v>
      </c>
      <c r="AT123" s="143" t="s">
        <v>139</v>
      </c>
      <c r="AU123" s="143" t="s">
        <v>80</v>
      </c>
      <c r="AY123" s="13" t="s">
        <v>136</v>
      </c>
      <c r="BE123" s="144">
        <f t="shared" si="4"/>
        <v>0</v>
      </c>
      <c r="BF123" s="144">
        <f t="shared" si="5"/>
        <v>34.340000000000003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144</v>
      </c>
      <c r="BK123" s="144">
        <f t="shared" si="9"/>
        <v>34.340000000000003</v>
      </c>
      <c r="BL123" s="13" t="s">
        <v>143</v>
      </c>
      <c r="BM123" s="143" t="s">
        <v>143</v>
      </c>
    </row>
    <row r="124" spans="2:65" s="1" customFormat="1" ht="24.2" customHeight="1">
      <c r="B124" s="131"/>
      <c r="C124" s="132" t="s">
        <v>191</v>
      </c>
      <c r="D124" s="132" t="s">
        <v>139</v>
      </c>
      <c r="E124" s="133" t="s">
        <v>886</v>
      </c>
      <c r="F124" s="134" t="s">
        <v>887</v>
      </c>
      <c r="G124" s="135" t="s">
        <v>314</v>
      </c>
      <c r="H124" s="136">
        <v>339.12</v>
      </c>
      <c r="I124" s="137">
        <v>3.24</v>
      </c>
      <c r="J124" s="137">
        <f t="shared" si="0"/>
        <v>1098.75</v>
      </c>
      <c r="K124" s="138"/>
      <c r="L124" s="25"/>
      <c r="M124" s="139" t="s">
        <v>1</v>
      </c>
      <c r="N124" s="140" t="s">
        <v>38</v>
      </c>
      <c r="O124" s="141">
        <v>0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143</v>
      </c>
      <c r="AT124" s="143" t="s">
        <v>139</v>
      </c>
      <c r="AU124" s="143" t="s">
        <v>80</v>
      </c>
      <c r="AY124" s="13" t="s">
        <v>136</v>
      </c>
      <c r="BE124" s="144">
        <f t="shared" si="4"/>
        <v>0</v>
      </c>
      <c r="BF124" s="144">
        <f t="shared" si="5"/>
        <v>1098.75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144</v>
      </c>
      <c r="BK124" s="144">
        <f t="shared" si="9"/>
        <v>1098.75</v>
      </c>
      <c r="BL124" s="13" t="s">
        <v>143</v>
      </c>
      <c r="BM124" s="143" t="s">
        <v>227</v>
      </c>
    </row>
    <row r="125" spans="2:65" s="1" customFormat="1" ht="24.2" customHeight="1">
      <c r="B125" s="131"/>
      <c r="C125" s="132" t="s">
        <v>143</v>
      </c>
      <c r="D125" s="132" t="s">
        <v>139</v>
      </c>
      <c r="E125" s="133" t="s">
        <v>888</v>
      </c>
      <c r="F125" s="134" t="s">
        <v>889</v>
      </c>
      <c r="G125" s="135" t="s">
        <v>314</v>
      </c>
      <c r="H125" s="136">
        <v>339.12</v>
      </c>
      <c r="I125" s="137">
        <v>1.85</v>
      </c>
      <c r="J125" s="137">
        <f t="shared" si="0"/>
        <v>627.37</v>
      </c>
      <c r="K125" s="138"/>
      <c r="L125" s="25"/>
      <c r="M125" s="139" t="s">
        <v>1</v>
      </c>
      <c r="N125" s="140" t="s">
        <v>38</v>
      </c>
      <c r="O125" s="141">
        <v>0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143</v>
      </c>
      <c r="AT125" s="143" t="s">
        <v>139</v>
      </c>
      <c r="AU125" s="143" t="s">
        <v>80</v>
      </c>
      <c r="AY125" s="13" t="s">
        <v>136</v>
      </c>
      <c r="BE125" s="144">
        <f t="shared" si="4"/>
        <v>0</v>
      </c>
      <c r="BF125" s="144">
        <f t="shared" si="5"/>
        <v>627.37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144</v>
      </c>
      <c r="BK125" s="144">
        <f t="shared" si="9"/>
        <v>627.37</v>
      </c>
      <c r="BL125" s="13" t="s">
        <v>143</v>
      </c>
      <c r="BM125" s="143" t="s">
        <v>181</v>
      </c>
    </row>
    <row r="126" spans="2:65" s="1" customFormat="1" ht="24.2" customHeight="1">
      <c r="B126" s="131"/>
      <c r="C126" s="132" t="s">
        <v>223</v>
      </c>
      <c r="D126" s="132" t="s">
        <v>139</v>
      </c>
      <c r="E126" s="133" t="s">
        <v>928</v>
      </c>
      <c r="F126" s="134" t="s">
        <v>929</v>
      </c>
      <c r="G126" s="135" t="s">
        <v>142</v>
      </c>
      <c r="H126" s="136">
        <v>13.455</v>
      </c>
      <c r="I126" s="137">
        <v>4.66</v>
      </c>
      <c r="J126" s="137">
        <f t="shared" si="0"/>
        <v>62.7</v>
      </c>
      <c r="K126" s="138"/>
      <c r="L126" s="25"/>
      <c r="M126" s="139" t="s">
        <v>1</v>
      </c>
      <c r="N126" s="140" t="s">
        <v>38</v>
      </c>
      <c r="O126" s="141">
        <v>0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143</v>
      </c>
      <c r="AT126" s="143" t="s">
        <v>139</v>
      </c>
      <c r="AU126" s="143" t="s">
        <v>80</v>
      </c>
      <c r="AY126" s="13" t="s">
        <v>136</v>
      </c>
      <c r="BE126" s="144">
        <f t="shared" si="4"/>
        <v>0</v>
      </c>
      <c r="BF126" s="144">
        <f t="shared" si="5"/>
        <v>62.7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144</v>
      </c>
      <c r="BK126" s="144">
        <f t="shared" si="9"/>
        <v>62.7</v>
      </c>
      <c r="BL126" s="13" t="s">
        <v>143</v>
      </c>
      <c r="BM126" s="143" t="s">
        <v>366</v>
      </c>
    </row>
    <row r="127" spans="2:65" s="1" customFormat="1" ht="16.5" customHeight="1">
      <c r="B127" s="131"/>
      <c r="C127" s="132" t="s">
        <v>227</v>
      </c>
      <c r="D127" s="132" t="s">
        <v>139</v>
      </c>
      <c r="E127" s="133" t="s">
        <v>930</v>
      </c>
      <c r="F127" s="134" t="s">
        <v>931</v>
      </c>
      <c r="G127" s="135" t="s">
        <v>142</v>
      </c>
      <c r="H127" s="136">
        <v>4.0369999999999999</v>
      </c>
      <c r="I127" s="137">
        <v>0.75</v>
      </c>
      <c r="J127" s="137">
        <f t="shared" si="0"/>
        <v>3.03</v>
      </c>
      <c r="K127" s="138"/>
      <c r="L127" s="25"/>
      <c r="M127" s="139" t="s">
        <v>1</v>
      </c>
      <c r="N127" s="140" t="s">
        <v>38</v>
      </c>
      <c r="O127" s="141">
        <v>0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143</v>
      </c>
      <c r="AT127" s="143" t="s">
        <v>139</v>
      </c>
      <c r="AU127" s="143" t="s">
        <v>80</v>
      </c>
      <c r="AY127" s="13" t="s">
        <v>136</v>
      </c>
      <c r="BE127" s="144">
        <f t="shared" si="4"/>
        <v>0</v>
      </c>
      <c r="BF127" s="144">
        <f t="shared" si="5"/>
        <v>3.03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144</v>
      </c>
      <c r="BK127" s="144">
        <f t="shared" si="9"/>
        <v>3.03</v>
      </c>
      <c r="BL127" s="13" t="s">
        <v>143</v>
      </c>
      <c r="BM127" s="143" t="s">
        <v>177</v>
      </c>
    </row>
    <row r="128" spans="2:65" s="1" customFormat="1" ht="24.2" customHeight="1">
      <c r="B128" s="131"/>
      <c r="C128" s="132" t="s">
        <v>359</v>
      </c>
      <c r="D128" s="132" t="s">
        <v>139</v>
      </c>
      <c r="E128" s="133" t="s">
        <v>890</v>
      </c>
      <c r="F128" s="134" t="s">
        <v>891</v>
      </c>
      <c r="G128" s="135" t="s">
        <v>142</v>
      </c>
      <c r="H128" s="136">
        <v>57.204000000000001</v>
      </c>
      <c r="I128" s="137">
        <v>2.78</v>
      </c>
      <c r="J128" s="137">
        <f t="shared" si="0"/>
        <v>159.03</v>
      </c>
      <c r="K128" s="138"/>
      <c r="L128" s="25"/>
      <c r="M128" s="139" t="s">
        <v>1</v>
      </c>
      <c r="N128" s="140" t="s">
        <v>38</v>
      </c>
      <c r="O128" s="141">
        <v>0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143</v>
      </c>
      <c r="AT128" s="143" t="s">
        <v>139</v>
      </c>
      <c r="AU128" s="143" t="s">
        <v>80</v>
      </c>
      <c r="AY128" s="13" t="s">
        <v>136</v>
      </c>
      <c r="BE128" s="144">
        <f t="shared" si="4"/>
        <v>0</v>
      </c>
      <c r="BF128" s="144">
        <f t="shared" si="5"/>
        <v>159.03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144</v>
      </c>
      <c r="BK128" s="144">
        <f t="shared" si="9"/>
        <v>159.03</v>
      </c>
      <c r="BL128" s="13" t="s">
        <v>143</v>
      </c>
      <c r="BM128" s="143" t="s">
        <v>193</v>
      </c>
    </row>
    <row r="129" spans="2:65" s="1" customFormat="1" ht="21.75" customHeight="1">
      <c r="B129" s="131"/>
      <c r="C129" s="132" t="s">
        <v>181</v>
      </c>
      <c r="D129" s="132" t="s">
        <v>139</v>
      </c>
      <c r="E129" s="133" t="s">
        <v>892</v>
      </c>
      <c r="F129" s="134" t="s">
        <v>893</v>
      </c>
      <c r="G129" s="135" t="s">
        <v>142</v>
      </c>
      <c r="H129" s="136">
        <v>686.45100000000002</v>
      </c>
      <c r="I129" s="137">
        <v>0.2</v>
      </c>
      <c r="J129" s="137">
        <f t="shared" si="0"/>
        <v>137.29</v>
      </c>
      <c r="K129" s="138"/>
      <c r="L129" s="25"/>
      <c r="M129" s="139" t="s">
        <v>1</v>
      </c>
      <c r="N129" s="140" t="s">
        <v>38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143</v>
      </c>
      <c r="AT129" s="143" t="s">
        <v>139</v>
      </c>
      <c r="AU129" s="143" t="s">
        <v>80</v>
      </c>
      <c r="AY129" s="13" t="s">
        <v>136</v>
      </c>
      <c r="BE129" s="144">
        <f t="shared" si="4"/>
        <v>0</v>
      </c>
      <c r="BF129" s="144">
        <f t="shared" si="5"/>
        <v>137.29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144</v>
      </c>
      <c r="BK129" s="144">
        <f t="shared" si="9"/>
        <v>137.29</v>
      </c>
      <c r="BL129" s="13" t="s">
        <v>143</v>
      </c>
      <c r="BM129" s="143" t="s">
        <v>254</v>
      </c>
    </row>
    <row r="130" spans="2:65" s="1" customFormat="1" ht="24.2" customHeight="1">
      <c r="B130" s="131"/>
      <c r="C130" s="132" t="s">
        <v>209</v>
      </c>
      <c r="D130" s="132" t="s">
        <v>139</v>
      </c>
      <c r="E130" s="133" t="s">
        <v>894</v>
      </c>
      <c r="F130" s="134" t="s">
        <v>895</v>
      </c>
      <c r="G130" s="135" t="s">
        <v>142</v>
      </c>
      <c r="H130" s="136">
        <v>57.204000000000001</v>
      </c>
      <c r="I130" s="137">
        <v>0.81</v>
      </c>
      <c r="J130" s="137">
        <f t="shared" si="0"/>
        <v>46.34</v>
      </c>
      <c r="K130" s="138"/>
      <c r="L130" s="25"/>
      <c r="M130" s="139" t="s">
        <v>1</v>
      </c>
      <c r="N130" s="140" t="s">
        <v>38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143</v>
      </c>
      <c r="AT130" s="143" t="s">
        <v>139</v>
      </c>
      <c r="AU130" s="143" t="s">
        <v>80</v>
      </c>
      <c r="AY130" s="13" t="s">
        <v>136</v>
      </c>
      <c r="BE130" s="144">
        <f t="shared" si="4"/>
        <v>0</v>
      </c>
      <c r="BF130" s="144">
        <f t="shared" si="5"/>
        <v>46.34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144</v>
      </c>
      <c r="BK130" s="144">
        <f t="shared" si="9"/>
        <v>46.34</v>
      </c>
      <c r="BL130" s="13" t="s">
        <v>143</v>
      </c>
      <c r="BM130" s="143" t="s">
        <v>262</v>
      </c>
    </row>
    <row r="131" spans="2:65" s="1" customFormat="1" ht="16.5" customHeight="1">
      <c r="B131" s="131"/>
      <c r="C131" s="132" t="s">
        <v>366</v>
      </c>
      <c r="D131" s="132" t="s">
        <v>139</v>
      </c>
      <c r="E131" s="133" t="s">
        <v>896</v>
      </c>
      <c r="F131" s="134" t="s">
        <v>897</v>
      </c>
      <c r="G131" s="135" t="s">
        <v>142</v>
      </c>
      <c r="H131" s="136">
        <v>50.798999999999999</v>
      </c>
      <c r="I131" s="137">
        <v>12.66</v>
      </c>
      <c r="J131" s="137">
        <f t="shared" si="0"/>
        <v>643.12</v>
      </c>
      <c r="K131" s="138"/>
      <c r="L131" s="25"/>
      <c r="M131" s="139" t="s">
        <v>1</v>
      </c>
      <c r="N131" s="140" t="s">
        <v>38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143</v>
      </c>
      <c r="AT131" s="143" t="s">
        <v>139</v>
      </c>
      <c r="AU131" s="143" t="s">
        <v>80</v>
      </c>
      <c r="AY131" s="13" t="s">
        <v>136</v>
      </c>
      <c r="BE131" s="144">
        <f t="shared" si="4"/>
        <v>0</v>
      </c>
      <c r="BF131" s="144">
        <f t="shared" si="5"/>
        <v>643.12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144</v>
      </c>
      <c r="BK131" s="144">
        <f t="shared" si="9"/>
        <v>643.12</v>
      </c>
      <c r="BL131" s="13" t="s">
        <v>143</v>
      </c>
      <c r="BM131" s="143" t="s">
        <v>7</v>
      </c>
    </row>
    <row r="132" spans="2:65" s="1" customFormat="1" ht="16.5" customHeight="1">
      <c r="B132" s="131"/>
      <c r="C132" s="132" t="s">
        <v>172</v>
      </c>
      <c r="D132" s="132" t="s">
        <v>139</v>
      </c>
      <c r="E132" s="133" t="s">
        <v>898</v>
      </c>
      <c r="F132" s="134" t="s">
        <v>899</v>
      </c>
      <c r="G132" s="135" t="s">
        <v>169</v>
      </c>
      <c r="H132" s="136">
        <v>84.834000000000003</v>
      </c>
      <c r="I132" s="137">
        <v>12.65</v>
      </c>
      <c r="J132" s="137">
        <f t="shared" si="0"/>
        <v>1073.1500000000001</v>
      </c>
      <c r="K132" s="138"/>
      <c r="L132" s="25"/>
      <c r="M132" s="139" t="s">
        <v>1</v>
      </c>
      <c r="N132" s="140" t="s">
        <v>38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143</v>
      </c>
      <c r="AT132" s="143" t="s">
        <v>139</v>
      </c>
      <c r="AU132" s="143" t="s">
        <v>80</v>
      </c>
      <c r="AY132" s="13" t="s">
        <v>136</v>
      </c>
      <c r="BE132" s="144">
        <f t="shared" si="4"/>
        <v>0</v>
      </c>
      <c r="BF132" s="144">
        <f t="shared" si="5"/>
        <v>1073.1500000000001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144</v>
      </c>
      <c r="BK132" s="144">
        <f t="shared" si="9"/>
        <v>1073.1500000000001</v>
      </c>
      <c r="BL132" s="13" t="s">
        <v>143</v>
      </c>
      <c r="BM132" s="143" t="s">
        <v>277</v>
      </c>
    </row>
    <row r="133" spans="2:65" s="1" customFormat="1" ht="24.2" customHeight="1">
      <c r="B133" s="131"/>
      <c r="C133" s="132" t="s">
        <v>177</v>
      </c>
      <c r="D133" s="132" t="s">
        <v>139</v>
      </c>
      <c r="E133" s="133" t="s">
        <v>900</v>
      </c>
      <c r="F133" s="134" t="s">
        <v>901</v>
      </c>
      <c r="G133" s="135" t="s">
        <v>142</v>
      </c>
      <c r="H133" s="136">
        <v>108.855</v>
      </c>
      <c r="I133" s="137">
        <v>2.9</v>
      </c>
      <c r="J133" s="137">
        <f t="shared" si="0"/>
        <v>315.68</v>
      </c>
      <c r="K133" s="138"/>
      <c r="L133" s="25"/>
      <c r="M133" s="139" t="s">
        <v>1</v>
      </c>
      <c r="N133" s="140" t="s">
        <v>38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143</v>
      </c>
      <c r="AT133" s="143" t="s">
        <v>139</v>
      </c>
      <c r="AU133" s="143" t="s">
        <v>80</v>
      </c>
      <c r="AY133" s="13" t="s">
        <v>136</v>
      </c>
      <c r="BE133" s="144">
        <f t="shared" si="4"/>
        <v>0</v>
      </c>
      <c r="BF133" s="144">
        <f t="shared" si="5"/>
        <v>315.68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144</v>
      </c>
      <c r="BK133" s="144">
        <f t="shared" si="9"/>
        <v>315.68</v>
      </c>
      <c r="BL133" s="13" t="s">
        <v>143</v>
      </c>
      <c r="BM133" s="143" t="s">
        <v>183</v>
      </c>
    </row>
    <row r="134" spans="2:65" s="11" customFormat="1" ht="25.9" customHeight="1">
      <c r="B134" s="120"/>
      <c r="D134" s="121" t="s">
        <v>71</v>
      </c>
      <c r="E134" s="122" t="s">
        <v>143</v>
      </c>
      <c r="F134" s="122" t="s">
        <v>902</v>
      </c>
      <c r="J134" s="123">
        <f>BK134</f>
        <v>3003.3599999999997</v>
      </c>
      <c r="L134" s="120"/>
      <c r="M134" s="124"/>
      <c r="P134" s="125">
        <f>SUM(P135:P139)</f>
        <v>0</v>
      </c>
      <c r="R134" s="125">
        <f>SUM(R135:R139)</f>
        <v>0</v>
      </c>
      <c r="T134" s="126">
        <f>SUM(T135:T139)</f>
        <v>0</v>
      </c>
      <c r="AR134" s="121" t="s">
        <v>80</v>
      </c>
      <c r="AT134" s="127" t="s">
        <v>71</v>
      </c>
      <c r="AU134" s="127" t="s">
        <v>72</v>
      </c>
      <c r="AY134" s="121" t="s">
        <v>136</v>
      </c>
      <c r="BK134" s="128">
        <f>SUM(BK135:BK139)</f>
        <v>3003.3599999999997</v>
      </c>
    </row>
    <row r="135" spans="2:65" s="1" customFormat="1" ht="24.2" customHeight="1">
      <c r="B135" s="131"/>
      <c r="C135" s="132" t="s">
        <v>337</v>
      </c>
      <c r="D135" s="132" t="s">
        <v>139</v>
      </c>
      <c r="E135" s="133" t="s">
        <v>903</v>
      </c>
      <c r="F135" s="134" t="s">
        <v>904</v>
      </c>
      <c r="G135" s="135" t="s">
        <v>142</v>
      </c>
      <c r="H135" s="136">
        <v>12.717000000000001</v>
      </c>
      <c r="I135" s="137">
        <v>26.21</v>
      </c>
      <c r="J135" s="137">
        <f>ROUND(I135*H135,2)</f>
        <v>333.31</v>
      </c>
      <c r="K135" s="138"/>
      <c r="L135" s="25"/>
      <c r="M135" s="139" t="s">
        <v>1</v>
      </c>
      <c r="N135" s="140" t="s">
        <v>38</v>
      </c>
      <c r="O135" s="141">
        <v>0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143</v>
      </c>
      <c r="AT135" s="143" t="s">
        <v>139</v>
      </c>
      <c r="AU135" s="143" t="s">
        <v>80</v>
      </c>
      <c r="AY135" s="13" t="s">
        <v>136</v>
      </c>
      <c r="BE135" s="144">
        <f>IF(N135="základná",J135,0)</f>
        <v>0</v>
      </c>
      <c r="BF135" s="144">
        <f>IF(N135="znížená",J135,0)</f>
        <v>333.31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144</v>
      </c>
      <c r="BK135" s="144">
        <f>ROUND(I135*H135,2)</f>
        <v>333.31</v>
      </c>
      <c r="BL135" s="13" t="s">
        <v>143</v>
      </c>
      <c r="BM135" s="143" t="s">
        <v>201</v>
      </c>
    </row>
    <row r="136" spans="2:65" s="1" customFormat="1" ht="24.2" customHeight="1">
      <c r="B136" s="131"/>
      <c r="C136" s="132" t="s">
        <v>193</v>
      </c>
      <c r="D136" s="132" t="s">
        <v>139</v>
      </c>
      <c r="E136" s="133" t="s">
        <v>932</v>
      </c>
      <c r="F136" s="134" t="s">
        <v>933</v>
      </c>
      <c r="G136" s="135" t="s">
        <v>142</v>
      </c>
      <c r="H136" s="136">
        <v>3.12</v>
      </c>
      <c r="I136" s="137">
        <v>95.8</v>
      </c>
      <c r="J136" s="137">
        <f>ROUND(I136*H136,2)</f>
        <v>298.89999999999998</v>
      </c>
      <c r="K136" s="138"/>
      <c r="L136" s="25"/>
      <c r="M136" s="139" t="s">
        <v>1</v>
      </c>
      <c r="N136" s="140" t="s">
        <v>38</v>
      </c>
      <c r="O136" s="141">
        <v>0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143</v>
      </c>
      <c r="AT136" s="143" t="s">
        <v>139</v>
      </c>
      <c r="AU136" s="143" t="s">
        <v>80</v>
      </c>
      <c r="AY136" s="13" t="s">
        <v>136</v>
      </c>
      <c r="BE136" s="144">
        <f>IF(N136="základná",J136,0)</f>
        <v>0</v>
      </c>
      <c r="BF136" s="144">
        <f>IF(N136="znížená",J136,0)</f>
        <v>298.89999999999998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144</v>
      </c>
      <c r="BK136" s="144">
        <f>ROUND(I136*H136,2)</f>
        <v>298.89999999999998</v>
      </c>
      <c r="BL136" s="13" t="s">
        <v>143</v>
      </c>
      <c r="BM136" s="143" t="s">
        <v>289</v>
      </c>
    </row>
    <row r="137" spans="2:65" s="1" customFormat="1" ht="16.5" customHeight="1">
      <c r="B137" s="131"/>
      <c r="C137" s="132" t="s">
        <v>205</v>
      </c>
      <c r="D137" s="132" t="s">
        <v>139</v>
      </c>
      <c r="E137" s="133" t="s">
        <v>934</v>
      </c>
      <c r="F137" s="134" t="s">
        <v>935</v>
      </c>
      <c r="G137" s="135" t="s">
        <v>314</v>
      </c>
      <c r="H137" s="136">
        <v>0.624</v>
      </c>
      <c r="I137" s="137">
        <v>10.38</v>
      </c>
      <c r="J137" s="137">
        <f>ROUND(I137*H137,2)</f>
        <v>6.48</v>
      </c>
      <c r="K137" s="138"/>
      <c r="L137" s="25"/>
      <c r="M137" s="139" t="s">
        <v>1</v>
      </c>
      <c r="N137" s="140" t="s">
        <v>38</v>
      </c>
      <c r="O137" s="141">
        <v>0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143</v>
      </c>
      <c r="AT137" s="143" t="s">
        <v>139</v>
      </c>
      <c r="AU137" s="143" t="s">
        <v>80</v>
      </c>
      <c r="AY137" s="13" t="s">
        <v>136</v>
      </c>
      <c r="BE137" s="144">
        <f>IF(N137="základná",J137,0)</f>
        <v>0</v>
      </c>
      <c r="BF137" s="144">
        <f>IF(N137="znížená",J137,0)</f>
        <v>6.48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144</v>
      </c>
      <c r="BK137" s="144">
        <f>ROUND(I137*H137,2)</f>
        <v>6.48</v>
      </c>
      <c r="BL137" s="13" t="s">
        <v>143</v>
      </c>
      <c r="BM137" s="143" t="s">
        <v>296</v>
      </c>
    </row>
    <row r="138" spans="2:65" s="1" customFormat="1" ht="24.2" customHeight="1">
      <c r="B138" s="131"/>
      <c r="C138" s="132" t="s">
        <v>254</v>
      </c>
      <c r="D138" s="132" t="s">
        <v>139</v>
      </c>
      <c r="E138" s="133" t="s">
        <v>936</v>
      </c>
      <c r="F138" s="134" t="s">
        <v>937</v>
      </c>
      <c r="G138" s="135" t="s">
        <v>169</v>
      </c>
      <c r="H138" s="136">
        <v>1.0999999999999999E-2</v>
      </c>
      <c r="I138" s="137">
        <v>928.85</v>
      </c>
      <c r="J138" s="137">
        <f>ROUND(I138*H138,2)</f>
        <v>10.220000000000001</v>
      </c>
      <c r="K138" s="138"/>
      <c r="L138" s="25"/>
      <c r="M138" s="139" t="s">
        <v>1</v>
      </c>
      <c r="N138" s="140" t="s">
        <v>38</v>
      </c>
      <c r="O138" s="141">
        <v>0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143</v>
      </c>
      <c r="AT138" s="143" t="s">
        <v>139</v>
      </c>
      <c r="AU138" s="143" t="s">
        <v>80</v>
      </c>
      <c r="AY138" s="13" t="s">
        <v>136</v>
      </c>
      <c r="BE138" s="144">
        <f>IF(N138="základná",J138,0)</f>
        <v>0</v>
      </c>
      <c r="BF138" s="144">
        <f>IF(N138="znížená",J138,0)</f>
        <v>10.220000000000001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144</v>
      </c>
      <c r="BK138" s="144">
        <f>ROUND(I138*H138,2)</f>
        <v>10.220000000000001</v>
      </c>
      <c r="BL138" s="13" t="s">
        <v>143</v>
      </c>
      <c r="BM138" s="143" t="s">
        <v>246</v>
      </c>
    </row>
    <row r="139" spans="2:65" s="1" customFormat="1" ht="16.5" customHeight="1">
      <c r="B139" s="131"/>
      <c r="C139" s="132" t="s">
        <v>258</v>
      </c>
      <c r="D139" s="132" t="s">
        <v>139</v>
      </c>
      <c r="E139" s="133" t="s">
        <v>905</v>
      </c>
      <c r="F139" s="134" t="s">
        <v>906</v>
      </c>
      <c r="G139" s="135" t="s">
        <v>169</v>
      </c>
      <c r="H139" s="136">
        <v>84.844999999999999</v>
      </c>
      <c r="I139" s="137">
        <v>27.75</v>
      </c>
      <c r="J139" s="137">
        <f>ROUND(I139*H139,2)</f>
        <v>2354.4499999999998</v>
      </c>
      <c r="K139" s="138"/>
      <c r="L139" s="25"/>
      <c r="M139" s="139" t="s">
        <v>1</v>
      </c>
      <c r="N139" s="140" t="s">
        <v>38</v>
      </c>
      <c r="O139" s="141">
        <v>0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143</v>
      </c>
      <c r="AT139" s="143" t="s">
        <v>139</v>
      </c>
      <c r="AU139" s="143" t="s">
        <v>80</v>
      </c>
      <c r="AY139" s="13" t="s">
        <v>136</v>
      </c>
      <c r="BE139" s="144">
        <f>IF(N139="základná",J139,0)</f>
        <v>0</v>
      </c>
      <c r="BF139" s="144">
        <f>IF(N139="znížená",J139,0)</f>
        <v>2354.4499999999998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3" t="s">
        <v>144</v>
      </c>
      <c r="BK139" s="144">
        <f>ROUND(I139*H139,2)</f>
        <v>2354.4499999999998</v>
      </c>
      <c r="BL139" s="13" t="s">
        <v>143</v>
      </c>
      <c r="BM139" s="143" t="s">
        <v>303</v>
      </c>
    </row>
    <row r="140" spans="2:65" s="11" customFormat="1" ht="25.9" customHeight="1">
      <c r="B140" s="120"/>
      <c r="D140" s="121" t="s">
        <v>71</v>
      </c>
      <c r="E140" s="122" t="s">
        <v>181</v>
      </c>
      <c r="F140" s="122" t="s">
        <v>907</v>
      </c>
      <c r="J140" s="123">
        <f>BK140</f>
        <v>2486.21</v>
      </c>
      <c r="L140" s="120"/>
      <c r="M140" s="124"/>
      <c r="P140" s="125">
        <f>SUM(P141:P159)</f>
        <v>0</v>
      </c>
      <c r="R140" s="125">
        <f>SUM(R141:R159)</f>
        <v>0</v>
      </c>
      <c r="T140" s="126">
        <f>SUM(T141:T159)</f>
        <v>0</v>
      </c>
      <c r="AR140" s="121" t="s">
        <v>80</v>
      </c>
      <c r="AT140" s="127" t="s">
        <v>71</v>
      </c>
      <c r="AU140" s="127" t="s">
        <v>72</v>
      </c>
      <c r="AY140" s="121" t="s">
        <v>136</v>
      </c>
      <c r="BK140" s="128">
        <f>SUM(BK141:BK159)</f>
        <v>2486.21</v>
      </c>
    </row>
    <row r="141" spans="2:65" s="1" customFormat="1" ht="24.2" customHeight="1">
      <c r="B141" s="131"/>
      <c r="C141" s="132" t="s">
        <v>262</v>
      </c>
      <c r="D141" s="132" t="s">
        <v>139</v>
      </c>
      <c r="E141" s="133" t="s">
        <v>938</v>
      </c>
      <c r="F141" s="134" t="s">
        <v>939</v>
      </c>
      <c r="G141" s="135" t="s">
        <v>413</v>
      </c>
      <c r="H141" s="136">
        <v>141.30000000000001</v>
      </c>
      <c r="I141" s="137">
        <v>0.22</v>
      </c>
      <c r="J141" s="137">
        <f t="shared" ref="J141:J159" si="10">ROUND(I141*H141,2)</f>
        <v>31.09</v>
      </c>
      <c r="K141" s="138"/>
      <c r="L141" s="25"/>
      <c r="M141" s="139" t="s">
        <v>1</v>
      </c>
      <c r="N141" s="140" t="s">
        <v>38</v>
      </c>
      <c r="O141" s="141">
        <v>0</v>
      </c>
      <c r="P141" s="141">
        <f t="shared" ref="P141:P159" si="11">O141*H141</f>
        <v>0</v>
      </c>
      <c r="Q141" s="141">
        <v>0</v>
      </c>
      <c r="R141" s="141">
        <f t="shared" ref="R141:R159" si="12">Q141*H141</f>
        <v>0</v>
      </c>
      <c r="S141" s="141">
        <v>0</v>
      </c>
      <c r="T141" s="142">
        <f t="shared" ref="T141:T159" si="13">S141*H141</f>
        <v>0</v>
      </c>
      <c r="AR141" s="143" t="s">
        <v>143</v>
      </c>
      <c r="AT141" s="143" t="s">
        <v>139</v>
      </c>
      <c r="AU141" s="143" t="s">
        <v>80</v>
      </c>
      <c r="AY141" s="13" t="s">
        <v>136</v>
      </c>
      <c r="BE141" s="144">
        <f t="shared" ref="BE141:BE159" si="14">IF(N141="základná",J141,0)</f>
        <v>0</v>
      </c>
      <c r="BF141" s="144">
        <f t="shared" ref="BF141:BF159" si="15">IF(N141="znížená",J141,0)</f>
        <v>31.09</v>
      </c>
      <c r="BG141" s="144">
        <f t="shared" ref="BG141:BG159" si="16">IF(N141="zákl. prenesená",J141,0)</f>
        <v>0</v>
      </c>
      <c r="BH141" s="144">
        <f t="shared" ref="BH141:BH159" si="17">IF(N141="zníž. prenesená",J141,0)</f>
        <v>0</v>
      </c>
      <c r="BI141" s="144">
        <f t="shared" ref="BI141:BI159" si="18">IF(N141="nulová",J141,0)</f>
        <v>0</v>
      </c>
      <c r="BJ141" s="13" t="s">
        <v>144</v>
      </c>
      <c r="BK141" s="144">
        <f t="shared" ref="BK141:BK159" si="19">ROUND(I141*H141,2)</f>
        <v>31.09</v>
      </c>
      <c r="BL141" s="13" t="s">
        <v>143</v>
      </c>
      <c r="BM141" s="143" t="s">
        <v>235</v>
      </c>
    </row>
    <row r="142" spans="2:65" s="1" customFormat="1" ht="24.2" customHeight="1">
      <c r="B142" s="131"/>
      <c r="C142" s="132" t="s">
        <v>266</v>
      </c>
      <c r="D142" s="132" t="s">
        <v>139</v>
      </c>
      <c r="E142" s="133" t="s">
        <v>910</v>
      </c>
      <c r="F142" s="134" t="s">
        <v>940</v>
      </c>
      <c r="G142" s="135" t="s">
        <v>413</v>
      </c>
      <c r="H142" s="136">
        <v>141.30000000000001</v>
      </c>
      <c r="I142" s="137">
        <v>0.65</v>
      </c>
      <c r="J142" s="137">
        <f t="shared" si="10"/>
        <v>91.85</v>
      </c>
      <c r="K142" s="138"/>
      <c r="L142" s="25"/>
      <c r="M142" s="139" t="s">
        <v>1</v>
      </c>
      <c r="N142" s="140" t="s">
        <v>38</v>
      </c>
      <c r="O142" s="141">
        <v>0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143</v>
      </c>
      <c r="AT142" s="143" t="s">
        <v>139</v>
      </c>
      <c r="AU142" s="143" t="s">
        <v>80</v>
      </c>
      <c r="AY142" s="13" t="s">
        <v>136</v>
      </c>
      <c r="BE142" s="144">
        <f t="shared" si="14"/>
        <v>0</v>
      </c>
      <c r="BF142" s="144">
        <f t="shared" si="15"/>
        <v>91.85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144</v>
      </c>
      <c r="BK142" s="144">
        <f t="shared" si="19"/>
        <v>91.85</v>
      </c>
      <c r="BL142" s="13" t="s">
        <v>143</v>
      </c>
      <c r="BM142" s="143" t="s">
        <v>138</v>
      </c>
    </row>
    <row r="143" spans="2:65" s="1" customFormat="1" ht="24.2" customHeight="1">
      <c r="B143" s="131"/>
      <c r="C143" s="132" t="s">
        <v>7</v>
      </c>
      <c r="D143" s="132" t="s">
        <v>139</v>
      </c>
      <c r="E143" s="133" t="s">
        <v>941</v>
      </c>
      <c r="F143" s="134" t="s">
        <v>942</v>
      </c>
      <c r="G143" s="135" t="s">
        <v>175</v>
      </c>
      <c r="H143" s="136">
        <v>1</v>
      </c>
      <c r="I143" s="137">
        <v>46.8</v>
      </c>
      <c r="J143" s="137">
        <f t="shared" si="10"/>
        <v>46.8</v>
      </c>
      <c r="K143" s="138"/>
      <c r="L143" s="25"/>
      <c r="M143" s="139" t="s">
        <v>1</v>
      </c>
      <c r="N143" s="140" t="s">
        <v>38</v>
      </c>
      <c r="O143" s="141">
        <v>0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143</v>
      </c>
      <c r="AT143" s="143" t="s">
        <v>139</v>
      </c>
      <c r="AU143" s="143" t="s">
        <v>80</v>
      </c>
      <c r="AY143" s="13" t="s">
        <v>136</v>
      </c>
      <c r="BE143" s="144">
        <f t="shared" si="14"/>
        <v>0</v>
      </c>
      <c r="BF143" s="144">
        <f t="shared" si="15"/>
        <v>46.8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144</v>
      </c>
      <c r="BK143" s="144">
        <f t="shared" si="19"/>
        <v>46.8</v>
      </c>
      <c r="BL143" s="13" t="s">
        <v>143</v>
      </c>
      <c r="BM143" s="143" t="s">
        <v>150</v>
      </c>
    </row>
    <row r="144" spans="2:65" s="1" customFormat="1" ht="24.2" customHeight="1">
      <c r="B144" s="131"/>
      <c r="C144" s="132" t="s">
        <v>273</v>
      </c>
      <c r="D144" s="132" t="s">
        <v>139</v>
      </c>
      <c r="E144" s="133" t="s">
        <v>918</v>
      </c>
      <c r="F144" s="134" t="s">
        <v>943</v>
      </c>
      <c r="G144" s="135" t="s">
        <v>175</v>
      </c>
      <c r="H144" s="136">
        <v>1</v>
      </c>
      <c r="I144" s="137">
        <v>550</v>
      </c>
      <c r="J144" s="137">
        <f t="shared" si="10"/>
        <v>550</v>
      </c>
      <c r="K144" s="138"/>
      <c r="L144" s="25"/>
      <c r="M144" s="139" t="s">
        <v>1</v>
      </c>
      <c r="N144" s="140" t="s">
        <v>38</v>
      </c>
      <c r="O144" s="141">
        <v>0</v>
      </c>
      <c r="P144" s="141">
        <f t="shared" si="11"/>
        <v>0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143</v>
      </c>
      <c r="AT144" s="143" t="s">
        <v>139</v>
      </c>
      <c r="AU144" s="143" t="s">
        <v>80</v>
      </c>
      <c r="AY144" s="13" t="s">
        <v>136</v>
      </c>
      <c r="BE144" s="144">
        <f t="shared" si="14"/>
        <v>0</v>
      </c>
      <c r="BF144" s="144">
        <f t="shared" si="15"/>
        <v>550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3" t="s">
        <v>144</v>
      </c>
      <c r="BK144" s="144">
        <f t="shared" si="19"/>
        <v>550</v>
      </c>
      <c r="BL144" s="13" t="s">
        <v>143</v>
      </c>
      <c r="BM144" s="143" t="s">
        <v>158</v>
      </c>
    </row>
    <row r="145" spans="2:65" s="1" customFormat="1" ht="24.2" customHeight="1">
      <c r="B145" s="131"/>
      <c r="C145" s="132" t="s">
        <v>277</v>
      </c>
      <c r="D145" s="132" t="s">
        <v>139</v>
      </c>
      <c r="E145" s="133" t="s">
        <v>944</v>
      </c>
      <c r="F145" s="134" t="s">
        <v>945</v>
      </c>
      <c r="G145" s="135" t="s">
        <v>175</v>
      </c>
      <c r="H145" s="136">
        <v>1</v>
      </c>
      <c r="I145" s="137">
        <v>125</v>
      </c>
      <c r="J145" s="137">
        <f t="shared" si="10"/>
        <v>125</v>
      </c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11"/>
        <v>0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143</v>
      </c>
      <c r="AT145" s="143" t="s">
        <v>139</v>
      </c>
      <c r="AU145" s="143" t="s">
        <v>80</v>
      </c>
      <c r="AY145" s="13" t="s">
        <v>136</v>
      </c>
      <c r="BE145" s="144">
        <f t="shared" si="14"/>
        <v>0</v>
      </c>
      <c r="BF145" s="144">
        <f t="shared" si="15"/>
        <v>125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144</v>
      </c>
      <c r="BK145" s="144">
        <f t="shared" si="19"/>
        <v>125</v>
      </c>
      <c r="BL145" s="13" t="s">
        <v>143</v>
      </c>
      <c r="BM145" s="143" t="s">
        <v>166</v>
      </c>
    </row>
    <row r="146" spans="2:65" s="1" customFormat="1" ht="24.2" customHeight="1">
      <c r="B146" s="131"/>
      <c r="C146" s="132" t="s">
        <v>281</v>
      </c>
      <c r="D146" s="132" t="s">
        <v>139</v>
      </c>
      <c r="E146" s="133" t="s">
        <v>946</v>
      </c>
      <c r="F146" s="134" t="s">
        <v>947</v>
      </c>
      <c r="G146" s="135" t="s">
        <v>175</v>
      </c>
      <c r="H146" s="136">
        <v>1</v>
      </c>
      <c r="I146" s="137">
        <v>85</v>
      </c>
      <c r="J146" s="137">
        <f t="shared" si="10"/>
        <v>85</v>
      </c>
      <c r="K146" s="138"/>
      <c r="L146" s="25"/>
      <c r="M146" s="139" t="s">
        <v>1</v>
      </c>
      <c r="N146" s="140" t="s">
        <v>38</v>
      </c>
      <c r="O146" s="141">
        <v>0</v>
      </c>
      <c r="P146" s="141">
        <f t="shared" si="11"/>
        <v>0</v>
      </c>
      <c r="Q146" s="141">
        <v>0</v>
      </c>
      <c r="R146" s="141">
        <f t="shared" si="12"/>
        <v>0</v>
      </c>
      <c r="S146" s="141">
        <v>0</v>
      </c>
      <c r="T146" s="142">
        <f t="shared" si="13"/>
        <v>0</v>
      </c>
      <c r="AR146" s="143" t="s">
        <v>143</v>
      </c>
      <c r="AT146" s="143" t="s">
        <v>139</v>
      </c>
      <c r="AU146" s="143" t="s">
        <v>80</v>
      </c>
      <c r="AY146" s="13" t="s">
        <v>136</v>
      </c>
      <c r="BE146" s="144">
        <f t="shared" si="14"/>
        <v>0</v>
      </c>
      <c r="BF146" s="144">
        <f t="shared" si="15"/>
        <v>85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144</v>
      </c>
      <c r="BK146" s="144">
        <f t="shared" si="19"/>
        <v>85</v>
      </c>
      <c r="BL146" s="13" t="s">
        <v>143</v>
      </c>
      <c r="BM146" s="143" t="s">
        <v>445</v>
      </c>
    </row>
    <row r="147" spans="2:65" s="1" customFormat="1" ht="24.2" customHeight="1">
      <c r="B147" s="131"/>
      <c r="C147" s="132" t="s">
        <v>183</v>
      </c>
      <c r="D147" s="132" t="s">
        <v>139</v>
      </c>
      <c r="E147" s="133" t="s">
        <v>948</v>
      </c>
      <c r="F147" s="134" t="s">
        <v>949</v>
      </c>
      <c r="G147" s="135" t="s">
        <v>175</v>
      </c>
      <c r="H147" s="136">
        <v>1</v>
      </c>
      <c r="I147" s="137">
        <v>20.91</v>
      </c>
      <c r="J147" s="137">
        <f t="shared" si="10"/>
        <v>20.91</v>
      </c>
      <c r="K147" s="138"/>
      <c r="L147" s="25"/>
      <c r="M147" s="139" t="s">
        <v>1</v>
      </c>
      <c r="N147" s="140" t="s">
        <v>38</v>
      </c>
      <c r="O147" s="141">
        <v>0</v>
      </c>
      <c r="P147" s="141">
        <f t="shared" si="11"/>
        <v>0</v>
      </c>
      <c r="Q147" s="141">
        <v>0</v>
      </c>
      <c r="R147" s="141">
        <f t="shared" si="12"/>
        <v>0</v>
      </c>
      <c r="S147" s="141">
        <v>0</v>
      </c>
      <c r="T147" s="142">
        <f t="shared" si="13"/>
        <v>0</v>
      </c>
      <c r="AR147" s="143" t="s">
        <v>143</v>
      </c>
      <c r="AT147" s="143" t="s">
        <v>139</v>
      </c>
      <c r="AU147" s="143" t="s">
        <v>80</v>
      </c>
      <c r="AY147" s="13" t="s">
        <v>136</v>
      </c>
      <c r="BE147" s="144">
        <f t="shared" si="14"/>
        <v>0</v>
      </c>
      <c r="BF147" s="144">
        <f t="shared" si="15"/>
        <v>20.91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144</v>
      </c>
      <c r="BK147" s="144">
        <f t="shared" si="19"/>
        <v>20.91</v>
      </c>
      <c r="BL147" s="13" t="s">
        <v>143</v>
      </c>
      <c r="BM147" s="143" t="s">
        <v>566</v>
      </c>
    </row>
    <row r="148" spans="2:65" s="1" customFormat="1" ht="24.2" customHeight="1">
      <c r="B148" s="131"/>
      <c r="C148" s="132" t="s">
        <v>187</v>
      </c>
      <c r="D148" s="132" t="s">
        <v>139</v>
      </c>
      <c r="E148" s="133" t="s">
        <v>920</v>
      </c>
      <c r="F148" s="134" t="s">
        <v>950</v>
      </c>
      <c r="G148" s="135" t="s">
        <v>175</v>
      </c>
      <c r="H148" s="136">
        <v>1</v>
      </c>
      <c r="I148" s="137">
        <v>140</v>
      </c>
      <c r="J148" s="137">
        <f t="shared" si="10"/>
        <v>140</v>
      </c>
      <c r="K148" s="138"/>
      <c r="L148" s="25"/>
      <c r="M148" s="139" t="s">
        <v>1</v>
      </c>
      <c r="N148" s="140" t="s">
        <v>38</v>
      </c>
      <c r="O148" s="141">
        <v>0</v>
      </c>
      <c r="P148" s="141">
        <f t="shared" si="11"/>
        <v>0</v>
      </c>
      <c r="Q148" s="141">
        <v>0</v>
      </c>
      <c r="R148" s="141">
        <f t="shared" si="12"/>
        <v>0</v>
      </c>
      <c r="S148" s="141">
        <v>0</v>
      </c>
      <c r="T148" s="142">
        <f t="shared" si="13"/>
        <v>0</v>
      </c>
      <c r="AR148" s="143" t="s">
        <v>143</v>
      </c>
      <c r="AT148" s="143" t="s">
        <v>139</v>
      </c>
      <c r="AU148" s="143" t="s">
        <v>80</v>
      </c>
      <c r="AY148" s="13" t="s">
        <v>136</v>
      </c>
      <c r="BE148" s="144">
        <f t="shared" si="14"/>
        <v>0</v>
      </c>
      <c r="BF148" s="144">
        <f t="shared" si="15"/>
        <v>140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144</v>
      </c>
      <c r="BK148" s="144">
        <f t="shared" si="19"/>
        <v>140</v>
      </c>
      <c r="BL148" s="13" t="s">
        <v>143</v>
      </c>
      <c r="BM148" s="143" t="s">
        <v>394</v>
      </c>
    </row>
    <row r="149" spans="2:65" s="1" customFormat="1" ht="16.5" customHeight="1">
      <c r="B149" s="131"/>
      <c r="C149" s="132" t="s">
        <v>201</v>
      </c>
      <c r="D149" s="132" t="s">
        <v>139</v>
      </c>
      <c r="E149" s="133" t="s">
        <v>951</v>
      </c>
      <c r="F149" s="134" t="s">
        <v>952</v>
      </c>
      <c r="G149" s="135" t="s">
        <v>175</v>
      </c>
      <c r="H149" s="136">
        <v>1</v>
      </c>
      <c r="I149" s="137">
        <v>105</v>
      </c>
      <c r="J149" s="137">
        <f t="shared" si="10"/>
        <v>105</v>
      </c>
      <c r="K149" s="138"/>
      <c r="L149" s="25"/>
      <c r="M149" s="139" t="s">
        <v>1</v>
      </c>
      <c r="N149" s="140" t="s">
        <v>38</v>
      </c>
      <c r="O149" s="141">
        <v>0</v>
      </c>
      <c r="P149" s="141">
        <f t="shared" si="11"/>
        <v>0</v>
      </c>
      <c r="Q149" s="141">
        <v>0</v>
      </c>
      <c r="R149" s="141">
        <f t="shared" si="12"/>
        <v>0</v>
      </c>
      <c r="S149" s="141">
        <v>0</v>
      </c>
      <c r="T149" s="142">
        <f t="shared" si="13"/>
        <v>0</v>
      </c>
      <c r="AR149" s="143" t="s">
        <v>143</v>
      </c>
      <c r="AT149" s="143" t="s">
        <v>139</v>
      </c>
      <c r="AU149" s="143" t="s">
        <v>80</v>
      </c>
      <c r="AY149" s="13" t="s">
        <v>136</v>
      </c>
      <c r="BE149" s="144">
        <f t="shared" si="14"/>
        <v>0</v>
      </c>
      <c r="BF149" s="144">
        <f t="shared" si="15"/>
        <v>105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3" t="s">
        <v>144</v>
      </c>
      <c r="BK149" s="144">
        <f t="shared" si="19"/>
        <v>105</v>
      </c>
      <c r="BL149" s="13" t="s">
        <v>143</v>
      </c>
      <c r="BM149" s="143" t="s">
        <v>398</v>
      </c>
    </row>
    <row r="150" spans="2:65" s="1" customFormat="1" ht="16.5" customHeight="1">
      <c r="B150" s="131"/>
      <c r="C150" s="132" t="s">
        <v>285</v>
      </c>
      <c r="D150" s="132" t="s">
        <v>139</v>
      </c>
      <c r="E150" s="133" t="s">
        <v>953</v>
      </c>
      <c r="F150" s="134" t="s">
        <v>954</v>
      </c>
      <c r="G150" s="135" t="s">
        <v>175</v>
      </c>
      <c r="H150" s="136">
        <v>2</v>
      </c>
      <c r="I150" s="137">
        <v>4.5</v>
      </c>
      <c r="J150" s="137">
        <f t="shared" si="10"/>
        <v>9</v>
      </c>
      <c r="K150" s="138"/>
      <c r="L150" s="25"/>
      <c r="M150" s="139" t="s">
        <v>1</v>
      </c>
      <c r="N150" s="140" t="s">
        <v>38</v>
      </c>
      <c r="O150" s="141">
        <v>0</v>
      </c>
      <c r="P150" s="141">
        <f t="shared" si="11"/>
        <v>0</v>
      </c>
      <c r="Q150" s="141">
        <v>0</v>
      </c>
      <c r="R150" s="141">
        <f t="shared" si="12"/>
        <v>0</v>
      </c>
      <c r="S150" s="141">
        <v>0</v>
      </c>
      <c r="T150" s="142">
        <f t="shared" si="13"/>
        <v>0</v>
      </c>
      <c r="AR150" s="143" t="s">
        <v>143</v>
      </c>
      <c r="AT150" s="143" t="s">
        <v>139</v>
      </c>
      <c r="AU150" s="143" t="s">
        <v>80</v>
      </c>
      <c r="AY150" s="13" t="s">
        <v>136</v>
      </c>
      <c r="BE150" s="144">
        <f t="shared" si="14"/>
        <v>0</v>
      </c>
      <c r="BF150" s="144">
        <f t="shared" si="15"/>
        <v>9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144</v>
      </c>
      <c r="BK150" s="144">
        <f t="shared" si="19"/>
        <v>9</v>
      </c>
      <c r="BL150" s="13" t="s">
        <v>143</v>
      </c>
      <c r="BM150" s="143" t="s">
        <v>550</v>
      </c>
    </row>
    <row r="151" spans="2:65" s="1" customFormat="1" ht="16.5" customHeight="1">
      <c r="B151" s="131"/>
      <c r="C151" s="132" t="s">
        <v>289</v>
      </c>
      <c r="D151" s="132" t="s">
        <v>139</v>
      </c>
      <c r="E151" s="133" t="s">
        <v>955</v>
      </c>
      <c r="F151" s="134" t="s">
        <v>956</v>
      </c>
      <c r="G151" s="135" t="s">
        <v>175</v>
      </c>
      <c r="H151" s="136">
        <v>2</v>
      </c>
      <c r="I151" s="137">
        <v>7.8</v>
      </c>
      <c r="J151" s="137">
        <f t="shared" si="10"/>
        <v>15.6</v>
      </c>
      <c r="K151" s="138"/>
      <c r="L151" s="25"/>
      <c r="M151" s="139" t="s">
        <v>1</v>
      </c>
      <c r="N151" s="140" t="s">
        <v>38</v>
      </c>
      <c r="O151" s="141">
        <v>0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143</v>
      </c>
      <c r="AT151" s="143" t="s">
        <v>139</v>
      </c>
      <c r="AU151" s="143" t="s">
        <v>80</v>
      </c>
      <c r="AY151" s="13" t="s">
        <v>136</v>
      </c>
      <c r="BE151" s="144">
        <f t="shared" si="14"/>
        <v>0</v>
      </c>
      <c r="BF151" s="144">
        <f t="shared" si="15"/>
        <v>15.6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144</v>
      </c>
      <c r="BK151" s="144">
        <f t="shared" si="19"/>
        <v>15.6</v>
      </c>
      <c r="BL151" s="13" t="s">
        <v>143</v>
      </c>
      <c r="BM151" s="143" t="s">
        <v>558</v>
      </c>
    </row>
    <row r="152" spans="2:65" s="1" customFormat="1" ht="16.5" customHeight="1">
      <c r="B152" s="131"/>
      <c r="C152" s="132" t="s">
        <v>293</v>
      </c>
      <c r="D152" s="132" t="s">
        <v>139</v>
      </c>
      <c r="E152" s="133" t="s">
        <v>957</v>
      </c>
      <c r="F152" s="134" t="s">
        <v>958</v>
      </c>
      <c r="G152" s="135" t="s">
        <v>175</v>
      </c>
      <c r="H152" s="136">
        <v>2</v>
      </c>
      <c r="I152" s="137">
        <v>3.75</v>
      </c>
      <c r="J152" s="137">
        <f t="shared" si="10"/>
        <v>7.5</v>
      </c>
      <c r="K152" s="138"/>
      <c r="L152" s="25"/>
      <c r="M152" s="139" t="s">
        <v>1</v>
      </c>
      <c r="N152" s="140" t="s">
        <v>38</v>
      </c>
      <c r="O152" s="141">
        <v>0</v>
      </c>
      <c r="P152" s="141">
        <f t="shared" si="11"/>
        <v>0</v>
      </c>
      <c r="Q152" s="141">
        <v>0</v>
      </c>
      <c r="R152" s="141">
        <f t="shared" si="12"/>
        <v>0</v>
      </c>
      <c r="S152" s="141">
        <v>0</v>
      </c>
      <c r="T152" s="142">
        <f t="shared" si="13"/>
        <v>0</v>
      </c>
      <c r="AR152" s="143" t="s">
        <v>143</v>
      </c>
      <c r="AT152" s="143" t="s">
        <v>139</v>
      </c>
      <c r="AU152" s="143" t="s">
        <v>80</v>
      </c>
      <c r="AY152" s="13" t="s">
        <v>136</v>
      </c>
      <c r="BE152" s="144">
        <f t="shared" si="14"/>
        <v>0</v>
      </c>
      <c r="BF152" s="144">
        <f t="shared" si="15"/>
        <v>7.5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144</v>
      </c>
      <c r="BK152" s="144">
        <f t="shared" si="19"/>
        <v>7.5</v>
      </c>
      <c r="BL152" s="13" t="s">
        <v>143</v>
      </c>
      <c r="BM152" s="143" t="s">
        <v>546</v>
      </c>
    </row>
    <row r="153" spans="2:65" s="1" customFormat="1" ht="16.5" customHeight="1">
      <c r="B153" s="131"/>
      <c r="C153" s="132" t="s">
        <v>296</v>
      </c>
      <c r="D153" s="132" t="s">
        <v>139</v>
      </c>
      <c r="E153" s="133" t="s">
        <v>959</v>
      </c>
      <c r="F153" s="134" t="s">
        <v>960</v>
      </c>
      <c r="G153" s="135" t="s">
        <v>175</v>
      </c>
      <c r="H153" s="136">
        <v>1</v>
      </c>
      <c r="I153" s="137">
        <v>12.35</v>
      </c>
      <c r="J153" s="137">
        <f t="shared" si="10"/>
        <v>12.35</v>
      </c>
      <c r="K153" s="138"/>
      <c r="L153" s="25"/>
      <c r="M153" s="139" t="s">
        <v>1</v>
      </c>
      <c r="N153" s="140" t="s">
        <v>38</v>
      </c>
      <c r="O153" s="141">
        <v>0</v>
      </c>
      <c r="P153" s="141">
        <f t="shared" si="11"/>
        <v>0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143</v>
      </c>
      <c r="AT153" s="143" t="s">
        <v>139</v>
      </c>
      <c r="AU153" s="143" t="s">
        <v>80</v>
      </c>
      <c r="AY153" s="13" t="s">
        <v>136</v>
      </c>
      <c r="BE153" s="144">
        <f t="shared" si="14"/>
        <v>0</v>
      </c>
      <c r="BF153" s="144">
        <f t="shared" si="15"/>
        <v>12.35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144</v>
      </c>
      <c r="BK153" s="144">
        <f t="shared" si="19"/>
        <v>12.35</v>
      </c>
      <c r="BL153" s="13" t="s">
        <v>143</v>
      </c>
      <c r="BM153" s="143" t="s">
        <v>538</v>
      </c>
    </row>
    <row r="154" spans="2:65" s="1" customFormat="1" ht="16.5" customHeight="1">
      <c r="B154" s="131"/>
      <c r="C154" s="132" t="s">
        <v>307</v>
      </c>
      <c r="D154" s="132" t="s">
        <v>139</v>
      </c>
      <c r="E154" s="133" t="s">
        <v>961</v>
      </c>
      <c r="F154" s="134" t="s">
        <v>962</v>
      </c>
      <c r="G154" s="135" t="s">
        <v>175</v>
      </c>
      <c r="H154" s="136">
        <v>1</v>
      </c>
      <c r="I154" s="137">
        <v>6.75</v>
      </c>
      <c r="J154" s="137">
        <f t="shared" si="10"/>
        <v>6.75</v>
      </c>
      <c r="K154" s="138"/>
      <c r="L154" s="25"/>
      <c r="M154" s="139" t="s">
        <v>1</v>
      </c>
      <c r="N154" s="140" t="s">
        <v>38</v>
      </c>
      <c r="O154" s="141">
        <v>0</v>
      </c>
      <c r="P154" s="141">
        <f t="shared" si="11"/>
        <v>0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143</v>
      </c>
      <c r="AT154" s="143" t="s">
        <v>139</v>
      </c>
      <c r="AU154" s="143" t="s">
        <v>80</v>
      </c>
      <c r="AY154" s="13" t="s">
        <v>136</v>
      </c>
      <c r="BE154" s="144">
        <f t="shared" si="14"/>
        <v>0</v>
      </c>
      <c r="BF154" s="144">
        <f t="shared" si="15"/>
        <v>6.75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144</v>
      </c>
      <c r="BK154" s="144">
        <f t="shared" si="19"/>
        <v>6.75</v>
      </c>
      <c r="BL154" s="13" t="s">
        <v>143</v>
      </c>
      <c r="BM154" s="143" t="s">
        <v>651</v>
      </c>
    </row>
    <row r="155" spans="2:65" s="1" customFormat="1" ht="21.75" customHeight="1">
      <c r="B155" s="131"/>
      <c r="C155" s="132" t="s">
        <v>246</v>
      </c>
      <c r="D155" s="132" t="s">
        <v>139</v>
      </c>
      <c r="E155" s="133" t="s">
        <v>963</v>
      </c>
      <c r="F155" s="134" t="s">
        <v>964</v>
      </c>
      <c r="G155" s="135" t="s">
        <v>413</v>
      </c>
      <c r="H155" s="136">
        <v>141.30000000000001</v>
      </c>
      <c r="I155" s="137">
        <v>0.57999999999999996</v>
      </c>
      <c r="J155" s="137">
        <f t="shared" si="10"/>
        <v>81.95</v>
      </c>
      <c r="K155" s="138"/>
      <c r="L155" s="25"/>
      <c r="M155" s="139" t="s">
        <v>1</v>
      </c>
      <c r="N155" s="140" t="s">
        <v>38</v>
      </c>
      <c r="O155" s="141">
        <v>0</v>
      </c>
      <c r="P155" s="141">
        <f t="shared" si="11"/>
        <v>0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143</v>
      </c>
      <c r="AT155" s="143" t="s">
        <v>139</v>
      </c>
      <c r="AU155" s="143" t="s">
        <v>80</v>
      </c>
      <c r="AY155" s="13" t="s">
        <v>136</v>
      </c>
      <c r="BE155" s="144">
        <f t="shared" si="14"/>
        <v>0</v>
      </c>
      <c r="BF155" s="144">
        <f t="shared" si="15"/>
        <v>81.95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144</v>
      </c>
      <c r="BK155" s="144">
        <f t="shared" si="19"/>
        <v>81.95</v>
      </c>
      <c r="BL155" s="13" t="s">
        <v>143</v>
      </c>
      <c r="BM155" s="143" t="s">
        <v>654</v>
      </c>
    </row>
    <row r="156" spans="2:65" s="1" customFormat="1" ht="24.2" customHeight="1">
      <c r="B156" s="131"/>
      <c r="C156" s="132" t="s">
        <v>299</v>
      </c>
      <c r="D156" s="132" t="s">
        <v>139</v>
      </c>
      <c r="E156" s="133" t="s">
        <v>965</v>
      </c>
      <c r="F156" s="134" t="s">
        <v>966</v>
      </c>
      <c r="G156" s="135" t="s">
        <v>175</v>
      </c>
      <c r="H156" s="136">
        <v>2</v>
      </c>
      <c r="I156" s="137">
        <v>12.57</v>
      </c>
      <c r="J156" s="137">
        <f t="shared" si="10"/>
        <v>25.14</v>
      </c>
      <c r="K156" s="138"/>
      <c r="L156" s="25"/>
      <c r="M156" s="139" t="s">
        <v>1</v>
      </c>
      <c r="N156" s="140" t="s">
        <v>38</v>
      </c>
      <c r="O156" s="141">
        <v>0</v>
      </c>
      <c r="P156" s="141">
        <f t="shared" si="11"/>
        <v>0</v>
      </c>
      <c r="Q156" s="141">
        <v>0</v>
      </c>
      <c r="R156" s="141">
        <f t="shared" si="12"/>
        <v>0</v>
      </c>
      <c r="S156" s="141">
        <v>0</v>
      </c>
      <c r="T156" s="142">
        <f t="shared" si="13"/>
        <v>0</v>
      </c>
      <c r="AR156" s="143" t="s">
        <v>143</v>
      </c>
      <c r="AT156" s="143" t="s">
        <v>139</v>
      </c>
      <c r="AU156" s="143" t="s">
        <v>80</v>
      </c>
      <c r="AY156" s="13" t="s">
        <v>136</v>
      </c>
      <c r="BE156" s="144">
        <f t="shared" si="14"/>
        <v>0</v>
      </c>
      <c r="BF156" s="144">
        <f t="shared" si="15"/>
        <v>25.14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144</v>
      </c>
      <c r="BK156" s="144">
        <f t="shared" si="19"/>
        <v>25.14</v>
      </c>
      <c r="BL156" s="13" t="s">
        <v>143</v>
      </c>
      <c r="BM156" s="143" t="s">
        <v>657</v>
      </c>
    </row>
    <row r="157" spans="2:65" s="1" customFormat="1" ht="24.2" customHeight="1">
      <c r="B157" s="131"/>
      <c r="C157" s="132" t="s">
        <v>303</v>
      </c>
      <c r="D157" s="132" t="s">
        <v>139</v>
      </c>
      <c r="E157" s="133" t="s">
        <v>967</v>
      </c>
      <c r="F157" s="134" t="s">
        <v>968</v>
      </c>
      <c r="G157" s="135" t="s">
        <v>413</v>
      </c>
      <c r="H157" s="136">
        <v>141.30000000000001</v>
      </c>
      <c r="I157" s="137">
        <v>5.92</v>
      </c>
      <c r="J157" s="137">
        <f t="shared" si="10"/>
        <v>836.5</v>
      </c>
      <c r="K157" s="138"/>
      <c r="L157" s="25"/>
      <c r="M157" s="139" t="s">
        <v>1</v>
      </c>
      <c r="N157" s="140" t="s">
        <v>38</v>
      </c>
      <c r="O157" s="141">
        <v>0</v>
      </c>
      <c r="P157" s="141">
        <f t="shared" si="11"/>
        <v>0</v>
      </c>
      <c r="Q157" s="141">
        <v>0</v>
      </c>
      <c r="R157" s="141">
        <f t="shared" si="12"/>
        <v>0</v>
      </c>
      <c r="S157" s="141">
        <v>0</v>
      </c>
      <c r="T157" s="142">
        <f t="shared" si="13"/>
        <v>0</v>
      </c>
      <c r="AR157" s="143" t="s">
        <v>143</v>
      </c>
      <c r="AT157" s="143" t="s">
        <v>139</v>
      </c>
      <c r="AU157" s="143" t="s">
        <v>80</v>
      </c>
      <c r="AY157" s="13" t="s">
        <v>136</v>
      </c>
      <c r="BE157" s="144">
        <f t="shared" si="14"/>
        <v>0</v>
      </c>
      <c r="BF157" s="144">
        <f t="shared" si="15"/>
        <v>836.5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144</v>
      </c>
      <c r="BK157" s="144">
        <f t="shared" si="19"/>
        <v>836.5</v>
      </c>
      <c r="BL157" s="13" t="s">
        <v>143</v>
      </c>
      <c r="BM157" s="143" t="s">
        <v>660</v>
      </c>
    </row>
    <row r="158" spans="2:65" s="1" customFormat="1" ht="16.5" customHeight="1">
      <c r="B158" s="131"/>
      <c r="C158" s="132" t="s">
        <v>231</v>
      </c>
      <c r="D158" s="132" t="s">
        <v>139</v>
      </c>
      <c r="E158" s="133" t="s">
        <v>969</v>
      </c>
      <c r="F158" s="134" t="s">
        <v>970</v>
      </c>
      <c r="G158" s="135" t="s">
        <v>413</v>
      </c>
      <c r="H158" s="136">
        <v>141.30000000000001</v>
      </c>
      <c r="I158" s="137">
        <v>1.05</v>
      </c>
      <c r="J158" s="137">
        <f t="shared" si="10"/>
        <v>148.37</v>
      </c>
      <c r="K158" s="138"/>
      <c r="L158" s="25"/>
      <c r="M158" s="139" t="s">
        <v>1</v>
      </c>
      <c r="N158" s="140" t="s">
        <v>38</v>
      </c>
      <c r="O158" s="141">
        <v>0</v>
      </c>
      <c r="P158" s="141">
        <f t="shared" si="11"/>
        <v>0</v>
      </c>
      <c r="Q158" s="141">
        <v>0</v>
      </c>
      <c r="R158" s="141">
        <f t="shared" si="12"/>
        <v>0</v>
      </c>
      <c r="S158" s="141">
        <v>0</v>
      </c>
      <c r="T158" s="142">
        <f t="shared" si="13"/>
        <v>0</v>
      </c>
      <c r="AR158" s="143" t="s">
        <v>143</v>
      </c>
      <c r="AT158" s="143" t="s">
        <v>139</v>
      </c>
      <c r="AU158" s="143" t="s">
        <v>80</v>
      </c>
      <c r="AY158" s="13" t="s">
        <v>136</v>
      </c>
      <c r="BE158" s="144">
        <f t="shared" si="14"/>
        <v>0</v>
      </c>
      <c r="BF158" s="144">
        <f t="shared" si="15"/>
        <v>148.37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144</v>
      </c>
      <c r="BK158" s="144">
        <f t="shared" si="19"/>
        <v>148.37</v>
      </c>
      <c r="BL158" s="13" t="s">
        <v>143</v>
      </c>
      <c r="BM158" s="143" t="s">
        <v>664</v>
      </c>
    </row>
    <row r="159" spans="2:65" s="1" customFormat="1" ht="21.75" customHeight="1">
      <c r="B159" s="131"/>
      <c r="C159" s="132" t="s">
        <v>235</v>
      </c>
      <c r="D159" s="132" t="s">
        <v>139</v>
      </c>
      <c r="E159" s="133" t="s">
        <v>925</v>
      </c>
      <c r="F159" s="134" t="s">
        <v>971</v>
      </c>
      <c r="G159" s="135" t="s">
        <v>175</v>
      </c>
      <c r="H159" s="136">
        <v>4</v>
      </c>
      <c r="I159" s="137">
        <v>36.85</v>
      </c>
      <c r="J159" s="137">
        <f t="shared" si="10"/>
        <v>147.4</v>
      </c>
      <c r="K159" s="138"/>
      <c r="L159" s="25"/>
      <c r="M159" s="139" t="s">
        <v>1</v>
      </c>
      <c r="N159" s="140" t="s">
        <v>38</v>
      </c>
      <c r="O159" s="141">
        <v>0</v>
      </c>
      <c r="P159" s="141">
        <f t="shared" si="11"/>
        <v>0</v>
      </c>
      <c r="Q159" s="141">
        <v>0</v>
      </c>
      <c r="R159" s="141">
        <f t="shared" si="12"/>
        <v>0</v>
      </c>
      <c r="S159" s="141">
        <v>0</v>
      </c>
      <c r="T159" s="142">
        <f t="shared" si="13"/>
        <v>0</v>
      </c>
      <c r="AR159" s="143" t="s">
        <v>143</v>
      </c>
      <c r="AT159" s="143" t="s">
        <v>139</v>
      </c>
      <c r="AU159" s="143" t="s">
        <v>80</v>
      </c>
      <c r="AY159" s="13" t="s">
        <v>136</v>
      </c>
      <c r="BE159" s="144">
        <f t="shared" si="14"/>
        <v>0</v>
      </c>
      <c r="BF159" s="144">
        <f t="shared" si="15"/>
        <v>147.4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3" t="s">
        <v>144</v>
      </c>
      <c r="BK159" s="144">
        <f t="shared" si="19"/>
        <v>147.4</v>
      </c>
      <c r="BL159" s="13" t="s">
        <v>143</v>
      </c>
      <c r="BM159" s="143" t="s">
        <v>667</v>
      </c>
    </row>
    <row r="160" spans="2:65" s="11" customFormat="1" ht="25.9" customHeight="1">
      <c r="B160" s="120"/>
      <c r="D160" s="121" t="s">
        <v>71</v>
      </c>
      <c r="E160" s="122" t="s">
        <v>209</v>
      </c>
      <c r="F160" s="122" t="s">
        <v>924</v>
      </c>
      <c r="J160" s="123">
        <f>BK160</f>
        <v>437.32</v>
      </c>
      <c r="L160" s="120"/>
      <c r="M160" s="124"/>
      <c r="P160" s="125">
        <f>P161</f>
        <v>0</v>
      </c>
      <c r="R160" s="125">
        <f>R161</f>
        <v>0</v>
      </c>
      <c r="T160" s="126">
        <f>T161</f>
        <v>0</v>
      </c>
      <c r="AR160" s="121" t="s">
        <v>80</v>
      </c>
      <c r="AT160" s="127" t="s">
        <v>71</v>
      </c>
      <c r="AU160" s="127" t="s">
        <v>72</v>
      </c>
      <c r="AY160" s="121" t="s">
        <v>136</v>
      </c>
      <c r="BK160" s="128">
        <f>BK161</f>
        <v>437.32</v>
      </c>
    </row>
    <row r="161" spans="2:65" s="1" customFormat="1" ht="16.5" customHeight="1">
      <c r="B161" s="131"/>
      <c r="C161" s="132" t="s">
        <v>239</v>
      </c>
      <c r="D161" s="132" t="s">
        <v>139</v>
      </c>
      <c r="E161" s="133" t="s">
        <v>972</v>
      </c>
      <c r="F161" s="134" t="s">
        <v>926</v>
      </c>
      <c r="G161" s="135" t="s">
        <v>413</v>
      </c>
      <c r="H161" s="136">
        <v>301.60000000000002</v>
      </c>
      <c r="I161" s="137">
        <v>1.45</v>
      </c>
      <c r="J161" s="137">
        <f>ROUND(I161*H161,2)</f>
        <v>437.32</v>
      </c>
      <c r="K161" s="138"/>
      <c r="L161" s="25"/>
      <c r="M161" s="155" t="s">
        <v>1</v>
      </c>
      <c r="N161" s="156" t="s">
        <v>38</v>
      </c>
      <c r="O161" s="157">
        <v>0</v>
      </c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AR161" s="143" t="s">
        <v>143</v>
      </c>
      <c r="AT161" s="143" t="s">
        <v>139</v>
      </c>
      <c r="AU161" s="143" t="s">
        <v>80</v>
      </c>
      <c r="AY161" s="13" t="s">
        <v>136</v>
      </c>
      <c r="BE161" s="144">
        <f>IF(N161="základná",J161,0)</f>
        <v>0</v>
      </c>
      <c r="BF161" s="144">
        <f>IF(N161="znížená",J161,0)</f>
        <v>437.32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3" t="s">
        <v>144</v>
      </c>
      <c r="BK161" s="144">
        <f>ROUND(I161*H161,2)</f>
        <v>437.32</v>
      </c>
      <c r="BL161" s="13" t="s">
        <v>143</v>
      </c>
      <c r="BM161" s="143" t="s">
        <v>670</v>
      </c>
    </row>
    <row r="162" spans="2:65" s="1" customFormat="1" ht="6.95" customHeight="1">
      <c r="B162" s="40"/>
      <c r="C162" s="41"/>
      <c r="D162" s="41"/>
      <c r="E162" s="41"/>
      <c r="F162" s="41"/>
      <c r="G162" s="41"/>
      <c r="H162" s="41"/>
      <c r="I162" s="41"/>
      <c r="J162" s="41"/>
      <c r="K162" s="41"/>
      <c r="L162" s="25"/>
    </row>
  </sheetData>
  <autoFilter ref="C119:K161" xr:uid="{00000000-0009-0000-0000-000008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20</vt:i4>
      </vt:variant>
    </vt:vector>
  </HeadingPairs>
  <TitlesOfParts>
    <vt:vector size="30" baseType="lpstr">
      <vt:lpstr>Rekapitulácia stavby</vt:lpstr>
      <vt:lpstr>ASR - Mobiliar a drobná a...</vt:lpstr>
      <vt:lpstr>SO-01 - Búracie práce</vt:lpstr>
      <vt:lpstr>SO-02 - Pešie komunikácie...</vt:lpstr>
      <vt:lpstr>SO-03 - Sadové úpravy</vt:lpstr>
      <vt:lpstr>SO-04 - Verejné osvetlenie</vt:lpstr>
      <vt:lpstr>SO-06 - Areálové rozvody ...</vt:lpstr>
      <vt:lpstr>SO-07 - Splašková kanaliz...</vt:lpstr>
      <vt:lpstr>SO-08 - Vodovod</vt:lpstr>
      <vt:lpstr>POV - Projekt organizácie...</vt:lpstr>
      <vt:lpstr>'ASR - Mobiliar a drobná a...'!Názvy_tlače</vt:lpstr>
      <vt:lpstr>'POV - Projekt organizácie...'!Názvy_tlače</vt:lpstr>
      <vt:lpstr>'Rekapitulácia stavby'!Názvy_tlače</vt:lpstr>
      <vt:lpstr>'SO-01 - Búracie práce'!Názvy_tlače</vt:lpstr>
      <vt:lpstr>'SO-02 - Pešie komunikácie...'!Názvy_tlače</vt:lpstr>
      <vt:lpstr>'SO-03 - Sadové úpravy'!Názvy_tlače</vt:lpstr>
      <vt:lpstr>'SO-04 - Verejné osvetlenie'!Názvy_tlače</vt:lpstr>
      <vt:lpstr>'SO-06 - Areálové rozvody ...'!Názvy_tlače</vt:lpstr>
      <vt:lpstr>'SO-07 - Splašková kanaliz...'!Názvy_tlače</vt:lpstr>
      <vt:lpstr>'SO-08 - Vodovod'!Názvy_tlače</vt:lpstr>
      <vt:lpstr>'ASR - Mobiliar a drobná a...'!Oblasť_tlače</vt:lpstr>
      <vt:lpstr>'POV - Projekt organizácie...'!Oblasť_tlače</vt:lpstr>
      <vt:lpstr>'Rekapitulácia stavby'!Oblasť_tlače</vt:lpstr>
      <vt:lpstr>'SO-01 - Búracie práce'!Oblasť_tlače</vt:lpstr>
      <vt:lpstr>'SO-02 - Pešie komunikácie...'!Oblasť_tlače</vt:lpstr>
      <vt:lpstr>'SO-03 - Sadové úpravy'!Oblasť_tlače</vt:lpstr>
      <vt:lpstr>'SO-04 - Verejné osvetlenie'!Oblasť_tlače</vt:lpstr>
      <vt:lpstr>'SO-06 - Areálové rozvody ...'!Oblasť_tlače</vt:lpstr>
      <vt:lpstr>'SO-07 - Splašková kanaliz...'!Oblasť_tlače</vt:lpstr>
      <vt:lpstr>'SO-08 - Vodovod'!Oblasť_tlače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Hornok (HICO, s.r.o.)</dc:creator>
  <cp:lastModifiedBy>Šimo Juraj, Ing.</cp:lastModifiedBy>
  <dcterms:created xsi:type="dcterms:W3CDTF">2022-11-24T16:24:43Z</dcterms:created>
  <dcterms:modified xsi:type="dcterms:W3CDTF">2023-03-09T12:30:46Z</dcterms:modified>
</cp:coreProperties>
</file>