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D:\USERS\ivan.brtan\Documents\VO\Súťaže\PLZ\2023\1Jasle Mikulášik\PD_sutaz\"/>
    </mc:Choice>
  </mc:AlternateContent>
  <xr:revisionPtr revIDLastSave="0" documentId="13_ncr:1_{91FA53DA-7422-4255-B154-12827E9976E1}" xr6:coauthVersionLast="47" xr6:coauthVersionMax="47" xr10:uidLastSave="{00000000-0000-0000-0000-000000000000}"/>
  <bookViews>
    <workbookView xWindow="-28920" yWindow="-120" windowWidth="29040" windowHeight="15990" tabRatio="614" activeTab="9" xr2:uid="{00000000-000D-0000-FFFF-FFFF00000000}"/>
  </bookViews>
  <sheets>
    <sheet name="Zoznam" sheetId="8" r:id="rId1"/>
    <sheet name="Kryci list" sheetId="6" r:id="rId2"/>
    <sheet name="Stavba" sheetId="7" r:id="rId3"/>
    <sheet name="Prehlad_1_1__" sheetId="9" r:id="rId4"/>
    <sheet name="Prehlad_1_2__" sheetId="10" r:id="rId5"/>
    <sheet name="Prehlad_1_3__" sheetId="11" r:id="rId6"/>
    <sheet name="Prehlad_2_1__" sheetId="14" r:id="rId7"/>
    <sheet name="Prehlad_2_3__" sheetId="13" r:id="rId8"/>
    <sheet name="Prehlad_2_4__" sheetId="12" r:id="rId9"/>
    <sheet name="Prehlad_5___" sheetId="15" r:id="rId10"/>
  </sheets>
  <definedNames>
    <definedName name="fakt1R">#REF!</definedName>
    <definedName name="_xlnm.Print_Titles" localSheetId="3">Prehlad_1_1__!$8:$10</definedName>
    <definedName name="_xlnm.Print_Titles" localSheetId="4">Prehlad_1_2__!$8:$10</definedName>
    <definedName name="_xlnm.Print_Titles" localSheetId="5">Prehlad_1_3__!$8:$10</definedName>
    <definedName name="_xlnm.Print_Titles" localSheetId="6">Prehlad_2_1__!$8:$10</definedName>
    <definedName name="_xlnm.Print_Titles" localSheetId="7">Prehlad_2_3__!$8:$10</definedName>
    <definedName name="_xlnm.Print_Titles" localSheetId="8">Prehlad_2_4__!$8:$10</definedName>
    <definedName name="_xlnm.Print_Titles" localSheetId="9">Prehlad_5___!$8:$10</definedName>
    <definedName name="_xlnm.Print_Area" localSheetId="1">'Kryci list'!$A:$J</definedName>
    <definedName name="_xlnm.Print_Area" localSheetId="3">Prehlad_1_1__!$A:$O</definedName>
    <definedName name="_xlnm.Print_Area" localSheetId="4">Prehlad_1_2__!$A:$O</definedName>
    <definedName name="_xlnm.Print_Area" localSheetId="5">Prehlad_1_3__!$A:$O</definedName>
    <definedName name="_xlnm.Print_Area" localSheetId="6">Prehlad_2_1__!$A:$O</definedName>
    <definedName name="_xlnm.Print_Area" localSheetId="7">Prehlad_2_3__!$A:$O</definedName>
    <definedName name="_xlnm.Print_Area" localSheetId="8">Prehlad_2_4__!$A:$O</definedName>
    <definedName name="_xlnm.Print_Area" localSheetId="9">Prehlad_5___!$A:$O</definedName>
    <definedName name="_xlnm.Print_Area" localSheetId="2">Stavba!$A:$M</definedName>
  </definedNames>
  <calcPr calcId="18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44" i="12" l="1"/>
  <c r="N43" i="12"/>
  <c r="L43" i="12"/>
  <c r="J43" i="12"/>
  <c r="I43" i="12"/>
  <c r="I44" i="12" s="1"/>
  <c r="N42" i="12"/>
  <c r="N44" i="12" s="1"/>
  <c r="L42" i="12"/>
  <c r="L44" i="12" s="1"/>
  <c r="J42" i="12"/>
  <c r="J44" i="12" s="1"/>
  <c r="E44" i="12" s="1"/>
  <c r="H42" i="12"/>
  <c r="H44" i="12" s="1"/>
  <c r="N14" i="13"/>
  <c r="L14" i="13"/>
  <c r="J14" i="13"/>
  <c r="O12" i="8" s="1"/>
  <c r="H14" i="13"/>
  <c r="H18" i="13" s="1"/>
  <c r="W94" i="9"/>
  <c r="J94" i="9"/>
  <c r="J17" i="7"/>
  <c r="I17" i="7"/>
  <c r="G17" i="7"/>
  <c r="F17" i="7"/>
  <c r="E17" i="7"/>
  <c r="J30" i="6"/>
  <c r="J29" i="6"/>
  <c r="J23" i="6"/>
  <c r="J16" i="6"/>
  <c r="F22" i="6"/>
  <c r="AC17" i="8"/>
  <c r="AB17" i="8"/>
  <c r="AA17" i="8"/>
  <c r="Z17" i="8"/>
  <c r="Y17" i="8"/>
  <c r="J15" i="7"/>
  <c r="I15" i="7"/>
  <c r="G15" i="7"/>
  <c r="F15" i="7"/>
  <c r="E15" i="7"/>
  <c r="X15" i="8"/>
  <c r="C15" i="7" s="1"/>
  <c r="V15" i="8"/>
  <c r="U15" i="8"/>
  <c r="T15" i="8"/>
  <c r="S15" i="8"/>
  <c r="R15" i="8"/>
  <c r="Q15" i="8"/>
  <c r="P15" i="8"/>
  <c r="O15" i="8"/>
  <c r="W122" i="15"/>
  <c r="E122" i="15"/>
  <c r="N122" i="15"/>
  <c r="L122" i="15"/>
  <c r="J122" i="15"/>
  <c r="I122" i="15"/>
  <c r="H122" i="15"/>
  <c r="W120" i="15"/>
  <c r="E120" i="15"/>
  <c r="N120" i="15"/>
  <c r="L120" i="15"/>
  <c r="J120" i="15"/>
  <c r="I120" i="15"/>
  <c r="H120" i="15"/>
  <c r="W118" i="15"/>
  <c r="E118" i="15"/>
  <c r="N118" i="15"/>
  <c r="L118" i="15"/>
  <c r="J118" i="15"/>
  <c r="I118" i="15"/>
  <c r="H118" i="15"/>
  <c r="N117" i="15"/>
  <c r="L117" i="15"/>
  <c r="J117" i="15"/>
  <c r="I117" i="15"/>
  <c r="N116" i="15"/>
  <c r="L116" i="15"/>
  <c r="J116" i="15"/>
  <c r="I116" i="15"/>
  <c r="N115" i="15"/>
  <c r="L115" i="15"/>
  <c r="J115" i="15"/>
  <c r="I115" i="15"/>
  <c r="N114" i="15"/>
  <c r="L114" i="15"/>
  <c r="J114" i="15"/>
  <c r="I114" i="15"/>
  <c r="N113" i="15"/>
  <c r="L113" i="15"/>
  <c r="J113" i="15"/>
  <c r="H113" i="15"/>
  <c r="W109" i="15"/>
  <c r="E109" i="15"/>
  <c r="N109" i="15"/>
  <c r="L109" i="15"/>
  <c r="J109" i="15"/>
  <c r="I109" i="15"/>
  <c r="H109" i="15"/>
  <c r="W107" i="15"/>
  <c r="E107" i="15"/>
  <c r="N107" i="15"/>
  <c r="L107" i="15"/>
  <c r="J107" i="15"/>
  <c r="I107" i="15"/>
  <c r="H107" i="15"/>
  <c r="N106" i="15"/>
  <c r="L106" i="15"/>
  <c r="J106" i="15"/>
  <c r="H106" i="15"/>
  <c r="W103" i="15"/>
  <c r="E103" i="15"/>
  <c r="N103" i="15"/>
  <c r="L103" i="15"/>
  <c r="J103" i="15"/>
  <c r="I103" i="15"/>
  <c r="H103" i="15"/>
  <c r="N102" i="15"/>
  <c r="L102" i="15"/>
  <c r="J102" i="15"/>
  <c r="H102" i="15"/>
  <c r="N101" i="15"/>
  <c r="L101" i="15"/>
  <c r="J101" i="15"/>
  <c r="H101" i="15"/>
  <c r="W98" i="15"/>
  <c r="E98" i="15"/>
  <c r="N98" i="15"/>
  <c r="L98" i="15"/>
  <c r="J98" i="15"/>
  <c r="I98" i="15"/>
  <c r="H98" i="15"/>
  <c r="N97" i="15"/>
  <c r="L97" i="15"/>
  <c r="J97" i="15"/>
  <c r="I97" i="15"/>
  <c r="N96" i="15"/>
  <c r="L96" i="15"/>
  <c r="J96" i="15"/>
  <c r="H96" i="15"/>
  <c r="W93" i="15"/>
  <c r="E93" i="15"/>
  <c r="N93" i="15"/>
  <c r="L93" i="15"/>
  <c r="J93" i="15"/>
  <c r="I93" i="15"/>
  <c r="H93" i="15"/>
  <c r="N92" i="15"/>
  <c r="L92" i="15"/>
  <c r="J92" i="15"/>
  <c r="I92" i="15"/>
  <c r="N91" i="15"/>
  <c r="L91" i="15"/>
  <c r="J91" i="15"/>
  <c r="H91" i="15"/>
  <c r="W88" i="15"/>
  <c r="E88" i="15"/>
  <c r="N88" i="15"/>
  <c r="L88" i="15"/>
  <c r="J88" i="15"/>
  <c r="I88" i="15"/>
  <c r="H88" i="15"/>
  <c r="N87" i="15"/>
  <c r="L87" i="15"/>
  <c r="J87" i="15"/>
  <c r="H87" i="15"/>
  <c r="N86" i="15"/>
  <c r="L86" i="15"/>
  <c r="J86" i="15"/>
  <c r="I86" i="15"/>
  <c r="N85" i="15"/>
  <c r="L85" i="15"/>
  <c r="J85" i="15"/>
  <c r="H85" i="15"/>
  <c r="W82" i="15"/>
  <c r="E82" i="15"/>
  <c r="N82" i="15"/>
  <c r="L82" i="15"/>
  <c r="J82" i="15"/>
  <c r="I82" i="15"/>
  <c r="H82" i="15"/>
  <c r="N81" i="15"/>
  <c r="L81" i="15"/>
  <c r="J81" i="15"/>
  <c r="H81" i="15"/>
  <c r="W78" i="15"/>
  <c r="E78" i="15"/>
  <c r="N78" i="15"/>
  <c r="L78" i="15"/>
  <c r="J78" i="15"/>
  <c r="I78" i="15"/>
  <c r="H78" i="15"/>
  <c r="N77" i="15"/>
  <c r="L77" i="15"/>
  <c r="J77" i="15"/>
  <c r="H77" i="15"/>
  <c r="N76" i="15"/>
  <c r="L76" i="15"/>
  <c r="J76" i="15"/>
  <c r="H76" i="15"/>
  <c r="N75" i="15"/>
  <c r="L75" i="15"/>
  <c r="J75" i="15"/>
  <c r="I75" i="15"/>
  <c r="N74" i="15"/>
  <c r="L74" i="15"/>
  <c r="J74" i="15"/>
  <c r="H74" i="15"/>
  <c r="N73" i="15"/>
  <c r="L73" i="15"/>
  <c r="J73" i="15"/>
  <c r="I73" i="15"/>
  <c r="N72" i="15"/>
  <c r="L72" i="15"/>
  <c r="J72" i="15"/>
  <c r="H72" i="15"/>
  <c r="N71" i="15"/>
  <c r="L71" i="15"/>
  <c r="J71" i="15"/>
  <c r="I71" i="15"/>
  <c r="N70" i="15"/>
  <c r="L70" i="15"/>
  <c r="J70" i="15"/>
  <c r="H70" i="15"/>
  <c r="N69" i="15"/>
  <c r="L69" i="15"/>
  <c r="J69" i="15"/>
  <c r="H69" i="15"/>
  <c r="N68" i="15"/>
  <c r="L68" i="15"/>
  <c r="J68" i="15"/>
  <c r="H68" i="15"/>
  <c r="N67" i="15"/>
  <c r="L67" i="15"/>
  <c r="J67" i="15"/>
  <c r="H67" i="15"/>
  <c r="N66" i="15"/>
  <c r="L66" i="15"/>
  <c r="J66" i="15"/>
  <c r="H66" i="15"/>
  <c r="N65" i="15"/>
  <c r="L65" i="15"/>
  <c r="J65" i="15"/>
  <c r="H65" i="15"/>
  <c r="N64" i="15"/>
  <c r="L64" i="15"/>
  <c r="J64" i="15"/>
  <c r="I64" i="15"/>
  <c r="N63" i="15"/>
  <c r="L63" i="15"/>
  <c r="J63" i="15"/>
  <c r="H63" i="15"/>
  <c r="N62" i="15"/>
  <c r="L62" i="15"/>
  <c r="J62" i="15"/>
  <c r="H62" i="15"/>
  <c r="N61" i="15"/>
  <c r="L61" i="15"/>
  <c r="J61" i="15"/>
  <c r="I61" i="15"/>
  <c r="N60" i="15"/>
  <c r="L60" i="15"/>
  <c r="J60" i="15"/>
  <c r="H60" i="15"/>
  <c r="N59" i="15"/>
  <c r="L59" i="15"/>
  <c r="J59" i="15"/>
  <c r="H59" i="15"/>
  <c r="W56" i="15"/>
  <c r="E56" i="15"/>
  <c r="N56" i="15"/>
  <c r="L56" i="15"/>
  <c r="J56" i="15"/>
  <c r="I56" i="15"/>
  <c r="H56" i="15"/>
  <c r="N55" i="15"/>
  <c r="L55" i="15"/>
  <c r="J55" i="15"/>
  <c r="H55" i="15"/>
  <c r="N54" i="15"/>
  <c r="L54" i="15"/>
  <c r="J54" i="15"/>
  <c r="I54" i="15"/>
  <c r="N53" i="15"/>
  <c r="L53" i="15"/>
  <c r="J53" i="15"/>
  <c r="H53" i="15"/>
  <c r="N52" i="15"/>
  <c r="L52" i="15"/>
  <c r="J52" i="15"/>
  <c r="H52" i="15"/>
  <c r="W48" i="15"/>
  <c r="E48" i="15"/>
  <c r="N48" i="15"/>
  <c r="L48" i="15"/>
  <c r="J48" i="15"/>
  <c r="I48" i="15"/>
  <c r="H48" i="15"/>
  <c r="W46" i="15"/>
  <c r="E46" i="15"/>
  <c r="N46" i="15"/>
  <c r="L46" i="15"/>
  <c r="J46" i="15"/>
  <c r="I46" i="15"/>
  <c r="H46" i="15"/>
  <c r="N45" i="15"/>
  <c r="L45" i="15"/>
  <c r="J45" i="15"/>
  <c r="H45" i="15"/>
  <c r="N44" i="15"/>
  <c r="L44" i="15"/>
  <c r="J44" i="15"/>
  <c r="H44" i="15"/>
  <c r="N43" i="15"/>
  <c r="L43" i="15"/>
  <c r="J43" i="15"/>
  <c r="H43" i="15"/>
  <c r="N42" i="15"/>
  <c r="L42" i="15"/>
  <c r="J42" i="15"/>
  <c r="H42" i="15"/>
  <c r="N41" i="15"/>
  <c r="L41" i="15"/>
  <c r="J41" i="15"/>
  <c r="H41" i="15"/>
  <c r="N40" i="15"/>
  <c r="L40" i="15"/>
  <c r="J40" i="15"/>
  <c r="H40" i="15"/>
  <c r="N39" i="15"/>
  <c r="L39" i="15"/>
  <c r="J39" i="15"/>
  <c r="H39" i="15"/>
  <c r="N38" i="15"/>
  <c r="L38" i="15"/>
  <c r="J38" i="15"/>
  <c r="H38" i="15"/>
  <c r="W35" i="15"/>
  <c r="E35" i="15"/>
  <c r="N35" i="15"/>
  <c r="L35" i="15"/>
  <c r="J35" i="15"/>
  <c r="I35" i="15"/>
  <c r="H35" i="15"/>
  <c r="N34" i="15"/>
  <c r="L34" i="15"/>
  <c r="J34" i="15"/>
  <c r="H34" i="15"/>
  <c r="N33" i="15"/>
  <c r="L33" i="15"/>
  <c r="J33" i="15"/>
  <c r="H33" i="15"/>
  <c r="N32" i="15"/>
  <c r="L32" i="15"/>
  <c r="J32" i="15"/>
  <c r="H32" i="15"/>
  <c r="N31" i="15"/>
  <c r="L31" i="15"/>
  <c r="J31" i="15"/>
  <c r="H31" i="15"/>
  <c r="N30" i="15"/>
  <c r="L30" i="15"/>
  <c r="J30" i="15"/>
  <c r="H30" i="15"/>
  <c r="N29" i="15"/>
  <c r="L29" i="15"/>
  <c r="J29" i="15"/>
  <c r="H29" i="15"/>
  <c r="N28" i="15"/>
  <c r="L28" i="15"/>
  <c r="J28" i="15"/>
  <c r="H28" i="15"/>
  <c r="N27" i="15"/>
  <c r="L27" i="15"/>
  <c r="J27" i="15"/>
  <c r="H27" i="15"/>
  <c r="W24" i="15"/>
  <c r="E24" i="15"/>
  <c r="N24" i="15"/>
  <c r="L24" i="15"/>
  <c r="J24" i="15"/>
  <c r="I24" i="15"/>
  <c r="H24" i="15"/>
  <c r="N23" i="15"/>
  <c r="L23" i="15"/>
  <c r="J23" i="15"/>
  <c r="H23" i="15"/>
  <c r="W20" i="15"/>
  <c r="E20" i="15"/>
  <c r="N20" i="15"/>
  <c r="L20" i="15"/>
  <c r="J20" i="15"/>
  <c r="I20" i="15"/>
  <c r="H20" i="15"/>
  <c r="N19" i="15"/>
  <c r="L19" i="15"/>
  <c r="J19" i="15"/>
  <c r="H19" i="15"/>
  <c r="N18" i="15"/>
  <c r="L18" i="15"/>
  <c r="J18" i="15"/>
  <c r="H18" i="15"/>
  <c r="N17" i="15"/>
  <c r="L17" i="15"/>
  <c r="J17" i="15"/>
  <c r="H17" i="15"/>
  <c r="N16" i="15"/>
  <c r="L16" i="15"/>
  <c r="J16" i="15"/>
  <c r="H16" i="15"/>
  <c r="N15" i="15"/>
  <c r="L15" i="15"/>
  <c r="J15" i="15"/>
  <c r="H15" i="15"/>
  <c r="N14" i="15"/>
  <c r="L14" i="15"/>
  <c r="J14" i="15"/>
  <c r="H14" i="15"/>
  <c r="D8" i="15"/>
  <c r="L14" i="7"/>
  <c r="K14" i="7"/>
  <c r="J14" i="7"/>
  <c r="I14" i="7"/>
  <c r="H14" i="7"/>
  <c r="G14" i="7"/>
  <c r="F14" i="7"/>
  <c r="E14" i="7"/>
  <c r="D14" i="7"/>
  <c r="C14" i="7"/>
  <c r="B14" i="7"/>
  <c r="J13" i="7"/>
  <c r="I13" i="7"/>
  <c r="G13" i="7"/>
  <c r="F13" i="7"/>
  <c r="E13" i="7"/>
  <c r="X13" i="8"/>
  <c r="C13" i="7" s="1"/>
  <c r="V13" i="8"/>
  <c r="U13" i="8"/>
  <c r="T13" i="8"/>
  <c r="S13" i="8"/>
  <c r="R13" i="8"/>
  <c r="Q13" i="8"/>
  <c r="P13" i="8"/>
  <c r="O13" i="8"/>
  <c r="W58" i="14"/>
  <c r="E58" i="14"/>
  <c r="N58" i="14"/>
  <c r="L58" i="14"/>
  <c r="J58" i="14"/>
  <c r="I58" i="14"/>
  <c r="H58" i="14"/>
  <c r="W56" i="14"/>
  <c r="E56" i="14"/>
  <c r="N56" i="14"/>
  <c r="L56" i="14"/>
  <c r="J56" i="14"/>
  <c r="I56" i="14"/>
  <c r="H56" i="14"/>
  <c r="W54" i="14"/>
  <c r="E54" i="14"/>
  <c r="N54" i="14"/>
  <c r="L54" i="14"/>
  <c r="J54" i="14"/>
  <c r="I54" i="14"/>
  <c r="H54" i="14"/>
  <c r="N53" i="14"/>
  <c r="L53" i="14"/>
  <c r="J53" i="14"/>
  <c r="I53" i="14"/>
  <c r="N52" i="14"/>
  <c r="L52" i="14"/>
  <c r="J52" i="14"/>
  <c r="H52" i="14"/>
  <c r="W49" i="14"/>
  <c r="E49" i="14"/>
  <c r="N49" i="14"/>
  <c r="L49" i="14"/>
  <c r="J49" i="14"/>
  <c r="I49" i="14"/>
  <c r="H49" i="14"/>
  <c r="N48" i="14"/>
  <c r="L48" i="14"/>
  <c r="J48" i="14"/>
  <c r="H48" i="14"/>
  <c r="N47" i="14"/>
  <c r="L47" i="14"/>
  <c r="J47" i="14"/>
  <c r="H47" i="14"/>
  <c r="W43" i="14"/>
  <c r="E43" i="14"/>
  <c r="N43" i="14"/>
  <c r="L43" i="14"/>
  <c r="J43" i="14"/>
  <c r="I43" i="14"/>
  <c r="H43" i="14"/>
  <c r="W41" i="14"/>
  <c r="E41" i="14"/>
  <c r="N41" i="14"/>
  <c r="L41" i="14"/>
  <c r="J41" i="14"/>
  <c r="I41" i="14"/>
  <c r="H41" i="14"/>
  <c r="N40" i="14"/>
  <c r="L40" i="14"/>
  <c r="J40" i="14"/>
  <c r="I40" i="14"/>
  <c r="N39" i="14"/>
  <c r="L39" i="14"/>
  <c r="J39" i="14"/>
  <c r="I39" i="14"/>
  <c r="N38" i="14"/>
  <c r="L38" i="14"/>
  <c r="J38" i="14"/>
  <c r="I38" i="14"/>
  <c r="N37" i="14"/>
  <c r="L37" i="14"/>
  <c r="J37" i="14"/>
  <c r="H37" i="14"/>
  <c r="N36" i="14"/>
  <c r="L36" i="14"/>
  <c r="J36" i="14"/>
  <c r="H36" i="14"/>
  <c r="W33" i="14"/>
  <c r="E33" i="14"/>
  <c r="N33" i="14"/>
  <c r="L33" i="14"/>
  <c r="J33" i="14"/>
  <c r="I33" i="14"/>
  <c r="H33" i="14"/>
  <c r="N32" i="14"/>
  <c r="L32" i="14"/>
  <c r="J32" i="14"/>
  <c r="H32" i="14"/>
  <c r="W28" i="14"/>
  <c r="E28" i="14"/>
  <c r="N28" i="14"/>
  <c r="L28" i="14"/>
  <c r="J28" i="14"/>
  <c r="I28" i="14"/>
  <c r="H28" i="14"/>
  <c r="W26" i="14"/>
  <c r="E26" i="14"/>
  <c r="N26" i="14"/>
  <c r="L26" i="14"/>
  <c r="J26" i="14"/>
  <c r="I26" i="14"/>
  <c r="H26" i="14"/>
  <c r="N25" i="14"/>
  <c r="L25" i="14"/>
  <c r="J25" i="14"/>
  <c r="H25" i="14"/>
  <c r="N24" i="14"/>
  <c r="L24" i="14"/>
  <c r="J24" i="14"/>
  <c r="H24" i="14"/>
  <c r="W21" i="14"/>
  <c r="E21" i="14"/>
  <c r="N21" i="14"/>
  <c r="L21" i="14"/>
  <c r="J21" i="14"/>
  <c r="I21" i="14"/>
  <c r="H21" i="14"/>
  <c r="N20" i="14"/>
  <c r="L20" i="14"/>
  <c r="J20" i="14"/>
  <c r="I20" i="14"/>
  <c r="N19" i="14"/>
  <c r="L19" i="14"/>
  <c r="J19" i="14"/>
  <c r="H19" i="14"/>
  <c r="W16" i="14"/>
  <c r="E16" i="14"/>
  <c r="N16" i="14"/>
  <c r="L16" i="14"/>
  <c r="J16" i="14"/>
  <c r="I16" i="14"/>
  <c r="H16" i="14"/>
  <c r="N15" i="14"/>
  <c r="L15" i="14"/>
  <c r="J15" i="14"/>
  <c r="H15" i="14"/>
  <c r="N14" i="14"/>
  <c r="L14" i="14"/>
  <c r="J14" i="14"/>
  <c r="H14" i="14"/>
  <c r="D8" i="14"/>
  <c r="J12" i="7"/>
  <c r="I12" i="7"/>
  <c r="G12" i="7"/>
  <c r="F12" i="7"/>
  <c r="E12" i="7"/>
  <c r="X12" i="8"/>
  <c r="C12" i="7" s="1"/>
  <c r="V12" i="8"/>
  <c r="U12" i="8"/>
  <c r="T12" i="8"/>
  <c r="S12" i="8"/>
  <c r="R12" i="8"/>
  <c r="W37" i="13"/>
  <c r="W35" i="13"/>
  <c r="L35" i="13"/>
  <c r="L37" i="13" s="1"/>
  <c r="I35" i="13"/>
  <c r="I37" i="13" s="1"/>
  <c r="N34" i="13"/>
  <c r="N35" i="13" s="1"/>
  <c r="N37" i="13" s="1"/>
  <c r="L34" i="13"/>
  <c r="J34" i="13"/>
  <c r="Q12" i="8" s="1"/>
  <c r="H34" i="13"/>
  <c r="H35" i="13" s="1"/>
  <c r="H37" i="13" s="1"/>
  <c r="W28" i="13"/>
  <c r="L28" i="13"/>
  <c r="N27" i="13"/>
  <c r="L27" i="13"/>
  <c r="J27" i="13"/>
  <c r="H27" i="13"/>
  <c r="N26" i="13"/>
  <c r="L26" i="13"/>
  <c r="J26" i="13"/>
  <c r="H26" i="13"/>
  <c r="N25" i="13"/>
  <c r="L25" i="13"/>
  <c r="J25" i="13"/>
  <c r="H25" i="13"/>
  <c r="N24" i="13"/>
  <c r="L24" i="13"/>
  <c r="J24" i="13"/>
  <c r="H24" i="13"/>
  <c r="N23" i="13"/>
  <c r="L23" i="13"/>
  <c r="J23" i="13"/>
  <c r="H23" i="13"/>
  <c r="H28" i="13" s="1"/>
  <c r="N22" i="13"/>
  <c r="L22" i="13"/>
  <c r="J22" i="13"/>
  <c r="I22" i="13"/>
  <c r="N21" i="13"/>
  <c r="N28" i="13" s="1"/>
  <c r="L21" i="13"/>
  <c r="J21" i="13"/>
  <c r="J28" i="13" s="1"/>
  <c r="E28" i="13" s="1"/>
  <c r="I21" i="13"/>
  <c r="I28" i="13" s="1"/>
  <c r="W18" i="13"/>
  <c r="W30" i="13" s="1"/>
  <c r="W39" i="13" s="1"/>
  <c r="N17" i="13"/>
  <c r="L17" i="13"/>
  <c r="J17" i="13"/>
  <c r="I17" i="13"/>
  <c r="N16" i="13"/>
  <c r="L16" i="13"/>
  <c r="J16" i="13"/>
  <c r="H16" i="13"/>
  <c r="N15" i="13"/>
  <c r="N18" i="13" s="1"/>
  <c r="L15" i="13"/>
  <c r="L18" i="13" s="1"/>
  <c r="L30" i="13" s="1"/>
  <c r="L39" i="13" s="1"/>
  <c r="J15" i="13"/>
  <c r="P12" i="8" s="1"/>
  <c r="I15" i="13"/>
  <c r="I18" i="13" s="1"/>
  <c r="D8" i="13"/>
  <c r="J11" i="7"/>
  <c r="I11" i="7"/>
  <c r="G11" i="7"/>
  <c r="F11" i="7"/>
  <c r="E11" i="7"/>
  <c r="X11" i="8"/>
  <c r="C11" i="7" s="1"/>
  <c r="V11" i="8"/>
  <c r="U11" i="8"/>
  <c r="T11" i="8"/>
  <c r="S11" i="8"/>
  <c r="R11" i="8"/>
  <c r="W48" i="12"/>
  <c r="I48" i="12"/>
  <c r="N47" i="12"/>
  <c r="N48" i="12" s="1"/>
  <c r="L47" i="12"/>
  <c r="L48" i="12" s="1"/>
  <c r="J47" i="12"/>
  <c r="J48" i="12" s="1"/>
  <c r="E48" i="12" s="1"/>
  <c r="H47" i="12"/>
  <c r="H48" i="12" s="1"/>
  <c r="W39" i="12"/>
  <c r="N39" i="12"/>
  <c r="I39" i="12"/>
  <c r="N38" i="12"/>
  <c r="L38" i="12"/>
  <c r="L39" i="12" s="1"/>
  <c r="J38" i="12"/>
  <c r="J39" i="12" s="1"/>
  <c r="E39" i="12" s="1"/>
  <c r="H38" i="12"/>
  <c r="H39" i="12" s="1"/>
  <c r="W35" i="12"/>
  <c r="L35" i="12"/>
  <c r="I35" i="12"/>
  <c r="N34" i="12"/>
  <c r="N35" i="12" s="1"/>
  <c r="L34" i="12"/>
  <c r="J34" i="12"/>
  <c r="J35" i="12" s="1"/>
  <c r="H34" i="12"/>
  <c r="H35" i="12" s="1"/>
  <c r="W28" i="12"/>
  <c r="I28" i="12"/>
  <c r="N27" i="12"/>
  <c r="L27" i="12"/>
  <c r="J27" i="12"/>
  <c r="H27" i="12"/>
  <c r="N26" i="12"/>
  <c r="N28" i="12" s="1"/>
  <c r="L26" i="12"/>
  <c r="L28" i="12" s="1"/>
  <c r="J26" i="12"/>
  <c r="J28" i="12" s="1"/>
  <c r="E28" i="12" s="1"/>
  <c r="H26" i="12"/>
  <c r="H28" i="12" s="1"/>
  <c r="W23" i="12"/>
  <c r="N23" i="12"/>
  <c r="I23" i="12"/>
  <c r="N22" i="12"/>
  <c r="L22" i="12"/>
  <c r="J22" i="12"/>
  <c r="H22" i="12"/>
  <c r="N21" i="12"/>
  <c r="L21" i="12"/>
  <c r="J21" i="12"/>
  <c r="H21" i="12"/>
  <c r="N20" i="12"/>
  <c r="L20" i="12"/>
  <c r="J20" i="12"/>
  <c r="H20" i="12"/>
  <c r="N19" i="12"/>
  <c r="L19" i="12"/>
  <c r="L23" i="12" s="1"/>
  <c r="J19" i="12"/>
  <c r="J23" i="12" s="1"/>
  <c r="E23" i="12" s="1"/>
  <c r="H19" i="12"/>
  <c r="H23" i="12" s="1"/>
  <c r="W16" i="12"/>
  <c r="L16" i="12"/>
  <c r="N15" i="12"/>
  <c r="L15" i="12"/>
  <c r="J15" i="12"/>
  <c r="P11" i="8" s="1"/>
  <c r="I15" i="12"/>
  <c r="I16" i="12" s="1"/>
  <c r="I30" i="12" s="1"/>
  <c r="N14" i="12"/>
  <c r="L14" i="12"/>
  <c r="J14" i="12"/>
  <c r="O11" i="8" s="1"/>
  <c r="H14" i="12"/>
  <c r="H16" i="12" s="1"/>
  <c r="D8" i="12"/>
  <c r="L10" i="7"/>
  <c r="K10" i="7"/>
  <c r="J10" i="7"/>
  <c r="I10" i="7"/>
  <c r="H10" i="7"/>
  <c r="G10" i="7"/>
  <c r="F10" i="7"/>
  <c r="E10" i="7"/>
  <c r="D10" i="7"/>
  <c r="C10" i="7"/>
  <c r="B10" i="7"/>
  <c r="L9" i="7"/>
  <c r="K9" i="7"/>
  <c r="J9" i="7"/>
  <c r="I9" i="7"/>
  <c r="H9" i="7"/>
  <c r="G9" i="7"/>
  <c r="F9" i="7"/>
  <c r="E9" i="7"/>
  <c r="D9" i="7"/>
  <c r="C9" i="7"/>
  <c r="B9" i="7"/>
  <c r="J8" i="7"/>
  <c r="I8" i="7"/>
  <c r="G8" i="7"/>
  <c r="F8" i="7"/>
  <c r="E8" i="7"/>
  <c r="X8" i="8"/>
  <c r="C8" i="7" s="1"/>
  <c r="V8" i="8"/>
  <c r="U8" i="8"/>
  <c r="T8" i="8"/>
  <c r="S8" i="8"/>
  <c r="R8" i="8"/>
  <c r="Q8" i="8"/>
  <c r="P8" i="8"/>
  <c r="O8" i="8"/>
  <c r="W41" i="11"/>
  <c r="E41" i="11"/>
  <c r="N41" i="11"/>
  <c r="L41" i="11"/>
  <c r="J41" i="11"/>
  <c r="I41" i="11"/>
  <c r="H41" i="11"/>
  <c r="W39" i="11"/>
  <c r="E39" i="11"/>
  <c r="N39" i="11"/>
  <c r="L39" i="11"/>
  <c r="J39" i="11"/>
  <c r="I39" i="11"/>
  <c r="H39" i="11"/>
  <c r="W37" i="11"/>
  <c r="E37" i="11"/>
  <c r="N37" i="11"/>
  <c r="L37" i="11"/>
  <c r="J37" i="11"/>
  <c r="I37" i="11"/>
  <c r="H37" i="11"/>
  <c r="N36" i="11"/>
  <c r="L36" i="11"/>
  <c r="J36" i="11"/>
  <c r="H36" i="11"/>
  <c r="N35" i="11"/>
  <c r="L35" i="11"/>
  <c r="J35" i="11"/>
  <c r="H35" i="11"/>
  <c r="W31" i="11"/>
  <c r="E31" i="11"/>
  <c r="N31" i="11"/>
  <c r="L31" i="11"/>
  <c r="J31" i="11"/>
  <c r="I31" i="11"/>
  <c r="H31" i="11"/>
  <c r="W29" i="11"/>
  <c r="E29" i="11"/>
  <c r="N29" i="11"/>
  <c r="L29" i="11"/>
  <c r="J29" i="11"/>
  <c r="I29" i="11"/>
  <c r="H29" i="11"/>
  <c r="N28" i="11"/>
  <c r="L28" i="11"/>
  <c r="J28" i="11"/>
  <c r="H28" i="11"/>
  <c r="N27" i="11"/>
  <c r="L27" i="11"/>
  <c r="J27" i="11"/>
  <c r="H27" i="11"/>
  <c r="W24" i="11"/>
  <c r="E24" i="11"/>
  <c r="N24" i="11"/>
  <c r="L24" i="11"/>
  <c r="J24" i="11"/>
  <c r="I24" i="11"/>
  <c r="H24" i="11"/>
  <c r="N23" i="11"/>
  <c r="L23" i="11"/>
  <c r="J23" i="11"/>
  <c r="I23" i="11"/>
  <c r="W20" i="11"/>
  <c r="E20" i="11"/>
  <c r="N20" i="11"/>
  <c r="L20" i="11"/>
  <c r="J20" i="11"/>
  <c r="I20" i="11"/>
  <c r="H20" i="11"/>
  <c r="N19" i="11"/>
  <c r="L19" i="11"/>
  <c r="J19" i="11"/>
  <c r="H19" i="11"/>
  <c r="W16" i="11"/>
  <c r="E16" i="11"/>
  <c r="N16" i="11"/>
  <c r="L16" i="11"/>
  <c r="J16" i="11"/>
  <c r="I16" i="11"/>
  <c r="H16" i="11"/>
  <c r="N15" i="11"/>
  <c r="L15" i="11"/>
  <c r="J15" i="11"/>
  <c r="H15" i="11"/>
  <c r="N14" i="11"/>
  <c r="L14" i="11"/>
  <c r="J14" i="11"/>
  <c r="H14" i="11"/>
  <c r="D8" i="11"/>
  <c r="J7" i="7"/>
  <c r="I7" i="7"/>
  <c r="G7" i="7"/>
  <c r="F7" i="7"/>
  <c r="E7" i="7"/>
  <c r="X7" i="8"/>
  <c r="C7" i="7" s="1"/>
  <c r="V7" i="8"/>
  <c r="U7" i="8"/>
  <c r="T7" i="8"/>
  <c r="S7" i="8"/>
  <c r="R7" i="8"/>
  <c r="Q7" i="8"/>
  <c r="P7" i="8"/>
  <c r="O7" i="8"/>
  <c r="W20" i="10"/>
  <c r="E20" i="10"/>
  <c r="N20" i="10"/>
  <c r="L20" i="10"/>
  <c r="J20" i="10"/>
  <c r="I20" i="10"/>
  <c r="H20" i="10"/>
  <c r="W18" i="10"/>
  <c r="E18" i="10"/>
  <c r="N18" i="10"/>
  <c r="L18" i="10"/>
  <c r="J18" i="10"/>
  <c r="I18" i="10"/>
  <c r="H18" i="10"/>
  <c r="W16" i="10"/>
  <c r="E16" i="10"/>
  <c r="N16" i="10"/>
  <c r="L16" i="10"/>
  <c r="J16" i="10"/>
  <c r="I16" i="10"/>
  <c r="H16" i="10"/>
  <c r="N15" i="10"/>
  <c r="L15" i="10"/>
  <c r="J15" i="10"/>
  <c r="I15" i="10"/>
  <c r="N14" i="10"/>
  <c r="L14" i="10"/>
  <c r="J14" i="10"/>
  <c r="I14" i="10"/>
  <c r="D8" i="10"/>
  <c r="J6" i="7"/>
  <c r="I6" i="7"/>
  <c r="G6" i="7"/>
  <c r="F6" i="7"/>
  <c r="E6" i="7"/>
  <c r="X6" i="8"/>
  <c r="V6" i="8"/>
  <c r="V17" i="8" s="1"/>
  <c r="E19" i="6" s="1"/>
  <c r="U6" i="8"/>
  <c r="T6" i="8"/>
  <c r="T17" i="8" s="1"/>
  <c r="E18" i="6" s="1"/>
  <c r="S6" i="8"/>
  <c r="R6" i="8"/>
  <c r="R17" i="8" s="1"/>
  <c r="E17" i="6" s="1"/>
  <c r="Q6" i="8"/>
  <c r="P6" i="8"/>
  <c r="P17" i="8" s="1"/>
  <c r="E16" i="6" s="1"/>
  <c r="E20" i="6" s="1"/>
  <c r="O6" i="8"/>
  <c r="I92" i="9"/>
  <c r="W90" i="9"/>
  <c r="W92" i="9" s="1"/>
  <c r="N90" i="9"/>
  <c r="N92" i="9" s="1"/>
  <c r="J90" i="9"/>
  <c r="J92" i="9" s="1"/>
  <c r="E92" i="9" s="1"/>
  <c r="I90" i="9"/>
  <c r="N89" i="9"/>
  <c r="L89" i="9"/>
  <c r="L90" i="9" s="1"/>
  <c r="L92" i="9" s="1"/>
  <c r="J89" i="9"/>
  <c r="H89" i="9"/>
  <c r="H90" i="9" s="1"/>
  <c r="H92" i="9" s="1"/>
  <c r="W83" i="9"/>
  <c r="N83" i="9"/>
  <c r="J83" i="9"/>
  <c r="E83" i="9" s="1"/>
  <c r="I83" i="9"/>
  <c r="N82" i="9"/>
  <c r="L82" i="9"/>
  <c r="L83" i="9" s="1"/>
  <c r="J82" i="9"/>
  <c r="H82" i="9"/>
  <c r="H83" i="9" s="1"/>
  <c r="W79" i="9"/>
  <c r="L79" i="9"/>
  <c r="I79" i="9"/>
  <c r="N78" i="9"/>
  <c r="L78" i="9"/>
  <c r="J78" i="9"/>
  <c r="I78" i="9"/>
  <c r="N77" i="9"/>
  <c r="N79" i="9" s="1"/>
  <c r="L77" i="9"/>
  <c r="J77" i="9"/>
  <c r="J79" i="9" s="1"/>
  <c r="E79" i="9" s="1"/>
  <c r="H77" i="9"/>
  <c r="H79" i="9" s="1"/>
  <c r="W74" i="9"/>
  <c r="N74" i="9"/>
  <c r="J74" i="9"/>
  <c r="E74" i="9" s="1"/>
  <c r="N73" i="9"/>
  <c r="L73" i="9"/>
  <c r="J73" i="9"/>
  <c r="I73" i="9"/>
  <c r="N72" i="9"/>
  <c r="L72" i="9"/>
  <c r="J72" i="9"/>
  <c r="H72" i="9"/>
  <c r="N71" i="9"/>
  <c r="L71" i="9"/>
  <c r="J71" i="9"/>
  <c r="H71" i="9"/>
  <c r="N70" i="9"/>
  <c r="L70" i="9"/>
  <c r="J70" i="9"/>
  <c r="I70" i="9"/>
  <c r="I74" i="9" s="1"/>
  <c r="N69" i="9"/>
  <c r="L69" i="9"/>
  <c r="L74" i="9" s="1"/>
  <c r="J69" i="9"/>
  <c r="H69" i="9"/>
  <c r="H74" i="9" s="1"/>
  <c r="W66" i="9"/>
  <c r="L66" i="9"/>
  <c r="I66" i="9"/>
  <c r="N65" i="9"/>
  <c r="L65" i="9"/>
  <c r="J65" i="9"/>
  <c r="I65" i="9"/>
  <c r="N64" i="9"/>
  <c r="N66" i="9" s="1"/>
  <c r="L64" i="9"/>
  <c r="J64" i="9"/>
  <c r="J66" i="9" s="1"/>
  <c r="E66" i="9" s="1"/>
  <c r="H64" i="9"/>
  <c r="H66" i="9" s="1"/>
  <c r="W61" i="9"/>
  <c r="N61" i="9"/>
  <c r="J61" i="9"/>
  <c r="E61" i="9" s="1"/>
  <c r="N60" i="9"/>
  <c r="L60" i="9"/>
  <c r="J60" i="9"/>
  <c r="I60" i="9"/>
  <c r="I61" i="9" s="1"/>
  <c r="N59" i="9"/>
  <c r="L59" i="9"/>
  <c r="L61" i="9" s="1"/>
  <c r="J59" i="9"/>
  <c r="H59" i="9"/>
  <c r="H61" i="9" s="1"/>
  <c r="W56" i="9"/>
  <c r="L56" i="9"/>
  <c r="I56" i="9"/>
  <c r="N55" i="9"/>
  <c r="L55" i="9"/>
  <c r="J55" i="9"/>
  <c r="H55" i="9"/>
  <c r="H56" i="9" s="1"/>
  <c r="N54" i="9"/>
  <c r="N56" i="9" s="1"/>
  <c r="L54" i="9"/>
  <c r="J54" i="9"/>
  <c r="J56" i="9" s="1"/>
  <c r="E56" i="9" s="1"/>
  <c r="I54" i="9"/>
  <c r="W51" i="9"/>
  <c r="W85" i="9" s="1"/>
  <c r="N51" i="9"/>
  <c r="N85" i="9" s="1"/>
  <c r="J51" i="9"/>
  <c r="E51" i="9" s="1"/>
  <c r="I51" i="9"/>
  <c r="N50" i="9"/>
  <c r="L50" i="9"/>
  <c r="L51" i="9" s="1"/>
  <c r="L85" i="9" s="1"/>
  <c r="J50" i="9"/>
  <c r="H50" i="9"/>
  <c r="H51" i="9" s="1"/>
  <c r="W44" i="9"/>
  <c r="N44" i="9"/>
  <c r="J44" i="9"/>
  <c r="E44" i="9" s="1"/>
  <c r="I44" i="9"/>
  <c r="N43" i="9"/>
  <c r="L43" i="9"/>
  <c r="J43" i="9"/>
  <c r="H43" i="9"/>
  <c r="N42" i="9"/>
  <c r="L42" i="9"/>
  <c r="J42" i="9"/>
  <c r="H42" i="9"/>
  <c r="N41" i="9"/>
  <c r="L41" i="9"/>
  <c r="J41" i="9"/>
  <c r="H41" i="9"/>
  <c r="N40" i="9"/>
  <c r="L40" i="9"/>
  <c r="J40" i="9"/>
  <c r="H40" i="9"/>
  <c r="N39" i="9"/>
  <c r="L39" i="9"/>
  <c r="J39" i="9"/>
  <c r="H39" i="9"/>
  <c r="N38" i="9"/>
  <c r="L38" i="9"/>
  <c r="J38" i="9"/>
  <c r="H38" i="9"/>
  <c r="N37" i="9"/>
  <c r="L37" i="9"/>
  <c r="J37" i="9"/>
  <c r="H37" i="9"/>
  <c r="N36" i="9"/>
  <c r="L36" i="9"/>
  <c r="J36" i="9"/>
  <c r="H36" i="9"/>
  <c r="N35" i="9"/>
  <c r="L35" i="9"/>
  <c r="J35" i="9"/>
  <c r="H35" i="9"/>
  <c r="N34" i="9"/>
  <c r="L34" i="9"/>
  <c r="J34" i="9"/>
  <c r="H34" i="9"/>
  <c r="N33" i="9"/>
  <c r="L33" i="9"/>
  <c r="J33" i="9"/>
  <c r="H33" i="9"/>
  <c r="N32" i="9"/>
  <c r="L32" i="9"/>
  <c r="J32" i="9"/>
  <c r="H32" i="9"/>
  <c r="N31" i="9"/>
  <c r="L31" i="9"/>
  <c r="J31" i="9"/>
  <c r="H31" i="9"/>
  <c r="N30" i="9"/>
  <c r="L30" i="9"/>
  <c r="L44" i="9" s="1"/>
  <c r="J30" i="9"/>
  <c r="H30" i="9"/>
  <c r="H44" i="9" s="1"/>
  <c r="W27" i="9"/>
  <c r="L27" i="9"/>
  <c r="I27" i="9"/>
  <c r="I46" i="9" s="1"/>
  <c r="N26" i="9"/>
  <c r="L26" i="9"/>
  <c r="J26" i="9"/>
  <c r="I26" i="9"/>
  <c r="N25" i="9"/>
  <c r="L25" i="9"/>
  <c r="J25" i="9"/>
  <c r="I25" i="9"/>
  <c r="N24" i="9"/>
  <c r="L24" i="9"/>
  <c r="J24" i="9"/>
  <c r="H24" i="9"/>
  <c r="N23" i="9"/>
  <c r="L23" i="9"/>
  <c r="J23" i="9"/>
  <c r="H23" i="9"/>
  <c r="N22" i="9"/>
  <c r="L22" i="9"/>
  <c r="J22" i="9"/>
  <c r="H22" i="9"/>
  <c r="N21" i="9"/>
  <c r="L21" i="9"/>
  <c r="J21" i="9"/>
  <c r="H21" i="9"/>
  <c r="N20" i="9"/>
  <c r="N27" i="9" s="1"/>
  <c r="L20" i="9"/>
  <c r="J20" i="9"/>
  <c r="J27" i="9" s="1"/>
  <c r="E27" i="9" s="1"/>
  <c r="H20" i="9"/>
  <c r="H27" i="9" s="1"/>
  <c r="W17" i="9"/>
  <c r="W46" i="9" s="1"/>
  <c r="N17" i="9"/>
  <c r="N46" i="9" s="1"/>
  <c r="J17" i="9"/>
  <c r="E17" i="9" s="1"/>
  <c r="I17" i="9"/>
  <c r="N16" i="9"/>
  <c r="L16" i="9"/>
  <c r="J16" i="9"/>
  <c r="H16" i="9"/>
  <c r="N15" i="9"/>
  <c r="L15" i="9"/>
  <c r="J15" i="9"/>
  <c r="H15" i="9"/>
  <c r="N14" i="9"/>
  <c r="L14" i="9"/>
  <c r="L17" i="9" s="1"/>
  <c r="J14" i="9"/>
  <c r="H14" i="9"/>
  <c r="H17" i="9" s="1"/>
  <c r="H46" i="9" s="1"/>
  <c r="D8" i="9"/>
  <c r="L5" i="7"/>
  <c r="K5" i="7"/>
  <c r="J5" i="7"/>
  <c r="I5" i="7"/>
  <c r="H5" i="7"/>
  <c r="G5" i="7"/>
  <c r="F5" i="7"/>
  <c r="E5" i="7"/>
  <c r="D5" i="7"/>
  <c r="C5" i="7"/>
  <c r="B5" i="7"/>
  <c r="L4" i="7"/>
  <c r="K4" i="7"/>
  <c r="J4" i="7"/>
  <c r="I4" i="7"/>
  <c r="H4" i="7"/>
  <c r="G4" i="7"/>
  <c r="F4" i="7"/>
  <c r="E4" i="7"/>
  <c r="D4" i="7"/>
  <c r="C4" i="7"/>
  <c r="B4" i="7"/>
  <c r="J20" i="6"/>
  <c r="J14" i="6"/>
  <c r="F1" i="6"/>
  <c r="L50" i="12" l="1"/>
  <c r="W50" i="12"/>
  <c r="Q11" i="8"/>
  <c r="W11" i="8" s="1"/>
  <c r="AD11" i="8" s="1"/>
  <c r="L30" i="12"/>
  <c r="N50" i="12"/>
  <c r="N16" i="12"/>
  <c r="N30" i="12" s="1"/>
  <c r="N52" i="12" s="1"/>
  <c r="W30" i="12"/>
  <c r="W52" i="12" s="1"/>
  <c r="H50" i="12"/>
  <c r="I50" i="12"/>
  <c r="I52" i="12" s="1"/>
  <c r="J50" i="12"/>
  <c r="E50" i="12" s="1"/>
  <c r="E35" i="12"/>
  <c r="H30" i="12"/>
  <c r="H52" i="12" s="1"/>
  <c r="L52" i="12"/>
  <c r="J16" i="12"/>
  <c r="J18" i="13"/>
  <c r="E18" i="13" s="1"/>
  <c r="H30" i="13"/>
  <c r="H39" i="13" s="1"/>
  <c r="N30" i="13"/>
  <c r="N39" i="13" s="1"/>
  <c r="I30" i="13"/>
  <c r="I39" i="13" s="1"/>
  <c r="J35" i="13"/>
  <c r="J30" i="13"/>
  <c r="W15" i="8"/>
  <c r="L46" i="9"/>
  <c r="L94" i="9" s="1"/>
  <c r="N94" i="9"/>
  <c r="H85" i="9"/>
  <c r="H94" i="9" s="1"/>
  <c r="I85" i="9"/>
  <c r="I94" i="9"/>
  <c r="J46" i="9"/>
  <c r="J85" i="9"/>
  <c r="E85" i="9" s="1"/>
  <c r="E90" i="9"/>
  <c r="U17" i="8"/>
  <c r="D19" i="6" s="1"/>
  <c r="F19" i="6" s="1"/>
  <c r="Q17" i="8"/>
  <c r="D17" i="6" s="1"/>
  <c r="F17" i="6" s="1"/>
  <c r="W8" i="8"/>
  <c r="B8" i="7" s="1"/>
  <c r="D8" i="7" s="1"/>
  <c r="H8" i="7" s="1"/>
  <c r="K8" i="7" s="1"/>
  <c r="L8" i="7" s="1"/>
  <c r="O17" i="8"/>
  <c r="D16" i="6" s="1"/>
  <c r="F16" i="6" s="1"/>
  <c r="F20" i="6" s="1"/>
  <c r="S17" i="8"/>
  <c r="D18" i="6" s="1"/>
  <c r="F18" i="6" s="1"/>
  <c r="X17" i="8"/>
  <c r="J22" i="6" s="1"/>
  <c r="J26" i="6" s="1"/>
  <c r="W7" i="8"/>
  <c r="AD7" i="8" s="1"/>
  <c r="W12" i="8"/>
  <c r="AD12" i="8" s="1"/>
  <c r="W13" i="8"/>
  <c r="B13" i="7" s="1"/>
  <c r="D13" i="7" s="1"/>
  <c r="H13" i="7" s="1"/>
  <c r="K13" i="7" s="1"/>
  <c r="L13" i="7" s="1"/>
  <c r="AD8" i="8"/>
  <c r="B7" i="7"/>
  <c r="D7" i="7" s="1"/>
  <c r="H7" i="7" s="1"/>
  <c r="K7" i="7" s="1"/>
  <c r="L7" i="7" s="1"/>
  <c r="AD13" i="8"/>
  <c r="AD15" i="8"/>
  <c r="B15" i="7"/>
  <c r="D15" i="7" s="1"/>
  <c r="H15" i="7" s="1"/>
  <c r="K15" i="7" s="1"/>
  <c r="L15" i="7" s="1"/>
  <c r="W6" i="8"/>
  <c r="C6" i="7"/>
  <c r="C17" i="7" s="1"/>
  <c r="J30" i="12" l="1"/>
  <c r="E16" i="12"/>
  <c r="B12" i="7"/>
  <c r="D12" i="7" s="1"/>
  <c r="H12" i="7" s="1"/>
  <c r="K12" i="7" s="1"/>
  <c r="L12" i="7" s="1"/>
  <c r="D20" i="6"/>
  <c r="J37" i="13"/>
  <c r="E37" i="13" s="1"/>
  <c r="E35" i="13"/>
  <c r="E30" i="13"/>
  <c r="E46" i="9"/>
  <c r="E94" i="9"/>
  <c r="F25" i="6"/>
  <c r="F24" i="6"/>
  <c r="F23" i="6"/>
  <c r="F26" i="6" s="1"/>
  <c r="J28" i="6" s="1"/>
  <c r="J31" i="6" s="1"/>
  <c r="B11" i="7"/>
  <c r="D11" i="7" s="1"/>
  <c r="H11" i="7" s="1"/>
  <c r="K11" i="7" s="1"/>
  <c r="L11" i="7" s="1"/>
  <c r="W17" i="8"/>
  <c r="B6" i="7"/>
  <c r="AD6" i="8"/>
  <c r="AD17" i="8" s="1"/>
  <c r="J52" i="12" l="1"/>
  <c r="E52" i="12" s="1"/>
  <c r="E30" i="12"/>
  <c r="J39" i="13"/>
  <c r="E39" i="13" s="1"/>
  <c r="D6" i="7"/>
  <c r="B17" i="7"/>
  <c r="F13" i="6"/>
  <c r="J12" i="6"/>
  <c r="F12" i="6"/>
  <c r="F14" i="6"/>
  <c r="J13" i="6"/>
  <c r="D17" i="7" l="1"/>
  <c r="H6" i="7"/>
  <c r="H17" i="7" l="1"/>
  <c r="K6" i="7"/>
  <c r="L6" i="7" l="1"/>
  <c r="L17" i="7" s="1"/>
  <c r="K17" i="7"/>
</calcChain>
</file>

<file path=xl/sharedStrings.xml><?xml version="1.0" encoding="utf-8"?>
<sst xmlns="http://schemas.openxmlformats.org/spreadsheetml/2006/main" count="2820" uniqueCount="670">
  <si>
    <t>Dodávateľ:</t>
  </si>
  <si>
    <t>Odberateľ: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</si>
  <si>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</si>
  <si>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</si>
  <si>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</si>
  <si>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</si>
  <si>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</si>
  <si>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</si>
  <si>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</si>
  <si>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</si>
  <si>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</si>
  <si>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</si>
  <si>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</si>
  <si>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</si>
  <si>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</si>
  <si>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</si>
  <si>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</si>
  <si>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</si>
  <si>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</si>
  <si>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</si>
  <si>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</si>
  <si>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</si>
  <si>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</si>
  <si>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</si>
  <si>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</si>
  <si>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</si>
  <si>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</si>
  <si>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</si>
  <si>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</si>
  <si>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</si>
  <si>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</si>
  <si>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</si>
  <si>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</si>
  <si>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</si>
  <si>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</si>
  <si>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</si>
  <si>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</si>
  <si>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</si>
  <si>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</si>
  <si>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</si>
  <si>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</si>
  <si>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</si>
  <si>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</si>
  <si>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</si>
  <si>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</si>
  <si>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</si>
  <si>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</si>
  <si>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</si>
  <si>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</si>
  <si>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</si>
  <si>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</si>
  <si>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</si>
  <si>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</si>
  <si>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</si>
  <si>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</si>
  <si>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</si>
  <si>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</si>
  <si>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</si>
  <si>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</si>
  <si>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</si>
  <si>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</si>
  <si>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</si>
  <si>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</si>
  <si>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</si>
  <si>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</si>
  <si>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Miesto:</t>
  </si>
  <si>
    <t>Krycí list rozpočtu v</t>
  </si>
  <si>
    <t>Krycí list splátky v</t>
  </si>
  <si>
    <t>Krycí list výrobnej kalkulácie v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</si>
  <si>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</si>
  <si>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</si>
  <si>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</si>
  <si>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</si>
  <si>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</si>
  <si>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</si>
  <si>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</si>
  <si>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</si>
  <si>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</si>
  <si>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</si>
  <si>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</si>
  <si>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</si>
  <si>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</si>
  <si>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</si>
  <si>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</si>
  <si>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</si>
  <si>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</si>
  <si>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</si>
  <si>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</si>
  <si>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</si>
  <si>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</si>
  <si>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</si>
  <si>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</si>
  <si>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</si>
  <si>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</si>
  <si>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</si>
  <si>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</si>
  <si>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</si>
  <si>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</si>
  <si>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</si>
  <si>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</si>
  <si>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</si>
  <si>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</si>
  <si>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</si>
  <si>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</si>
  <si>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</si>
  <si>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>Súhrnný list stavby - prehľad podzákaziek ( objektov, častí )</t>
  </si>
  <si>
    <t>ZRN</t>
  </si>
  <si>
    <t>ORN</t>
  </si>
  <si>
    <t>ZRN+ORN</t>
  </si>
  <si>
    <t>NUS</t>
  </si>
  <si>
    <t>IN</t>
  </si>
  <si>
    <t>ON</t>
  </si>
  <si>
    <t>Spolu bez DPH</t>
  </si>
  <si>
    <t>DPH - 1.sadzba</t>
  </si>
  <si>
    <t>DPH - 2.sadzba</t>
  </si>
  <si>
    <t>Spolu s DPH</t>
  </si>
  <si>
    <t>Názov stavby, objektu, časti</t>
  </si>
  <si>
    <t>SKK</t>
  </si>
  <si>
    <t>Nazov harku</t>
  </si>
  <si>
    <t>Nazov stavby</t>
  </si>
  <si>
    <t>Nazov objektu</t>
  </si>
  <si>
    <t>Nazov casti</t>
  </si>
  <si>
    <t>Nazov oddielu</t>
  </si>
  <si>
    <t>Nazov odboru</t>
  </si>
  <si>
    <t>Kod objektu</t>
  </si>
  <si>
    <t>Kod casti</t>
  </si>
  <si>
    <t>Kod oddielu</t>
  </si>
  <si>
    <t>Kod odboru</t>
  </si>
  <si>
    <t>Cislo objektu</t>
  </si>
  <si>
    <t>Cislo casti</t>
  </si>
  <si>
    <t>Cislo oddielu</t>
  </si>
  <si>
    <t>Cislo odboru</t>
  </si>
  <si>
    <t>HSVm</t>
  </si>
  <si>
    <t>Vzorec</t>
  </si>
  <si>
    <t>HSVd</t>
  </si>
  <si>
    <t>PSVm</t>
  </si>
  <si>
    <t>PSVd</t>
  </si>
  <si>
    <t>MCEm</t>
  </si>
  <si>
    <t>MCEd</t>
  </si>
  <si>
    <t>INEm</t>
  </si>
  <si>
    <t>INEd</t>
  </si>
  <si>
    <t>Edit !</t>
  </si>
  <si>
    <t>DPH 1.sadzba</t>
  </si>
  <si>
    <t>DPH 2.sadzba</t>
  </si>
  <si>
    <t/>
  </si>
  <si>
    <t>Stavba :  07 Detské jasle, Liptovský Mikuláš - časť neoprávnené náklady</t>
  </si>
  <si>
    <t>Stavba :  07 Detské jasle Liptovský Mikuláš - časť neoprávnené náklady</t>
  </si>
  <si>
    <t>R</t>
  </si>
  <si>
    <t>Objekt : časť A hospodársky pavilón</t>
  </si>
  <si>
    <t>1</t>
  </si>
  <si>
    <t>..Objekt : časť A hospodársky pavilón</t>
  </si>
  <si>
    <t xml:space="preserve">Odberateľ: Mesto Liptovský Mikuláš </t>
  </si>
  <si>
    <t xml:space="preserve">Spracoval: Vladimír Slovík                         </t>
  </si>
  <si>
    <t xml:space="preserve">Projektant: Ďurica Ján Ing. arch. </t>
  </si>
  <si>
    <t xml:space="preserve">JKSO : </t>
  </si>
  <si>
    <t>Dátum: 25.01.2023</t>
  </si>
  <si>
    <t>č. 07</t>
  </si>
  <si>
    <t>č. 0001</t>
  </si>
  <si>
    <t>Časť : stavebné úpravy v interiéri</t>
  </si>
  <si>
    <t>KS :</t>
  </si>
  <si>
    <t>Rozpočet: 3,4,15</t>
  </si>
  <si>
    <t>Vladimír Slovík</t>
  </si>
  <si>
    <t>25.01.2023</t>
  </si>
  <si>
    <t xml:space="preserve">Mesto Liptovský Mikuláš </t>
  </si>
  <si>
    <t>03142 Liptovský Mikuláš</t>
  </si>
  <si>
    <t xml:space="preserve">Ďurica Ján Ing. arch. </t>
  </si>
  <si>
    <t>03205 Žiar</t>
  </si>
  <si>
    <t>M3 OP</t>
  </si>
  <si>
    <t>M2 ZP</t>
  </si>
  <si>
    <t>M2 UP</t>
  </si>
  <si>
    <t>M</t>
  </si>
  <si>
    <t>ks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</si>
  <si>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</si>
  <si>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</si>
  <si>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</si>
  <si>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</si>
  <si>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</si>
  <si>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</si>
  <si>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3 - ZVISLÉ A KOMPLETNÉ KONŠTRUKCIE</t>
  </si>
  <si>
    <t>011</t>
  </si>
  <si>
    <t>311272350</t>
  </si>
  <si>
    <t>Murivo presné porobet tvárnice PPT-hlad. Ytong, 300mm, P4-550</t>
  </si>
  <si>
    <t>m3</t>
  </si>
  <si>
    <t xml:space="preserve">                    </t>
  </si>
  <si>
    <t>31127-2350</t>
  </si>
  <si>
    <t>45.25.50</t>
  </si>
  <si>
    <t>EK</t>
  </si>
  <si>
    <t>S</t>
  </si>
  <si>
    <t>014</t>
  </si>
  <si>
    <t>340239234</t>
  </si>
  <si>
    <t>Zamurovanie otvoru 1-4 m2 v priečkach alebo stenách YTONG hr. 125 mm</t>
  </si>
  <si>
    <t>m2</t>
  </si>
  <si>
    <t>34023-9234</t>
  </si>
  <si>
    <t>342272436</t>
  </si>
  <si>
    <t>Priečky PPP Ytong hr.125mm 550kg/m3</t>
  </si>
  <si>
    <t>34227-2436</t>
  </si>
  <si>
    <t xml:space="preserve">3 - ZVISLÉ A KOMPLETNÉ KONŠTRUKCIE  spolu: </t>
  </si>
  <si>
    <t>6 - ÚPRAVY POVRCHOV, PODLAHY, VÝPLNE</t>
  </si>
  <si>
    <t>612406141</t>
  </si>
  <si>
    <t>Príprava podkladu, cementový prednástrek CEMIX vnútorných stien, miešanie strojne, nanášanie ručne, ozn. 052 hr. 3 mm</t>
  </si>
  <si>
    <t>61240-6141</t>
  </si>
  <si>
    <t xml:space="preserve">  .  .  </t>
  </si>
  <si>
    <t>612406241</t>
  </si>
  <si>
    <t>Vnútorná omietka stien CEMIX jadrová ručná, miešanie strojne, nanášanie ručne, hr. 20 mm, ozn, 082</t>
  </si>
  <si>
    <t>61240-6241</t>
  </si>
  <si>
    <t>612406322</t>
  </si>
  <si>
    <t>Vnútorná omietka stien CEMIX vnútorný štuk, miešanie strojne, nanášanie ručne hr. 2,5 mm, ozn. 033</t>
  </si>
  <si>
    <t>61240-6322</t>
  </si>
  <si>
    <t>631312511</t>
  </si>
  <si>
    <t>Mazanina z betónu prostého tr. C12/15 hr. 5-8 cm</t>
  </si>
  <si>
    <t>63131-2511</t>
  </si>
  <si>
    <t>45.25.32</t>
  </si>
  <si>
    <t>642944121</t>
  </si>
  <si>
    <t>Osadenie dverných zárubní oceľových dodatočne do 2,5 m2</t>
  </si>
  <si>
    <t>kus</t>
  </si>
  <si>
    <t>64294-4121</t>
  </si>
  <si>
    <t>45.42.11</t>
  </si>
  <si>
    <t>MAT</t>
  </si>
  <si>
    <t>553300770</t>
  </si>
  <si>
    <t>Zárubňa oceľová CGU 80x197x10cm P máč.</t>
  </si>
  <si>
    <t>28.12.10</t>
  </si>
  <si>
    <t>EZ</t>
  </si>
  <si>
    <t>611617220</t>
  </si>
  <si>
    <t>Dvere vnútorné plné 80x197 dyhované biele</t>
  </si>
  <si>
    <t>20.30.11</t>
  </si>
  <si>
    <t xml:space="preserve">6 - ÚPRAVY POVRCHOV, PODLAHY, VÝPLNE  spolu: </t>
  </si>
  <si>
    <t>9 - OSTATNÉ KONŠTRUKCIE A PRÁCE</t>
  </si>
  <si>
    <t>013</t>
  </si>
  <si>
    <t>962031132</t>
  </si>
  <si>
    <t>Búranie priečok z tehál MV, MVC hr. do 10 cm, plocha nad 4 m2</t>
  </si>
  <si>
    <t>96203-1132</t>
  </si>
  <si>
    <t>45.11.11</t>
  </si>
  <si>
    <t>962031133</t>
  </si>
  <si>
    <t>Búranie priečok z tehál MV, MVC hr. do 15 cm, plocha nad 4 m2</t>
  </si>
  <si>
    <t>96203-1133</t>
  </si>
  <si>
    <t>016</t>
  </si>
  <si>
    <t>962048114</t>
  </si>
  <si>
    <t>Búranie konštrukcií plochy nad 2m2, z betónu prostého - vaní</t>
  </si>
  <si>
    <t>96204-8114</t>
  </si>
  <si>
    <t>965043341</t>
  </si>
  <si>
    <t>Búranie bet. podkladu s poterom hr. do 10 cm nad 4 m2</t>
  </si>
  <si>
    <t>96504-3341</t>
  </si>
  <si>
    <t>965081813</t>
  </si>
  <si>
    <t>Búranie dlažieb kamenin. cem. terac. hr. nad 1 cm nad 1 m2</t>
  </si>
  <si>
    <t>96508-1813</t>
  </si>
  <si>
    <t>968061125</t>
  </si>
  <si>
    <t>Vyvesenie alebo zavesenie drev. krídiel dvier do 2 m2</t>
  </si>
  <si>
    <t>96806-1125</t>
  </si>
  <si>
    <t>968072455</t>
  </si>
  <si>
    <t>Vybúranie kov. dverných zárubní do 2 m2</t>
  </si>
  <si>
    <t>96807-2455</t>
  </si>
  <si>
    <t>971033631</t>
  </si>
  <si>
    <t>Vybúr. otvorov do 4 m2 v murive tehl. MV, MVC hr. do 15 cm</t>
  </si>
  <si>
    <t>97103-3631</t>
  </si>
  <si>
    <t>978013191</t>
  </si>
  <si>
    <t>Otlčenie vnút. omietok stien váp. vápenocem. do 100 %</t>
  </si>
  <si>
    <t>97801-3191</t>
  </si>
  <si>
    <t>978059531</t>
  </si>
  <si>
    <t>Vybúranie obkladov vnút. z obkladačiek plochy nad 2 m2</t>
  </si>
  <si>
    <t>97805-9531</t>
  </si>
  <si>
    <t>979081111</t>
  </si>
  <si>
    <t>Odvoz sute a vybúraných hmôt na skládku do 1 km</t>
  </si>
  <si>
    <t>t</t>
  </si>
  <si>
    <t>97908-1111</t>
  </si>
  <si>
    <t>979081121</t>
  </si>
  <si>
    <t>Odvoz sute a vybúraných hmôt na skládku každý ďalší 1 km</t>
  </si>
  <si>
    <t>97908-1121</t>
  </si>
  <si>
    <t>272</t>
  </si>
  <si>
    <t>979087212</t>
  </si>
  <si>
    <t>Nakladanie sute na dopravný prostriedok</t>
  </si>
  <si>
    <t>97908-7212</t>
  </si>
  <si>
    <t>979131409</t>
  </si>
  <si>
    <t>Poplatok za ulož.a znešk.staveb.sute na vymedzených skládkach "O"-ostatný odpad</t>
  </si>
  <si>
    <t>97913-1409</t>
  </si>
  <si>
    <t xml:space="preserve">9 - OSTATNÉ KONŠTRUKCIE A PRÁCE  spolu: </t>
  </si>
  <si>
    <t xml:space="preserve">PRÁCE A DODÁVKY HSV  spolu: </t>
  </si>
  <si>
    <t>PRÁCE A DODÁVKY PSV</t>
  </si>
  <si>
    <t>721 - Vnútorná kanalizácia</t>
  </si>
  <si>
    <t>721</t>
  </si>
  <si>
    <t>721174025-S</t>
  </si>
  <si>
    <t>Zdravotechnické inštalácie</t>
  </si>
  <si>
    <t>kompl.</t>
  </si>
  <si>
    <t>I</t>
  </si>
  <si>
    <t>IK</t>
  </si>
  <si>
    <t xml:space="preserve">721 - Vnútorná kanalizácia  spolu: </t>
  </si>
  <si>
    <t>725 - Zariaďovacie predmety</t>
  </si>
  <si>
    <t>542414020</t>
  </si>
  <si>
    <t>Umývačka riadu ZL 720  so zapojením k vnútorným inštaláciám</t>
  </si>
  <si>
    <t>29.71.13</t>
  </si>
  <si>
    <t>IZ</t>
  </si>
  <si>
    <t>725820801</t>
  </si>
  <si>
    <t>Demontáž batérií nástenných do G 3/4</t>
  </si>
  <si>
    <t>súbor</t>
  </si>
  <si>
    <t>72582-0801</t>
  </si>
  <si>
    <t>45.33.20</t>
  </si>
  <si>
    <t xml:space="preserve">725 - Zariaďovacie predmety  spolu: </t>
  </si>
  <si>
    <t>766 - Konštrukcie stolárske</t>
  </si>
  <si>
    <t>766</t>
  </si>
  <si>
    <t>766812113</t>
  </si>
  <si>
    <t>Montáž kuchynských liniek drev. na stenu dl. do 180cm</t>
  </si>
  <si>
    <t>76681-2113</t>
  </si>
  <si>
    <t>45.42.13</t>
  </si>
  <si>
    <t>615816120</t>
  </si>
  <si>
    <t>Súbor kuchynský do180 cm s prac. doskou</t>
  </si>
  <si>
    <t>36.13.10</t>
  </si>
  <si>
    <t xml:space="preserve">766 - Konštrukcie stolárske  spolu: </t>
  </si>
  <si>
    <t>771 - Podlahy z dlaždíc  keramických</t>
  </si>
  <si>
    <t>771</t>
  </si>
  <si>
    <t>771571107</t>
  </si>
  <si>
    <t>Montáž podláh z dlaždíc keram. rež. hlad. 300x300 do malty</t>
  </si>
  <si>
    <t>77157-1107</t>
  </si>
  <si>
    <t>45.43.12</t>
  </si>
  <si>
    <t>5973A1010</t>
  </si>
  <si>
    <t>Dlažba 300 x 300 x 8 mm - protišmyková R10</t>
  </si>
  <si>
    <t>26.30.10</t>
  </si>
  <si>
    <t xml:space="preserve">3506237             </t>
  </si>
  <si>
    <t xml:space="preserve">771 - Podlahy z dlaždíc  keramických  spolu: </t>
  </si>
  <si>
    <t>776 - Podlahy povlakové</t>
  </si>
  <si>
    <t>775</t>
  </si>
  <si>
    <t>776491113</t>
  </si>
  <si>
    <t>Lepenie plastovej lišty soklovej rezanej</t>
  </si>
  <si>
    <t>m</t>
  </si>
  <si>
    <t>77649-1113</t>
  </si>
  <si>
    <t>5539D0201</t>
  </si>
  <si>
    <t>Lišta soklová 30 mm bal.2,5m</t>
  </si>
  <si>
    <t>28.75.27</t>
  </si>
  <si>
    <t xml:space="preserve">173101              </t>
  </si>
  <si>
    <t>776511820</t>
  </si>
  <si>
    <t>Odstránenie povlakových podláh lepených s podložkou</t>
  </si>
  <si>
    <t>77651-1820</t>
  </si>
  <si>
    <t>45.43.21</t>
  </si>
  <si>
    <t>776521100</t>
  </si>
  <si>
    <t>Lepenie povlakových podláh plastových pásov</t>
  </si>
  <si>
    <t>77652-1100</t>
  </si>
  <si>
    <t>2841B0103</t>
  </si>
  <si>
    <t>Krytina podlahová heterogénna Fatra-PVC Lino-Novoflor Standard Kolor (rôzne odtiene)hr.2,0mm š.1,5m dĺžka rolky 12m</t>
  </si>
  <si>
    <t xml:space="preserve">776 - Podlahy povlakové  spolu: </t>
  </si>
  <si>
    <t>781 - Obklady z obkladačiek a dosiek</t>
  </si>
  <si>
    <t>781446166</t>
  </si>
  <si>
    <t>Montáž obkladov vnút. a vonk. stien z obkladačiek hutných alebo keram. do malty, škárovanie Ceresit CE33 300 x 300 mm</t>
  </si>
  <si>
    <t>78144-6166</t>
  </si>
  <si>
    <t>597671600</t>
  </si>
  <si>
    <t>Obkl. ker. RAKODUR 300x200x8 OT4 I</t>
  </si>
  <si>
    <t xml:space="preserve">781 - Obklady z obkladačiek a dosiek  spolu: </t>
  </si>
  <si>
    <t>784 - Maľby</t>
  </si>
  <si>
    <t>784</t>
  </si>
  <si>
    <t>784452371</t>
  </si>
  <si>
    <t>Maľba zo zmesí tekut. 1 far. dvojnás. b. strop miest. do3,8m</t>
  </si>
  <si>
    <t>78445-2371</t>
  </si>
  <si>
    <t>45.44.21</t>
  </si>
  <si>
    <t xml:space="preserve">784 - Maľby  spolu: </t>
  </si>
  <si>
    <t xml:space="preserve">PRÁCE A DODÁVKY PSV  spolu: </t>
  </si>
  <si>
    <t>PRÁCE A DODÁVKY M</t>
  </si>
  <si>
    <t>M24 - 158 Montáž VZT zariadení a sušiarní</t>
  </si>
  <si>
    <t>924</t>
  </si>
  <si>
    <t>240080049-S</t>
  </si>
  <si>
    <t>Montáž : vzduchotechnika</t>
  </si>
  <si>
    <t>kompl</t>
  </si>
  <si>
    <t>MK</t>
  </si>
  <si>
    <t xml:space="preserve">M24 - 158 Montáž VZT zariadení a sušiarní  spolu: </t>
  </si>
  <si>
    <t xml:space="preserve">PRÁCE A DODÁVKY M  spolu: </t>
  </si>
  <si>
    <t>Za rozpočet celkom</t>
  </si>
  <si>
    <t>Prehlad_1_1__</t>
  </si>
  <si>
    <t>....Časť : stavebné úpravy v interiéri</t>
  </si>
  <si>
    <t>Časť : výmena okien</t>
  </si>
  <si>
    <t>553417810</t>
  </si>
  <si>
    <t>611432440</t>
  </si>
  <si>
    <t>25.23.14</t>
  </si>
  <si>
    <t>Prehlad_1_2__</t>
  </si>
  <si>
    <t>2</t>
  </si>
  <si>
    <t>....Časť : výmena okien</t>
  </si>
  <si>
    <t>Časť : zateplenie fasády</t>
  </si>
  <si>
    <t>1 - ZEMNE PRÁCE</t>
  </si>
  <si>
    <t>113106121</t>
  </si>
  <si>
    <t>Rozobratie dlažby pre chodcov z betón. dlaždíc alebo tvárnic</t>
  </si>
  <si>
    <t>11310-6121</t>
  </si>
  <si>
    <t>132111101</t>
  </si>
  <si>
    <t>Hĺbenie rýh šírka do 60 cm v hornine 1-2 ručne</t>
  </si>
  <si>
    <t>13211-1101</t>
  </si>
  <si>
    <t>45.11.21</t>
  </si>
  <si>
    <t xml:space="preserve">1 - ZEMNE PRÁCE  spolu: </t>
  </si>
  <si>
    <t>2 - ZÁKLADY</t>
  </si>
  <si>
    <t>002</t>
  </si>
  <si>
    <t>289971211</t>
  </si>
  <si>
    <t>Zhotovenie vrstvy z geotextílie v sklone do 1:5 šírka do 3 m</t>
  </si>
  <si>
    <t>28997-1211</t>
  </si>
  <si>
    <t>45.25.21</t>
  </si>
  <si>
    <t xml:space="preserve">2 - ZÁKLADY  spolu: </t>
  </si>
  <si>
    <t>4 - VODOROVNÉ KONŠTRUKCIE</t>
  </si>
  <si>
    <t>6931B0110</t>
  </si>
  <si>
    <t>Geotextília netkaná Filtek 200g/m2</t>
  </si>
  <si>
    <t xml:space="preserve">4 - VODOROVNÉ KONŠTRUKCIE  spolu: </t>
  </si>
  <si>
    <t>637121112</t>
  </si>
  <si>
    <t>Odkvapový chodník z dekoračného kameniva hr. 150 mm so zhutnením</t>
  </si>
  <si>
    <t>63712-1112</t>
  </si>
  <si>
    <t>637311121</t>
  </si>
  <si>
    <t>Odkvapový chodník z betónových chodníkových obrubníkov ležatých do lôžka z betónu</t>
  </si>
  <si>
    <t>63731-1121</t>
  </si>
  <si>
    <t>M21 - 155 Elektromontáže</t>
  </si>
  <si>
    <t>921</t>
  </si>
  <si>
    <t>210220022-S</t>
  </si>
  <si>
    <t>Bleskozvod, materiálové dodávky</t>
  </si>
  <si>
    <t>210800014-S</t>
  </si>
  <si>
    <t>Umelé osvetlenie, vnútorné silnoprúdové rozvody</t>
  </si>
  <si>
    <t xml:space="preserve">M21 - 155 Elektromontáže  spolu: </t>
  </si>
  <si>
    <t>Prehlad_1_3__</t>
  </si>
  <si>
    <t>3</t>
  </si>
  <si>
    <t>....Časť : zateplenie fasády</t>
  </si>
  <si>
    <t>Časť : zateplenie striech</t>
  </si>
  <si>
    <t>4</t>
  </si>
  <si>
    <t>....Časť : zateplenie striech</t>
  </si>
  <si>
    <t>Objekt : časť BCD - jasle a vstup</t>
  </si>
  <si>
    <t>..Objekt : časť BCD - jasle a vstup</t>
  </si>
  <si>
    <t>Objekt : časť B,C,D - jasle a vstup</t>
  </si>
  <si>
    <t>342272336</t>
  </si>
  <si>
    <t>Priečky PPP Ytong hr.100mm 550kg/m3</t>
  </si>
  <si>
    <t>34227-2336</t>
  </si>
  <si>
    <t>611434710</t>
  </si>
  <si>
    <t>Dvere vstupné plastové do150x220 celosklené</t>
  </si>
  <si>
    <t>642992720</t>
  </si>
  <si>
    <t>Osadenie dverných zárubní z plastov do 4 m2 s montážnou penou</t>
  </si>
  <si>
    <t>64299-2720</t>
  </si>
  <si>
    <t>003</t>
  </si>
  <si>
    <t>941955001</t>
  </si>
  <si>
    <t>Lešenie ľahké prac. pomocné výš. podlahy do 1,2 m</t>
  </si>
  <si>
    <t>94195-5001</t>
  </si>
  <si>
    <t>45.25.10</t>
  </si>
  <si>
    <t>968081121</t>
  </si>
  <si>
    <t>Vyvesenie alebo zavesenie plast. dverí nad 2 m2</t>
  </si>
  <si>
    <t>96808-1121</t>
  </si>
  <si>
    <t>725330840</t>
  </si>
  <si>
    <t>Demontáž výleviek ocel. alebo liat. bez výtokových armatúr vrátane zablendov. potr. úpr. podlahy.</t>
  </si>
  <si>
    <t>72533-0840</t>
  </si>
  <si>
    <t>735 - Vykurovacie telesá</t>
  </si>
  <si>
    <t>731</t>
  </si>
  <si>
    <t>735159643-S</t>
  </si>
  <si>
    <t>Výmena vykurovacích telies</t>
  </si>
  <si>
    <t xml:space="preserve">735 - Vykurovacie telesá  spolu: </t>
  </si>
  <si>
    <t>Prehlad_2_4__</t>
  </si>
  <si>
    <t>611432420</t>
  </si>
  <si>
    <t>Mreža k oknu 90x60</t>
  </si>
  <si>
    <t>611434650</t>
  </si>
  <si>
    <t>Dvere vstupné plastové 110x280 celosklené</t>
  </si>
  <si>
    <t>313230100</t>
  </si>
  <si>
    <t>Sieť drôtená pozink. proti hmyzu oko 1,25mm, priem. drôtu 0,224mm</t>
  </si>
  <si>
    <t>28.73.13</t>
  </si>
  <si>
    <t>553000020</t>
  </si>
  <si>
    <t>Oceľové konštrukcie - predbežná cena horná terasa B</t>
  </si>
  <si>
    <t>kg</t>
  </si>
  <si>
    <t>28.11.23</t>
  </si>
  <si>
    <t>968072247</t>
  </si>
  <si>
    <t>Vybúranie kov. okenných rámov jednoduchých nad 4 m2</t>
  </si>
  <si>
    <t>96807-2247</t>
  </si>
  <si>
    <t>971033641</t>
  </si>
  <si>
    <t>Vybúr. otvorov do 4 m2 v murive tehl. MV, MVC hr. do 30 cm</t>
  </si>
  <si>
    <t>97103-3641</t>
  </si>
  <si>
    <t>765 - Krytiny tvrdé</t>
  </si>
  <si>
    <t>765</t>
  </si>
  <si>
    <t>765383006</t>
  </si>
  <si>
    <t>Krytina z polykarbonátových komôrkových dosiek rovných hr. 20 mm na kovovu konštrukciu</t>
  </si>
  <si>
    <t>76538-3006</t>
  </si>
  <si>
    <t xml:space="preserve">765 - Krytiny tvrdé  spolu: </t>
  </si>
  <si>
    <t>Prehlad_2_3__</t>
  </si>
  <si>
    <t>767 - Konštrukcie doplnk. kovové stavebné</t>
  </si>
  <si>
    <t>767</t>
  </si>
  <si>
    <t>767832100</t>
  </si>
  <si>
    <t>Montáž rebríkov do muriva s vodorovnou rúrkou</t>
  </si>
  <si>
    <t>76783-2100</t>
  </si>
  <si>
    <t>45.42.12</t>
  </si>
  <si>
    <t>767834102</t>
  </si>
  <si>
    <t>Montáž ochranného koša rebríka zváraním</t>
  </si>
  <si>
    <t>76783-4102</t>
  </si>
  <si>
    <t>5535G0584</t>
  </si>
  <si>
    <t>Rebrík 14 stupňov pozink do 4,5m</t>
  </si>
  <si>
    <t>5535G0592</t>
  </si>
  <si>
    <t>Obruč koša rebríka KTCSAB priemer 750mm pozink</t>
  </si>
  <si>
    <t>5535G0615</t>
  </si>
  <si>
    <t>Oko kotvenia KTSAHO š.390mm pozink</t>
  </si>
  <si>
    <t xml:space="preserve">767 - Konštrukcie doplnk. kovové stavebné  spolu: </t>
  </si>
  <si>
    <t>210010002-S</t>
  </si>
  <si>
    <t>M43 - 172 Montáž oceľových konštrukcií</t>
  </si>
  <si>
    <t>943</t>
  </si>
  <si>
    <t>430801121</t>
  </si>
  <si>
    <t>Montáž ocelovej konštrukcie prístreškov do 1000 kg Z17</t>
  </si>
  <si>
    <t>45.25.42</t>
  </si>
  <si>
    <t>553439080</t>
  </si>
  <si>
    <t>Oceľ jakl.prof. uzatvorený 40/40/4</t>
  </si>
  <si>
    <t>MZ</t>
  </si>
  <si>
    <t xml:space="preserve">M43 - 172 Montáž oceľových konštrukcií  spolu: </t>
  </si>
  <si>
    <t>Prehlad_2_1__</t>
  </si>
  <si>
    <t>KS : 1263</t>
  </si>
  <si>
    <t>Objekt : E,F - Terasy a prestrešené chodníky</t>
  </si>
  <si>
    <t>113107333</t>
  </si>
  <si>
    <t>Odstránenie podkl. alebo krytov z betónu prost. hr. nad 15 do 30 cm</t>
  </si>
  <si>
    <t>11310-7333</t>
  </si>
  <si>
    <t>001</t>
  </si>
  <si>
    <t>133202120</t>
  </si>
  <si>
    <t>Hĺbenie šachiet v horn. tr.3 ručné do 1,00 m2 pôdorys. plochy</t>
  </si>
  <si>
    <t>13320-2120</t>
  </si>
  <si>
    <t>162601102</t>
  </si>
  <si>
    <t>Vodorovné premiestnenie výkopu do 5000 m horn. tr. 1-4</t>
  </si>
  <si>
    <t>16260-1102</t>
  </si>
  <si>
    <t>45.11.24</t>
  </si>
  <si>
    <t>167101100</t>
  </si>
  <si>
    <t>Nakladanie výkopku tr.1-4 ručne</t>
  </si>
  <si>
    <t>16710-1100</t>
  </si>
  <si>
    <t>174201101</t>
  </si>
  <si>
    <t>Zásyp nezhutnený jám, rýh, šachiet alebo okolo objektu</t>
  </si>
  <si>
    <t>17420-1101</t>
  </si>
  <si>
    <t>211</t>
  </si>
  <si>
    <t>275311117</t>
  </si>
  <si>
    <t>Základové pätky z betónu prostého tr. C 25/30, cement portlandský</t>
  </si>
  <si>
    <t>27531-1117</t>
  </si>
  <si>
    <t>631315511</t>
  </si>
  <si>
    <t>Mazanina z betónu prostého tr. C12/15 hr. 12-24 cm</t>
  </si>
  <si>
    <t>63131-5511</t>
  </si>
  <si>
    <t>631315711</t>
  </si>
  <si>
    <t>Mazanina z betónu prostého tr. C25/30 hr. 12-24 cm</t>
  </si>
  <si>
    <t>63131-5711</t>
  </si>
  <si>
    <t>631351101</t>
  </si>
  <si>
    <t>Debnenie stien, rýh a otvorov v podlahách zhotovenie</t>
  </si>
  <si>
    <t>63135-1101</t>
  </si>
  <si>
    <t>631351102</t>
  </si>
  <si>
    <t>Debnenie stien, rýh a otvorov v podlahách odstránenie</t>
  </si>
  <si>
    <t>63135-1102</t>
  </si>
  <si>
    <t>632451441</t>
  </si>
  <si>
    <t>Doplnenie cementového poteru pl. do 1 m2, hr. 30-40 mm</t>
  </si>
  <si>
    <t>63245-1441</t>
  </si>
  <si>
    <t>253</t>
  </si>
  <si>
    <t>641941472</t>
  </si>
  <si>
    <t>Osadenie rámov oceľ. okná do 10 m2</t>
  </si>
  <si>
    <t>64194-1472</t>
  </si>
  <si>
    <t>641941572</t>
  </si>
  <si>
    <t>Osadenie rámov oceľ. okná nad 10 m2</t>
  </si>
  <si>
    <t>64194-1572</t>
  </si>
  <si>
    <t>979087312</t>
  </si>
  <si>
    <t>Vodor. prem. vybúr. hmôt k miestu nakládky nosením do 10 m</t>
  </si>
  <si>
    <t>97908-7312</t>
  </si>
  <si>
    <t>979131415</t>
  </si>
  <si>
    <t>Poplatok za uloženie vykopanej zeminy</t>
  </si>
  <si>
    <t>97913-1415</t>
  </si>
  <si>
    <t>712 - Povlakové krytiny</t>
  </si>
  <si>
    <t>712</t>
  </si>
  <si>
    <t>712300831</t>
  </si>
  <si>
    <t>Odstránenie povl. krytiny striech do 10° 1-vrstvovej</t>
  </si>
  <si>
    <t>71230-0831</t>
  </si>
  <si>
    <t>45.22.12</t>
  </si>
  <si>
    <t>712361705</t>
  </si>
  <si>
    <t>Zhotovenie povlakovej krytiny striech do 10° fóliou lepenou so zvaranými spojmi</t>
  </si>
  <si>
    <t>71236-1705</t>
  </si>
  <si>
    <t>6282B0968</t>
  </si>
  <si>
    <t>Fólia MONARPLAN GF 1,5 - šír.2,12 m dĺ.15m</t>
  </si>
  <si>
    <t>712363003</t>
  </si>
  <si>
    <t>Vytvor. spoja dvoch fólií z mäkč. PVC teplovzd. navarením</t>
  </si>
  <si>
    <t>71236-3003</t>
  </si>
  <si>
    <t>45.22.20</t>
  </si>
  <si>
    <t xml:space="preserve">712 - Povlakové krytiny  spolu: </t>
  </si>
  <si>
    <t>764 - Konštrukcie klampiarske</t>
  </si>
  <si>
    <t>764</t>
  </si>
  <si>
    <t>764111353</t>
  </si>
  <si>
    <t>Montáž oplechovania z pozinkovaného plechu, odkvapov na strechách s lepenkovou krytinou zo segmentov r.š. 330 mm</t>
  </si>
  <si>
    <t>76411-1353</t>
  </si>
  <si>
    <t>764153321</t>
  </si>
  <si>
    <t>Montáž lemovania z pozinkovaného plechu, múrov na plochých strechách, s krycím plechom r.š. 500 mm</t>
  </si>
  <si>
    <t>76415-3321</t>
  </si>
  <si>
    <t>1387A0106</t>
  </si>
  <si>
    <t>Plech lakoplastovaný š.1000-1250mm hr.0,60mm Polyester hladký tabuľový, zvitkový</t>
  </si>
  <si>
    <t>764323830</t>
  </si>
  <si>
    <t>Klamp. demont. odkvapov lep. kryt. rš 330</t>
  </si>
  <si>
    <t>76432-3830</t>
  </si>
  <si>
    <t>45.22.13</t>
  </si>
  <si>
    <t>764331850</t>
  </si>
  <si>
    <t>Klamp. demont. lem. múrov na ploch. strech. rš 500, do 30°</t>
  </si>
  <si>
    <t>76433-1850</t>
  </si>
  <si>
    <t>553441702</t>
  </si>
  <si>
    <t>Žľab klamp.PZ pododkvapový, polkruhový Z 33</t>
  </si>
  <si>
    <t xml:space="preserve">281210              </t>
  </si>
  <si>
    <t>764352223</t>
  </si>
  <si>
    <t>Montáž PZ žľaby pododkvap.polkruh Z 33 dl 2 až 6m,sedlová,pult.strecha</t>
  </si>
  <si>
    <t>76435-2223</t>
  </si>
  <si>
    <t>764352810</t>
  </si>
  <si>
    <t>Klamp. demont. žľaby polkruhové rš 330, do 30°</t>
  </si>
  <si>
    <t>76435-2810</t>
  </si>
  <si>
    <t>764359211</t>
  </si>
  <si>
    <t>Klamp. PZ pl. žľaby kotlík konický pre rúry o d-100</t>
  </si>
  <si>
    <t>76435-9211</t>
  </si>
  <si>
    <t>764359810</t>
  </si>
  <si>
    <t>Klamp. demont. kotlík konický d-150, do 30°</t>
  </si>
  <si>
    <t>76435-9810</t>
  </si>
  <si>
    <t>764453842</t>
  </si>
  <si>
    <t>Klamp. demont. kolien horných kruh. 100</t>
  </si>
  <si>
    <t>76445-3842</t>
  </si>
  <si>
    <t>764454212</t>
  </si>
  <si>
    <t>Montáž PZ pl. rúry odpadové kruhové ZR d-100</t>
  </si>
  <si>
    <t>76445-4212</t>
  </si>
  <si>
    <t>553443110</t>
  </si>
  <si>
    <t>Zvodová rúra PZ ZR d-100</t>
  </si>
  <si>
    <t>764454222</t>
  </si>
  <si>
    <t>Montáž PZ horné koleno KCS 100 d-100</t>
  </si>
  <si>
    <t>76445-4222</t>
  </si>
  <si>
    <t>553442961</t>
  </si>
  <si>
    <t>Koleno "S" PZ cínované horné KCS d-100</t>
  </si>
  <si>
    <t>764454232</t>
  </si>
  <si>
    <t>Montáž PZ výtokové koleno KCV 100 d-100</t>
  </si>
  <si>
    <t>76445-4232</t>
  </si>
  <si>
    <t>553442971</t>
  </si>
  <si>
    <t>Koleno "V" PZ cínované dolné KCV d-100</t>
  </si>
  <si>
    <t>764454801</t>
  </si>
  <si>
    <t>Klamp. demont. rúr odpadových kruhových d-100</t>
  </si>
  <si>
    <t>76445-4801</t>
  </si>
  <si>
    <t>764456852</t>
  </si>
  <si>
    <t>Klamp. demont. kolien výtokových kruhových d-100</t>
  </si>
  <si>
    <t>76445-6852</t>
  </si>
  <si>
    <t xml:space="preserve">764 - Konštrukcie klampiarske  spolu: </t>
  </si>
  <si>
    <t>767161120</t>
  </si>
  <si>
    <t>Montáž zábradlia rovného z rúrok do muriva, do 30 kg</t>
  </si>
  <si>
    <t>76716-1120</t>
  </si>
  <si>
    <t>5530A2801</t>
  </si>
  <si>
    <t>Zábradlie-oceľ MM327663 žiarovo zinkované upevnenie zabetónovaním rozmer do1500x1000mm (rúrka priemer 40mm)</t>
  </si>
  <si>
    <t>767914810</t>
  </si>
  <si>
    <t>Demontáž oplotenia (zábradlia) rámového výšky do 1 m</t>
  </si>
  <si>
    <t>76791-4810</t>
  </si>
  <si>
    <t>45.34.10</t>
  </si>
  <si>
    <t>771071131</t>
  </si>
  <si>
    <t>Montáž keram. dlažieb mrazuvzdorným lepidlom Weber - Terranova COL - GRES ( velkoformátové )</t>
  </si>
  <si>
    <t>77107-1131</t>
  </si>
  <si>
    <t>597639700</t>
  </si>
  <si>
    <t>Dlaž. neglaz. slin. TAURUS 400x400x10I</t>
  </si>
  <si>
    <t>776591220</t>
  </si>
  <si>
    <t>Položenie povl. podláh elastických športových hr. nad 9 mm</t>
  </si>
  <si>
    <t>77659-1220</t>
  </si>
  <si>
    <t>277950831</t>
  </si>
  <si>
    <t>Športový povrch EPDM</t>
  </si>
  <si>
    <t>783 - Nátery</t>
  </si>
  <si>
    <t>783</t>
  </si>
  <si>
    <t>783125130</t>
  </si>
  <si>
    <t>Nátery ocel. konštr. ľahk. C, CC syntetické dvojnásobné</t>
  </si>
  <si>
    <t>78312-5130</t>
  </si>
  <si>
    <t>45.44.2*</t>
  </si>
  <si>
    <t>783125730</t>
  </si>
  <si>
    <t>Nátery ocel. konštr. ľahk. C, CC syntetické základné</t>
  </si>
  <si>
    <t>78312-5730</t>
  </si>
  <si>
    <t xml:space="preserve">783 - Nátery  spolu: </t>
  </si>
  <si>
    <t>Montáž ocelovej konštrukcie prístreškov do 1000 kg</t>
  </si>
  <si>
    <t>136110240</t>
  </si>
  <si>
    <t>Plech oceľ. hrubý hladký S 235 JR G1 (11 373).0 8x1000x2000 mm</t>
  </si>
  <si>
    <t>27.10.40</t>
  </si>
  <si>
    <t>136110320</t>
  </si>
  <si>
    <t>Plech oceľ. hrubý hladký S 235 JR G1 (11 373).0 12x1000x2000 mm</t>
  </si>
  <si>
    <t>553439105</t>
  </si>
  <si>
    <t>Oceľ jakl.prof. uzatvorený 60/60/4</t>
  </si>
  <si>
    <t>553439109</t>
  </si>
  <si>
    <t>Oceľ jakl.prof. uzatvorený 120/120/6</t>
  </si>
  <si>
    <t>Prehlad_5___</t>
  </si>
  <si>
    <t>Objekt : EF - Terasy a prestrešené chodníky</t>
  </si>
  <si>
    <t>5</t>
  </si>
  <si>
    <t>..Objekt : EF - Terasy a prestrešené chodníky</t>
  </si>
  <si>
    <t>Spolu:</t>
  </si>
  <si>
    <t xml:space="preserve"> NUS celkom</t>
  </si>
  <si>
    <t xml:space="preserve"> IN celkom</t>
  </si>
  <si>
    <t xml:space="preserve"> ON celkom</t>
  </si>
  <si>
    <t>DPH 1. sadzba</t>
  </si>
  <si>
    <t>DPH 2. sadzba</t>
  </si>
  <si>
    <t>Mreža bezpečnostná otvárateľná do výšky 210cm typ Z02</t>
  </si>
  <si>
    <t>Mreža k oknu 1230x185 typ Z01</t>
  </si>
  <si>
    <t>767662210</t>
  </si>
  <si>
    <t>Montáž mreží otváravých Z14</t>
  </si>
  <si>
    <t>76766-2210</t>
  </si>
  <si>
    <t>553925720</t>
  </si>
  <si>
    <t>Bezpečnostná mreža proti vlámaniu priemer 550mm Z14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</si>
</sst>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3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8"/>
      <color rgb="FF0070C0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11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82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top" wrapText="1"/>
    </xf>
    <xf numFmtId="49" fontId="1" fillId="0" borderId="51" xfId="0" applyNumberFormat="1" applyFont="1" applyBorder="1" applyAlignment="1">
      <alignment horizontal="center"/>
    </xf>
    <xf numFmtId="49" fontId="1" fillId="0" borderId="52" xfId="0" applyNumberFormat="1" applyFont="1" applyBorder="1" applyAlignment="1">
      <alignment horizontal="center"/>
    </xf>
    <xf numFmtId="4" fontId="1" fillId="0" borderId="0" xfId="0" applyNumberFormat="1" applyFont="1"/>
    <xf numFmtId="49" fontId="1" fillId="0" borderId="53" xfId="0" applyNumberFormat="1" applyFont="1" applyBorder="1" applyAlignment="1">
      <alignment horizontal="center" vertical="top" wrapText="1"/>
    </xf>
    <xf numFmtId="49" fontId="1" fillId="0" borderId="54" xfId="0" applyNumberFormat="1" applyFont="1" applyBorder="1" applyAlignment="1">
      <alignment horizontal="center"/>
    </xf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62" xfId="49" applyFont="1" applyBorder="1" applyAlignment="1">
      <alignment horizontal="right" vertical="center"/>
    </xf>
    <xf numFmtId="0" fontId="1" fillId="0" borderId="6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64" xfId="49" applyFont="1" applyBorder="1" applyAlignment="1">
      <alignment horizontal="left" vertical="center"/>
    </xf>
    <xf numFmtId="0" fontId="1" fillId="0" borderId="65" xfId="49" applyFont="1" applyBorder="1" applyAlignment="1">
      <alignment horizontal="left" vertical="center"/>
    </xf>
    <xf numFmtId="0" fontId="1" fillId="0" borderId="66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3" fontId="1" fillId="0" borderId="67" xfId="49" applyNumberFormat="1" applyFont="1" applyBorder="1" applyAlignment="1">
      <alignment horizontal="right" vertical="center"/>
    </xf>
    <xf numFmtId="0" fontId="1" fillId="0" borderId="63" xfId="49" applyFont="1" applyBorder="1" applyAlignment="1">
      <alignment horizontal="right" vertical="center"/>
    </xf>
    <xf numFmtId="3" fontId="1" fillId="0" borderId="68" xfId="49" applyNumberFormat="1" applyFont="1" applyBorder="1" applyAlignment="1">
      <alignment horizontal="right" vertical="center"/>
    </xf>
    <xf numFmtId="0" fontId="1" fillId="0" borderId="65" xfId="49" applyFont="1" applyBorder="1" applyAlignment="1">
      <alignment horizontal="right" vertical="center"/>
    </xf>
    <xf numFmtId="3" fontId="1" fillId="0" borderId="69" xfId="49" applyNumberFormat="1" applyFont="1" applyBorder="1" applyAlignment="1">
      <alignment horizontal="right" vertical="center"/>
    </xf>
    <xf numFmtId="0" fontId="1" fillId="0" borderId="66" xfId="49" applyFont="1" applyBorder="1" applyAlignment="1">
      <alignment horizontal="right" vertical="center"/>
    </xf>
    <xf numFmtId="0" fontId="3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1" xfId="49" applyFont="1" applyBorder="1" applyAlignment="1">
      <alignment horizontal="center" vertical="center"/>
    </xf>
    <xf numFmtId="0" fontId="1" fillId="0" borderId="72" xfId="49" applyFont="1" applyBorder="1" applyAlignment="1">
      <alignment horizontal="center" vertical="center"/>
    </xf>
    <xf numFmtId="0" fontId="1" fillId="0" borderId="73" xfId="49" applyFont="1" applyBorder="1" applyAlignment="1">
      <alignment horizontal="center" vertical="center"/>
    </xf>
    <xf numFmtId="0" fontId="1" fillId="0" borderId="74" xfId="49" applyFont="1" applyBorder="1" applyAlignment="1">
      <alignment horizontal="center" vertical="center"/>
    </xf>
    <xf numFmtId="0" fontId="1" fillId="0" borderId="75" xfId="49" applyFont="1" applyBorder="1" applyAlignment="1">
      <alignment horizontal="left" vertical="center"/>
    </xf>
    <xf numFmtId="0" fontId="1" fillId="0" borderId="77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9" xfId="49" applyFont="1" applyBorder="1" applyAlignment="1">
      <alignment horizontal="left" vertical="center"/>
    </xf>
    <xf numFmtId="0" fontId="1" fillId="0" borderId="51" xfId="49" applyFont="1" applyBorder="1" applyAlignment="1">
      <alignment horizontal="center" vertical="center"/>
    </xf>
    <xf numFmtId="0" fontId="1" fillId="0" borderId="52" xfId="49" applyFont="1" applyBorder="1" applyAlignment="1">
      <alignment horizontal="left" vertical="center"/>
    </xf>
    <xf numFmtId="0" fontId="1" fillId="0" borderId="83" xfId="49" applyFont="1" applyBorder="1" applyAlignment="1">
      <alignment horizontal="center" vertical="center"/>
    </xf>
    <xf numFmtId="0" fontId="1" fillId="0" borderId="73" xfId="49" applyFont="1" applyBorder="1" applyAlignment="1">
      <alignment horizontal="lef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center" vertical="center"/>
    </xf>
    <xf numFmtId="10" fontId="1" fillId="0" borderId="64" xfId="49" applyNumberFormat="1" applyFont="1" applyBorder="1" applyAlignment="1">
      <alignment horizontal="right" vertical="center"/>
    </xf>
    <xf numFmtId="10" fontId="1" fillId="0" borderId="86" xfId="49" applyNumberFormat="1" applyFont="1" applyBorder="1" applyAlignment="1">
      <alignment horizontal="right" vertical="center"/>
    </xf>
    <xf numFmtId="10" fontId="1" fillId="0" borderId="58" xfId="49" applyNumberFormat="1" applyFont="1" applyBorder="1" applyAlignment="1">
      <alignment horizontal="right" vertical="center"/>
    </xf>
    <xf numFmtId="10" fontId="1" fillId="0" borderId="87" xfId="49" applyNumberFormat="1" applyFont="1" applyBorder="1" applyAlignment="1">
      <alignment horizontal="right" vertical="center"/>
    </xf>
    <xf numFmtId="0" fontId="1" fillId="0" borderId="81" xfId="49" applyFont="1" applyBorder="1" applyAlignment="1">
      <alignment horizontal="left" vertical="center"/>
    </xf>
    <xf numFmtId="0" fontId="1" fillId="0" borderId="83" xfId="49" applyFont="1" applyBorder="1" applyAlignment="1">
      <alignment horizontal="right" vertical="center"/>
    </xf>
    <xf numFmtId="0" fontId="1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0" xfId="49" applyFont="1" applyBorder="1" applyAlignment="1">
      <alignment horizontal="right" vertical="center"/>
    </xf>
    <xf numFmtId="0" fontId="1" fillId="0" borderId="91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9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92" xfId="49" applyFont="1" applyBorder="1" applyAlignment="1">
      <alignment horizontal="righ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3" xfId="49" applyNumberFormat="1" applyFont="1" applyBorder="1" applyAlignment="1">
      <alignment horizontal="right" vertical="center"/>
    </xf>
    <xf numFmtId="0" fontId="3" fillId="0" borderId="94" xfId="49" applyFont="1" applyBorder="1" applyAlignment="1">
      <alignment horizontal="center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0" xfId="49" applyFont="1" applyBorder="1" applyAlignment="1">
      <alignment horizontal="center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0" fontId="1" fillId="0" borderId="99" xfId="49" applyFont="1" applyBorder="1" applyAlignment="1">
      <alignment horizontal="left" vertical="center"/>
    </xf>
    <xf numFmtId="0" fontId="1" fillId="0" borderId="100" xfId="49" applyFont="1" applyBorder="1" applyAlignment="1">
      <alignment horizontal="left" vertical="center"/>
    </xf>
    <xf numFmtId="0" fontId="1" fillId="0" borderId="101" xfId="49" applyFont="1" applyBorder="1" applyAlignment="1">
      <alignment horizontal="left" vertical="center"/>
    </xf>
    <xf numFmtId="0" fontId="1" fillId="0" borderId="102" xfId="49" applyFont="1" applyBorder="1" applyAlignment="1">
      <alignment horizontal="lef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101" xfId="49" applyNumberFormat="1" applyFont="1" applyBorder="1" applyAlignment="1">
      <alignment horizontal="right" vertical="center"/>
    </xf>
    <xf numFmtId="3" fontId="1" fillId="0" borderId="102" xfId="49" applyNumberFormat="1" applyFont="1" applyBorder="1" applyAlignment="1">
      <alignment horizontal="right" vertical="center"/>
    </xf>
    <xf numFmtId="0" fontId="1" fillId="0" borderId="103" xfId="49" applyFont="1" applyBorder="1" applyAlignment="1">
      <alignment horizontal="left" vertical="center"/>
    </xf>
    <xf numFmtId="0" fontId="1" fillId="0" borderId="81" xfId="49" applyFont="1" applyBorder="1" applyAlignment="1">
      <alignment horizontal="right" vertical="center"/>
    </xf>
    <xf numFmtId="0" fontId="1" fillId="0" borderId="87" xfId="49" applyFont="1" applyBorder="1" applyAlignment="1">
      <alignment horizontal="left" vertical="center"/>
    </xf>
    <xf numFmtId="0" fontId="1" fillId="0" borderId="68" xfId="49" applyFont="1" applyBorder="1" applyAlignment="1">
      <alignment horizontal="right" vertical="center"/>
    </xf>
    <xf numFmtId="0" fontId="1" fillId="0" borderId="104" xfId="49" applyFont="1" applyBorder="1" applyAlignment="1">
      <alignment horizontal="left" vertical="center"/>
    </xf>
    <xf numFmtId="169" fontId="1" fillId="0" borderId="105" xfId="49" applyNumberFormat="1" applyFont="1" applyBorder="1" applyAlignment="1">
      <alignment horizontal="right" vertical="center"/>
    </xf>
    <xf numFmtId="0" fontId="1" fillId="0" borderId="106" xfId="49" applyFont="1" applyBorder="1" applyAlignment="1">
      <alignment horizontal="center" vertical="center"/>
    </xf>
    <xf numFmtId="0" fontId="1" fillId="0" borderId="107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8" xfId="0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109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Continuous"/>
    </xf>
    <xf numFmtId="0" fontId="1" fillId="0" borderId="113" xfId="0" applyFont="1" applyBorder="1" applyAlignment="1">
      <alignment horizontal="centerContinuous"/>
    </xf>
    <xf numFmtId="0" fontId="1" fillId="0" borderId="114" xfId="0" applyFont="1" applyBorder="1" applyAlignment="1">
      <alignment horizontal="centerContinuous"/>
    </xf>
    <xf numFmtId="0" fontId="1" fillId="0" borderId="110" xfId="0" applyFont="1" applyBorder="1" applyAlignment="1">
      <alignment horizontal="center"/>
    </xf>
    <xf numFmtId="0" fontId="1" fillId="0" borderId="111" xfId="0" applyFont="1" applyBorder="1" applyAlignment="1">
      <alignment horizontal="center"/>
    </xf>
    <xf numFmtId="0" fontId="6" fillId="0" borderId="110" xfId="0" applyFont="1" applyBorder="1" applyAlignment="1" applyProtection="1">
      <alignment horizontal="center"/>
      <protection locked="0"/>
    </xf>
    <xf numFmtId="0" fontId="6" fillId="0" borderId="108" xfId="0" applyFont="1" applyBorder="1" applyAlignment="1" applyProtection="1">
      <alignment horizontal="center"/>
      <protection locked="0"/>
    </xf>
    <xf numFmtId="0" fontId="1" fillId="0" borderId="108" xfId="0" applyFont="1" applyBorder="1" applyAlignment="1" applyProtection="1">
      <alignment horizontal="center"/>
      <protection locked="0"/>
    </xf>
    <xf numFmtId="0" fontId="6" fillId="0" borderId="111" xfId="0" applyFont="1" applyBorder="1" applyAlignment="1" applyProtection="1">
      <alignment horizontal="center"/>
      <protection locked="0"/>
    </xf>
    <xf numFmtId="0" fontId="6" fillId="0" borderId="109" xfId="0" applyFont="1" applyBorder="1" applyAlignment="1" applyProtection="1">
      <alignment horizontal="center"/>
      <protection locked="0"/>
    </xf>
    <xf numFmtId="0" fontId="1" fillId="0" borderId="109" xfId="0" applyFont="1" applyBorder="1" applyAlignment="1" applyProtection="1">
      <alignment horizontal="center"/>
      <protection locked="0"/>
    </xf>
    <xf numFmtId="167" fontId="1" fillId="0" borderId="109" xfId="0" applyNumberFormat="1" applyFont="1" applyBorder="1"/>
    <xf numFmtId="0" fontId="1" fillId="0" borderId="109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8" xfId="0" applyNumberFormat="1" applyFont="1" applyBorder="1" applyAlignment="1">
      <alignment horizontal="left"/>
    </xf>
    <xf numFmtId="0" fontId="1" fillId="0" borderId="108" xfId="0" applyFont="1" applyBorder="1" applyAlignment="1">
      <alignment horizontal="right"/>
    </xf>
    <xf numFmtId="49" fontId="1" fillId="0" borderId="109" xfId="0" applyNumberFormat="1" applyFont="1" applyBorder="1" applyAlignment="1">
      <alignment horizontal="left"/>
    </xf>
    <xf numFmtId="0" fontId="1" fillId="0" borderId="109" xfId="0" applyFont="1" applyBorder="1" applyAlignment="1">
      <alignment horizontal="right"/>
    </xf>
    <xf numFmtId="0" fontId="0" fillId="50" borderId="0" xfId="0" applyFill="1"/>
    <xf numFmtId="0" fontId="0" fillId="51" borderId="0" xfId="0" applyFill="1"/>
    <xf numFmtId="49" fontId="0" fillId="0" borderId="0" xfId="0" applyNumberFormat="1"/>
    <xf numFmtId="4" fontId="1" fillId="0" borderId="75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8" xfId="49" applyNumberFormat="1" applyFont="1" applyBorder="1" applyAlignment="1">
      <alignment horizontal="right" vertical="center"/>
    </xf>
    <xf numFmtId="4" fontId="1" fillId="0" borderId="80" xfId="49" applyNumberFormat="1" applyFont="1" applyBorder="1" applyAlignment="1">
      <alignment horizontal="right" vertical="center"/>
    </xf>
    <xf numFmtId="4" fontId="1" fillId="0" borderId="52" xfId="49" applyNumberFormat="1" applyFont="1" applyBorder="1" applyAlignment="1">
      <alignment horizontal="right" vertical="center"/>
    </xf>
    <xf numFmtId="4" fontId="1" fillId="0" borderId="81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" fontId="1" fillId="0" borderId="87" xfId="49" applyNumberFormat="1" applyFont="1" applyBorder="1" applyAlignment="1">
      <alignment horizontal="right" vertical="center"/>
    </xf>
    <xf numFmtId="49" fontId="4" fillId="0" borderId="0" xfId="1" applyNumberFormat="1" applyFont="1"/>
    <xf numFmtId="0" fontId="1" fillId="0" borderId="115" xfId="0" applyFont="1" applyBorder="1" applyAlignment="1">
      <alignment horizontal="right" vertical="top"/>
    </xf>
    <xf numFmtId="49" fontId="3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horizontal="left" vertical="top" wrapText="1"/>
    </xf>
    <xf numFmtId="167" fontId="1" fillId="0" borderId="115" xfId="0" applyNumberFormat="1" applyFont="1" applyBorder="1" applyAlignment="1">
      <alignment vertical="top"/>
    </xf>
    <xf numFmtId="0" fontId="1" fillId="0" borderId="115" xfId="0" applyFont="1" applyBorder="1" applyAlignment="1">
      <alignment vertical="top"/>
    </xf>
    <xf numFmtId="4" fontId="1" fillId="0" borderId="115" xfId="0" applyNumberFormat="1" applyFont="1" applyBorder="1" applyAlignment="1">
      <alignment vertical="top"/>
    </xf>
    <xf numFmtId="172" fontId="1" fillId="0" borderId="115" xfId="0" applyNumberFormat="1" applyFont="1" applyBorder="1" applyAlignment="1">
      <alignment vertical="top"/>
    </xf>
    <xf numFmtId="0" fontId="1" fillId="0" borderId="115" xfId="0" applyFont="1" applyBorder="1" applyAlignment="1">
      <alignment horizontal="center" vertical="top"/>
    </xf>
    <xf numFmtId="175" fontId="1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horizontal="center" vertical="top"/>
    </xf>
    <xf numFmtId="49" fontId="1" fillId="0" borderId="115" xfId="0" applyNumberFormat="1" applyFont="1" applyBorder="1" applyAlignment="1">
      <alignment horizontal="right" vertical="top" wrapText="1"/>
    </xf>
    <xf numFmtId="4" fontId="3" fillId="0" borderId="115" xfId="0" applyNumberFormat="1" applyFont="1" applyBorder="1" applyAlignment="1">
      <alignment vertical="top"/>
    </xf>
    <xf numFmtId="172" fontId="3" fillId="0" borderId="115" xfId="0" applyNumberFormat="1" applyFont="1" applyBorder="1" applyAlignment="1">
      <alignment vertical="top"/>
    </xf>
    <xf numFmtId="167" fontId="3" fillId="0" borderId="115" xfId="0" applyNumberFormat="1" applyFont="1" applyBorder="1" applyAlignment="1">
      <alignment vertical="top"/>
    </xf>
    <xf numFmtId="49" fontId="3" fillId="0" borderId="115" xfId="0" applyNumberFormat="1" applyFont="1" applyBorder="1" applyAlignment="1">
      <alignment horizontal="center" vertical="top"/>
    </xf>
    <xf numFmtId="49" fontId="3" fillId="0" borderId="115" xfId="0" applyNumberFormat="1" applyFont="1" applyBorder="1" applyAlignment="1">
      <alignment horizontal="left" vertical="top" wrapText="1"/>
    </xf>
    <xf numFmtId="49" fontId="30" fillId="0" borderId="115" xfId="0" applyNumberFormat="1" applyFont="1" applyBorder="1" applyAlignment="1">
      <alignment vertical="top"/>
    </xf>
    <xf numFmtId="167" fontId="30" fillId="0" borderId="115" xfId="0" applyNumberFormat="1" applyFont="1" applyBorder="1" applyAlignment="1">
      <alignment vertical="top"/>
    </xf>
    <xf numFmtId="0" fontId="30" fillId="0" borderId="115" xfId="0" applyFont="1" applyBorder="1" applyAlignment="1">
      <alignment vertical="top"/>
    </xf>
    <xf numFmtId="172" fontId="30" fillId="0" borderId="115" xfId="0" applyNumberFormat="1" applyFont="1" applyBorder="1" applyAlignment="1">
      <alignment vertical="top"/>
    </xf>
    <xf numFmtId="0" fontId="30" fillId="0" borderId="115" xfId="0" applyFont="1" applyBorder="1" applyAlignment="1">
      <alignment horizontal="center" vertical="top"/>
    </xf>
    <xf numFmtId="175" fontId="30" fillId="0" borderId="115" xfId="0" applyNumberFormat="1" applyFont="1" applyBorder="1" applyAlignment="1">
      <alignment vertical="top"/>
    </xf>
    <xf numFmtId="0" fontId="30" fillId="0" borderId="0" xfId="0" applyFont="1"/>
    <xf numFmtId="0" fontId="31" fillId="0" borderId="115" xfId="0" applyFont="1" applyBorder="1" applyAlignment="1">
      <alignment horizontal="right" vertical="top"/>
    </xf>
    <xf numFmtId="49" fontId="31" fillId="0" borderId="115" xfId="0" applyNumberFormat="1" applyFont="1" applyBorder="1" applyAlignment="1">
      <alignment horizontal="center" vertical="top"/>
    </xf>
    <xf numFmtId="49" fontId="31" fillId="0" borderId="115" xfId="0" applyNumberFormat="1" applyFont="1" applyBorder="1" applyAlignment="1">
      <alignment vertical="top"/>
    </xf>
    <xf numFmtId="49" fontId="31" fillId="0" borderId="115" xfId="0" applyNumberFormat="1" applyFont="1" applyBorder="1" applyAlignment="1">
      <alignment horizontal="left" vertical="top" wrapText="1"/>
    </xf>
    <xf numFmtId="167" fontId="31" fillId="0" borderId="115" xfId="0" applyNumberFormat="1" applyFont="1" applyBorder="1" applyAlignment="1">
      <alignment vertical="top"/>
    </xf>
    <xf numFmtId="0" fontId="31" fillId="0" borderId="115" xfId="0" applyFont="1" applyBorder="1" applyAlignment="1">
      <alignment vertical="top"/>
    </xf>
    <xf numFmtId="4" fontId="31" fillId="0" borderId="115" xfId="0" applyNumberFormat="1" applyFont="1" applyBorder="1" applyAlignment="1">
      <alignment vertical="top"/>
    </xf>
    <xf numFmtId="49" fontId="32" fillId="0" borderId="115" xfId="0" applyNumberFormat="1" applyFont="1" applyBorder="1" applyAlignment="1">
      <alignment horizontal="center" vertical="top"/>
    </xf>
    <xf numFmtId="49" fontId="32" fillId="0" borderId="115" xfId="0" applyNumberFormat="1" applyFont="1" applyBorder="1" applyAlignment="1">
      <alignment vertical="top"/>
    </xf>
  </cellXfs>
  <cellStyles count="81">
    <cellStyle name="1 000 Sk" xfId="60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8" xr:uid="{00000000-0005-0000-0000-000003000000}"/>
    <cellStyle name="1000 Sk_fakturuj99" xfId="31" xr:uid="{00000000-0005-0000-0000-000004000000}"/>
    <cellStyle name="20 % – Zvýraznění1" xfId="53" xr:uid="{00000000-0005-0000-0000-000005000000}"/>
    <cellStyle name="20 % – Zvýraznění2" xfId="57" xr:uid="{00000000-0005-0000-0000-000006000000}"/>
    <cellStyle name="20 % – Zvýraznění3" xfId="29" xr:uid="{00000000-0005-0000-0000-000007000000}"/>
    <cellStyle name="20 % – Zvýraznění4" xfId="61" xr:uid="{00000000-0005-0000-0000-000008000000}"/>
    <cellStyle name="20 % – Zvýraznění5" xfId="62" xr:uid="{00000000-0005-0000-0000-000009000000}"/>
    <cellStyle name="20 % – Zvýraznění6" xfId="63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4" xr:uid="{00000000-0005-0000-0000-000012000000}"/>
    <cellStyle name="40 % – Zvýraznění3" xfId="65" xr:uid="{00000000-0005-0000-0000-000013000000}"/>
    <cellStyle name="40 % – Zvýraznění4" xfId="66" xr:uid="{00000000-0005-0000-0000-000014000000}"/>
    <cellStyle name="40 % – Zvýraznění5" xfId="36" xr:uid="{00000000-0005-0000-0000-000015000000}"/>
    <cellStyle name="40 % – Zvýraznění6" xfId="67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1D000000}"/>
    <cellStyle name="60 % – Zvýraznění2" xfId="69" xr:uid="{00000000-0005-0000-0000-00001E000000}"/>
    <cellStyle name="60 % – Zvýraznění3" xfId="70" xr:uid="{00000000-0005-0000-0000-00001F000000}"/>
    <cellStyle name="60 % – Zvýraznění4" xfId="71" xr:uid="{00000000-0005-0000-0000-000020000000}"/>
    <cellStyle name="60 % – Zvýraznění5" xfId="72" xr:uid="{00000000-0005-0000-0000-000021000000}"/>
    <cellStyle name="60 % – Zvýraznění6" xfId="73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 xr:uid="{00000000-0005-0000-0000-000029000000}"/>
    <cellStyle name="Čiarka" xfId="3" builtinId="3" customBuiltin="1"/>
    <cellStyle name="Čiarka [0]" xfId="4" builtinId="6" customBuiltin="1"/>
    <cellStyle name="data" xfId="75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7" xr:uid="{00000000-0005-0000-0000-000039000000}"/>
    <cellStyle name="normálne_KLs" xfId="1" xr:uid="{00000000-0005-0000-0000-00003B000000}"/>
    <cellStyle name="normálne_KLv" xfId="49" xr:uid="{00000000-0005-0000-0000-00003C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8" xr:uid="{00000000-0005-0000-0000-000042000000}"/>
    <cellStyle name="Text upozornění" xfId="79" xr:uid="{00000000-0005-0000-0000-000043000000}"/>
    <cellStyle name="Text upozornenia" xfId="15" builtinId="11" customBuiltin="1"/>
    <cellStyle name="TEXT1" xfId="80" xr:uid="{00000000-0005-0000-0000-000045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F26F-B4DD-4E8E-A904-3AD2557392D1}">
  <dimension ref="A1:AD17"/>
  <sheetViews>
    <sheetView workbookViewId="0"/>
  </sheetViews>
  <sheetFormatPr defaultRowHeight="12.75"/>
  <cols>
    <col min="1" max="1" width="13.42578125" bestFit="1" customWidth="1"/>
    <col min="2" max="2" width="62.5703125" bestFit="1" customWidth="1"/>
    <col min="3" max="3" width="38.7109375" bestFit="1" customWidth="1"/>
    <col min="4" max="4" width="28.28515625" bestFit="1" customWidth="1"/>
    <col min="5" max="5" width="12.42578125" bestFit="1" customWidth="1"/>
    <col min="6" max="6" width="12.140625" bestFit="1" customWidth="1"/>
    <col min="7" max="7" width="10.85546875" bestFit="1" customWidth="1"/>
    <col min="8" max="8" width="8.85546875" bestFit="1" customWidth="1"/>
    <col min="9" max="9" width="10.7109375" bestFit="1" customWidth="1"/>
    <col min="10" max="10" width="10.42578125" bestFit="1" customWidth="1"/>
    <col min="11" max="11" width="11.7109375" bestFit="1" customWidth="1"/>
    <col min="12" max="12" width="9.7109375" bestFit="1" customWidth="1"/>
    <col min="13" max="13" width="11.5703125" bestFit="1" customWidth="1"/>
    <col min="14" max="14" width="11.28515625" bestFit="1" customWidth="1"/>
    <col min="15" max="24" width="6.85546875" bestFit="1" customWidth="1"/>
    <col min="25" max="27" width="5.28515625" bestFit="1" customWidth="1"/>
    <col min="28" max="29" width="13.140625" bestFit="1" customWidth="1"/>
    <col min="30" max="30" width="5.7109375" bestFit="1" customWidth="1"/>
  </cols>
  <sheetData>
    <row r="1" spans="1:30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s="136" t="s">
        <v>132</v>
      </c>
      <c r="P1" s="136" t="s">
        <v>134</v>
      </c>
      <c r="Q1" s="136" t="s">
        <v>135</v>
      </c>
      <c r="R1" s="136" t="s">
        <v>136</v>
      </c>
      <c r="S1" s="136" t="s">
        <v>137</v>
      </c>
      <c r="T1" s="136" t="s">
        <v>138</v>
      </c>
      <c r="U1" s="136" t="s">
        <v>139</v>
      </c>
      <c r="V1" s="136" t="s">
        <v>140</v>
      </c>
      <c r="W1" s="136" t="s">
        <v>106</v>
      </c>
      <c r="X1" s="136" t="s">
        <v>107</v>
      </c>
      <c r="Y1" s="137" t="s">
        <v>109</v>
      </c>
      <c r="Z1" s="137" t="s">
        <v>110</v>
      </c>
      <c r="AA1" s="137" t="s">
        <v>111</v>
      </c>
      <c r="AB1" s="137" t="s">
        <v>142</v>
      </c>
      <c r="AC1" s="137" t="s">
        <v>143</v>
      </c>
      <c r="AD1" t="s">
        <v>31</v>
      </c>
    </row>
    <row r="2" spans="1:30">
      <c r="O2" s="136" t="s">
        <v>133</v>
      </c>
      <c r="P2" s="136" t="s">
        <v>133</v>
      </c>
      <c r="Q2" s="136" t="s">
        <v>133</v>
      </c>
      <c r="R2" s="136" t="s">
        <v>133</v>
      </c>
      <c r="S2" s="136" t="s">
        <v>133</v>
      </c>
      <c r="T2" s="136" t="s">
        <v>133</v>
      </c>
      <c r="U2" s="136" t="s">
        <v>133</v>
      </c>
      <c r="V2" s="136" t="s">
        <v>133</v>
      </c>
      <c r="W2" s="136" t="s">
        <v>133</v>
      </c>
      <c r="X2" s="136" t="s">
        <v>133</v>
      </c>
      <c r="Y2" s="137" t="s">
        <v>141</v>
      </c>
      <c r="Z2" s="137" t="s">
        <v>141</v>
      </c>
      <c r="AA2" s="137" t="s">
        <v>141</v>
      </c>
      <c r="AB2" s="137" t="s">
        <v>141</v>
      </c>
      <c r="AC2" s="137" t="s">
        <v>141</v>
      </c>
    </row>
    <row r="4" spans="1:30">
      <c r="A4" s="138" t="s">
        <v>144</v>
      </c>
      <c r="B4" t="s">
        <v>145</v>
      </c>
      <c r="G4" s="138" t="s">
        <v>144</v>
      </c>
      <c r="H4" s="138" t="s">
        <v>144</v>
      </c>
      <c r="I4" s="138" t="s">
        <v>144</v>
      </c>
      <c r="J4" s="138" t="s">
        <v>144</v>
      </c>
      <c r="K4" s="138" t="s">
        <v>144</v>
      </c>
      <c r="L4" s="138" t="s">
        <v>144</v>
      </c>
      <c r="M4" s="138" t="s">
        <v>144</v>
      </c>
      <c r="N4" s="138" t="s">
        <v>144</v>
      </c>
    </row>
    <row r="5" spans="1:30">
      <c r="A5" s="138" t="s">
        <v>144</v>
      </c>
      <c r="B5" t="s">
        <v>145</v>
      </c>
      <c r="C5" t="s">
        <v>148</v>
      </c>
      <c r="G5" s="138" t="s">
        <v>149</v>
      </c>
      <c r="H5" s="138" t="s">
        <v>144</v>
      </c>
      <c r="I5" s="138" t="s">
        <v>144</v>
      </c>
      <c r="J5" s="138" t="s">
        <v>144</v>
      </c>
      <c r="K5" s="138" t="s">
        <v>144</v>
      </c>
      <c r="L5" s="138" t="s">
        <v>144</v>
      </c>
      <c r="M5" s="138" t="s">
        <v>144</v>
      </c>
      <c r="N5" s="138" t="s">
        <v>144</v>
      </c>
    </row>
    <row r="6" spans="1:30">
      <c r="A6" s="138" t="s">
        <v>362</v>
      </c>
      <c r="B6" t="s">
        <v>145</v>
      </c>
      <c r="C6" t="s">
        <v>148</v>
      </c>
      <c r="D6" t="s">
        <v>158</v>
      </c>
      <c r="G6" s="138" t="s">
        <v>149</v>
      </c>
      <c r="H6" s="138" t="s">
        <v>149</v>
      </c>
      <c r="I6" s="138" t="s">
        <v>144</v>
      </c>
      <c r="J6" s="138" t="s">
        <v>144</v>
      </c>
      <c r="K6" s="138" t="s">
        <v>144</v>
      </c>
      <c r="L6" s="138" t="s">
        <v>144</v>
      </c>
      <c r="M6" s="138" t="s">
        <v>144</v>
      </c>
      <c r="N6" s="138" t="s">
        <v>144</v>
      </c>
      <c r="O6" t="e">
        <f>SUMIF(Prehlad_1_1__!AJ12:Prehlad_1_1__!#REF!,"EK",Prehlad_1_1__!J12:Prehlad_1_1__!#REF!)</f>
        <v>#REF!</v>
      </c>
      <c r="P6" t="e">
        <f>SUMIF(Prehlad_1_1__!AJ12:Prehlad_1_1__!#REF!,"EZ",Prehlad_1_1__!J12:Prehlad_1_1__!#REF!)</f>
        <v>#REF!</v>
      </c>
      <c r="Q6" t="e">
        <f>SUMIF(Prehlad_1_1__!AJ12:Prehlad_1_1__!#REF!,"IK",Prehlad_1_1__!J12:Prehlad_1_1__!#REF!)</f>
        <v>#REF!</v>
      </c>
      <c r="R6" t="e">
        <f>SUMIF(Prehlad_1_1__!AJ12:Prehlad_1_1__!#REF!,"IZ",Prehlad_1_1__!J12:Prehlad_1_1__!#REF!)</f>
        <v>#REF!</v>
      </c>
      <c r="S6" t="e">
        <f>SUMIF(Prehlad_1_1__!AJ12:Prehlad_1_1__!#REF!,"MK",Prehlad_1_1__!J12:Prehlad_1_1__!#REF!)</f>
        <v>#REF!</v>
      </c>
      <c r="T6" t="e">
        <f>SUMIF(Prehlad_1_1__!AJ12:Prehlad_1_1__!#REF!,"MZ",Prehlad_1_1__!J12:Prehlad_1_1__!#REF!)</f>
        <v>#REF!</v>
      </c>
      <c r="U6" t="e">
        <f>SUMIF(Prehlad_1_1__!AJ12:Prehlad_1_1__!#REF!,"PK",Prehlad_1_1__!J12:Prehlad_1_1__!#REF!)</f>
        <v>#REF!</v>
      </c>
      <c r="V6" t="e">
        <f>SUMIF(Prehlad_1_1__!AJ12:Prehlad_1_1__!#REF!,"PZ",Prehlad_1_1__!J12:Prehlad_1_1__!#REF!)</f>
        <v>#REF!</v>
      </c>
      <c r="W6" t="e">
        <f>SUM(O6:V6)</f>
        <v>#REF!</v>
      </c>
      <c r="X6" t="e">
        <f>SUMIF(Prehlad_1_1__!AJ12:Prehlad_1_1__!#REF!,"U",Prehlad_1_1__!J12:Prehlad_1_1__!#REF!)</f>
        <v>#REF!</v>
      </c>
      <c r="AD6" t="e">
        <f>SUM(W6:AC6)</f>
        <v>#REF!</v>
      </c>
    </row>
    <row r="7" spans="1:30">
      <c r="A7" s="138" t="s">
        <v>368</v>
      </c>
      <c r="B7" t="s">
        <v>145</v>
      </c>
      <c r="C7" t="s">
        <v>148</v>
      </c>
      <c r="D7" t="s">
        <v>364</v>
      </c>
      <c r="G7" s="138" t="s">
        <v>149</v>
      </c>
      <c r="H7" s="138" t="s">
        <v>369</v>
      </c>
      <c r="I7" s="138" t="s">
        <v>144</v>
      </c>
      <c r="J7" s="138" t="s">
        <v>144</v>
      </c>
      <c r="K7" s="138" t="s">
        <v>144</v>
      </c>
      <c r="L7" s="138" t="s">
        <v>144</v>
      </c>
      <c r="M7" s="138" t="s">
        <v>144</v>
      </c>
      <c r="N7" s="138" t="s">
        <v>144</v>
      </c>
      <c r="O7">
        <f>SUMIF(Prehlad_1_2__!AJ12:'Prehlad_1_2__'!AJ19,"EK",Prehlad_1_2__!J12:'Prehlad_1_2__'!J19)</f>
        <v>0</v>
      </c>
      <c r="P7">
        <f>SUMIF(Prehlad_1_2__!AJ12:'Prehlad_1_2__'!AJ19,"EZ",Prehlad_1_2__!J12:'Prehlad_1_2__'!J19)</f>
        <v>0</v>
      </c>
      <c r="Q7">
        <f>SUMIF(Prehlad_1_2__!AJ12:'Prehlad_1_2__'!AJ19,"IK",Prehlad_1_2__!J12:'Prehlad_1_2__'!J19)</f>
        <v>0</v>
      </c>
      <c r="R7">
        <f>SUMIF(Prehlad_1_2__!AJ12:'Prehlad_1_2__'!AJ19,"IZ",Prehlad_1_2__!J12:'Prehlad_1_2__'!J19)</f>
        <v>0</v>
      </c>
      <c r="S7">
        <f>SUMIF(Prehlad_1_2__!AJ12:'Prehlad_1_2__'!AJ19,"MK",Prehlad_1_2__!J12:'Prehlad_1_2__'!J19)</f>
        <v>0</v>
      </c>
      <c r="T7">
        <f>SUMIF(Prehlad_1_2__!AJ12:'Prehlad_1_2__'!AJ19,"MZ",Prehlad_1_2__!J12:'Prehlad_1_2__'!J19)</f>
        <v>0</v>
      </c>
      <c r="U7">
        <f>SUMIF(Prehlad_1_2__!AJ12:'Prehlad_1_2__'!AJ19,"PK",Prehlad_1_2__!J12:'Prehlad_1_2__'!J19)</f>
        <v>0</v>
      </c>
      <c r="V7">
        <f>SUMIF(Prehlad_1_2__!AJ12:'Prehlad_1_2__'!AJ19,"PZ",Prehlad_1_2__!J12:'Prehlad_1_2__'!J19)</f>
        <v>0</v>
      </c>
      <c r="W7">
        <f>SUM(O7:V7)</f>
        <v>0</v>
      </c>
      <c r="X7">
        <f>SUMIF(Prehlad_1_2__!AJ12:'Prehlad_1_2__'!AJ19,"U",Prehlad_1_2__!J12:'Prehlad_1_2__'!J19)</f>
        <v>0</v>
      </c>
      <c r="AD7">
        <f>SUM(W7:AC7)</f>
        <v>0</v>
      </c>
    </row>
    <row r="8" spans="1:30">
      <c r="A8" s="138" t="s">
        <v>405</v>
      </c>
      <c r="B8" t="s">
        <v>145</v>
      </c>
      <c r="C8" t="s">
        <v>148</v>
      </c>
      <c r="D8" t="s">
        <v>371</v>
      </c>
      <c r="G8" s="138" t="s">
        <v>149</v>
      </c>
      <c r="H8" s="138" t="s">
        <v>406</v>
      </c>
      <c r="I8" s="138" t="s">
        <v>144</v>
      </c>
      <c r="J8" s="138" t="s">
        <v>144</v>
      </c>
      <c r="K8" s="138" t="s">
        <v>144</v>
      </c>
      <c r="L8" s="138" t="s">
        <v>144</v>
      </c>
      <c r="M8" s="138" t="s">
        <v>144</v>
      </c>
      <c r="N8" s="138" t="s">
        <v>144</v>
      </c>
      <c r="O8">
        <f>SUMIF(Prehlad_1_3__!AJ12:'Prehlad_1_3__'!AJ40,"EK",Prehlad_1_3__!J12:'Prehlad_1_3__'!J40)</f>
        <v>0</v>
      </c>
      <c r="P8">
        <f>SUMIF(Prehlad_1_3__!AJ12:'Prehlad_1_3__'!AJ40,"EZ",Prehlad_1_3__!J12:'Prehlad_1_3__'!J40)</f>
        <v>0</v>
      </c>
      <c r="Q8">
        <f>SUMIF(Prehlad_1_3__!AJ12:'Prehlad_1_3__'!AJ40,"IK",Prehlad_1_3__!J12:'Prehlad_1_3__'!J40)</f>
        <v>0</v>
      </c>
      <c r="R8">
        <f>SUMIF(Prehlad_1_3__!AJ12:'Prehlad_1_3__'!AJ40,"IZ",Prehlad_1_3__!J12:'Prehlad_1_3__'!J40)</f>
        <v>0</v>
      </c>
      <c r="S8">
        <f>SUMIF(Prehlad_1_3__!AJ12:'Prehlad_1_3__'!AJ40,"MK",Prehlad_1_3__!J12:'Prehlad_1_3__'!J40)</f>
        <v>0</v>
      </c>
      <c r="T8">
        <f>SUMIF(Prehlad_1_3__!AJ12:'Prehlad_1_3__'!AJ40,"MZ",Prehlad_1_3__!J12:'Prehlad_1_3__'!J40)</f>
        <v>0</v>
      </c>
      <c r="U8">
        <f>SUMIF(Prehlad_1_3__!AJ12:'Prehlad_1_3__'!AJ40,"PK",Prehlad_1_3__!J12:'Prehlad_1_3__'!J40)</f>
        <v>0</v>
      </c>
      <c r="V8">
        <f>SUMIF(Prehlad_1_3__!AJ12:'Prehlad_1_3__'!AJ40,"PZ",Prehlad_1_3__!J12:'Prehlad_1_3__'!J40)</f>
        <v>0</v>
      </c>
      <c r="W8">
        <f>SUM(O8:V8)</f>
        <v>0</v>
      </c>
      <c r="X8">
        <f>SUMIF(Prehlad_1_3__!AJ12:'Prehlad_1_3__'!AJ40,"U",Prehlad_1_3__!J12:'Prehlad_1_3__'!J40)</f>
        <v>0</v>
      </c>
      <c r="AD8">
        <f>SUM(W8:AC8)</f>
        <v>0</v>
      </c>
    </row>
    <row r="9" spans="1:30">
      <c r="A9" s="138" t="s">
        <v>144</v>
      </c>
      <c r="B9" t="s">
        <v>145</v>
      </c>
      <c r="C9" t="s">
        <v>148</v>
      </c>
      <c r="D9" t="s">
        <v>408</v>
      </c>
      <c r="G9" s="138" t="s">
        <v>149</v>
      </c>
      <c r="H9" s="138" t="s">
        <v>409</v>
      </c>
      <c r="I9" s="138" t="s">
        <v>144</v>
      </c>
      <c r="J9" s="138" t="s">
        <v>144</v>
      </c>
      <c r="K9" s="138" t="s">
        <v>144</v>
      </c>
      <c r="L9" s="138" t="s">
        <v>144</v>
      </c>
      <c r="M9" s="138" t="s">
        <v>144</v>
      </c>
      <c r="N9" s="138" t="s">
        <v>144</v>
      </c>
    </row>
    <row r="10" spans="1:30">
      <c r="A10" s="138" t="s">
        <v>144</v>
      </c>
      <c r="B10" t="s">
        <v>145</v>
      </c>
      <c r="C10" t="s">
        <v>411</v>
      </c>
      <c r="G10" s="138" t="s">
        <v>369</v>
      </c>
      <c r="H10" s="138" t="s">
        <v>144</v>
      </c>
      <c r="I10" s="138" t="s">
        <v>144</v>
      </c>
      <c r="J10" s="138" t="s">
        <v>144</v>
      </c>
      <c r="K10" s="138" t="s">
        <v>144</v>
      </c>
      <c r="L10" s="138" t="s">
        <v>144</v>
      </c>
      <c r="M10" s="138" t="s">
        <v>144</v>
      </c>
      <c r="N10" s="138" t="s">
        <v>144</v>
      </c>
    </row>
    <row r="11" spans="1:30">
      <c r="A11" s="138" t="s">
        <v>438</v>
      </c>
      <c r="B11" t="s">
        <v>145</v>
      </c>
      <c r="C11" t="s">
        <v>411</v>
      </c>
      <c r="D11" t="s">
        <v>158</v>
      </c>
      <c r="G11" s="138" t="s">
        <v>369</v>
      </c>
      <c r="H11" s="138" t="s">
        <v>409</v>
      </c>
      <c r="I11" s="138" t="s">
        <v>144</v>
      </c>
      <c r="J11" s="138" t="s">
        <v>144</v>
      </c>
      <c r="K11" s="138" t="s">
        <v>144</v>
      </c>
      <c r="L11" s="138" t="s">
        <v>144</v>
      </c>
      <c r="M11" s="138" t="s">
        <v>144</v>
      </c>
      <c r="N11" s="138" t="s">
        <v>144</v>
      </c>
      <c r="O11">
        <f>SUMIF(Prehlad_2_4__!AJ12:'Prehlad_2_4__'!AJ51,"EK",Prehlad_2_4__!J12:'Prehlad_2_4__'!J51)</f>
        <v>0</v>
      </c>
      <c r="P11">
        <f>SUMIF(Prehlad_2_4__!AJ12:'Prehlad_2_4__'!AJ51,"EZ",Prehlad_2_4__!J12:'Prehlad_2_4__'!J51)</f>
        <v>0</v>
      </c>
      <c r="Q11">
        <f>SUMIF(Prehlad_2_4__!AJ12:'Prehlad_2_4__'!AJ51,"IK",Prehlad_2_4__!J12:'Prehlad_2_4__'!J51)</f>
        <v>0</v>
      </c>
      <c r="R11">
        <f>SUMIF(Prehlad_2_4__!AJ12:'Prehlad_2_4__'!AJ51,"IZ",Prehlad_2_4__!J12:'Prehlad_2_4__'!J51)</f>
        <v>0</v>
      </c>
      <c r="S11">
        <f>SUMIF(Prehlad_2_4__!AJ12:'Prehlad_2_4__'!AJ51,"MK",Prehlad_2_4__!J12:'Prehlad_2_4__'!J51)</f>
        <v>0</v>
      </c>
      <c r="T11">
        <f>SUMIF(Prehlad_2_4__!AJ12:'Prehlad_2_4__'!AJ51,"MZ",Prehlad_2_4__!J12:'Prehlad_2_4__'!J51)</f>
        <v>0</v>
      </c>
      <c r="U11">
        <f>SUMIF(Prehlad_2_4__!AJ12:'Prehlad_2_4__'!AJ51,"PK",Prehlad_2_4__!J12:'Prehlad_2_4__'!J51)</f>
        <v>0</v>
      </c>
      <c r="V11">
        <f>SUMIF(Prehlad_2_4__!AJ12:'Prehlad_2_4__'!AJ51,"PZ",Prehlad_2_4__!J12:'Prehlad_2_4__'!J51)</f>
        <v>0</v>
      </c>
      <c r="W11">
        <f>SUM(O11:V11)</f>
        <v>0</v>
      </c>
      <c r="X11">
        <f>SUMIF(Prehlad_2_4__!AJ12:'Prehlad_2_4__'!AJ51,"U",Prehlad_2_4__!J12:'Prehlad_2_4__'!J51)</f>
        <v>0</v>
      </c>
      <c r="AD11">
        <f>SUM(W11:AC11)</f>
        <v>0</v>
      </c>
    </row>
    <row r="12" spans="1:30">
      <c r="A12" s="138" t="s">
        <v>462</v>
      </c>
      <c r="B12" t="s">
        <v>145</v>
      </c>
      <c r="C12" t="s">
        <v>411</v>
      </c>
      <c r="D12" t="s">
        <v>364</v>
      </c>
      <c r="G12" s="138" t="s">
        <v>369</v>
      </c>
      <c r="H12" s="138" t="s">
        <v>406</v>
      </c>
      <c r="I12" s="138" t="s">
        <v>144</v>
      </c>
      <c r="J12" s="138" t="s">
        <v>144</v>
      </c>
      <c r="K12" s="138" t="s">
        <v>144</v>
      </c>
      <c r="L12" s="138" t="s">
        <v>144</v>
      </c>
      <c r="M12" s="138" t="s">
        <v>144</v>
      </c>
      <c r="N12" s="138" t="s">
        <v>144</v>
      </c>
      <c r="O12">
        <f>SUMIF(Prehlad_2_3__!AJ12:'Prehlad_2_3__'!AJ38,"EK",Prehlad_2_3__!J12:'Prehlad_2_3__'!J38)</f>
        <v>0</v>
      </c>
      <c r="P12">
        <f>SUMIF(Prehlad_2_3__!AJ12:'Prehlad_2_3__'!AJ38,"EZ",Prehlad_2_3__!J12:'Prehlad_2_3__'!J38)</f>
        <v>0</v>
      </c>
      <c r="Q12">
        <f>SUMIF(Prehlad_2_3__!AJ12:'Prehlad_2_3__'!AJ38,"IK",Prehlad_2_3__!J12:'Prehlad_2_3__'!J38)</f>
        <v>0</v>
      </c>
      <c r="R12">
        <f>SUMIF(Prehlad_2_3__!AJ12:'Prehlad_2_3__'!AJ38,"IZ",Prehlad_2_3__!J12:'Prehlad_2_3__'!J38)</f>
        <v>0</v>
      </c>
      <c r="S12">
        <f>SUMIF(Prehlad_2_3__!AJ12:'Prehlad_2_3__'!AJ38,"MK",Prehlad_2_3__!J12:'Prehlad_2_3__'!J38)</f>
        <v>0</v>
      </c>
      <c r="T12">
        <f>SUMIF(Prehlad_2_3__!AJ12:'Prehlad_2_3__'!AJ38,"MZ",Prehlad_2_3__!J12:'Prehlad_2_3__'!J38)</f>
        <v>0</v>
      </c>
      <c r="U12">
        <f>SUMIF(Prehlad_2_3__!AJ12:'Prehlad_2_3__'!AJ38,"PK",Prehlad_2_3__!J12:'Prehlad_2_3__'!J38)</f>
        <v>0</v>
      </c>
      <c r="V12">
        <f>SUMIF(Prehlad_2_3__!AJ12:'Prehlad_2_3__'!AJ38,"PZ",Prehlad_2_3__!J12:'Prehlad_2_3__'!J38)</f>
        <v>0</v>
      </c>
      <c r="W12">
        <f>SUM(O12:V12)</f>
        <v>0</v>
      </c>
      <c r="X12">
        <f>SUMIF(Prehlad_2_3__!AJ12:'Prehlad_2_3__'!AJ38,"U",Prehlad_2_3__!J12:'Prehlad_2_3__'!J38)</f>
        <v>0</v>
      </c>
      <c r="AD12">
        <f>SUM(W12:AC12)</f>
        <v>0</v>
      </c>
    </row>
    <row r="13" spans="1:30">
      <c r="A13" s="138" t="s">
        <v>489</v>
      </c>
      <c r="B13" t="s">
        <v>145</v>
      </c>
      <c r="C13" t="s">
        <v>411</v>
      </c>
      <c r="D13" t="s">
        <v>371</v>
      </c>
      <c r="G13" s="138" t="s">
        <v>369</v>
      </c>
      <c r="H13" s="138" t="s">
        <v>149</v>
      </c>
      <c r="I13" s="138" t="s">
        <v>144</v>
      </c>
      <c r="J13" s="138" t="s">
        <v>144</v>
      </c>
      <c r="K13" s="138" t="s">
        <v>144</v>
      </c>
      <c r="L13" s="138" t="s">
        <v>144</v>
      </c>
      <c r="M13" s="138" t="s">
        <v>144</v>
      </c>
      <c r="N13" s="138" t="s">
        <v>144</v>
      </c>
      <c r="O13">
        <f>SUMIF(Prehlad_2_1__!AJ12:'Prehlad_2_1__'!AJ57,"EK",Prehlad_2_1__!J12:'Prehlad_2_1__'!J57)</f>
        <v>0</v>
      </c>
      <c r="P13">
        <f>SUMIF(Prehlad_2_1__!AJ12:'Prehlad_2_1__'!AJ57,"EZ",Prehlad_2_1__!J12:'Prehlad_2_1__'!J57)</f>
        <v>0</v>
      </c>
      <c r="Q13">
        <f>SUMIF(Prehlad_2_1__!AJ12:'Prehlad_2_1__'!AJ57,"IK",Prehlad_2_1__!J12:'Prehlad_2_1__'!J57)</f>
        <v>0</v>
      </c>
      <c r="R13">
        <f>SUMIF(Prehlad_2_1__!AJ12:'Prehlad_2_1__'!AJ57,"IZ",Prehlad_2_1__!J12:'Prehlad_2_1__'!J57)</f>
        <v>0</v>
      </c>
      <c r="S13">
        <f>SUMIF(Prehlad_2_1__!AJ12:'Prehlad_2_1__'!AJ57,"MK",Prehlad_2_1__!J12:'Prehlad_2_1__'!J57)</f>
        <v>0</v>
      </c>
      <c r="T13">
        <f>SUMIF(Prehlad_2_1__!AJ12:'Prehlad_2_1__'!AJ57,"MZ",Prehlad_2_1__!J12:'Prehlad_2_1__'!J57)</f>
        <v>0</v>
      </c>
      <c r="U13">
        <f>SUMIF(Prehlad_2_1__!AJ12:'Prehlad_2_1__'!AJ57,"PK",Prehlad_2_1__!J12:'Prehlad_2_1__'!J57)</f>
        <v>0</v>
      </c>
      <c r="V13">
        <f>SUMIF(Prehlad_2_1__!AJ12:'Prehlad_2_1__'!AJ57,"PZ",Prehlad_2_1__!J12:'Prehlad_2_1__'!J57)</f>
        <v>0</v>
      </c>
      <c r="W13">
        <f>SUM(O13:V13)</f>
        <v>0</v>
      </c>
      <c r="X13">
        <f>SUMIF(Prehlad_2_1__!AJ12:'Prehlad_2_1__'!AJ57,"U",Prehlad_2_1__!J12:'Prehlad_2_1__'!J57)</f>
        <v>0</v>
      </c>
      <c r="AD13">
        <f>SUM(W13:AC13)</f>
        <v>0</v>
      </c>
    </row>
    <row r="14" spans="1:30">
      <c r="A14" s="138" t="s">
        <v>144</v>
      </c>
      <c r="B14" t="s">
        <v>145</v>
      </c>
      <c r="C14" t="s">
        <v>411</v>
      </c>
      <c r="D14" t="s">
        <v>408</v>
      </c>
      <c r="G14" s="138" t="s">
        <v>369</v>
      </c>
      <c r="H14" s="138" t="s">
        <v>369</v>
      </c>
      <c r="I14" s="138" t="s">
        <v>144</v>
      </c>
      <c r="J14" s="138" t="s">
        <v>144</v>
      </c>
      <c r="K14" s="138" t="s">
        <v>144</v>
      </c>
      <c r="L14" s="138" t="s">
        <v>144</v>
      </c>
      <c r="M14" s="138" t="s">
        <v>144</v>
      </c>
      <c r="N14" s="138" t="s">
        <v>144</v>
      </c>
    </row>
    <row r="15" spans="1:30">
      <c r="A15" s="138" t="s">
        <v>653</v>
      </c>
      <c r="B15" t="s">
        <v>145</v>
      </c>
      <c r="C15" t="s">
        <v>654</v>
      </c>
      <c r="G15" s="138" t="s">
        <v>655</v>
      </c>
      <c r="H15" s="138" t="s">
        <v>144</v>
      </c>
      <c r="I15" s="138" t="s">
        <v>144</v>
      </c>
      <c r="J15" s="138" t="s">
        <v>144</v>
      </c>
      <c r="K15" s="138" t="s">
        <v>144</v>
      </c>
      <c r="L15" s="138" t="s">
        <v>144</v>
      </c>
      <c r="M15" s="138" t="s">
        <v>144</v>
      </c>
      <c r="N15" s="138" t="s">
        <v>144</v>
      </c>
      <c r="O15">
        <f>SUMIF(Prehlad_5___!AJ12:'Prehlad_5___'!AJ121,"EK",Prehlad_5___!J12:'Prehlad_5___'!J121)</f>
        <v>0</v>
      </c>
      <c r="P15">
        <f>SUMIF(Prehlad_5___!AJ12:'Prehlad_5___'!AJ121,"EZ",Prehlad_5___!J12:'Prehlad_5___'!J121)</f>
        <v>0</v>
      </c>
      <c r="Q15">
        <f>SUMIF(Prehlad_5___!AJ12:'Prehlad_5___'!AJ121,"IK",Prehlad_5___!J12:'Prehlad_5___'!J121)</f>
        <v>0</v>
      </c>
      <c r="R15">
        <f>SUMIF(Prehlad_5___!AJ12:'Prehlad_5___'!AJ121,"IZ",Prehlad_5___!J12:'Prehlad_5___'!J121)</f>
        <v>0</v>
      </c>
      <c r="S15">
        <f>SUMIF(Prehlad_5___!AJ12:'Prehlad_5___'!AJ121,"MK",Prehlad_5___!J12:'Prehlad_5___'!J121)</f>
        <v>0</v>
      </c>
      <c r="T15">
        <f>SUMIF(Prehlad_5___!AJ12:'Prehlad_5___'!AJ121,"MZ",Prehlad_5___!J12:'Prehlad_5___'!J121)</f>
        <v>0</v>
      </c>
      <c r="U15">
        <f>SUMIF(Prehlad_5___!AJ12:'Prehlad_5___'!AJ121,"PK",Prehlad_5___!J12:'Prehlad_5___'!J121)</f>
        <v>0</v>
      </c>
      <c r="V15">
        <f>SUMIF(Prehlad_5___!AJ12:'Prehlad_5___'!AJ121,"PZ",Prehlad_5___!J12:'Prehlad_5___'!J121)</f>
        <v>0</v>
      </c>
      <c r="W15">
        <f>SUM(O15:V15)</f>
        <v>0</v>
      </c>
      <c r="X15">
        <f>SUMIF(Prehlad_5___!AJ12:'Prehlad_5___'!AJ121,"U",Prehlad_5___!J12:'Prehlad_5___'!J121)</f>
        <v>0</v>
      </c>
      <c r="AD15">
        <f>SUM(W15:AC15)</f>
        <v>0</v>
      </c>
    </row>
    <row r="17" spans="1:30">
      <c r="A17" t="s">
        <v>657</v>
      </c>
      <c r="O17" t="e">
        <f t="shared" ref="O17:AD17" si="0">SUM(O3:O15)</f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  <c r="T17" t="e">
        <f t="shared" si="0"/>
        <v>#REF!</v>
      </c>
      <c r="U17" t="e">
        <f t="shared" si="0"/>
        <v>#REF!</v>
      </c>
      <c r="V17" t="e">
        <f t="shared" si="0"/>
        <v>#REF!</v>
      </c>
      <c r="W17" t="e">
        <f t="shared" si="0"/>
        <v>#REF!</v>
      </c>
      <c r="X17" t="e">
        <f t="shared" si="0"/>
        <v>#REF!</v>
      </c>
      <c r="Y17">
        <f t="shared" si="0"/>
        <v>0</v>
      </c>
      <c r="Z17">
        <f t="shared" si="0"/>
        <v>0</v>
      </c>
      <c r="AA17">
        <f t="shared" si="0"/>
        <v>0</v>
      </c>
      <c r="AB17">
        <f t="shared" si="0"/>
        <v>0</v>
      </c>
      <c r="AC17">
        <f t="shared" si="0"/>
        <v>0</v>
      </c>
      <c r="AD17" t="e">
        <f t="shared" si="0"/>
        <v>#REF!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F360-9487-4310-AF7E-A45C8F7246AD}">
  <sheetPr>
    <pageSetUpPr fitToPage="1"/>
  </sheetPr>
  <dimension ref="A1:AK122"/>
  <sheetViews>
    <sheetView showGridLines="0" tabSelected="1" workbookViewId="0">
      <pane xSplit="4" ySplit="10" topLeftCell="E53" activePane="bottomRight" state="frozen"/>
      <selection pane="topRight"/>
      <selection pane="bottomLeft"/>
      <selection pane="bottomRight" activeCell="AM106" sqref="AM106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490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491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372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267</v>
      </c>
      <c r="C14" s="151" t="s">
        <v>373</v>
      </c>
      <c r="D14" s="152" t="s">
        <v>374</v>
      </c>
      <c r="E14" s="153">
        <v>59.341999999999999</v>
      </c>
      <c r="F14" s="154" t="s">
        <v>191</v>
      </c>
      <c r="G14" s="155"/>
      <c r="H14" s="155">
        <f t="shared" ref="H14:H19" si="0">ROUND(E14*G14,2)</f>
        <v>0</v>
      </c>
      <c r="I14" s="155"/>
      <c r="J14" s="155">
        <f t="shared" ref="J14:J19" si="1">ROUND(E14*G14,2)</f>
        <v>0</v>
      </c>
      <c r="K14" s="156"/>
      <c r="L14" s="156">
        <f t="shared" ref="L14:L19" si="2">E14*K14</f>
        <v>0</v>
      </c>
      <c r="M14" s="153">
        <v>0.13800000000000001</v>
      </c>
      <c r="N14" s="153">
        <f t="shared" ref="N14:N19" si="3">E14*M14</f>
        <v>8.1891960000000008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375</v>
      </c>
      <c r="Y14" s="151" t="s">
        <v>373</v>
      </c>
      <c r="Z14" s="154" t="s">
        <v>231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 ht="25.5">
      <c r="A15" s="149">
        <v>2</v>
      </c>
      <c r="B15" s="159" t="s">
        <v>267</v>
      </c>
      <c r="C15" s="151" t="s">
        <v>492</v>
      </c>
      <c r="D15" s="152" t="s">
        <v>493</v>
      </c>
      <c r="E15" s="153">
        <v>54.029000000000003</v>
      </c>
      <c r="F15" s="154" t="s">
        <v>191</v>
      </c>
      <c r="G15" s="155"/>
      <c r="H15" s="155">
        <f t="shared" si="0"/>
        <v>0</v>
      </c>
      <c r="I15" s="155"/>
      <c r="J15" s="155">
        <f t="shared" si="1"/>
        <v>0</v>
      </c>
      <c r="K15" s="156"/>
      <c r="L15" s="156">
        <f t="shared" si="2"/>
        <v>0</v>
      </c>
      <c r="M15" s="153">
        <v>0.5</v>
      </c>
      <c r="N15" s="153">
        <f t="shared" si="3"/>
        <v>27.014500000000002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494</v>
      </c>
      <c r="Y15" s="151" t="s">
        <v>492</v>
      </c>
      <c r="Z15" s="154" t="s">
        <v>231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186</v>
      </c>
      <c r="AK15" s="94" t="s">
        <v>187</v>
      </c>
    </row>
    <row r="16" spans="1:37" ht="25.5">
      <c r="A16" s="149">
        <v>3</v>
      </c>
      <c r="B16" s="159" t="s">
        <v>495</v>
      </c>
      <c r="C16" s="151" t="s">
        <v>496</v>
      </c>
      <c r="D16" s="152" t="s">
        <v>497</v>
      </c>
      <c r="E16" s="153">
        <v>6.5519999999999996</v>
      </c>
      <c r="F16" s="154" t="s">
        <v>182</v>
      </c>
      <c r="G16" s="155"/>
      <c r="H16" s="155">
        <f t="shared" si="0"/>
        <v>0</v>
      </c>
      <c r="I16" s="155"/>
      <c r="J16" s="155">
        <f t="shared" si="1"/>
        <v>0</v>
      </c>
      <c r="K16" s="156"/>
      <c r="L16" s="156">
        <f t="shared" si="2"/>
        <v>0</v>
      </c>
      <c r="M16" s="153"/>
      <c r="N16" s="153">
        <f t="shared" si="3"/>
        <v>0</v>
      </c>
      <c r="O16" s="154"/>
      <c r="P16" s="154" t="s">
        <v>183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498</v>
      </c>
      <c r="Y16" s="151" t="s">
        <v>496</v>
      </c>
      <c r="Z16" s="154" t="s">
        <v>379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186</v>
      </c>
      <c r="AK16" s="94" t="s">
        <v>187</v>
      </c>
    </row>
    <row r="17" spans="1:37" ht="25.5">
      <c r="A17" s="149">
        <v>4</v>
      </c>
      <c r="B17" s="159" t="s">
        <v>267</v>
      </c>
      <c r="C17" s="151" t="s">
        <v>499</v>
      </c>
      <c r="D17" s="152" t="s">
        <v>500</v>
      </c>
      <c r="E17" s="153">
        <v>6.0590000000000002</v>
      </c>
      <c r="F17" s="154" t="s">
        <v>182</v>
      </c>
      <c r="G17" s="155"/>
      <c r="H17" s="155">
        <f t="shared" si="0"/>
        <v>0</v>
      </c>
      <c r="I17" s="155"/>
      <c r="J17" s="155">
        <f t="shared" si="1"/>
        <v>0</v>
      </c>
      <c r="K17" s="156"/>
      <c r="L17" s="156">
        <f t="shared" si="2"/>
        <v>0</v>
      </c>
      <c r="M17" s="153"/>
      <c r="N17" s="153">
        <f t="shared" si="3"/>
        <v>0</v>
      </c>
      <c r="O17" s="154"/>
      <c r="P17" s="154">
        <v>10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501</v>
      </c>
      <c r="Y17" s="151" t="s">
        <v>499</v>
      </c>
      <c r="Z17" s="154" t="s">
        <v>502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186</v>
      </c>
      <c r="AK17" s="94" t="s">
        <v>187</v>
      </c>
    </row>
    <row r="18" spans="1:37">
      <c r="A18" s="149">
        <v>5</v>
      </c>
      <c r="B18" s="159" t="s">
        <v>495</v>
      </c>
      <c r="C18" s="151" t="s">
        <v>503</v>
      </c>
      <c r="D18" s="152" t="s">
        <v>504</v>
      </c>
      <c r="E18" s="153">
        <v>6.0590000000000002</v>
      </c>
      <c r="F18" s="154" t="s">
        <v>182</v>
      </c>
      <c r="G18" s="155"/>
      <c r="H18" s="155">
        <f t="shared" si="0"/>
        <v>0</v>
      </c>
      <c r="I18" s="155"/>
      <c r="J18" s="155">
        <f t="shared" si="1"/>
        <v>0</v>
      </c>
      <c r="K18" s="156"/>
      <c r="L18" s="156">
        <f t="shared" si="2"/>
        <v>0</v>
      </c>
      <c r="M18" s="153"/>
      <c r="N18" s="153">
        <f t="shared" si="3"/>
        <v>0</v>
      </c>
      <c r="O18" s="154"/>
      <c r="P18" s="154">
        <v>7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505</v>
      </c>
      <c r="Y18" s="151" t="s">
        <v>503</v>
      </c>
      <c r="Z18" s="154" t="s">
        <v>379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186</v>
      </c>
      <c r="AK18" s="94" t="s">
        <v>187</v>
      </c>
    </row>
    <row r="19" spans="1:37">
      <c r="A19" s="149">
        <v>6</v>
      </c>
      <c r="B19" s="159" t="s">
        <v>267</v>
      </c>
      <c r="C19" s="151" t="s">
        <v>506</v>
      </c>
      <c r="D19" s="152" t="s">
        <v>507</v>
      </c>
      <c r="E19" s="153">
        <v>0.49299999999999999</v>
      </c>
      <c r="F19" s="154" t="s">
        <v>182</v>
      </c>
      <c r="G19" s="155"/>
      <c r="H19" s="155">
        <f t="shared" si="0"/>
        <v>0</v>
      </c>
      <c r="I19" s="155"/>
      <c r="J19" s="155">
        <f t="shared" si="1"/>
        <v>0</v>
      </c>
      <c r="K19" s="156"/>
      <c r="L19" s="156">
        <f t="shared" si="2"/>
        <v>0</v>
      </c>
      <c r="M19" s="153"/>
      <c r="N19" s="153">
        <f t="shared" si="3"/>
        <v>0</v>
      </c>
      <c r="O19" s="154"/>
      <c r="P19" s="154">
        <v>12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508</v>
      </c>
      <c r="Y19" s="151" t="s">
        <v>506</v>
      </c>
      <c r="Z19" s="154" t="s">
        <v>502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186</v>
      </c>
      <c r="AK19" s="94" t="s">
        <v>187</v>
      </c>
    </row>
    <row r="20" spans="1:37">
      <c r="A20" s="149"/>
      <c r="B20" s="159"/>
      <c r="C20" s="151"/>
      <c r="D20" s="160" t="s">
        <v>380</v>
      </c>
      <c r="E20" s="161">
        <f>J20</f>
        <v>0</v>
      </c>
      <c r="F20" s="154"/>
      <c r="G20" s="155"/>
      <c r="H20" s="161">
        <f>SUM(H12:H19)</f>
        <v>0</v>
      </c>
      <c r="I20" s="161">
        <f>SUM(I12:I19)</f>
        <v>0</v>
      </c>
      <c r="J20" s="161">
        <f>SUM(J12:J19)</f>
        <v>0</v>
      </c>
      <c r="K20" s="156"/>
      <c r="L20" s="162">
        <f>SUM(L12:L19)</f>
        <v>0</v>
      </c>
      <c r="M20" s="153"/>
      <c r="N20" s="163">
        <f>SUM(N12:N19)</f>
        <v>35.203696000000001</v>
      </c>
      <c r="O20" s="154"/>
      <c r="P20" s="154"/>
      <c r="Q20" s="153"/>
      <c r="R20" s="153"/>
      <c r="S20" s="153"/>
      <c r="T20" s="157"/>
      <c r="U20" s="157"/>
      <c r="V20" s="157"/>
      <c r="W20" s="158">
        <f>SUM(W12:W19)</f>
        <v>0</v>
      </c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>
      <c r="A21" s="149"/>
      <c r="B21" s="159"/>
      <c r="C21" s="151"/>
      <c r="D21" s="152"/>
      <c r="E21" s="153"/>
      <c r="F21" s="154"/>
      <c r="G21" s="155"/>
      <c r="H21" s="155"/>
      <c r="I21" s="155"/>
      <c r="J21" s="155"/>
      <c r="K21" s="156"/>
      <c r="L21" s="156"/>
      <c r="M21" s="153"/>
      <c r="N21" s="153"/>
      <c r="O21" s="154"/>
      <c r="P21" s="154"/>
      <c r="Q21" s="153"/>
      <c r="R21" s="153"/>
      <c r="S21" s="153"/>
      <c r="T21" s="157"/>
      <c r="U21" s="157"/>
      <c r="V21" s="157"/>
      <c r="W21" s="158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>
      <c r="A22" s="149"/>
      <c r="B22" s="151" t="s">
        <v>381</v>
      </c>
      <c r="C22" s="151"/>
      <c r="D22" s="152"/>
      <c r="E22" s="153"/>
      <c r="F22" s="154"/>
      <c r="G22" s="155"/>
      <c r="H22" s="155"/>
      <c r="I22" s="155"/>
      <c r="J22" s="155"/>
      <c r="K22" s="156"/>
      <c r="L22" s="156"/>
      <c r="M22" s="153"/>
      <c r="N22" s="153"/>
      <c r="O22" s="154"/>
      <c r="P22" s="154"/>
      <c r="Q22" s="153"/>
      <c r="R22" s="153"/>
      <c r="S22" s="153"/>
      <c r="T22" s="157"/>
      <c r="U22" s="157"/>
      <c r="V22" s="157"/>
      <c r="W22" s="158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7" ht="25.5">
      <c r="A23" s="149">
        <v>7</v>
      </c>
      <c r="B23" s="159" t="s">
        <v>509</v>
      </c>
      <c r="C23" s="151" t="s">
        <v>510</v>
      </c>
      <c r="D23" s="152" t="s">
        <v>511</v>
      </c>
      <c r="E23" s="153">
        <v>5.7960000000000003</v>
      </c>
      <c r="F23" s="154" t="s">
        <v>182</v>
      </c>
      <c r="G23" s="155"/>
      <c r="H23" s="155">
        <f>ROUND(E23*G23,2)</f>
        <v>0</v>
      </c>
      <c r="I23" s="155"/>
      <c r="J23" s="155">
        <f>ROUND(E23*G23,2)</f>
        <v>0</v>
      </c>
      <c r="K23" s="156">
        <v>2.5055200000000002</v>
      </c>
      <c r="L23" s="156">
        <f>E23*K23</f>
        <v>14.521993920000002</v>
      </c>
      <c r="M23" s="153"/>
      <c r="N23" s="153">
        <f>E23*M23</f>
        <v>0</v>
      </c>
      <c r="O23" s="154"/>
      <c r="P23" s="154" t="s">
        <v>183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512</v>
      </c>
      <c r="Y23" s="151" t="s">
        <v>510</v>
      </c>
      <c r="Z23" s="154" t="s">
        <v>211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186</v>
      </c>
      <c r="AK23" s="94" t="s">
        <v>187</v>
      </c>
    </row>
    <row r="24" spans="1:37">
      <c r="A24" s="149"/>
      <c r="B24" s="159"/>
      <c r="C24" s="151"/>
      <c r="D24" s="160" t="s">
        <v>387</v>
      </c>
      <c r="E24" s="161">
        <f>J24</f>
        <v>0</v>
      </c>
      <c r="F24" s="154"/>
      <c r="G24" s="155"/>
      <c r="H24" s="161">
        <f>SUM(H22:H23)</f>
        <v>0</v>
      </c>
      <c r="I24" s="161">
        <f>SUM(I22:I23)</f>
        <v>0</v>
      </c>
      <c r="J24" s="161">
        <f>SUM(J22:J23)</f>
        <v>0</v>
      </c>
      <c r="K24" s="156"/>
      <c r="L24" s="162">
        <f>SUM(L22:L23)</f>
        <v>14.521993920000002</v>
      </c>
      <c r="M24" s="153"/>
      <c r="N24" s="163">
        <f>SUM(N22:N23)</f>
        <v>0</v>
      </c>
      <c r="O24" s="154"/>
      <c r="P24" s="154"/>
      <c r="Q24" s="153"/>
      <c r="R24" s="153"/>
      <c r="S24" s="153"/>
      <c r="T24" s="157"/>
      <c r="U24" s="157"/>
      <c r="V24" s="157"/>
      <c r="W24" s="158">
        <f>SUM(W22:W23)</f>
        <v>0</v>
      </c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1" t="s">
        <v>197</v>
      </c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>
      <c r="A27" s="149">
        <v>8</v>
      </c>
      <c r="B27" s="159" t="s">
        <v>179</v>
      </c>
      <c r="C27" s="151" t="s">
        <v>208</v>
      </c>
      <c r="D27" s="152" t="s">
        <v>209</v>
      </c>
      <c r="E27" s="153">
        <v>5.6689999999999996</v>
      </c>
      <c r="F27" s="154" t="s">
        <v>182</v>
      </c>
      <c r="G27" s="155"/>
      <c r="H27" s="155">
        <f t="shared" ref="H27:H34" si="4">ROUND(E27*G27,2)</f>
        <v>0</v>
      </c>
      <c r="I27" s="155"/>
      <c r="J27" s="155">
        <f t="shared" ref="J27:J34" si="5">ROUND(E27*G27,2)</f>
        <v>0</v>
      </c>
      <c r="K27" s="156">
        <v>2.3793099999999998</v>
      </c>
      <c r="L27" s="156">
        <f t="shared" ref="L27:L34" si="6">E27*K27</f>
        <v>13.488308389999998</v>
      </c>
      <c r="M27" s="153"/>
      <c r="N27" s="153">
        <f t="shared" ref="N27:N34" si="7">E27*M27</f>
        <v>0</v>
      </c>
      <c r="O27" s="154"/>
      <c r="P27" s="154" t="s">
        <v>183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210</v>
      </c>
      <c r="Y27" s="151" t="s">
        <v>208</v>
      </c>
      <c r="Z27" s="154" t="s">
        <v>211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186</v>
      </c>
      <c r="AK27" s="94" t="s">
        <v>187</v>
      </c>
    </row>
    <row r="28" spans="1:37">
      <c r="A28" s="149">
        <v>9</v>
      </c>
      <c r="B28" s="159" t="s">
        <v>179</v>
      </c>
      <c r="C28" s="151" t="s">
        <v>513</v>
      </c>
      <c r="D28" s="152" t="s">
        <v>514</v>
      </c>
      <c r="E28" s="153">
        <v>24.748000000000001</v>
      </c>
      <c r="F28" s="154" t="s">
        <v>182</v>
      </c>
      <c r="G28" s="155"/>
      <c r="H28" s="155">
        <f t="shared" si="4"/>
        <v>0</v>
      </c>
      <c r="I28" s="155"/>
      <c r="J28" s="155">
        <f t="shared" si="5"/>
        <v>0</v>
      </c>
      <c r="K28" s="156">
        <v>2.3793099999999998</v>
      </c>
      <c r="L28" s="156">
        <f t="shared" si="6"/>
        <v>58.883163879999998</v>
      </c>
      <c r="M28" s="153"/>
      <c r="N28" s="153">
        <f t="shared" si="7"/>
        <v>0</v>
      </c>
      <c r="O28" s="154"/>
      <c r="P28" s="154" t="s">
        <v>183</v>
      </c>
      <c r="Q28" s="153"/>
      <c r="R28" s="153"/>
      <c r="S28" s="153"/>
      <c r="T28" s="157"/>
      <c r="U28" s="157"/>
      <c r="V28" s="157" t="s">
        <v>96</v>
      </c>
      <c r="W28" s="158"/>
      <c r="X28" s="151" t="s">
        <v>515</v>
      </c>
      <c r="Y28" s="151" t="s">
        <v>513</v>
      </c>
      <c r="Z28" s="154" t="s">
        <v>211</v>
      </c>
      <c r="AA28" s="154"/>
      <c r="AB28" s="154"/>
      <c r="AC28" s="154"/>
      <c r="AD28" s="154"/>
      <c r="AE28" s="154"/>
      <c r="AF28" s="154"/>
      <c r="AG28" s="154"/>
      <c r="AH28" s="154"/>
      <c r="AJ28" s="94" t="s">
        <v>186</v>
      </c>
      <c r="AK28" s="94" t="s">
        <v>187</v>
      </c>
    </row>
    <row r="29" spans="1:37">
      <c r="A29" s="149">
        <v>10</v>
      </c>
      <c r="B29" s="159" t="s">
        <v>179</v>
      </c>
      <c r="C29" s="151" t="s">
        <v>516</v>
      </c>
      <c r="D29" s="152" t="s">
        <v>517</v>
      </c>
      <c r="E29" s="153">
        <v>0.26300000000000001</v>
      </c>
      <c r="F29" s="154" t="s">
        <v>182</v>
      </c>
      <c r="G29" s="155"/>
      <c r="H29" s="155">
        <f t="shared" si="4"/>
        <v>0</v>
      </c>
      <c r="I29" s="155"/>
      <c r="J29" s="155">
        <f t="shared" si="5"/>
        <v>0</v>
      </c>
      <c r="K29" s="156">
        <v>2.4542099999999998</v>
      </c>
      <c r="L29" s="156">
        <f t="shared" si="6"/>
        <v>0.64545722999999999</v>
      </c>
      <c r="M29" s="153"/>
      <c r="N29" s="153">
        <f t="shared" si="7"/>
        <v>0</v>
      </c>
      <c r="O29" s="154"/>
      <c r="P29" s="154" t="s">
        <v>183</v>
      </c>
      <c r="Q29" s="153"/>
      <c r="R29" s="153"/>
      <c r="S29" s="153"/>
      <c r="T29" s="157"/>
      <c r="U29" s="157"/>
      <c r="V29" s="157" t="s">
        <v>96</v>
      </c>
      <c r="W29" s="158"/>
      <c r="X29" s="151" t="s">
        <v>518</v>
      </c>
      <c r="Y29" s="151" t="s">
        <v>516</v>
      </c>
      <c r="Z29" s="154" t="s">
        <v>211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186</v>
      </c>
      <c r="AK29" s="94" t="s">
        <v>187</v>
      </c>
    </row>
    <row r="30" spans="1:37">
      <c r="A30" s="149">
        <v>11</v>
      </c>
      <c r="B30" s="159" t="s">
        <v>179</v>
      </c>
      <c r="C30" s="151" t="s">
        <v>519</v>
      </c>
      <c r="D30" s="152" t="s">
        <v>520</v>
      </c>
      <c r="E30" s="153">
        <v>12.43</v>
      </c>
      <c r="F30" s="154" t="s">
        <v>191</v>
      </c>
      <c r="G30" s="155"/>
      <c r="H30" s="155">
        <f t="shared" si="4"/>
        <v>0</v>
      </c>
      <c r="I30" s="155"/>
      <c r="J30" s="155">
        <f t="shared" si="5"/>
        <v>0</v>
      </c>
      <c r="K30" s="156">
        <v>8.6300000000000005E-3</v>
      </c>
      <c r="L30" s="156">
        <f t="shared" si="6"/>
        <v>0.1072709</v>
      </c>
      <c r="M30" s="153"/>
      <c r="N30" s="153">
        <f t="shared" si="7"/>
        <v>0</v>
      </c>
      <c r="O30" s="154"/>
      <c r="P30" s="154" t="s">
        <v>183</v>
      </c>
      <c r="Q30" s="153"/>
      <c r="R30" s="153"/>
      <c r="S30" s="153"/>
      <c r="T30" s="157"/>
      <c r="U30" s="157"/>
      <c r="V30" s="157" t="s">
        <v>96</v>
      </c>
      <c r="W30" s="158"/>
      <c r="X30" s="151" t="s">
        <v>521</v>
      </c>
      <c r="Y30" s="151" t="s">
        <v>519</v>
      </c>
      <c r="Z30" s="154" t="s">
        <v>211</v>
      </c>
      <c r="AA30" s="154"/>
      <c r="AB30" s="154"/>
      <c r="AC30" s="154"/>
      <c r="AD30" s="154"/>
      <c r="AE30" s="154"/>
      <c r="AF30" s="154"/>
      <c r="AG30" s="154"/>
      <c r="AH30" s="154"/>
      <c r="AJ30" s="94" t="s">
        <v>186</v>
      </c>
      <c r="AK30" s="94" t="s">
        <v>187</v>
      </c>
    </row>
    <row r="31" spans="1:37">
      <c r="A31" s="149">
        <v>12</v>
      </c>
      <c r="B31" s="159" t="s">
        <v>179</v>
      </c>
      <c r="C31" s="151" t="s">
        <v>522</v>
      </c>
      <c r="D31" s="152" t="s">
        <v>523</v>
      </c>
      <c r="E31" s="153">
        <v>12.43</v>
      </c>
      <c r="F31" s="154" t="s">
        <v>191</v>
      </c>
      <c r="G31" s="155"/>
      <c r="H31" s="155">
        <f t="shared" si="4"/>
        <v>0</v>
      </c>
      <c r="I31" s="155"/>
      <c r="J31" s="155">
        <f t="shared" si="5"/>
        <v>0</v>
      </c>
      <c r="K31" s="156"/>
      <c r="L31" s="156">
        <f t="shared" si="6"/>
        <v>0</v>
      </c>
      <c r="M31" s="153"/>
      <c r="N31" s="153">
        <f t="shared" si="7"/>
        <v>0</v>
      </c>
      <c r="O31" s="154"/>
      <c r="P31" s="154" t="s">
        <v>183</v>
      </c>
      <c r="Q31" s="153"/>
      <c r="R31" s="153"/>
      <c r="S31" s="153"/>
      <c r="T31" s="157"/>
      <c r="U31" s="157"/>
      <c r="V31" s="157" t="s">
        <v>96</v>
      </c>
      <c r="W31" s="158"/>
      <c r="X31" s="151" t="s">
        <v>524</v>
      </c>
      <c r="Y31" s="151" t="s">
        <v>522</v>
      </c>
      <c r="Z31" s="154" t="s">
        <v>211</v>
      </c>
      <c r="AA31" s="154"/>
      <c r="AB31" s="154"/>
      <c r="AC31" s="154"/>
      <c r="AD31" s="154"/>
      <c r="AE31" s="154"/>
      <c r="AF31" s="154"/>
      <c r="AG31" s="154"/>
      <c r="AH31" s="154"/>
      <c r="AJ31" s="94" t="s">
        <v>186</v>
      </c>
      <c r="AK31" s="94" t="s">
        <v>187</v>
      </c>
    </row>
    <row r="32" spans="1:37" ht="25.5">
      <c r="A32" s="149">
        <v>13</v>
      </c>
      <c r="B32" s="159" t="s">
        <v>188</v>
      </c>
      <c r="C32" s="151" t="s">
        <v>525</v>
      </c>
      <c r="D32" s="152" t="s">
        <v>526</v>
      </c>
      <c r="E32" s="153">
        <v>22.745999999999999</v>
      </c>
      <c r="F32" s="154" t="s">
        <v>191</v>
      </c>
      <c r="G32" s="155"/>
      <c r="H32" s="155">
        <f t="shared" si="4"/>
        <v>0</v>
      </c>
      <c r="I32" s="155"/>
      <c r="J32" s="155">
        <f t="shared" si="5"/>
        <v>0</v>
      </c>
      <c r="K32" s="156">
        <v>9.1829999999999995E-2</v>
      </c>
      <c r="L32" s="156">
        <f t="shared" si="6"/>
        <v>2.0887651799999998</v>
      </c>
      <c r="M32" s="153"/>
      <c r="N32" s="153">
        <f t="shared" si="7"/>
        <v>0</v>
      </c>
      <c r="O32" s="154"/>
      <c r="P32" s="154" t="s">
        <v>183</v>
      </c>
      <c r="Q32" s="153"/>
      <c r="R32" s="153"/>
      <c r="S32" s="153"/>
      <c r="T32" s="157"/>
      <c r="U32" s="157"/>
      <c r="V32" s="157" t="s">
        <v>96</v>
      </c>
      <c r="W32" s="158"/>
      <c r="X32" s="151" t="s">
        <v>527</v>
      </c>
      <c r="Y32" s="151" t="s">
        <v>525</v>
      </c>
      <c r="Z32" s="154" t="s">
        <v>211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186</v>
      </c>
      <c r="AK32" s="94" t="s">
        <v>187</v>
      </c>
    </row>
    <row r="33" spans="1:37">
      <c r="A33" s="149">
        <v>14</v>
      </c>
      <c r="B33" s="159" t="s">
        <v>528</v>
      </c>
      <c r="C33" s="151" t="s">
        <v>529</v>
      </c>
      <c r="D33" s="152" t="s">
        <v>530</v>
      </c>
      <c r="E33" s="153">
        <v>2</v>
      </c>
      <c r="F33" s="154" t="s">
        <v>214</v>
      </c>
      <c r="G33" s="155"/>
      <c r="H33" s="155">
        <f t="shared" si="4"/>
        <v>0</v>
      </c>
      <c r="I33" s="155"/>
      <c r="J33" s="155">
        <f t="shared" si="5"/>
        <v>0</v>
      </c>
      <c r="K33" s="156">
        <v>0.13431999999999999</v>
      </c>
      <c r="L33" s="156">
        <f t="shared" si="6"/>
        <v>0.26863999999999999</v>
      </c>
      <c r="M33" s="153"/>
      <c r="N33" s="153">
        <f t="shared" si="7"/>
        <v>0</v>
      </c>
      <c r="O33" s="154"/>
      <c r="P33" s="154" t="s">
        <v>183</v>
      </c>
      <c r="Q33" s="153"/>
      <c r="R33" s="153"/>
      <c r="S33" s="153"/>
      <c r="T33" s="157"/>
      <c r="U33" s="157"/>
      <c r="V33" s="157" t="s">
        <v>96</v>
      </c>
      <c r="W33" s="158"/>
      <c r="X33" s="151" t="s">
        <v>531</v>
      </c>
      <c r="Y33" s="151" t="s">
        <v>529</v>
      </c>
      <c r="Z33" s="154" t="s">
        <v>216</v>
      </c>
      <c r="AA33" s="154"/>
      <c r="AB33" s="154"/>
      <c r="AC33" s="154"/>
      <c r="AD33" s="154"/>
      <c r="AE33" s="154"/>
      <c r="AF33" s="154"/>
      <c r="AG33" s="154"/>
      <c r="AH33" s="154"/>
      <c r="AJ33" s="94" t="s">
        <v>186</v>
      </c>
      <c r="AK33" s="94" t="s">
        <v>187</v>
      </c>
    </row>
    <row r="34" spans="1:37">
      <c r="A34" s="149">
        <v>15</v>
      </c>
      <c r="B34" s="159" t="s">
        <v>528</v>
      </c>
      <c r="C34" s="151" t="s">
        <v>532</v>
      </c>
      <c r="D34" s="152" t="s">
        <v>533</v>
      </c>
      <c r="E34" s="153">
        <v>1</v>
      </c>
      <c r="F34" s="154" t="s">
        <v>214</v>
      </c>
      <c r="G34" s="155"/>
      <c r="H34" s="155">
        <f t="shared" si="4"/>
        <v>0</v>
      </c>
      <c r="I34" s="155"/>
      <c r="J34" s="155">
        <f t="shared" si="5"/>
        <v>0</v>
      </c>
      <c r="K34" s="156">
        <v>0.28709000000000001</v>
      </c>
      <c r="L34" s="156">
        <f t="shared" si="6"/>
        <v>0.28709000000000001</v>
      </c>
      <c r="M34" s="153"/>
      <c r="N34" s="153">
        <f t="shared" si="7"/>
        <v>0</v>
      </c>
      <c r="O34" s="154"/>
      <c r="P34" s="154" t="s">
        <v>183</v>
      </c>
      <c r="Q34" s="153"/>
      <c r="R34" s="153"/>
      <c r="S34" s="153"/>
      <c r="T34" s="157"/>
      <c r="U34" s="157"/>
      <c r="V34" s="157" t="s">
        <v>96</v>
      </c>
      <c r="W34" s="158"/>
      <c r="X34" s="151" t="s">
        <v>534</v>
      </c>
      <c r="Y34" s="151" t="s">
        <v>532</v>
      </c>
      <c r="Z34" s="154" t="s">
        <v>216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186</v>
      </c>
      <c r="AK34" s="94" t="s">
        <v>187</v>
      </c>
    </row>
    <row r="35" spans="1:37">
      <c r="A35" s="149"/>
      <c r="B35" s="159"/>
      <c r="C35" s="151"/>
      <c r="D35" s="160" t="s">
        <v>225</v>
      </c>
      <c r="E35" s="161">
        <f>J35</f>
        <v>0</v>
      </c>
      <c r="F35" s="154"/>
      <c r="G35" s="155"/>
      <c r="H35" s="161">
        <f>SUM(H26:H34)</f>
        <v>0</v>
      </c>
      <c r="I35" s="161">
        <f>SUM(I26:I34)</f>
        <v>0</v>
      </c>
      <c r="J35" s="161">
        <f>SUM(J26:J34)</f>
        <v>0</v>
      </c>
      <c r="K35" s="156"/>
      <c r="L35" s="162">
        <f>SUM(L26:L34)</f>
        <v>75.768695580000013</v>
      </c>
      <c r="M35" s="153"/>
      <c r="N35" s="163">
        <f>SUM(N26:N34)</f>
        <v>0</v>
      </c>
      <c r="O35" s="154"/>
      <c r="P35" s="154"/>
      <c r="Q35" s="153"/>
      <c r="R35" s="153"/>
      <c r="S35" s="153"/>
      <c r="T35" s="157"/>
      <c r="U35" s="157"/>
      <c r="V35" s="157"/>
      <c r="W35" s="158">
        <f>SUM(W26:W34)</f>
        <v>0</v>
      </c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/>
      <c r="B36" s="159"/>
      <c r="C36" s="151"/>
      <c r="D36" s="152"/>
      <c r="E36" s="153"/>
      <c r="F36" s="154"/>
      <c r="G36" s="155"/>
      <c r="H36" s="155"/>
      <c r="I36" s="155"/>
      <c r="J36" s="155"/>
      <c r="K36" s="156"/>
      <c r="L36" s="156"/>
      <c r="M36" s="153"/>
      <c r="N36" s="153"/>
      <c r="O36" s="154"/>
      <c r="P36" s="154"/>
      <c r="Q36" s="153"/>
      <c r="R36" s="153"/>
      <c r="S36" s="153"/>
      <c r="T36" s="157"/>
      <c r="U36" s="157"/>
      <c r="V36" s="157"/>
      <c r="W36" s="158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1" t="s">
        <v>226</v>
      </c>
      <c r="C37" s="151"/>
      <c r="D37" s="152"/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/>
      <c r="W37" s="158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>
        <v>16</v>
      </c>
      <c r="B38" s="159" t="s">
        <v>227</v>
      </c>
      <c r="C38" s="151" t="s">
        <v>239</v>
      </c>
      <c r="D38" s="152" t="s">
        <v>240</v>
      </c>
      <c r="E38" s="153">
        <v>5.6689999999999996</v>
      </c>
      <c r="F38" s="154" t="s">
        <v>182</v>
      </c>
      <c r="G38" s="155"/>
      <c r="H38" s="155">
        <f t="shared" ref="H38:H45" si="8">ROUND(E38*G38,2)</f>
        <v>0</v>
      </c>
      <c r="I38" s="155"/>
      <c r="J38" s="155">
        <f t="shared" ref="J38:J45" si="9">ROUND(E38*G38,2)</f>
        <v>0</v>
      </c>
      <c r="K38" s="156"/>
      <c r="L38" s="156">
        <f t="shared" ref="L38:L45" si="10">E38*K38</f>
        <v>0</v>
      </c>
      <c r="M38" s="153">
        <v>2.2000000000000002</v>
      </c>
      <c r="N38" s="153">
        <f t="shared" ref="N38:N45" si="11">E38*M38</f>
        <v>12.4718</v>
      </c>
      <c r="O38" s="154"/>
      <c r="P38" s="154" t="s">
        <v>183</v>
      </c>
      <c r="Q38" s="153"/>
      <c r="R38" s="153"/>
      <c r="S38" s="153"/>
      <c r="T38" s="157"/>
      <c r="U38" s="157"/>
      <c r="V38" s="157" t="s">
        <v>96</v>
      </c>
      <c r="W38" s="158"/>
      <c r="X38" s="151" t="s">
        <v>241</v>
      </c>
      <c r="Y38" s="151" t="s">
        <v>239</v>
      </c>
      <c r="Z38" s="154" t="s">
        <v>231</v>
      </c>
      <c r="AA38" s="154"/>
      <c r="AB38" s="154"/>
      <c r="AC38" s="154"/>
      <c r="AD38" s="154"/>
      <c r="AE38" s="154"/>
      <c r="AF38" s="154"/>
      <c r="AG38" s="154"/>
      <c r="AH38" s="154"/>
      <c r="AJ38" s="94" t="s">
        <v>186</v>
      </c>
      <c r="AK38" s="94" t="s">
        <v>187</v>
      </c>
    </row>
    <row r="39" spans="1:37" ht="25.5">
      <c r="A39" s="149">
        <v>17</v>
      </c>
      <c r="B39" s="159" t="s">
        <v>227</v>
      </c>
      <c r="C39" s="151" t="s">
        <v>450</v>
      </c>
      <c r="D39" s="152" t="s">
        <v>451</v>
      </c>
      <c r="E39" s="153">
        <v>16.62</v>
      </c>
      <c r="F39" s="154" t="s">
        <v>191</v>
      </c>
      <c r="G39" s="155"/>
      <c r="H39" s="155">
        <f t="shared" si="8"/>
        <v>0</v>
      </c>
      <c r="I39" s="155"/>
      <c r="J39" s="155">
        <f t="shared" si="9"/>
        <v>0</v>
      </c>
      <c r="K39" s="156">
        <v>6.3000000000000003E-4</v>
      </c>
      <c r="L39" s="156">
        <f t="shared" si="10"/>
        <v>1.0470600000000002E-2</v>
      </c>
      <c r="M39" s="153">
        <v>3.4000000000000002E-2</v>
      </c>
      <c r="N39" s="153">
        <f t="shared" si="11"/>
        <v>0.56508000000000003</v>
      </c>
      <c r="O39" s="154"/>
      <c r="P39" s="154" t="s">
        <v>183</v>
      </c>
      <c r="Q39" s="153"/>
      <c r="R39" s="153"/>
      <c r="S39" s="153"/>
      <c r="T39" s="157"/>
      <c r="U39" s="157"/>
      <c r="V39" s="157" t="s">
        <v>96</v>
      </c>
      <c r="W39" s="158"/>
      <c r="X39" s="151" t="s">
        <v>452</v>
      </c>
      <c r="Y39" s="151" t="s">
        <v>450</v>
      </c>
      <c r="Z39" s="154" t="s">
        <v>231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186</v>
      </c>
      <c r="AK39" s="94" t="s">
        <v>187</v>
      </c>
    </row>
    <row r="40" spans="1:37">
      <c r="A40" s="149">
        <v>18</v>
      </c>
      <c r="B40" s="159" t="s">
        <v>227</v>
      </c>
      <c r="C40" s="151" t="s">
        <v>260</v>
      </c>
      <c r="D40" s="152" t="s">
        <v>261</v>
      </c>
      <c r="E40" s="153">
        <v>64.89</v>
      </c>
      <c r="F40" s="154" t="s">
        <v>262</v>
      </c>
      <c r="G40" s="155"/>
      <c r="H40" s="155">
        <f t="shared" si="8"/>
        <v>0</v>
      </c>
      <c r="I40" s="155"/>
      <c r="J40" s="155">
        <f t="shared" si="9"/>
        <v>0</v>
      </c>
      <c r="K40" s="156"/>
      <c r="L40" s="156">
        <f t="shared" si="10"/>
        <v>0</v>
      </c>
      <c r="M40" s="153"/>
      <c r="N40" s="153">
        <f t="shared" si="11"/>
        <v>0</v>
      </c>
      <c r="O40" s="154"/>
      <c r="P40" s="154" t="s">
        <v>183</v>
      </c>
      <c r="Q40" s="153"/>
      <c r="R40" s="153"/>
      <c r="S40" s="153"/>
      <c r="T40" s="157"/>
      <c r="U40" s="157"/>
      <c r="V40" s="157" t="s">
        <v>96</v>
      </c>
      <c r="W40" s="158"/>
      <c r="X40" s="151" t="s">
        <v>263</v>
      </c>
      <c r="Y40" s="151" t="s">
        <v>260</v>
      </c>
      <c r="Z40" s="154" t="s">
        <v>231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186</v>
      </c>
      <c r="AK40" s="94" t="s">
        <v>187</v>
      </c>
    </row>
    <row r="41" spans="1:37" ht="25.5">
      <c r="A41" s="149">
        <v>19</v>
      </c>
      <c r="B41" s="159" t="s">
        <v>227</v>
      </c>
      <c r="C41" s="151" t="s">
        <v>264</v>
      </c>
      <c r="D41" s="152" t="s">
        <v>265</v>
      </c>
      <c r="E41" s="153">
        <v>584.01</v>
      </c>
      <c r="F41" s="154" t="s">
        <v>262</v>
      </c>
      <c r="G41" s="155"/>
      <c r="H41" s="155">
        <f t="shared" si="8"/>
        <v>0</v>
      </c>
      <c r="I41" s="155"/>
      <c r="J41" s="155">
        <f t="shared" si="9"/>
        <v>0</v>
      </c>
      <c r="K41" s="156"/>
      <c r="L41" s="156">
        <f t="shared" si="10"/>
        <v>0</v>
      </c>
      <c r="M41" s="153"/>
      <c r="N41" s="153">
        <f t="shared" si="11"/>
        <v>0</v>
      </c>
      <c r="O41" s="154"/>
      <c r="P41" s="154" t="s">
        <v>183</v>
      </c>
      <c r="Q41" s="153"/>
      <c r="R41" s="153"/>
      <c r="S41" s="153"/>
      <c r="T41" s="157"/>
      <c r="U41" s="157"/>
      <c r="V41" s="157" t="s">
        <v>96</v>
      </c>
      <c r="W41" s="158"/>
      <c r="X41" s="151" t="s">
        <v>266</v>
      </c>
      <c r="Y41" s="151" t="s">
        <v>264</v>
      </c>
      <c r="Z41" s="154" t="s">
        <v>231</v>
      </c>
      <c r="AA41" s="154"/>
      <c r="AB41" s="154"/>
      <c r="AC41" s="154"/>
      <c r="AD41" s="154"/>
      <c r="AE41" s="154"/>
      <c r="AF41" s="154"/>
      <c r="AG41" s="154"/>
      <c r="AH41" s="154"/>
      <c r="AJ41" s="94" t="s">
        <v>186</v>
      </c>
      <c r="AK41" s="94" t="s">
        <v>187</v>
      </c>
    </row>
    <row r="42" spans="1:37">
      <c r="A42" s="149">
        <v>20</v>
      </c>
      <c r="B42" s="159" t="s">
        <v>267</v>
      </c>
      <c r="C42" s="151" t="s">
        <v>268</v>
      </c>
      <c r="D42" s="152" t="s">
        <v>269</v>
      </c>
      <c r="E42" s="153">
        <v>64.89</v>
      </c>
      <c r="F42" s="154" t="s">
        <v>262</v>
      </c>
      <c r="G42" s="155"/>
      <c r="H42" s="155">
        <f t="shared" si="8"/>
        <v>0</v>
      </c>
      <c r="I42" s="155"/>
      <c r="J42" s="155">
        <f t="shared" si="9"/>
        <v>0</v>
      </c>
      <c r="K42" s="156"/>
      <c r="L42" s="156">
        <f t="shared" si="10"/>
        <v>0</v>
      </c>
      <c r="M42" s="153"/>
      <c r="N42" s="153">
        <f t="shared" si="11"/>
        <v>0</v>
      </c>
      <c r="O42" s="154"/>
      <c r="P42" s="154" t="s">
        <v>183</v>
      </c>
      <c r="Q42" s="153"/>
      <c r="R42" s="153"/>
      <c r="S42" s="153"/>
      <c r="T42" s="157"/>
      <c r="U42" s="157"/>
      <c r="V42" s="157" t="s">
        <v>96</v>
      </c>
      <c r="W42" s="158"/>
      <c r="X42" s="151" t="s">
        <v>270</v>
      </c>
      <c r="Y42" s="151" t="s">
        <v>268</v>
      </c>
      <c r="Z42" s="154" t="s">
        <v>231</v>
      </c>
      <c r="AA42" s="154"/>
      <c r="AB42" s="154"/>
      <c r="AC42" s="154"/>
      <c r="AD42" s="154"/>
      <c r="AE42" s="154"/>
      <c r="AF42" s="154"/>
      <c r="AG42" s="154"/>
      <c r="AH42" s="154"/>
      <c r="AJ42" s="94" t="s">
        <v>186</v>
      </c>
      <c r="AK42" s="94" t="s">
        <v>187</v>
      </c>
    </row>
    <row r="43" spans="1:37" ht="25.5">
      <c r="A43" s="149">
        <v>21</v>
      </c>
      <c r="B43" s="159" t="s">
        <v>382</v>
      </c>
      <c r="C43" s="151" t="s">
        <v>535</v>
      </c>
      <c r="D43" s="152" t="s">
        <v>536</v>
      </c>
      <c r="E43" s="153">
        <v>64.89</v>
      </c>
      <c r="F43" s="154" t="s">
        <v>262</v>
      </c>
      <c r="G43" s="155"/>
      <c r="H43" s="155">
        <f t="shared" si="8"/>
        <v>0</v>
      </c>
      <c r="I43" s="155"/>
      <c r="J43" s="155">
        <f t="shared" si="9"/>
        <v>0</v>
      </c>
      <c r="K43" s="156"/>
      <c r="L43" s="156">
        <f t="shared" si="10"/>
        <v>0</v>
      </c>
      <c r="M43" s="153"/>
      <c r="N43" s="153">
        <f t="shared" si="11"/>
        <v>0</v>
      </c>
      <c r="O43" s="154"/>
      <c r="P43" s="154" t="s">
        <v>183</v>
      </c>
      <c r="Q43" s="153"/>
      <c r="R43" s="153"/>
      <c r="S43" s="153"/>
      <c r="T43" s="157"/>
      <c r="U43" s="157"/>
      <c r="V43" s="157" t="s">
        <v>96</v>
      </c>
      <c r="W43" s="158"/>
      <c r="X43" s="151" t="s">
        <v>537</v>
      </c>
      <c r="Y43" s="151" t="s">
        <v>535</v>
      </c>
      <c r="Z43" s="154" t="s">
        <v>231</v>
      </c>
      <c r="AA43" s="154"/>
      <c r="AB43" s="154"/>
      <c r="AC43" s="154"/>
      <c r="AD43" s="154"/>
      <c r="AE43" s="154"/>
      <c r="AF43" s="154"/>
      <c r="AG43" s="154"/>
      <c r="AH43" s="154"/>
      <c r="AJ43" s="94" t="s">
        <v>186</v>
      </c>
      <c r="AK43" s="94" t="s">
        <v>187</v>
      </c>
    </row>
    <row r="44" spans="1:37" ht="25.5">
      <c r="A44" s="149">
        <v>22</v>
      </c>
      <c r="B44" s="159" t="s">
        <v>227</v>
      </c>
      <c r="C44" s="151" t="s">
        <v>271</v>
      </c>
      <c r="D44" s="152" t="s">
        <v>272</v>
      </c>
      <c r="E44" s="153">
        <v>64.89</v>
      </c>
      <c r="F44" s="154" t="s">
        <v>262</v>
      </c>
      <c r="G44" s="155"/>
      <c r="H44" s="155">
        <f t="shared" si="8"/>
        <v>0</v>
      </c>
      <c r="I44" s="155"/>
      <c r="J44" s="155">
        <f t="shared" si="9"/>
        <v>0</v>
      </c>
      <c r="K44" s="156"/>
      <c r="L44" s="156">
        <f t="shared" si="10"/>
        <v>0</v>
      </c>
      <c r="M44" s="153"/>
      <c r="N44" s="153">
        <f t="shared" si="11"/>
        <v>0</v>
      </c>
      <c r="O44" s="154"/>
      <c r="P44" s="154" t="s">
        <v>183</v>
      </c>
      <c r="Q44" s="153"/>
      <c r="R44" s="153"/>
      <c r="S44" s="153"/>
      <c r="T44" s="157"/>
      <c r="U44" s="157"/>
      <c r="V44" s="157" t="s">
        <v>96</v>
      </c>
      <c r="W44" s="158"/>
      <c r="X44" s="151" t="s">
        <v>273</v>
      </c>
      <c r="Y44" s="151" t="s">
        <v>271</v>
      </c>
      <c r="Z44" s="154" t="s">
        <v>231</v>
      </c>
      <c r="AA44" s="154"/>
      <c r="AB44" s="154"/>
      <c r="AC44" s="154"/>
      <c r="AD44" s="154"/>
      <c r="AE44" s="154"/>
      <c r="AF44" s="154"/>
      <c r="AG44" s="154"/>
      <c r="AH44" s="154"/>
      <c r="AJ44" s="94" t="s">
        <v>186</v>
      </c>
      <c r="AK44" s="94" t="s">
        <v>187</v>
      </c>
    </row>
    <row r="45" spans="1:37">
      <c r="A45" s="149">
        <v>23</v>
      </c>
      <c r="B45" s="159" t="s">
        <v>267</v>
      </c>
      <c r="C45" s="151" t="s">
        <v>538</v>
      </c>
      <c r="D45" s="152" t="s">
        <v>539</v>
      </c>
      <c r="E45" s="153">
        <v>6.0590000000000002</v>
      </c>
      <c r="F45" s="154" t="s">
        <v>182</v>
      </c>
      <c r="G45" s="155"/>
      <c r="H45" s="155">
        <f t="shared" si="8"/>
        <v>0</v>
      </c>
      <c r="I45" s="155"/>
      <c r="J45" s="155">
        <f t="shared" si="9"/>
        <v>0</v>
      </c>
      <c r="K45" s="156"/>
      <c r="L45" s="156">
        <f t="shared" si="10"/>
        <v>0</v>
      </c>
      <c r="M45" s="153"/>
      <c r="N45" s="153">
        <f t="shared" si="11"/>
        <v>0</v>
      </c>
      <c r="O45" s="154"/>
      <c r="P45" s="154" t="s">
        <v>183</v>
      </c>
      <c r="Q45" s="153"/>
      <c r="R45" s="153"/>
      <c r="S45" s="153"/>
      <c r="T45" s="157"/>
      <c r="U45" s="157"/>
      <c r="V45" s="157" t="s">
        <v>96</v>
      </c>
      <c r="W45" s="158"/>
      <c r="X45" s="151" t="s">
        <v>540</v>
      </c>
      <c r="Y45" s="151" t="s">
        <v>538</v>
      </c>
      <c r="Z45" s="154" t="s">
        <v>231</v>
      </c>
      <c r="AA45" s="154"/>
      <c r="AB45" s="154"/>
      <c r="AC45" s="154"/>
      <c r="AD45" s="154"/>
      <c r="AE45" s="154"/>
      <c r="AF45" s="154"/>
      <c r="AG45" s="154"/>
      <c r="AH45" s="154"/>
      <c r="AJ45" s="94" t="s">
        <v>186</v>
      </c>
      <c r="AK45" s="94" t="s">
        <v>187</v>
      </c>
    </row>
    <row r="46" spans="1:37">
      <c r="A46" s="149"/>
      <c r="B46" s="159"/>
      <c r="C46" s="151"/>
      <c r="D46" s="160" t="s">
        <v>274</v>
      </c>
      <c r="E46" s="161">
        <f>J46</f>
        <v>0</v>
      </c>
      <c r="F46" s="154"/>
      <c r="G46" s="155"/>
      <c r="H46" s="161">
        <f>SUM(H37:H45)</f>
        <v>0</v>
      </c>
      <c r="I46" s="161">
        <f>SUM(I37:I45)</f>
        <v>0</v>
      </c>
      <c r="J46" s="161">
        <f>SUM(J37:J45)</f>
        <v>0</v>
      </c>
      <c r="K46" s="156"/>
      <c r="L46" s="162">
        <f>SUM(L37:L45)</f>
        <v>1.0470600000000002E-2</v>
      </c>
      <c r="M46" s="153"/>
      <c r="N46" s="163">
        <f>SUM(N37:N45)</f>
        <v>13.03688</v>
      </c>
      <c r="O46" s="154"/>
      <c r="P46" s="154"/>
      <c r="Q46" s="153"/>
      <c r="R46" s="153"/>
      <c r="S46" s="153"/>
      <c r="T46" s="157"/>
      <c r="U46" s="157"/>
      <c r="V46" s="157"/>
      <c r="W46" s="158">
        <f>SUM(W37:W45)</f>
        <v>0</v>
      </c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/>
      <c r="B47" s="159"/>
      <c r="C47" s="151"/>
      <c r="D47" s="152"/>
      <c r="E47" s="153"/>
      <c r="F47" s="154"/>
      <c r="G47" s="155"/>
      <c r="H47" s="155"/>
      <c r="I47" s="155"/>
      <c r="J47" s="155"/>
      <c r="K47" s="156"/>
      <c r="L47" s="156"/>
      <c r="M47" s="153"/>
      <c r="N47" s="153"/>
      <c r="O47" s="154"/>
      <c r="P47" s="154"/>
      <c r="Q47" s="153"/>
      <c r="R47" s="153"/>
      <c r="S47" s="153"/>
      <c r="T47" s="157"/>
      <c r="U47" s="157"/>
      <c r="V47" s="157"/>
      <c r="W47" s="158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  <row r="48" spans="1:37">
      <c r="A48" s="149"/>
      <c r="B48" s="159"/>
      <c r="C48" s="151"/>
      <c r="D48" s="160" t="s">
        <v>275</v>
      </c>
      <c r="E48" s="163">
        <f>J48</f>
        <v>0</v>
      </c>
      <c r="F48" s="154"/>
      <c r="G48" s="155"/>
      <c r="H48" s="161">
        <f>+H20+H24+H35+H46</f>
        <v>0</v>
      </c>
      <c r="I48" s="161">
        <f>+I20+I24+I35+I46</f>
        <v>0</v>
      </c>
      <c r="J48" s="161">
        <f>+J20+J24+J35+J46</f>
        <v>0</v>
      </c>
      <c r="K48" s="156"/>
      <c r="L48" s="162">
        <f>+L20+L24+L35+L46</f>
        <v>90.301160100000018</v>
      </c>
      <c r="M48" s="153"/>
      <c r="N48" s="163">
        <f>+N20+N24+N35+N46</f>
        <v>48.240576000000004</v>
      </c>
      <c r="O48" s="154"/>
      <c r="P48" s="154"/>
      <c r="Q48" s="153"/>
      <c r="R48" s="153"/>
      <c r="S48" s="153"/>
      <c r="T48" s="157"/>
      <c r="U48" s="157"/>
      <c r="V48" s="157"/>
      <c r="W48" s="158">
        <f>+W20+W24+W35+W46</f>
        <v>0</v>
      </c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7">
      <c r="A49" s="149"/>
      <c r="B49" s="159"/>
      <c r="C49" s="151"/>
      <c r="D49" s="152"/>
      <c r="E49" s="153"/>
      <c r="F49" s="154"/>
      <c r="G49" s="155"/>
      <c r="H49" s="155"/>
      <c r="I49" s="155"/>
      <c r="J49" s="155"/>
      <c r="K49" s="156"/>
      <c r="L49" s="156"/>
      <c r="M49" s="153"/>
      <c r="N49" s="153"/>
      <c r="O49" s="154"/>
      <c r="P49" s="154"/>
      <c r="Q49" s="153"/>
      <c r="R49" s="153"/>
      <c r="S49" s="153"/>
      <c r="T49" s="157"/>
      <c r="U49" s="157"/>
      <c r="V49" s="157"/>
      <c r="W49" s="158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7">
      <c r="A50" s="149"/>
      <c r="B50" s="150" t="s">
        <v>276</v>
      </c>
      <c r="C50" s="151"/>
      <c r="D50" s="152"/>
      <c r="E50" s="153"/>
      <c r="F50" s="154"/>
      <c r="G50" s="155"/>
      <c r="H50" s="155"/>
      <c r="I50" s="155"/>
      <c r="J50" s="155"/>
      <c r="K50" s="156"/>
      <c r="L50" s="156"/>
      <c r="M50" s="153"/>
      <c r="N50" s="153"/>
      <c r="O50" s="154"/>
      <c r="P50" s="154"/>
      <c r="Q50" s="153"/>
      <c r="R50" s="153"/>
      <c r="S50" s="153"/>
      <c r="T50" s="157"/>
      <c r="U50" s="157"/>
      <c r="V50" s="157"/>
      <c r="W50" s="158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</row>
    <row r="51" spans="1:37">
      <c r="A51" s="149"/>
      <c r="B51" s="151" t="s">
        <v>541</v>
      </c>
      <c r="C51" s="151"/>
      <c r="D51" s="152"/>
      <c r="E51" s="153"/>
      <c r="F51" s="154"/>
      <c r="G51" s="155"/>
      <c r="H51" s="155"/>
      <c r="I51" s="155"/>
      <c r="J51" s="155"/>
      <c r="K51" s="156"/>
      <c r="L51" s="156"/>
      <c r="M51" s="153"/>
      <c r="N51" s="153"/>
      <c r="O51" s="154"/>
      <c r="P51" s="154"/>
      <c r="Q51" s="153"/>
      <c r="R51" s="153"/>
      <c r="S51" s="153"/>
      <c r="T51" s="157"/>
      <c r="U51" s="157"/>
      <c r="V51" s="157"/>
      <c r="W51" s="158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  <row r="52" spans="1:37">
      <c r="A52" s="149">
        <v>24</v>
      </c>
      <c r="B52" s="159" t="s">
        <v>542</v>
      </c>
      <c r="C52" s="151" t="s">
        <v>543</v>
      </c>
      <c r="D52" s="152" t="s">
        <v>544</v>
      </c>
      <c r="E52" s="153">
        <v>108.828</v>
      </c>
      <c r="F52" s="154" t="s">
        <v>191</v>
      </c>
      <c r="G52" s="155"/>
      <c r="H52" s="155">
        <f>ROUND(E52*G52,2)</f>
        <v>0</v>
      </c>
      <c r="I52" s="155"/>
      <c r="J52" s="155">
        <f>ROUND(E52*G52,2)</f>
        <v>0</v>
      </c>
      <c r="K52" s="156"/>
      <c r="L52" s="156">
        <f>E52*K52</f>
        <v>0</v>
      </c>
      <c r="M52" s="153">
        <v>6.0000000000000001E-3</v>
      </c>
      <c r="N52" s="153">
        <f>E52*M52</f>
        <v>0.65296799999999999</v>
      </c>
      <c r="O52" s="154"/>
      <c r="P52" s="154" t="s">
        <v>183</v>
      </c>
      <c r="Q52" s="153"/>
      <c r="R52" s="153"/>
      <c r="S52" s="153"/>
      <c r="T52" s="157"/>
      <c r="U52" s="157"/>
      <c r="V52" s="157" t="s">
        <v>282</v>
      </c>
      <c r="W52" s="158"/>
      <c r="X52" s="151" t="s">
        <v>545</v>
      </c>
      <c r="Y52" s="151" t="s">
        <v>543</v>
      </c>
      <c r="Z52" s="154" t="s">
        <v>546</v>
      </c>
      <c r="AA52" s="154"/>
      <c r="AB52" s="154"/>
      <c r="AC52" s="154"/>
      <c r="AD52" s="154"/>
      <c r="AE52" s="154"/>
      <c r="AF52" s="154"/>
      <c r="AG52" s="154"/>
      <c r="AH52" s="154"/>
      <c r="AJ52" s="94" t="s">
        <v>283</v>
      </c>
      <c r="AK52" s="94" t="s">
        <v>187</v>
      </c>
    </row>
    <row r="53" spans="1:37" ht="25.5">
      <c r="A53" s="149">
        <v>25</v>
      </c>
      <c r="B53" s="159" t="s">
        <v>542</v>
      </c>
      <c r="C53" s="151" t="s">
        <v>547</v>
      </c>
      <c r="D53" s="152" t="s">
        <v>548</v>
      </c>
      <c r="E53" s="153">
        <v>108.828</v>
      </c>
      <c r="F53" s="154" t="s">
        <v>191</v>
      </c>
      <c r="G53" s="155"/>
      <c r="H53" s="155">
        <f>ROUND(E53*G53,2)</f>
        <v>0</v>
      </c>
      <c r="I53" s="155"/>
      <c r="J53" s="155">
        <f>ROUND(E53*G53,2)</f>
        <v>0</v>
      </c>
      <c r="K53" s="156">
        <v>3.0000000000000001E-5</v>
      </c>
      <c r="L53" s="156">
        <f>E53*K53</f>
        <v>3.2648400000000002E-3</v>
      </c>
      <c r="M53" s="153"/>
      <c r="N53" s="153">
        <f>E53*M53</f>
        <v>0</v>
      </c>
      <c r="O53" s="154"/>
      <c r="P53" s="154" t="s">
        <v>183</v>
      </c>
      <c r="Q53" s="153"/>
      <c r="R53" s="153"/>
      <c r="S53" s="153"/>
      <c r="T53" s="157"/>
      <c r="U53" s="157"/>
      <c r="V53" s="157" t="s">
        <v>282</v>
      </c>
      <c r="W53" s="158"/>
      <c r="X53" s="151" t="s">
        <v>549</v>
      </c>
      <c r="Y53" s="151" t="s">
        <v>547</v>
      </c>
      <c r="Z53" s="154" t="s">
        <v>201</v>
      </c>
      <c r="AA53" s="154"/>
      <c r="AB53" s="154"/>
      <c r="AC53" s="154"/>
      <c r="AD53" s="154"/>
      <c r="AE53" s="154"/>
      <c r="AF53" s="154"/>
      <c r="AG53" s="154"/>
      <c r="AH53" s="154"/>
      <c r="AJ53" s="94" t="s">
        <v>283</v>
      </c>
      <c r="AK53" s="94" t="s">
        <v>187</v>
      </c>
    </row>
    <row r="54" spans="1:37">
      <c r="A54" s="149">
        <v>26</v>
      </c>
      <c r="B54" s="164" t="s">
        <v>217</v>
      </c>
      <c r="C54" s="150" t="s">
        <v>550</v>
      </c>
      <c r="D54" s="152" t="s">
        <v>551</v>
      </c>
      <c r="E54" s="153">
        <v>121.886</v>
      </c>
      <c r="F54" s="154" t="s">
        <v>191</v>
      </c>
      <c r="G54" s="155"/>
      <c r="H54" s="155"/>
      <c r="I54" s="155">
        <f>ROUND(E54*G54,2)</f>
        <v>0</v>
      </c>
      <c r="J54" s="155">
        <f>ROUND(E54*G54,2)</f>
        <v>0</v>
      </c>
      <c r="K54" s="156"/>
      <c r="L54" s="156">
        <f>E54*K54</f>
        <v>0</v>
      </c>
      <c r="M54" s="153"/>
      <c r="N54" s="153">
        <f>E54*M54</f>
        <v>0</v>
      </c>
      <c r="O54" s="154"/>
      <c r="P54" s="154" t="s">
        <v>183</v>
      </c>
      <c r="Q54" s="153"/>
      <c r="R54" s="153"/>
      <c r="S54" s="153"/>
      <c r="T54" s="157"/>
      <c r="U54" s="157"/>
      <c r="V54" s="157" t="s">
        <v>89</v>
      </c>
      <c r="W54" s="158"/>
      <c r="X54" s="151" t="s">
        <v>550</v>
      </c>
      <c r="Y54" s="151" t="s">
        <v>550</v>
      </c>
      <c r="Z54" s="154" t="s">
        <v>201</v>
      </c>
      <c r="AA54" s="151" t="s">
        <v>183</v>
      </c>
      <c r="AB54" s="154"/>
      <c r="AC54" s="154"/>
      <c r="AD54" s="154"/>
      <c r="AE54" s="154"/>
      <c r="AF54" s="154"/>
      <c r="AG54" s="154"/>
      <c r="AH54" s="154"/>
      <c r="AJ54" s="94" t="s">
        <v>289</v>
      </c>
      <c r="AK54" s="94" t="s">
        <v>187</v>
      </c>
    </row>
    <row r="55" spans="1:37" ht="25.5">
      <c r="A55" s="149">
        <v>27</v>
      </c>
      <c r="B55" s="159" t="s">
        <v>542</v>
      </c>
      <c r="C55" s="151" t="s">
        <v>552</v>
      </c>
      <c r="D55" s="152" t="s">
        <v>553</v>
      </c>
      <c r="E55" s="153">
        <v>42.335999999999999</v>
      </c>
      <c r="F55" s="154" t="s">
        <v>321</v>
      </c>
      <c r="G55" s="155"/>
      <c r="H55" s="155">
        <f>ROUND(E55*G55,2)</f>
        <v>0</v>
      </c>
      <c r="I55" s="155"/>
      <c r="J55" s="155">
        <f>ROUND(E55*G55,2)</f>
        <v>0</v>
      </c>
      <c r="K55" s="156"/>
      <c r="L55" s="156">
        <f>E55*K55</f>
        <v>0</v>
      </c>
      <c r="M55" s="153"/>
      <c r="N55" s="153">
        <f>E55*M55</f>
        <v>0</v>
      </c>
      <c r="O55" s="154"/>
      <c r="P55" s="154" t="s">
        <v>183</v>
      </c>
      <c r="Q55" s="153"/>
      <c r="R55" s="153"/>
      <c r="S55" s="153"/>
      <c r="T55" s="157"/>
      <c r="U55" s="157"/>
      <c r="V55" s="157" t="s">
        <v>282</v>
      </c>
      <c r="W55" s="158"/>
      <c r="X55" s="151" t="s">
        <v>554</v>
      </c>
      <c r="Y55" s="151" t="s">
        <v>552</v>
      </c>
      <c r="Z55" s="154" t="s">
        <v>555</v>
      </c>
      <c r="AA55" s="154"/>
      <c r="AB55" s="154"/>
      <c r="AC55" s="154"/>
      <c r="AD55" s="154"/>
      <c r="AE55" s="154"/>
      <c r="AF55" s="154"/>
      <c r="AG55" s="154"/>
      <c r="AH55" s="154"/>
      <c r="AJ55" s="94" t="s">
        <v>283</v>
      </c>
      <c r="AK55" s="94" t="s">
        <v>187</v>
      </c>
    </row>
    <row r="56" spans="1:37">
      <c r="A56" s="149"/>
      <c r="B56" s="159"/>
      <c r="C56" s="151"/>
      <c r="D56" s="160" t="s">
        <v>556</v>
      </c>
      <c r="E56" s="161">
        <f>J56</f>
        <v>0</v>
      </c>
      <c r="F56" s="154"/>
      <c r="G56" s="155"/>
      <c r="H56" s="161">
        <f>SUM(H50:H55)</f>
        <v>0</v>
      </c>
      <c r="I56" s="161">
        <f>SUM(I50:I55)</f>
        <v>0</v>
      </c>
      <c r="J56" s="161">
        <f>SUM(J50:J55)</f>
        <v>0</v>
      </c>
      <c r="K56" s="156"/>
      <c r="L56" s="162">
        <f>SUM(L50:L55)</f>
        <v>3.2648400000000002E-3</v>
      </c>
      <c r="M56" s="153"/>
      <c r="N56" s="163">
        <f>SUM(N50:N55)</f>
        <v>0.65296799999999999</v>
      </c>
      <c r="O56" s="154"/>
      <c r="P56" s="154"/>
      <c r="Q56" s="153"/>
      <c r="R56" s="153"/>
      <c r="S56" s="153"/>
      <c r="T56" s="157"/>
      <c r="U56" s="157"/>
      <c r="V56" s="157"/>
      <c r="W56" s="158">
        <f>SUM(W50:W55)</f>
        <v>0</v>
      </c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</row>
    <row r="57" spans="1:37">
      <c r="A57" s="149"/>
      <c r="B57" s="159"/>
      <c r="C57" s="151"/>
      <c r="D57" s="152"/>
      <c r="E57" s="153"/>
      <c r="F57" s="154"/>
      <c r="G57" s="155"/>
      <c r="H57" s="155"/>
      <c r="I57" s="155"/>
      <c r="J57" s="155"/>
      <c r="K57" s="156"/>
      <c r="L57" s="156"/>
      <c r="M57" s="153"/>
      <c r="N57" s="153"/>
      <c r="O57" s="154"/>
      <c r="P57" s="154"/>
      <c r="Q57" s="153"/>
      <c r="R57" s="153"/>
      <c r="S57" s="153"/>
      <c r="T57" s="157"/>
      <c r="U57" s="157"/>
      <c r="V57" s="157"/>
      <c r="W57" s="158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</row>
    <row r="58" spans="1:37">
      <c r="A58" s="149"/>
      <c r="B58" s="151" t="s">
        <v>557</v>
      </c>
      <c r="C58" s="151"/>
      <c r="D58" s="152"/>
      <c r="E58" s="153"/>
      <c r="F58" s="154"/>
      <c r="G58" s="155"/>
      <c r="H58" s="155"/>
      <c r="I58" s="155"/>
      <c r="J58" s="155"/>
      <c r="K58" s="156"/>
      <c r="L58" s="156"/>
      <c r="M58" s="153"/>
      <c r="N58" s="153"/>
      <c r="O58" s="154"/>
      <c r="P58" s="154"/>
      <c r="Q58" s="153"/>
      <c r="R58" s="153"/>
      <c r="S58" s="153"/>
      <c r="T58" s="157"/>
      <c r="U58" s="157"/>
      <c r="V58" s="157"/>
      <c r="W58" s="158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</row>
    <row r="59" spans="1:37" ht="38.25">
      <c r="A59" s="149">
        <v>28</v>
      </c>
      <c r="B59" s="159" t="s">
        <v>558</v>
      </c>
      <c r="C59" s="151" t="s">
        <v>559</v>
      </c>
      <c r="D59" s="152" t="s">
        <v>560</v>
      </c>
      <c r="E59" s="153">
        <v>45.378</v>
      </c>
      <c r="F59" s="154" t="s">
        <v>321</v>
      </c>
      <c r="G59" s="155"/>
      <c r="H59" s="155">
        <f>ROUND(E59*G59,2)</f>
        <v>0</v>
      </c>
      <c r="I59" s="155"/>
      <c r="J59" s="155">
        <f t="shared" ref="J59:J77" si="12">ROUND(E59*G59,2)</f>
        <v>0</v>
      </c>
      <c r="K59" s="156">
        <v>1E-4</v>
      </c>
      <c r="L59" s="156">
        <f t="shared" ref="L59:L77" si="13">E59*K59</f>
        <v>4.5377999999999998E-3</v>
      </c>
      <c r="M59" s="153"/>
      <c r="N59" s="153">
        <f t="shared" ref="N59:N77" si="14">E59*M59</f>
        <v>0</v>
      </c>
      <c r="O59" s="154"/>
      <c r="P59" s="154" t="s">
        <v>183</v>
      </c>
      <c r="Q59" s="153"/>
      <c r="R59" s="153"/>
      <c r="S59" s="153"/>
      <c r="T59" s="157"/>
      <c r="U59" s="157"/>
      <c r="V59" s="157" t="s">
        <v>282</v>
      </c>
      <c r="W59" s="158"/>
      <c r="X59" s="151" t="s">
        <v>561</v>
      </c>
      <c r="Y59" s="151" t="s">
        <v>559</v>
      </c>
      <c r="Z59" s="154" t="s">
        <v>201</v>
      </c>
      <c r="AA59" s="154"/>
      <c r="AB59" s="154"/>
      <c r="AC59" s="154"/>
      <c r="AD59" s="154"/>
      <c r="AE59" s="154"/>
      <c r="AF59" s="154"/>
      <c r="AG59" s="154"/>
      <c r="AH59" s="154"/>
      <c r="AJ59" s="94" t="s">
        <v>283</v>
      </c>
      <c r="AK59" s="94" t="s">
        <v>187</v>
      </c>
    </row>
    <row r="60" spans="1:37" ht="25.5">
      <c r="A60" s="149">
        <v>29</v>
      </c>
      <c r="B60" s="159" t="s">
        <v>558</v>
      </c>
      <c r="C60" s="151" t="s">
        <v>562</v>
      </c>
      <c r="D60" s="152" t="s">
        <v>563</v>
      </c>
      <c r="E60" s="153">
        <v>29.681999999999999</v>
      </c>
      <c r="F60" s="154" t="s">
        <v>321</v>
      </c>
      <c r="G60" s="155"/>
      <c r="H60" s="155">
        <f>ROUND(E60*G60,2)</f>
        <v>0</v>
      </c>
      <c r="I60" s="155"/>
      <c r="J60" s="155">
        <f t="shared" si="12"/>
        <v>0</v>
      </c>
      <c r="K60" s="156">
        <v>9.0000000000000006E-5</v>
      </c>
      <c r="L60" s="156">
        <f t="shared" si="13"/>
        <v>2.6713800000000001E-3</v>
      </c>
      <c r="M60" s="153"/>
      <c r="N60" s="153">
        <f t="shared" si="14"/>
        <v>0</v>
      </c>
      <c r="O60" s="154"/>
      <c r="P60" s="154" t="s">
        <v>183</v>
      </c>
      <c r="Q60" s="153"/>
      <c r="R60" s="153"/>
      <c r="S60" s="153"/>
      <c r="T60" s="157"/>
      <c r="U60" s="157"/>
      <c r="V60" s="157" t="s">
        <v>282</v>
      </c>
      <c r="W60" s="158"/>
      <c r="X60" s="151" t="s">
        <v>564</v>
      </c>
      <c r="Y60" s="151" t="s">
        <v>562</v>
      </c>
      <c r="Z60" s="154" t="s">
        <v>201</v>
      </c>
      <c r="AA60" s="154"/>
      <c r="AB60" s="154"/>
      <c r="AC60" s="154"/>
      <c r="AD60" s="154"/>
      <c r="AE60" s="154"/>
      <c r="AF60" s="154"/>
      <c r="AG60" s="154"/>
      <c r="AH60" s="154"/>
      <c r="AJ60" s="94" t="s">
        <v>283</v>
      </c>
      <c r="AK60" s="94" t="s">
        <v>187</v>
      </c>
    </row>
    <row r="61" spans="1:37" ht="25.5">
      <c r="A61" s="149">
        <v>30</v>
      </c>
      <c r="B61" s="164" t="s">
        <v>217</v>
      </c>
      <c r="C61" s="150" t="s">
        <v>565</v>
      </c>
      <c r="D61" s="152" t="s">
        <v>566</v>
      </c>
      <c r="E61" s="153">
        <v>30.013999999999999</v>
      </c>
      <c r="F61" s="154" t="s">
        <v>191</v>
      </c>
      <c r="G61" s="155"/>
      <c r="H61" s="155"/>
      <c r="I61" s="155">
        <f>ROUND(E61*G61,2)</f>
        <v>0</v>
      </c>
      <c r="J61" s="155">
        <f t="shared" si="12"/>
        <v>0</v>
      </c>
      <c r="K61" s="156"/>
      <c r="L61" s="156">
        <f t="shared" si="13"/>
        <v>0</v>
      </c>
      <c r="M61" s="153"/>
      <c r="N61" s="153">
        <f t="shared" si="14"/>
        <v>0</v>
      </c>
      <c r="O61" s="154"/>
      <c r="P61" s="154" t="s">
        <v>183</v>
      </c>
      <c r="Q61" s="153"/>
      <c r="R61" s="153"/>
      <c r="S61" s="153"/>
      <c r="T61" s="157"/>
      <c r="U61" s="157"/>
      <c r="V61" s="157" t="s">
        <v>89</v>
      </c>
      <c r="W61" s="158"/>
      <c r="X61" s="151" t="s">
        <v>565</v>
      </c>
      <c r="Y61" s="151" t="s">
        <v>565</v>
      </c>
      <c r="Z61" s="154" t="s">
        <v>201</v>
      </c>
      <c r="AA61" s="151" t="s">
        <v>183</v>
      </c>
      <c r="AB61" s="154"/>
      <c r="AC61" s="154"/>
      <c r="AD61" s="154"/>
      <c r="AE61" s="154"/>
      <c r="AF61" s="154"/>
      <c r="AG61" s="154"/>
      <c r="AH61" s="154"/>
      <c r="AJ61" s="94" t="s">
        <v>289</v>
      </c>
      <c r="AK61" s="94" t="s">
        <v>187</v>
      </c>
    </row>
    <row r="62" spans="1:37">
      <c r="A62" s="149">
        <v>31</v>
      </c>
      <c r="B62" s="159" t="s">
        <v>558</v>
      </c>
      <c r="C62" s="151" t="s">
        <v>567</v>
      </c>
      <c r="D62" s="152" t="s">
        <v>568</v>
      </c>
      <c r="E62" s="153">
        <v>45.378</v>
      </c>
      <c r="F62" s="154" t="s">
        <v>321</v>
      </c>
      <c r="G62" s="155"/>
      <c r="H62" s="155">
        <f>ROUND(E62*G62,2)</f>
        <v>0</v>
      </c>
      <c r="I62" s="155"/>
      <c r="J62" s="155">
        <f t="shared" si="12"/>
        <v>0</v>
      </c>
      <c r="K62" s="156"/>
      <c r="L62" s="156">
        <f t="shared" si="13"/>
        <v>0</v>
      </c>
      <c r="M62" s="153">
        <v>3.0000000000000001E-3</v>
      </c>
      <c r="N62" s="153">
        <f t="shared" si="14"/>
        <v>0.13613400000000001</v>
      </c>
      <c r="O62" s="154"/>
      <c r="P62" s="154" t="s">
        <v>183</v>
      </c>
      <c r="Q62" s="153"/>
      <c r="R62" s="153"/>
      <c r="S62" s="153"/>
      <c r="T62" s="157"/>
      <c r="U62" s="157"/>
      <c r="V62" s="157" t="s">
        <v>282</v>
      </c>
      <c r="W62" s="158"/>
      <c r="X62" s="151" t="s">
        <v>569</v>
      </c>
      <c r="Y62" s="151" t="s">
        <v>567</v>
      </c>
      <c r="Z62" s="154" t="s">
        <v>570</v>
      </c>
      <c r="AA62" s="154"/>
      <c r="AB62" s="154"/>
      <c r="AC62" s="154"/>
      <c r="AD62" s="154"/>
      <c r="AE62" s="154"/>
      <c r="AF62" s="154"/>
      <c r="AG62" s="154"/>
      <c r="AH62" s="154"/>
      <c r="AJ62" s="94" t="s">
        <v>283</v>
      </c>
      <c r="AK62" s="94" t="s">
        <v>187</v>
      </c>
    </row>
    <row r="63" spans="1:37" ht="25.5">
      <c r="A63" s="149">
        <v>32</v>
      </c>
      <c r="B63" s="159" t="s">
        <v>558</v>
      </c>
      <c r="C63" s="151" t="s">
        <v>571</v>
      </c>
      <c r="D63" s="152" t="s">
        <v>572</v>
      </c>
      <c r="E63" s="153">
        <v>29.681999999999999</v>
      </c>
      <c r="F63" s="154" t="s">
        <v>321</v>
      </c>
      <c r="G63" s="155"/>
      <c r="H63" s="155">
        <f>ROUND(E63*G63,2)</f>
        <v>0</v>
      </c>
      <c r="I63" s="155"/>
      <c r="J63" s="155">
        <f t="shared" si="12"/>
        <v>0</v>
      </c>
      <c r="K63" s="156"/>
      <c r="L63" s="156">
        <f t="shared" si="13"/>
        <v>0</v>
      </c>
      <c r="M63" s="153">
        <v>2E-3</v>
      </c>
      <c r="N63" s="153">
        <f t="shared" si="14"/>
        <v>5.9364E-2</v>
      </c>
      <c r="O63" s="154"/>
      <c r="P63" s="154" t="s">
        <v>183</v>
      </c>
      <c r="Q63" s="153"/>
      <c r="R63" s="153"/>
      <c r="S63" s="153"/>
      <c r="T63" s="157"/>
      <c r="U63" s="157"/>
      <c r="V63" s="157" t="s">
        <v>282</v>
      </c>
      <c r="W63" s="158"/>
      <c r="X63" s="151" t="s">
        <v>573</v>
      </c>
      <c r="Y63" s="151" t="s">
        <v>571</v>
      </c>
      <c r="Z63" s="154" t="s">
        <v>570</v>
      </c>
      <c r="AA63" s="154"/>
      <c r="AB63" s="154"/>
      <c r="AC63" s="154"/>
      <c r="AD63" s="154"/>
      <c r="AE63" s="154"/>
      <c r="AF63" s="154"/>
      <c r="AG63" s="154"/>
      <c r="AH63" s="154"/>
      <c r="AJ63" s="94" t="s">
        <v>283</v>
      </c>
      <c r="AK63" s="94" t="s">
        <v>187</v>
      </c>
    </row>
    <row r="64" spans="1:37">
      <c r="A64" s="149">
        <v>33</v>
      </c>
      <c r="B64" s="164" t="s">
        <v>217</v>
      </c>
      <c r="C64" s="150" t="s">
        <v>574</v>
      </c>
      <c r="D64" s="152" t="s">
        <v>575</v>
      </c>
      <c r="E64" s="153">
        <v>58.256999999999998</v>
      </c>
      <c r="F64" s="154" t="s">
        <v>321</v>
      </c>
      <c r="G64" s="155"/>
      <c r="H64" s="155"/>
      <c r="I64" s="155">
        <f>ROUND(E64*G64,2)</f>
        <v>0</v>
      </c>
      <c r="J64" s="155">
        <f t="shared" si="12"/>
        <v>0</v>
      </c>
      <c r="K64" s="156">
        <v>1.8400000000000001E-3</v>
      </c>
      <c r="L64" s="156">
        <f t="shared" si="13"/>
        <v>0.10719288</v>
      </c>
      <c r="M64" s="153"/>
      <c r="N64" s="153">
        <f t="shared" si="14"/>
        <v>0</v>
      </c>
      <c r="O64" s="154"/>
      <c r="P64" s="154" t="s">
        <v>183</v>
      </c>
      <c r="Q64" s="153"/>
      <c r="R64" s="153"/>
      <c r="S64" s="153"/>
      <c r="T64" s="157"/>
      <c r="U64" s="157"/>
      <c r="V64" s="157" t="s">
        <v>89</v>
      </c>
      <c r="W64" s="158"/>
      <c r="X64" s="151" t="s">
        <v>574</v>
      </c>
      <c r="Y64" s="151" t="s">
        <v>574</v>
      </c>
      <c r="Z64" s="154" t="s">
        <v>220</v>
      </c>
      <c r="AA64" s="151" t="s">
        <v>576</v>
      </c>
      <c r="AB64" s="154"/>
      <c r="AC64" s="154"/>
      <c r="AD64" s="154"/>
      <c r="AE64" s="154"/>
      <c r="AF64" s="154"/>
      <c r="AG64" s="154"/>
      <c r="AH64" s="154"/>
      <c r="AJ64" s="94" t="s">
        <v>289</v>
      </c>
      <c r="AK64" s="94" t="s">
        <v>187</v>
      </c>
    </row>
    <row r="65" spans="1:37" ht="25.5">
      <c r="A65" s="149">
        <v>34</v>
      </c>
      <c r="B65" s="159" t="s">
        <v>558</v>
      </c>
      <c r="C65" s="151" t="s">
        <v>577</v>
      </c>
      <c r="D65" s="152" t="s">
        <v>578</v>
      </c>
      <c r="E65" s="153">
        <v>57.68</v>
      </c>
      <c r="F65" s="154" t="s">
        <v>321</v>
      </c>
      <c r="G65" s="155"/>
      <c r="H65" s="155">
        <f t="shared" ref="H65:H70" si="15">ROUND(E65*G65,2)</f>
        <v>0</v>
      </c>
      <c r="I65" s="155"/>
      <c r="J65" s="155">
        <f t="shared" si="12"/>
        <v>0</v>
      </c>
      <c r="K65" s="156">
        <v>8.8000000000000003E-4</v>
      </c>
      <c r="L65" s="156">
        <f t="shared" si="13"/>
        <v>5.0758400000000002E-2</v>
      </c>
      <c r="M65" s="153"/>
      <c r="N65" s="153">
        <f t="shared" si="14"/>
        <v>0</v>
      </c>
      <c r="O65" s="154"/>
      <c r="P65" s="154" t="s">
        <v>183</v>
      </c>
      <c r="Q65" s="153"/>
      <c r="R65" s="153"/>
      <c r="S65" s="153"/>
      <c r="T65" s="157"/>
      <c r="U65" s="157"/>
      <c r="V65" s="157" t="s">
        <v>282</v>
      </c>
      <c r="W65" s="158"/>
      <c r="X65" s="151" t="s">
        <v>579</v>
      </c>
      <c r="Y65" s="151" t="s">
        <v>577</v>
      </c>
      <c r="Z65" s="154" t="s">
        <v>570</v>
      </c>
      <c r="AA65" s="154"/>
      <c r="AB65" s="154"/>
      <c r="AC65" s="154"/>
      <c r="AD65" s="154"/>
      <c r="AE65" s="154"/>
      <c r="AF65" s="154"/>
      <c r="AG65" s="154"/>
      <c r="AH65" s="154"/>
      <c r="AJ65" s="94" t="s">
        <v>283</v>
      </c>
      <c r="AK65" s="94" t="s">
        <v>187</v>
      </c>
    </row>
    <row r="66" spans="1:37">
      <c r="A66" s="149">
        <v>35</v>
      </c>
      <c r="B66" s="159" t="s">
        <v>558</v>
      </c>
      <c r="C66" s="151" t="s">
        <v>580</v>
      </c>
      <c r="D66" s="152" t="s">
        <v>581</v>
      </c>
      <c r="E66" s="153">
        <v>40.28</v>
      </c>
      <c r="F66" s="154" t="s">
        <v>321</v>
      </c>
      <c r="G66" s="155"/>
      <c r="H66" s="155">
        <f t="shared" si="15"/>
        <v>0</v>
      </c>
      <c r="I66" s="155"/>
      <c r="J66" s="155">
        <f t="shared" si="12"/>
        <v>0</v>
      </c>
      <c r="K66" s="156"/>
      <c r="L66" s="156">
        <f t="shared" si="13"/>
        <v>0</v>
      </c>
      <c r="M66" s="153">
        <v>3.0000000000000001E-3</v>
      </c>
      <c r="N66" s="153">
        <f t="shared" si="14"/>
        <v>0.12084</v>
      </c>
      <c r="O66" s="154"/>
      <c r="P66" s="154" t="s">
        <v>183</v>
      </c>
      <c r="Q66" s="153"/>
      <c r="R66" s="153"/>
      <c r="S66" s="153"/>
      <c r="T66" s="157"/>
      <c r="U66" s="157"/>
      <c r="V66" s="157" t="s">
        <v>282</v>
      </c>
      <c r="W66" s="158"/>
      <c r="X66" s="151" t="s">
        <v>582</v>
      </c>
      <c r="Y66" s="151" t="s">
        <v>580</v>
      </c>
      <c r="Z66" s="154" t="s">
        <v>570</v>
      </c>
      <c r="AA66" s="154"/>
      <c r="AB66" s="154"/>
      <c r="AC66" s="154"/>
      <c r="AD66" s="154"/>
      <c r="AE66" s="154"/>
      <c r="AF66" s="154"/>
      <c r="AG66" s="154"/>
      <c r="AH66" s="154"/>
      <c r="AJ66" s="94" t="s">
        <v>283</v>
      </c>
      <c r="AK66" s="94" t="s">
        <v>187</v>
      </c>
    </row>
    <row r="67" spans="1:37">
      <c r="A67" s="149">
        <v>36</v>
      </c>
      <c r="B67" s="159" t="s">
        <v>558</v>
      </c>
      <c r="C67" s="151" t="s">
        <v>583</v>
      </c>
      <c r="D67" s="152" t="s">
        <v>584</v>
      </c>
      <c r="E67" s="153">
        <v>7</v>
      </c>
      <c r="F67" s="154" t="s">
        <v>214</v>
      </c>
      <c r="G67" s="155"/>
      <c r="H67" s="155">
        <f t="shared" si="15"/>
        <v>0</v>
      </c>
      <c r="I67" s="155"/>
      <c r="J67" s="155">
        <f t="shared" si="12"/>
        <v>0</v>
      </c>
      <c r="K67" s="156">
        <v>1.6000000000000001E-3</v>
      </c>
      <c r="L67" s="156">
        <f t="shared" si="13"/>
        <v>1.12E-2</v>
      </c>
      <c r="M67" s="153"/>
      <c r="N67" s="153">
        <f t="shared" si="14"/>
        <v>0</v>
      </c>
      <c r="O67" s="154"/>
      <c r="P67" s="154" t="s">
        <v>183</v>
      </c>
      <c r="Q67" s="153"/>
      <c r="R67" s="153"/>
      <c r="S67" s="153"/>
      <c r="T67" s="157"/>
      <c r="U67" s="157"/>
      <c r="V67" s="157" t="s">
        <v>282</v>
      </c>
      <c r="W67" s="158"/>
      <c r="X67" s="151" t="s">
        <v>585</v>
      </c>
      <c r="Y67" s="151" t="s">
        <v>583</v>
      </c>
      <c r="Z67" s="154" t="s">
        <v>570</v>
      </c>
      <c r="AA67" s="154"/>
      <c r="AB67" s="154"/>
      <c r="AC67" s="154"/>
      <c r="AD67" s="154"/>
      <c r="AE67" s="154"/>
      <c r="AF67" s="154"/>
      <c r="AG67" s="154"/>
      <c r="AH67" s="154"/>
      <c r="AJ67" s="94" t="s">
        <v>283</v>
      </c>
      <c r="AK67" s="94" t="s">
        <v>187</v>
      </c>
    </row>
    <row r="68" spans="1:37">
      <c r="A68" s="149">
        <v>37</v>
      </c>
      <c r="B68" s="159" t="s">
        <v>558</v>
      </c>
      <c r="C68" s="151" t="s">
        <v>586</v>
      </c>
      <c r="D68" s="152" t="s">
        <v>587</v>
      </c>
      <c r="E68" s="153">
        <v>5</v>
      </c>
      <c r="F68" s="154" t="s">
        <v>214</v>
      </c>
      <c r="G68" s="155"/>
      <c r="H68" s="155">
        <f t="shared" si="15"/>
        <v>0</v>
      </c>
      <c r="I68" s="155"/>
      <c r="J68" s="155">
        <f t="shared" si="12"/>
        <v>0</v>
      </c>
      <c r="K68" s="156"/>
      <c r="L68" s="156">
        <f t="shared" si="13"/>
        <v>0</v>
      </c>
      <c r="M68" s="153">
        <v>1E-3</v>
      </c>
      <c r="N68" s="153">
        <f t="shared" si="14"/>
        <v>5.0000000000000001E-3</v>
      </c>
      <c r="O68" s="154"/>
      <c r="P68" s="154" t="s">
        <v>183</v>
      </c>
      <c r="Q68" s="153"/>
      <c r="R68" s="153"/>
      <c r="S68" s="153"/>
      <c r="T68" s="157"/>
      <c r="U68" s="157"/>
      <c r="V68" s="157" t="s">
        <v>282</v>
      </c>
      <c r="W68" s="158"/>
      <c r="X68" s="151" t="s">
        <v>588</v>
      </c>
      <c r="Y68" s="151" t="s">
        <v>586</v>
      </c>
      <c r="Z68" s="154" t="s">
        <v>570</v>
      </c>
      <c r="AA68" s="154"/>
      <c r="AB68" s="154"/>
      <c r="AC68" s="154"/>
      <c r="AD68" s="154"/>
      <c r="AE68" s="154"/>
      <c r="AF68" s="154"/>
      <c r="AG68" s="154"/>
      <c r="AH68" s="154"/>
      <c r="AJ68" s="94" t="s">
        <v>283</v>
      </c>
      <c r="AK68" s="94" t="s">
        <v>187</v>
      </c>
    </row>
    <row r="69" spans="1:37">
      <c r="A69" s="149">
        <v>38</v>
      </c>
      <c r="B69" s="159" t="s">
        <v>558</v>
      </c>
      <c r="C69" s="151" t="s">
        <v>589</v>
      </c>
      <c r="D69" s="152" t="s">
        <v>590</v>
      </c>
      <c r="E69" s="153">
        <v>10</v>
      </c>
      <c r="F69" s="154" t="s">
        <v>214</v>
      </c>
      <c r="G69" s="155"/>
      <c r="H69" s="155">
        <f t="shared" si="15"/>
        <v>0</v>
      </c>
      <c r="I69" s="155"/>
      <c r="J69" s="155">
        <f t="shared" si="12"/>
        <v>0</v>
      </c>
      <c r="K69" s="156"/>
      <c r="L69" s="156">
        <f t="shared" si="13"/>
        <v>0</v>
      </c>
      <c r="M69" s="153">
        <v>2E-3</v>
      </c>
      <c r="N69" s="153">
        <f t="shared" si="14"/>
        <v>0.02</v>
      </c>
      <c r="O69" s="154"/>
      <c r="P69" s="154" t="s">
        <v>183</v>
      </c>
      <c r="Q69" s="153"/>
      <c r="R69" s="153"/>
      <c r="S69" s="153"/>
      <c r="T69" s="157"/>
      <c r="U69" s="157"/>
      <c r="V69" s="157" t="s">
        <v>282</v>
      </c>
      <c r="W69" s="158"/>
      <c r="X69" s="151" t="s">
        <v>591</v>
      </c>
      <c r="Y69" s="151" t="s">
        <v>589</v>
      </c>
      <c r="Z69" s="154" t="s">
        <v>570</v>
      </c>
      <c r="AA69" s="154"/>
      <c r="AB69" s="154"/>
      <c r="AC69" s="154"/>
      <c r="AD69" s="154"/>
      <c r="AE69" s="154"/>
      <c r="AF69" s="154"/>
      <c r="AG69" s="154"/>
      <c r="AH69" s="154"/>
      <c r="AJ69" s="94" t="s">
        <v>283</v>
      </c>
      <c r="AK69" s="94" t="s">
        <v>187</v>
      </c>
    </row>
    <row r="70" spans="1:37">
      <c r="A70" s="149">
        <v>39</v>
      </c>
      <c r="B70" s="159" t="s">
        <v>558</v>
      </c>
      <c r="C70" s="151" t="s">
        <v>592</v>
      </c>
      <c r="D70" s="152" t="s">
        <v>593</v>
      </c>
      <c r="E70" s="153">
        <v>18.899999999999999</v>
      </c>
      <c r="F70" s="154" t="s">
        <v>321</v>
      </c>
      <c r="G70" s="155"/>
      <c r="H70" s="155">
        <f t="shared" si="15"/>
        <v>0</v>
      </c>
      <c r="I70" s="155"/>
      <c r="J70" s="155">
        <f t="shared" si="12"/>
        <v>0</v>
      </c>
      <c r="K70" s="156">
        <v>2.7E-4</v>
      </c>
      <c r="L70" s="156">
        <f t="shared" si="13"/>
        <v>5.1029999999999999E-3</v>
      </c>
      <c r="M70" s="153"/>
      <c r="N70" s="153">
        <f t="shared" si="14"/>
        <v>0</v>
      </c>
      <c r="O70" s="154"/>
      <c r="P70" s="154" t="s">
        <v>183</v>
      </c>
      <c r="Q70" s="153"/>
      <c r="R70" s="153"/>
      <c r="S70" s="153"/>
      <c r="T70" s="157"/>
      <c r="U70" s="157"/>
      <c r="V70" s="157" t="s">
        <v>282</v>
      </c>
      <c r="W70" s="158"/>
      <c r="X70" s="151" t="s">
        <v>594</v>
      </c>
      <c r="Y70" s="151" t="s">
        <v>592</v>
      </c>
      <c r="Z70" s="154" t="s">
        <v>570</v>
      </c>
      <c r="AA70" s="154"/>
      <c r="AB70" s="154"/>
      <c r="AC70" s="154"/>
      <c r="AD70" s="154"/>
      <c r="AE70" s="154"/>
      <c r="AF70" s="154"/>
      <c r="AG70" s="154"/>
      <c r="AH70" s="154"/>
      <c r="AJ70" s="94" t="s">
        <v>283</v>
      </c>
      <c r="AK70" s="94" t="s">
        <v>187</v>
      </c>
    </row>
    <row r="71" spans="1:37">
      <c r="A71" s="149">
        <v>40</v>
      </c>
      <c r="B71" s="164" t="s">
        <v>217</v>
      </c>
      <c r="C71" s="150" t="s">
        <v>595</v>
      </c>
      <c r="D71" s="152" t="s">
        <v>596</v>
      </c>
      <c r="E71" s="153">
        <v>19.088999999999999</v>
      </c>
      <c r="F71" s="154" t="s">
        <v>321</v>
      </c>
      <c r="G71" s="155"/>
      <c r="H71" s="155"/>
      <c r="I71" s="155">
        <f>ROUND(E71*G71,2)</f>
        <v>0</v>
      </c>
      <c r="J71" s="155">
        <f t="shared" si="12"/>
        <v>0</v>
      </c>
      <c r="K71" s="156">
        <v>1.6000000000000001E-3</v>
      </c>
      <c r="L71" s="156">
        <f t="shared" si="13"/>
        <v>3.0542400000000001E-2</v>
      </c>
      <c r="M71" s="153"/>
      <c r="N71" s="153">
        <f t="shared" si="14"/>
        <v>0</v>
      </c>
      <c r="O71" s="154"/>
      <c r="P71" s="154" t="s">
        <v>183</v>
      </c>
      <c r="Q71" s="153"/>
      <c r="R71" s="153"/>
      <c r="S71" s="153"/>
      <c r="T71" s="157"/>
      <c r="U71" s="157"/>
      <c r="V71" s="157" t="s">
        <v>89</v>
      </c>
      <c r="W71" s="158"/>
      <c r="X71" s="151" t="s">
        <v>595</v>
      </c>
      <c r="Y71" s="151" t="s">
        <v>595</v>
      </c>
      <c r="Z71" s="154" t="s">
        <v>220</v>
      </c>
      <c r="AA71" s="151" t="s">
        <v>576</v>
      </c>
      <c r="AB71" s="154"/>
      <c r="AC71" s="154"/>
      <c r="AD71" s="154"/>
      <c r="AE71" s="154"/>
      <c r="AF71" s="154"/>
      <c r="AG71" s="154"/>
      <c r="AH71" s="154"/>
      <c r="AJ71" s="94" t="s">
        <v>289</v>
      </c>
      <c r="AK71" s="94" t="s">
        <v>187</v>
      </c>
    </row>
    <row r="72" spans="1:37">
      <c r="A72" s="149">
        <v>41</v>
      </c>
      <c r="B72" s="159" t="s">
        <v>558</v>
      </c>
      <c r="C72" s="151" t="s">
        <v>597</v>
      </c>
      <c r="D72" s="152" t="s">
        <v>598</v>
      </c>
      <c r="E72" s="153">
        <v>10</v>
      </c>
      <c r="F72" s="154" t="s">
        <v>214</v>
      </c>
      <c r="G72" s="155"/>
      <c r="H72" s="155">
        <f>ROUND(E72*G72,2)</f>
        <v>0</v>
      </c>
      <c r="I72" s="155"/>
      <c r="J72" s="155">
        <f t="shared" si="12"/>
        <v>0</v>
      </c>
      <c r="K72" s="156"/>
      <c r="L72" s="156">
        <f t="shared" si="13"/>
        <v>0</v>
      </c>
      <c r="M72" s="153"/>
      <c r="N72" s="153">
        <f t="shared" si="14"/>
        <v>0</v>
      </c>
      <c r="O72" s="154"/>
      <c r="P72" s="154" t="s">
        <v>183</v>
      </c>
      <c r="Q72" s="153"/>
      <c r="R72" s="153"/>
      <c r="S72" s="153"/>
      <c r="T72" s="157"/>
      <c r="U72" s="157"/>
      <c r="V72" s="157" t="s">
        <v>282</v>
      </c>
      <c r="W72" s="158"/>
      <c r="X72" s="151" t="s">
        <v>599</v>
      </c>
      <c r="Y72" s="151" t="s">
        <v>597</v>
      </c>
      <c r="Z72" s="154" t="s">
        <v>570</v>
      </c>
      <c r="AA72" s="154"/>
      <c r="AB72" s="154"/>
      <c r="AC72" s="154"/>
      <c r="AD72" s="154"/>
      <c r="AE72" s="154"/>
      <c r="AF72" s="154"/>
      <c r="AG72" s="154"/>
      <c r="AH72" s="154"/>
      <c r="AJ72" s="94" t="s">
        <v>283</v>
      </c>
      <c r="AK72" s="94" t="s">
        <v>187</v>
      </c>
    </row>
    <row r="73" spans="1:37">
      <c r="A73" s="149">
        <v>42</v>
      </c>
      <c r="B73" s="164" t="s">
        <v>217</v>
      </c>
      <c r="C73" s="150" t="s">
        <v>600</v>
      </c>
      <c r="D73" s="152" t="s">
        <v>601</v>
      </c>
      <c r="E73" s="153">
        <v>10</v>
      </c>
      <c r="F73" s="154" t="s">
        <v>214</v>
      </c>
      <c r="G73" s="155"/>
      <c r="H73" s="155"/>
      <c r="I73" s="155">
        <f>ROUND(E73*G73,2)</f>
        <v>0</v>
      </c>
      <c r="J73" s="155">
        <f t="shared" si="12"/>
        <v>0</v>
      </c>
      <c r="K73" s="156">
        <v>1.2999999999999999E-3</v>
      </c>
      <c r="L73" s="156">
        <f t="shared" si="13"/>
        <v>1.2999999999999999E-2</v>
      </c>
      <c r="M73" s="153"/>
      <c r="N73" s="153">
        <f t="shared" si="14"/>
        <v>0</v>
      </c>
      <c r="O73" s="154"/>
      <c r="P73" s="154" t="s">
        <v>183</v>
      </c>
      <c r="Q73" s="153"/>
      <c r="R73" s="153"/>
      <c r="S73" s="153"/>
      <c r="T73" s="157"/>
      <c r="U73" s="157"/>
      <c r="V73" s="157" t="s">
        <v>89</v>
      </c>
      <c r="W73" s="158"/>
      <c r="X73" s="151" t="s">
        <v>600</v>
      </c>
      <c r="Y73" s="151" t="s">
        <v>600</v>
      </c>
      <c r="Z73" s="154" t="s">
        <v>220</v>
      </c>
      <c r="AA73" s="151" t="s">
        <v>576</v>
      </c>
      <c r="AB73" s="154"/>
      <c r="AC73" s="154"/>
      <c r="AD73" s="154"/>
      <c r="AE73" s="154"/>
      <c r="AF73" s="154"/>
      <c r="AG73" s="154"/>
      <c r="AH73" s="154"/>
      <c r="AJ73" s="94" t="s">
        <v>289</v>
      </c>
      <c r="AK73" s="94" t="s">
        <v>187</v>
      </c>
    </row>
    <row r="74" spans="1:37">
      <c r="A74" s="149">
        <v>43</v>
      </c>
      <c r="B74" s="159" t="s">
        <v>558</v>
      </c>
      <c r="C74" s="151" t="s">
        <v>602</v>
      </c>
      <c r="D74" s="152" t="s">
        <v>603</v>
      </c>
      <c r="E74" s="153">
        <v>7</v>
      </c>
      <c r="F74" s="154" t="s">
        <v>214</v>
      </c>
      <c r="G74" s="155"/>
      <c r="H74" s="155">
        <f>ROUND(E74*G74,2)</f>
        <v>0</v>
      </c>
      <c r="I74" s="155"/>
      <c r="J74" s="155">
        <f t="shared" si="12"/>
        <v>0</v>
      </c>
      <c r="K74" s="156"/>
      <c r="L74" s="156">
        <f t="shared" si="13"/>
        <v>0</v>
      </c>
      <c r="M74" s="153"/>
      <c r="N74" s="153">
        <f t="shared" si="14"/>
        <v>0</v>
      </c>
      <c r="O74" s="154"/>
      <c r="P74" s="154" t="s">
        <v>183</v>
      </c>
      <c r="Q74" s="153"/>
      <c r="R74" s="153"/>
      <c r="S74" s="153"/>
      <c r="T74" s="157"/>
      <c r="U74" s="157"/>
      <c r="V74" s="157" t="s">
        <v>282</v>
      </c>
      <c r="W74" s="158"/>
      <c r="X74" s="151" t="s">
        <v>604</v>
      </c>
      <c r="Y74" s="151" t="s">
        <v>602</v>
      </c>
      <c r="Z74" s="154" t="s">
        <v>570</v>
      </c>
      <c r="AA74" s="154"/>
      <c r="AB74" s="154"/>
      <c r="AC74" s="154"/>
      <c r="AD74" s="154"/>
      <c r="AE74" s="154"/>
      <c r="AF74" s="154"/>
      <c r="AG74" s="154"/>
      <c r="AH74" s="154"/>
      <c r="AJ74" s="94" t="s">
        <v>283</v>
      </c>
      <c r="AK74" s="94" t="s">
        <v>187</v>
      </c>
    </row>
    <row r="75" spans="1:37">
      <c r="A75" s="149">
        <v>44</v>
      </c>
      <c r="B75" s="164" t="s">
        <v>217</v>
      </c>
      <c r="C75" s="150" t="s">
        <v>605</v>
      </c>
      <c r="D75" s="152" t="s">
        <v>606</v>
      </c>
      <c r="E75" s="153">
        <v>7</v>
      </c>
      <c r="F75" s="154" t="s">
        <v>214</v>
      </c>
      <c r="G75" s="155"/>
      <c r="H75" s="155"/>
      <c r="I75" s="155">
        <f>ROUND(E75*G75,2)</f>
        <v>0</v>
      </c>
      <c r="J75" s="155">
        <f t="shared" si="12"/>
        <v>0</v>
      </c>
      <c r="K75" s="156">
        <v>1E-3</v>
      </c>
      <c r="L75" s="156">
        <f t="shared" si="13"/>
        <v>7.0000000000000001E-3</v>
      </c>
      <c r="M75" s="153"/>
      <c r="N75" s="153">
        <f t="shared" si="14"/>
        <v>0</v>
      </c>
      <c r="O75" s="154"/>
      <c r="P75" s="154" t="s">
        <v>183</v>
      </c>
      <c r="Q75" s="153"/>
      <c r="R75" s="153"/>
      <c r="S75" s="153"/>
      <c r="T75" s="157"/>
      <c r="U75" s="157"/>
      <c r="V75" s="157" t="s">
        <v>89</v>
      </c>
      <c r="W75" s="158"/>
      <c r="X75" s="151" t="s">
        <v>605</v>
      </c>
      <c r="Y75" s="151" t="s">
        <v>605</v>
      </c>
      <c r="Z75" s="154" t="s">
        <v>220</v>
      </c>
      <c r="AA75" s="151" t="s">
        <v>576</v>
      </c>
      <c r="AB75" s="154"/>
      <c r="AC75" s="154"/>
      <c r="AD75" s="154"/>
      <c r="AE75" s="154"/>
      <c r="AF75" s="154"/>
      <c r="AG75" s="154"/>
      <c r="AH75" s="154"/>
      <c r="AJ75" s="94" t="s">
        <v>289</v>
      </c>
      <c r="AK75" s="94" t="s">
        <v>187</v>
      </c>
    </row>
    <row r="76" spans="1:37">
      <c r="A76" s="149">
        <v>45</v>
      </c>
      <c r="B76" s="159" t="s">
        <v>558</v>
      </c>
      <c r="C76" s="151" t="s">
        <v>607</v>
      </c>
      <c r="D76" s="152" t="s">
        <v>608</v>
      </c>
      <c r="E76" s="153">
        <v>12.5</v>
      </c>
      <c r="F76" s="154" t="s">
        <v>321</v>
      </c>
      <c r="G76" s="155"/>
      <c r="H76" s="155">
        <f>ROUND(E76*G76,2)</f>
        <v>0</v>
      </c>
      <c r="I76" s="155"/>
      <c r="J76" s="155">
        <f t="shared" si="12"/>
        <v>0</v>
      </c>
      <c r="K76" s="156"/>
      <c r="L76" s="156">
        <f t="shared" si="13"/>
        <v>0</v>
      </c>
      <c r="M76" s="153">
        <v>2E-3</v>
      </c>
      <c r="N76" s="153">
        <f t="shared" si="14"/>
        <v>2.5000000000000001E-2</v>
      </c>
      <c r="O76" s="154"/>
      <c r="P76" s="154" t="s">
        <v>183</v>
      </c>
      <c r="Q76" s="153"/>
      <c r="R76" s="153"/>
      <c r="S76" s="153"/>
      <c r="T76" s="157"/>
      <c r="U76" s="157"/>
      <c r="V76" s="157" t="s">
        <v>282</v>
      </c>
      <c r="W76" s="158"/>
      <c r="X76" s="151" t="s">
        <v>609</v>
      </c>
      <c r="Y76" s="151" t="s">
        <v>607</v>
      </c>
      <c r="Z76" s="154" t="s">
        <v>570</v>
      </c>
      <c r="AA76" s="154"/>
      <c r="AB76" s="154"/>
      <c r="AC76" s="154"/>
      <c r="AD76" s="154"/>
      <c r="AE76" s="154"/>
      <c r="AF76" s="154"/>
      <c r="AG76" s="154"/>
      <c r="AH76" s="154"/>
      <c r="AJ76" s="94" t="s">
        <v>283</v>
      </c>
      <c r="AK76" s="94" t="s">
        <v>187</v>
      </c>
    </row>
    <row r="77" spans="1:37">
      <c r="A77" s="149">
        <v>46</v>
      </c>
      <c r="B77" s="159" t="s">
        <v>558</v>
      </c>
      <c r="C77" s="151" t="s">
        <v>610</v>
      </c>
      <c r="D77" s="152" t="s">
        <v>611</v>
      </c>
      <c r="E77" s="153">
        <v>7</v>
      </c>
      <c r="F77" s="154" t="s">
        <v>214</v>
      </c>
      <c r="G77" s="155"/>
      <c r="H77" s="155">
        <f>ROUND(E77*G77,2)</f>
        <v>0</v>
      </c>
      <c r="I77" s="155"/>
      <c r="J77" s="155">
        <f t="shared" si="12"/>
        <v>0</v>
      </c>
      <c r="K77" s="156"/>
      <c r="L77" s="156">
        <f t="shared" si="13"/>
        <v>0</v>
      </c>
      <c r="M77" s="153"/>
      <c r="N77" s="153">
        <f t="shared" si="14"/>
        <v>0</v>
      </c>
      <c r="O77" s="154"/>
      <c r="P77" s="154" t="s">
        <v>183</v>
      </c>
      <c r="Q77" s="153"/>
      <c r="R77" s="153"/>
      <c r="S77" s="153"/>
      <c r="T77" s="157"/>
      <c r="U77" s="157"/>
      <c r="V77" s="157" t="s">
        <v>282</v>
      </c>
      <c r="W77" s="158"/>
      <c r="X77" s="151" t="s">
        <v>612</v>
      </c>
      <c r="Y77" s="151" t="s">
        <v>610</v>
      </c>
      <c r="Z77" s="154" t="s">
        <v>570</v>
      </c>
      <c r="AA77" s="154"/>
      <c r="AB77" s="154"/>
      <c r="AC77" s="154"/>
      <c r="AD77" s="154"/>
      <c r="AE77" s="154"/>
      <c r="AF77" s="154"/>
      <c r="AG77" s="154"/>
      <c r="AH77" s="154"/>
      <c r="AJ77" s="94" t="s">
        <v>283</v>
      </c>
      <c r="AK77" s="94" t="s">
        <v>187</v>
      </c>
    </row>
    <row r="78" spans="1:37">
      <c r="A78" s="149"/>
      <c r="B78" s="159"/>
      <c r="C78" s="151"/>
      <c r="D78" s="160" t="s">
        <v>613</v>
      </c>
      <c r="E78" s="161">
        <f>J78</f>
        <v>0</v>
      </c>
      <c r="F78" s="154"/>
      <c r="G78" s="155"/>
      <c r="H78" s="161">
        <f>SUM(H58:H77)</f>
        <v>0</v>
      </c>
      <c r="I78" s="161">
        <f>SUM(I58:I77)</f>
        <v>0</v>
      </c>
      <c r="J78" s="161">
        <f>SUM(J58:J77)</f>
        <v>0</v>
      </c>
      <c r="K78" s="156"/>
      <c r="L78" s="162">
        <f>SUM(L58:L77)</f>
        <v>0.23200586000000001</v>
      </c>
      <c r="M78" s="153"/>
      <c r="N78" s="163">
        <f>SUM(N58:N77)</f>
        <v>0.36633800000000005</v>
      </c>
      <c r="O78" s="154"/>
      <c r="P78" s="154"/>
      <c r="Q78" s="153"/>
      <c r="R78" s="153"/>
      <c r="S78" s="153"/>
      <c r="T78" s="157"/>
      <c r="U78" s="157"/>
      <c r="V78" s="157"/>
      <c r="W78" s="158">
        <f>SUM(W58:W77)</f>
        <v>0</v>
      </c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</row>
    <row r="79" spans="1:37">
      <c r="A79" s="149"/>
      <c r="B79" s="159"/>
      <c r="C79" s="151"/>
      <c r="D79" s="152"/>
      <c r="E79" s="153"/>
      <c r="F79" s="154"/>
      <c r="G79" s="155"/>
      <c r="H79" s="155"/>
      <c r="I79" s="155"/>
      <c r="J79" s="155"/>
      <c r="K79" s="156"/>
      <c r="L79" s="156"/>
      <c r="M79" s="153"/>
      <c r="N79" s="153"/>
      <c r="O79" s="154"/>
      <c r="P79" s="154"/>
      <c r="Q79" s="153"/>
      <c r="R79" s="153"/>
      <c r="S79" s="153"/>
      <c r="T79" s="157"/>
      <c r="U79" s="157"/>
      <c r="V79" s="157"/>
      <c r="W79" s="158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</row>
    <row r="80" spans="1:37">
      <c r="A80" s="149"/>
      <c r="B80" s="151" t="s">
        <v>456</v>
      </c>
      <c r="C80" s="151"/>
      <c r="D80" s="152"/>
      <c r="E80" s="153"/>
      <c r="F80" s="154"/>
      <c r="G80" s="155"/>
      <c r="H80" s="155"/>
      <c r="I80" s="155"/>
      <c r="J80" s="155"/>
      <c r="K80" s="156"/>
      <c r="L80" s="156"/>
      <c r="M80" s="153"/>
      <c r="N80" s="153"/>
      <c r="O80" s="154"/>
      <c r="P80" s="154"/>
      <c r="Q80" s="153"/>
      <c r="R80" s="153"/>
      <c r="S80" s="153"/>
      <c r="T80" s="157"/>
      <c r="U80" s="157"/>
      <c r="V80" s="157"/>
      <c r="W80" s="158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</row>
    <row r="81" spans="1:37" ht="25.5">
      <c r="A81" s="149">
        <v>47</v>
      </c>
      <c r="B81" s="159" t="s">
        <v>457</v>
      </c>
      <c r="C81" s="151" t="s">
        <v>458</v>
      </c>
      <c r="D81" s="152" t="s">
        <v>459</v>
      </c>
      <c r="E81" s="153">
        <v>86.4</v>
      </c>
      <c r="F81" s="154" t="s">
        <v>191</v>
      </c>
      <c r="G81" s="155"/>
      <c r="H81" s="155">
        <f>ROUND(E81*G81,2)</f>
        <v>0</v>
      </c>
      <c r="I81" s="155"/>
      <c r="J81" s="155">
        <f>ROUND(E81*G81,2)</f>
        <v>0</v>
      </c>
      <c r="K81" s="156">
        <v>4.0499999999999998E-3</v>
      </c>
      <c r="L81" s="156">
        <f>E81*K81</f>
        <v>0.34992000000000001</v>
      </c>
      <c r="M81" s="153"/>
      <c r="N81" s="153">
        <f>E81*M81</f>
        <v>0</v>
      </c>
      <c r="O81" s="154"/>
      <c r="P81" s="154" t="s">
        <v>183</v>
      </c>
      <c r="Q81" s="153"/>
      <c r="R81" s="153"/>
      <c r="S81" s="153"/>
      <c r="T81" s="157"/>
      <c r="U81" s="157"/>
      <c r="V81" s="157" t="s">
        <v>282</v>
      </c>
      <c r="W81" s="158"/>
      <c r="X81" s="151" t="s">
        <v>460</v>
      </c>
      <c r="Y81" s="151" t="s">
        <v>458</v>
      </c>
      <c r="Z81" s="154" t="s">
        <v>201</v>
      </c>
      <c r="AA81" s="154"/>
      <c r="AB81" s="154"/>
      <c r="AC81" s="154"/>
      <c r="AD81" s="154"/>
      <c r="AE81" s="154"/>
      <c r="AF81" s="154"/>
      <c r="AG81" s="154"/>
      <c r="AH81" s="154"/>
      <c r="AJ81" s="94" t="s">
        <v>283</v>
      </c>
      <c r="AK81" s="94" t="s">
        <v>187</v>
      </c>
    </row>
    <row r="82" spans="1:37">
      <c r="A82" s="149"/>
      <c r="B82" s="159"/>
      <c r="C82" s="151"/>
      <c r="D82" s="160" t="s">
        <v>461</v>
      </c>
      <c r="E82" s="161">
        <f>J82</f>
        <v>0</v>
      </c>
      <c r="F82" s="154"/>
      <c r="G82" s="155"/>
      <c r="H82" s="161">
        <f>SUM(H80:H81)</f>
        <v>0</v>
      </c>
      <c r="I82" s="161">
        <f>SUM(I80:I81)</f>
        <v>0</v>
      </c>
      <c r="J82" s="161">
        <f>SUM(J80:J81)</f>
        <v>0</v>
      </c>
      <c r="K82" s="156"/>
      <c r="L82" s="162">
        <f>SUM(L80:L81)</f>
        <v>0.34992000000000001</v>
      </c>
      <c r="M82" s="153"/>
      <c r="N82" s="163">
        <f>SUM(N80:N81)</f>
        <v>0</v>
      </c>
      <c r="O82" s="154"/>
      <c r="P82" s="154"/>
      <c r="Q82" s="153"/>
      <c r="R82" s="153"/>
      <c r="S82" s="153"/>
      <c r="T82" s="157"/>
      <c r="U82" s="157"/>
      <c r="V82" s="157"/>
      <c r="W82" s="158">
        <f>SUM(W80:W81)</f>
        <v>0</v>
      </c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</row>
    <row r="83" spans="1:37">
      <c r="A83" s="149"/>
      <c r="B83" s="159"/>
      <c r="C83" s="151"/>
      <c r="D83" s="152"/>
      <c r="E83" s="153"/>
      <c r="F83" s="154"/>
      <c r="G83" s="155"/>
      <c r="H83" s="155"/>
      <c r="I83" s="155"/>
      <c r="J83" s="155"/>
      <c r="K83" s="156"/>
      <c r="L83" s="156"/>
      <c r="M83" s="153"/>
      <c r="N83" s="153"/>
      <c r="O83" s="154"/>
      <c r="P83" s="154"/>
      <c r="Q83" s="153"/>
      <c r="R83" s="153"/>
      <c r="S83" s="153"/>
      <c r="T83" s="157"/>
      <c r="U83" s="157"/>
      <c r="V83" s="157"/>
      <c r="W83" s="158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</row>
    <row r="84" spans="1:37">
      <c r="A84" s="149"/>
      <c r="B84" s="151" t="s">
        <v>463</v>
      </c>
      <c r="C84" s="151"/>
      <c r="D84" s="152"/>
      <c r="E84" s="153"/>
      <c r="F84" s="154"/>
      <c r="G84" s="155"/>
      <c r="H84" s="155"/>
      <c r="I84" s="155"/>
      <c r="J84" s="155"/>
      <c r="K84" s="156"/>
      <c r="L84" s="156"/>
      <c r="M84" s="153"/>
      <c r="N84" s="153"/>
      <c r="O84" s="154"/>
      <c r="P84" s="154"/>
      <c r="Q84" s="153"/>
      <c r="R84" s="153"/>
      <c r="S84" s="153"/>
      <c r="T84" s="157"/>
      <c r="U84" s="157"/>
      <c r="V84" s="157"/>
      <c r="W84" s="158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</row>
    <row r="85" spans="1:37">
      <c r="A85" s="149">
        <v>48</v>
      </c>
      <c r="B85" s="159" t="s">
        <v>464</v>
      </c>
      <c r="C85" s="151" t="s">
        <v>614</v>
      </c>
      <c r="D85" s="152" t="s">
        <v>615</v>
      </c>
      <c r="E85" s="153">
        <v>123.15600000000001</v>
      </c>
      <c r="F85" s="154" t="s">
        <v>321</v>
      </c>
      <c r="G85" s="155"/>
      <c r="H85" s="155">
        <f>ROUND(E85*G85,2)</f>
        <v>0</v>
      </c>
      <c r="I85" s="155"/>
      <c r="J85" s="155">
        <f>ROUND(E85*G85,2)</f>
        <v>0</v>
      </c>
      <c r="K85" s="156">
        <v>5.0000000000000002E-5</v>
      </c>
      <c r="L85" s="156">
        <f>E85*K85</f>
        <v>6.1578000000000006E-3</v>
      </c>
      <c r="M85" s="153"/>
      <c r="N85" s="153">
        <f>E85*M85</f>
        <v>0</v>
      </c>
      <c r="O85" s="154"/>
      <c r="P85" s="154" t="s">
        <v>183</v>
      </c>
      <c r="Q85" s="153"/>
      <c r="R85" s="153"/>
      <c r="S85" s="153"/>
      <c r="T85" s="157"/>
      <c r="U85" s="157"/>
      <c r="V85" s="157" t="s">
        <v>282</v>
      </c>
      <c r="W85" s="158"/>
      <c r="X85" s="151" t="s">
        <v>616</v>
      </c>
      <c r="Y85" s="151" t="s">
        <v>614</v>
      </c>
      <c r="Z85" s="154" t="s">
        <v>468</v>
      </c>
      <c r="AA85" s="154"/>
      <c r="AB85" s="154"/>
      <c r="AC85" s="154"/>
      <c r="AD85" s="154"/>
      <c r="AE85" s="154"/>
      <c r="AF85" s="154"/>
      <c r="AG85" s="154"/>
      <c r="AH85" s="154"/>
      <c r="AJ85" s="94" t="s">
        <v>283</v>
      </c>
      <c r="AK85" s="94" t="s">
        <v>187</v>
      </c>
    </row>
    <row r="86" spans="1:37" ht="38.25">
      <c r="A86" s="149">
        <v>49</v>
      </c>
      <c r="B86" s="164" t="s">
        <v>217</v>
      </c>
      <c r="C86" s="150" t="s">
        <v>617</v>
      </c>
      <c r="D86" s="152" t="s">
        <v>618</v>
      </c>
      <c r="E86" s="153">
        <v>82.105000000000004</v>
      </c>
      <c r="F86" s="154" t="s">
        <v>214</v>
      </c>
      <c r="G86" s="155"/>
      <c r="H86" s="155"/>
      <c r="I86" s="155">
        <f>ROUND(E86*G86,2)</f>
        <v>0</v>
      </c>
      <c r="J86" s="155">
        <f>ROUND(E86*G86,2)</f>
        <v>0</v>
      </c>
      <c r="K86" s="156"/>
      <c r="L86" s="156">
        <f>E86*K86</f>
        <v>0</v>
      </c>
      <c r="M86" s="153"/>
      <c r="N86" s="153">
        <f>E86*M86</f>
        <v>0</v>
      </c>
      <c r="O86" s="154"/>
      <c r="P86" s="154" t="s">
        <v>183</v>
      </c>
      <c r="Q86" s="153"/>
      <c r="R86" s="153"/>
      <c r="S86" s="153"/>
      <c r="T86" s="157"/>
      <c r="U86" s="157"/>
      <c r="V86" s="157" t="s">
        <v>89</v>
      </c>
      <c r="W86" s="158"/>
      <c r="X86" s="151" t="s">
        <v>617</v>
      </c>
      <c r="Y86" s="151" t="s">
        <v>617</v>
      </c>
      <c r="Z86" s="154" t="s">
        <v>201</v>
      </c>
      <c r="AA86" s="151" t="s">
        <v>183</v>
      </c>
      <c r="AB86" s="154"/>
      <c r="AC86" s="154"/>
      <c r="AD86" s="154"/>
      <c r="AE86" s="154"/>
      <c r="AF86" s="154"/>
      <c r="AG86" s="154"/>
      <c r="AH86" s="154"/>
      <c r="AJ86" s="94" t="s">
        <v>289</v>
      </c>
      <c r="AK86" s="94" t="s">
        <v>187</v>
      </c>
    </row>
    <row r="87" spans="1:37">
      <c r="A87" s="149">
        <v>50</v>
      </c>
      <c r="B87" s="159" t="s">
        <v>464</v>
      </c>
      <c r="C87" s="151" t="s">
        <v>619</v>
      </c>
      <c r="D87" s="152" t="s">
        <v>620</v>
      </c>
      <c r="E87" s="153">
        <v>74.52</v>
      </c>
      <c r="F87" s="154" t="s">
        <v>321</v>
      </c>
      <c r="G87" s="155"/>
      <c r="H87" s="155">
        <f>ROUND(E87*G87,2)</f>
        <v>0</v>
      </c>
      <c r="I87" s="155"/>
      <c r="J87" s="155">
        <f>ROUND(E87*G87,2)</f>
        <v>0</v>
      </c>
      <c r="K87" s="156"/>
      <c r="L87" s="156">
        <f>E87*K87</f>
        <v>0</v>
      </c>
      <c r="M87" s="153">
        <v>8.9999999999999993E-3</v>
      </c>
      <c r="N87" s="153">
        <f>E87*M87</f>
        <v>0.67067999999999994</v>
      </c>
      <c r="O87" s="154"/>
      <c r="P87" s="154" t="s">
        <v>183</v>
      </c>
      <c r="Q87" s="153"/>
      <c r="R87" s="153"/>
      <c r="S87" s="153"/>
      <c r="T87" s="157"/>
      <c r="U87" s="157"/>
      <c r="V87" s="157" t="s">
        <v>282</v>
      </c>
      <c r="W87" s="158"/>
      <c r="X87" s="151" t="s">
        <v>621</v>
      </c>
      <c r="Y87" s="151" t="s">
        <v>619</v>
      </c>
      <c r="Z87" s="154" t="s">
        <v>622</v>
      </c>
      <c r="AA87" s="154"/>
      <c r="AB87" s="154"/>
      <c r="AC87" s="154"/>
      <c r="AD87" s="154"/>
      <c r="AE87" s="154"/>
      <c r="AF87" s="154"/>
      <c r="AG87" s="154"/>
      <c r="AH87" s="154"/>
      <c r="AJ87" s="94" t="s">
        <v>283</v>
      </c>
      <c r="AK87" s="94" t="s">
        <v>187</v>
      </c>
    </row>
    <row r="88" spans="1:37">
      <c r="A88" s="149"/>
      <c r="B88" s="159"/>
      <c r="C88" s="151"/>
      <c r="D88" s="160" t="s">
        <v>478</v>
      </c>
      <c r="E88" s="161">
        <f>J88</f>
        <v>0</v>
      </c>
      <c r="F88" s="154"/>
      <c r="G88" s="155"/>
      <c r="H88" s="161">
        <f>SUM(H84:H87)</f>
        <v>0</v>
      </c>
      <c r="I88" s="161">
        <f>SUM(I84:I87)</f>
        <v>0</v>
      </c>
      <c r="J88" s="161">
        <f>SUM(J84:J87)</f>
        <v>0</v>
      </c>
      <c r="K88" s="156"/>
      <c r="L88" s="162">
        <f>SUM(L84:L87)</f>
        <v>6.1578000000000006E-3</v>
      </c>
      <c r="M88" s="153"/>
      <c r="N88" s="163">
        <f>SUM(N84:N87)</f>
        <v>0.67067999999999994</v>
      </c>
      <c r="O88" s="154"/>
      <c r="P88" s="154"/>
      <c r="Q88" s="153"/>
      <c r="R88" s="153"/>
      <c r="S88" s="153"/>
      <c r="T88" s="157"/>
      <c r="U88" s="157"/>
      <c r="V88" s="157"/>
      <c r="W88" s="158">
        <f>SUM(W84:W87)</f>
        <v>0</v>
      </c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</row>
    <row r="89" spans="1:37">
      <c r="A89" s="149"/>
      <c r="B89" s="159"/>
      <c r="C89" s="151"/>
      <c r="D89" s="152"/>
      <c r="E89" s="153"/>
      <c r="F89" s="154"/>
      <c r="G89" s="155"/>
      <c r="H89" s="155"/>
      <c r="I89" s="155"/>
      <c r="J89" s="155"/>
      <c r="K89" s="156"/>
      <c r="L89" s="156"/>
      <c r="M89" s="153"/>
      <c r="N89" s="153"/>
      <c r="O89" s="154"/>
      <c r="P89" s="154"/>
      <c r="Q89" s="153"/>
      <c r="R89" s="153"/>
      <c r="S89" s="153"/>
      <c r="T89" s="157"/>
      <c r="U89" s="157"/>
      <c r="V89" s="157"/>
      <c r="W89" s="158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</row>
    <row r="90" spans="1:37">
      <c r="A90" s="149"/>
      <c r="B90" s="151" t="s">
        <v>306</v>
      </c>
      <c r="C90" s="151"/>
      <c r="D90" s="152"/>
      <c r="E90" s="153"/>
      <c r="F90" s="154"/>
      <c r="G90" s="155"/>
      <c r="H90" s="155"/>
      <c r="I90" s="155"/>
      <c r="J90" s="155"/>
      <c r="K90" s="156"/>
      <c r="L90" s="156"/>
      <c r="M90" s="153"/>
      <c r="N90" s="153"/>
      <c r="O90" s="154"/>
      <c r="P90" s="154"/>
      <c r="Q90" s="153"/>
      <c r="R90" s="153"/>
      <c r="S90" s="153"/>
      <c r="T90" s="157"/>
      <c r="U90" s="157"/>
      <c r="V90" s="157"/>
      <c r="W90" s="158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</row>
    <row r="91" spans="1:37" ht="25.5">
      <c r="A91" s="149">
        <v>51</v>
      </c>
      <c r="B91" s="159" t="s">
        <v>307</v>
      </c>
      <c r="C91" s="151" t="s">
        <v>623</v>
      </c>
      <c r="D91" s="152" t="s">
        <v>624</v>
      </c>
      <c r="E91" s="153">
        <v>113.371</v>
      </c>
      <c r="F91" s="154" t="s">
        <v>191</v>
      </c>
      <c r="G91" s="155"/>
      <c r="H91" s="155">
        <f>ROUND(E91*G91,2)</f>
        <v>0</v>
      </c>
      <c r="I91" s="155"/>
      <c r="J91" s="155">
        <f>ROUND(E91*G91,2)</f>
        <v>0</v>
      </c>
      <c r="K91" s="156">
        <v>1.5299999999999999E-3</v>
      </c>
      <c r="L91" s="156">
        <f>E91*K91</f>
        <v>0.17345762999999997</v>
      </c>
      <c r="M91" s="153"/>
      <c r="N91" s="153">
        <f>E91*M91</f>
        <v>0</v>
      </c>
      <c r="O91" s="154"/>
      <c r="P91" s="154" t="s">
        <v>183</v>
      </c>
      <c r="Q91" s="153"/>
      <c r="R91" s="153"/>
      <c r="S91" s="153"/>
      <c r="T91" s="157"/>
      <c r="U91" s="157"/>
      <c r="V91" s="157" t="s">
        <v>282</v>
      </c>
      <c r="W91" s="158"/>
      <c r="X91" s="151" t="s">
        <v>625</v>
      </c>
      <c r="Y91" s="151" t="s">
        <v>623</v>
      </c>
      <c r="Z91" s="154" t="s">
        <v>201</v>
      </c>
      <c r="AA91" s="154"/>
      <c r="AB91" s="154"/>
      <c r="AC91" s="154"/>
      <c r="AD91" s="154"/>
      <c r="AE91" s="154"/>
      <c r="AF91" s="154"/>
      <c r="AG91" s="154"/>
      <c r="AH91" s="154"/>
      <c r="AJ91" s="94" t="s">
        <v>283</v>
      </c>
      <c r="AK91" s="94" t="s">
        <v>187</v>
      </c>
    </row>
    <row r="92" spans="1:37">
      <c r="A92" s="149">
        <v>52</v>
      </c>
      <c r="B92" s="164" t="s">
        <v>217</v>
      </c>
      <c r="C92" s="150" t="s">
        <v>626</v>
      </c>
      <c r="D92" s="152" t="s">
        <v>627</v>
      </c>
      <c r="E92" s="153">
        <v>115.63800000000001</v>
      </c>
      <c r="F92" s="154" t="s">
        <v>191</v>
      </c>
      <c r="G92" s="155"/>
      <c r="H92" s="155"/>
      <c r="I92" s="155">
        <f>ROUND(E92*G92,2)</f>
        <v>0</v>
      </c>
      <c r="J92" s="155">
        <f>ROUND(E92*G92,2)</f>
        <v>0</v>
      </c>
      <c r="K92" s="156">
        <v>2.1999999999999999E-2</v>
      </c>
      <c r="L92" s="156">
        <f>E92*K92</f>
        <v>2.5440360000000002</v>
      </c>
      <c r="M92" s="153"/>
      <c r="N92" s="153">
        <f>E92*M92</f>
        <v>0</v>
      </c>
      <c r="O92" s="154"/>
      <c r="P92" s="154" t="s">
        <v>183</v>
      </c>
      <c r="Q92" s="153"/>
      <c r="R92" s="153"/>
      <c r="S92" s="153"/>
      <c r="T92" s="157"/>
      <c r="U92" s="157"/>
      <c r="V92" s="157" t="s">
        <v>89</v>
      </c>
      <c r="W92" s="158"/>
      <c r="X92" s="151" t="s">
        <v>626</v>
      </c>
      <c r="Y92" s="151" t="s">
        <v>626</v>
      </c>
      <c r="Z92" s="154" t="s">
        <v>314</v>
      </c>
      <c r="AA92" s="151" t="s">
        <v>183</v>
      </c>
      <c r="AB92" s="154"/>
      <c r="AC92" s="154"/>
      <c r="AD92" s="154"/>
      <c r="AE92" s="154"/>
      <c r="AF92" s="154"/>
      <c r="AG92" s="154"/>
      <c r="AH92" s="154"/>
      <c r="AJ92" s="94" t="s">
        <v>289</v>
      </c>
      <c r="AK92" s="94" t="s">
        <v>187</v>
      </c>
    </row>
    <row r="93" spans="1:37">
      <c r="A93" s="149"/>
      <c r="B93" s="159"/>
      <c r="C93" s="151"/>
      <c r="D93" s="160" t="s">
        <v>316</v>
      </c>
      <c r="E93" s="161">
        <f>J93</f>
        <v>0</v>
      </c>
      <c r="F93" s="154"/>
      <c r="G93" s="155"/>
      <c r="H93" s="161">
        <f>SUM(H90:H92)</f>
        <v>0</v>
      </c>
      <c r="I93" s="161">
        <f>SUM(I90:I92)</f>
        <v>0</v>
      </c>
      <c r="J93" s="161">
        <f>SUM(J90:J92)</f>
        <v>0</v>
      </c>
      <c r="K93" s="156"/>
      <c r="L93" s="162">
        <f>SUM(L90:L92)</f>
        <v>2.7174936300000003</v>
      </c>
      <c r="M93" s="153"/>
      <c r="N93" s="163">
        <f>SUM(N90:N92)</f>
        <v>0</v>
      </c>
      <c r="O93" s="154"/>
      <c r="P93" s="154"/>
      <c r="Q93" s="153"/>
      <c r="R93" s="153"/>
      <c r="S93" s="153"/>
      <c r="T93" s="157"/>
      <c r="U93" s="157"/>
      <c r="V93" s="157"/>
      <c r="W93" s="158">
        <f>SUM(W90:W92)</f>
        <v>0</v>
      </c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</row>
    <row r="94" spans="1:37">
      <c r="A94" s="149"/>
      <c r="B94" s="159"/>
      <c r="C94" s="151"/>
      <c r="D94" s="152"/>
      <c r="E94" s="153"/>
      <c r="F94" s="154"/>
      <c r="G94" s="155"/>
      <c r="H94" s="155"/>
      <c r="I94" s="155"/>
      <c r="J94" s="155"/>
      <c r="K94" s="156"/>
      <c r="L94" s="156"/>
      <c r="M94" s="153"/>
      <c r="N94" s="153"/>
      <c r="O94" s="154"/>
      <c r="P94" s="154"/>
      <c r="Q94" s="153"/>
      <c r="R94" s="153"/>
      <c r="S94" s="153"/>
      <c r="T94" s="157"/>
      <c r="U94" s="157"/>
      <c r="V94" s="157"/>
      <c r="W94" s="158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</row>
    <row r="95" spans="1:37">
      <c r="A95" s="149"/>
      <c r="B95" s="151" t="s">
        <v>317</v>
      </c>
      <c r="C95" s="151"/>
      <c r="D95" s="152"/>
      <c r="E95" s="153"/>
      <c r="F95" s="154"/>
      <c r="G95" s="155"/>
      <c r="H95" s="155"/>
      <c r="I95" s="155"/>
      <c r="J95" s="155"/>
      <c r="K95" s="156"/>
      <c r="L95" s="156"/>
      <c r="M95" s="153"/>
      <c r="N95" s="153"/>
      <c r="O95" s="154"/>
      <c r="P95" s="154"/>
      <c r="Q95" s="153"/>
      <c r="R95" s="153"/>
      <c r="S95" s="153"/>
      <c r="T95" s="157"/>
      <c r="U95" s="157"/>
      <c r="V95" s="157"/>
      <c r="W95" s="158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</row>
    <row r="96" spans="1:37" ht="25.5">
      <c r="A96" s="149">
        <v>53</v>
      </c>
      <c r="B96" s="159" t="s">
        <v>318</v>
      </c>
      <c r="C96" s="151" t="s">
        <v>628</v>
      </c>
      <c r="D96" s="152" t="s">
        <v>629</v>
      </c>
      <c r="E96" s="153">
        <v>75.819999999999993</v>
      </c>
      <c r="F96" s="154" t="s">
        <v>191</v>
      </c>
      <c r="G96" s="155"/>
      <c r="H96" s="155">
        <f>ROUND(E96*G96,2)</f>
        <v>0</v>
      </c>
      <c r="I96" s="155"/>
      <c r="J96" s="155">
        <f>ROUND(E96*G96,2)</f>
        <v>0</v>
      </c>
      <c r="K96" s="156">
        <v>5.0000000000000002E-5</v>
      </c>
      <c r="L96" s="156">
        <f>E96*K96</f>
        <v>3.7909999999999997E-3</v>
      </c>
      <c r="M96" s="153"/>
      <c r="N96" s="153">
        <f>E96*M96</f>
        <v>0</v>
      </c>
      <c r="O96" s="154"/>
      <c r="P96" s="154" t="s">
        <v>183</v>
      </c>
      <c r="Q96" s="153"/>
      <c r="R96" s="153"/>
      <c r="S96" s="153"/>
      <c r="T96" s="157"/>
      <c r="U96" s="157"/>
      <c r="V96" s="157" t="s">
        <v>282</v>
      </c>
      <c r="W96" s="158"/>
      <c r="X96" s="151" t="s">
        <v>630</v>
      </c>
      <c r="Y96" s="151" t="s">
        <v>628</v>
      </c>
      <c r="Z96" s="154" t="s">
        <v>201</v>
      </c>
      <c r="AA96" s="154"/>
      <c r="AB96" s="154"/>
      <c r="AC96" s="154"/>
      <c r="AD96" s="154"/>
      <c r="AE96" s="154"/>
      <c r="AF96" s="154"/>
      <c r="AG96" s="154"/>
      <c r="AH96" s="154"/>
      <c r="AJ96" s="94" t="s">
        <v>283</v>
      </c>
      <c r="AK96" s="94" t="s">
        <v>187</v>
      </c>
    </row>
    <row r="97" spans="1:37">
      <c r="A97" s="149">
        <v>54</v>
      </c>
      <c r="B97" s="164" t="s">
        <v>217</v>
      </c>
      <c r="C97" s="150" t="s">
        <v>631</v>
      </c>
      <c r="D97" s="152" t="s">
        <v>632</v>
      </c>
      <c r="E97" s="153">
        <v>75.819999999999993</v>
      </c>
      <c r="F97" s="154" t="s">
        <v>191</v>
      </c>
      <c r="G97" s="155"/>
      <c r="H97" s="155"/>
      <c r="I97" s="155">
        <f>ROUND(E97*G97,2)</f>
        <v>0</v>
      </c>
      <c r="J97" s="155">
        <f>ROUND(E97*G97,2)</f>
        <v>0</v>
      </c>
      <c r="K97" s="156"/>
      <c r="L97" s="156">
        <f>E97*K97</f>
        <v>0</v>
      </c>
      <c r="M97" s="153"/>
      <c r="N97" s="153">
        <f>E97*M97</f>
        <v>0</v>
      </c>
      <c r="O97" s="154"/>
      <c r="P97" s="154" t="s">
        <v>183</v>
      </c>
      <c r="Q97" s="153"/>
      <c r="R97" s="153"/>
      <c r="S97" s="153"/>
      <c r="T97" s="157"/>
      <c r="U97" s="157"/>
      <c r="V97" s="157" t="s">
        <v>89</v>
      </c>
      <c r="W97" s="158"/>
      <c r="X97" s="151" t="s">
        <v>631</v>
      </c>
      <c r="Y97" s="151" t="s">
        <v>631</v>
      </c>
      <c r="Z97" s="154" t="s">
        <v>201</v>
      </c>
      <c r="AA97" s="151" t="s">
        <v>183</v>
      </c>
      <c r="AB97" s="154"/>
      <c r="AC97" s="154"/>
      <c r="AD97" s="154"/>
      <c r="AE97" s="154"/>
      <c r="AF97" s="154"/>
      <c r="AG97" s="154"/>
      <c r="AH97" s="154"/>
      <c r="AJ97" s="94" t="s">
        <v>289</v>
      </c>
      <c r="AK97" s="94" t="s">
        <v>187</v>
      </c>
    </row>
    <row r="98" spans="1:37">
      <c r="A98" s="149"/>
      <c r="B98" s="159"/>
      <c r="C98" s="151"/>
      <c r="D98" s="160" t="s">
        <v>336</v>
      </c>
      <c r="E98" s="161">
        <f>J98</f>
        <v>0</v>
      </c>
      <c r="F98" s="154"/>
      <c r="G98" s="155"/>
      <c r="H98" s="161">
        <f>SUM(H95:H97)</f>
        <v>0</v>
      </c>
      <c r="I98" s="161">
        <f>SUM(I95:I97)</f>
        <v>0</v>
      </c>
      <c r="J98" s="161">
        <f>SUM(J95:J97)</f>
        <v>0</v>
      </c>
      <c r="K98" s="156"/>
      <c r="L98" s="162">
        <f>SUM(L95:L97)</f>
        <v>3.7909999999999997E-3</v>
      </c>
      <c r="M98" s="153"/>
      <c r="N98" s="163">
        <f>SUM(N95:N97)</f>
        <v>0</v>
      </c>
      <c r="O98" s="154"/>
      <c r="P98" s="154"/>
      <c r="Q98" s="153"/>
      <c r="R98" s="153"/>
      <c r="S98" s="153"/>
      <c r="T98" s="157"/>
      <c r="U98" s="157"/>
      <c r="V98" s="157"/>
      <c r="W98" s="158">
        <f>SUM(W95:W97)</f>
        <v>0</v>
      </c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</row>
    <row r="99" spans="1:37">
      <c r="A99" s="149"/>
      <c r="B99" s="159"/>
      <c r="C99" s="151"/>
      <c r="D99" s="152"/>
      <c r="E99" s="153"/>
      <c r="F99" s="154"/>
      <c r="G99" s="155"/>
      <c r="H99" s="155"/>
      <c r="I99" s="155"/>
      <c r="J99" s="155"/>
      <c r="K99" s="156"/>
      <c r="L99" s="156"/>
      <c r="M99" s="153"/>
      <c r="N99" s="153"/>
      <c r="O99" s="154"/>
      <c r="P99" s="154"/>
      <c r="Q99" s="153"/>
      <c r="R99" s="153"/>
      <c r="S99" s="153"/>
      <c r="T99" s="157"/>
      <c r="U99" s="157"/>
      <c r="V99" s="157"/>
      <c r="W99" s="158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</row>
    <row r="100" spans="1:37">
      <c r="A100" s="149"/>
      <c r="B100" s="151" t="s">
        <v>633</v>
      </c>
      <c r="C100" s="151"/>
      <c r="D100" s="152"/>
      <c r="E100" s="153"/>
      <c r="F100" s="154"/>
      <c r="G100" s="155"/>
      <c r="H100" s="155"/>
      <c r="I100" s="155"/>
      <c r="J100" s="155"/>
      <c r="K100" s="156"/>
      <c r="L100" s="156"/>
      <c r="M100" s="153"/>
      <c r="N100" s="153"/>
      <c r="O100" s="154"/>
      <c r="P100" s="154"/>
      <c r="Q100" s="153"/>
      <c r="R100" s="153"/>
      <c r="S100" s="153"/>
      <c r="T100" s="157"/>
      <c r="U100" s="157"/>
      <c r="V100" s="157"/>
      <c r="W100" s="158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</row>
    <row r="101" spans="1:37">
      <c r="A101" s="149">
        <v>55</v>
      </c>
      <c r="B101" s="159" t="s">
        <v>634</v>
      </c>
      <c r="C101" s="151" t="s">
        <v>635</v>
      </c>
      <c r="D101" s="152" t="s">
        <v>636</v>
      </c>
      <c r="E101" s="153">
        <v>407.34699999999998</v>
      </c>
      <c r="F101" s="154" t="s">
        <v>191</v>
      </c>
      <c r="G101" s="155"/>
      <c r="H101" s="155">
        <f>ROUND(E101*G101,2)</f>
        <v>0</v>
      </c>
      <c r="I101" s="155"/>
      <c r="J101" s="155">
        <f>ROUND(E101*G101,2)</f>
        <v>0</v>
      </c>
      <c r="K101" s="156">
        <v>2.4000000000000001E-4</v>
      </c>
      <c r="L101" s="156">
        <f>E101*K101</f>
        <v>9.7763279999999994E-2</v>
      </c>
      <c r="M101" s="153"/>
      <c r="N101" s="153">
        <f>E101*M101</f>
        <v>0</v>
      </c>
      <c r="O101" s="154"/>
      <c r="P101" s="154" t="s">
        <v>183</v>
      </c>
      <c r="Q101" s="153"/>
      <c r="R101" s="153"/>
      <c r="S101" s="153"/>
      <c r="T101" s="157"/>
      <c r="U101" s="157"/>
      <c r="V101" s="157" t="s">
        <v>282</v>
      </c>
      <c r="W101" s="158"/>
      <c r="X101" s="151" t="s">
        <v>637</v>
      </c>
      <c r="Y101" s="151" t="s">
        <v>635</v>
      </c>
      <c r="Z101" s="154" t="s">
        <v>638</v>
      </c>
      <c r="AA101" s="154"/>
      <c r="AB101" s="154"/>
      <c r="AC101" s="154"/>
      <c r="AD101" s="154"/>
      <c r="AE101" s="154"/>
      <c r="AF101" s="154"/>
      <c r="AG101" s="154"/>
      <c r="AH101" s="154"/>
      <c r="AJ101" s="94" t="s">
        <v>283</v>
      </c>
      <c r="AK101" s="94" t="s">
        <v>187</v>
      </c>
    </row>
    <row r="102" spans="1:37">
      <c r="A102" s="149">
        <v>56</v>
      </c>
      <c r="B102" s="159" t="s">
        <v>634</v>
      </c>
      <c r="C102" s="151" t="s">
        <v>639</v>
      </c>
      <c r="D102" s="152" t="s">
        <v>640</v>
      </c>
      <c r="E102" s="153">
        <v>407.34699999999998</v>
      </c>
      <c r="F102" s="154" t="s">
        <v>191</v>
      </c>
      <c r="G102" s="155"/>
      <c r="H102" s="155">
        <f>ROUND(E102*G102,2)</f>
        <v>0</v>
      </c>
      <c r="I102" s="155"/>
      <c r="J102" s="155">
        <f>ROUND(E102*G102,2)</f>
        <v>0</v>
      </c>
      <c r="K102" s="156">
        <v>1.7000000000000001E-4</v>
      </c>
      <c r="L102" s="156">
        <f>E102*K102</f>
        <v>6.9248989999999996E-2</v>
      </c>
      <c r="M102" s="153"/>
      <c r="N102" s="153">
        <f>E102*M102</f>
        <v>0</v>
      </c>
      <c r="O102" s="154"/>
      <c r="P102" s="154" t="s">
        <v>183</v>
      </c>
      <c r="Q102" s="153"/>
      <c r="R102" s="153"/>
      <c r="S102" s="153"/>
      <c r="T102" s="157"/>
      <c r="U102" s="157"/>
      <c r="V102" s="157" t="s">
        <v>282</v>
      </c>
      <c r="W102" s="158"/>
      <c r="X102" s="151" t="s">
        <v>641</v>
      </c>
      <c r="Y102" s="151" t="s">
        <v>639</v>
      </c>
      <c r="Z102" s="154" t="s">
        <v>638</v>
      </c>
      <c r="AA102" s="154"/>
      <c r="AB102" s="154"/>
      <c r="AC102" s="154"/>
      <c r="AD102" s="154"/>
      <c r="AE102" s="154"/>
      <c r="AF102" s="154"/>
      <c r="AG102" s="154"/>
      <c r="AH102" s="154"/>
      <c r="AJ102" s="94" t="s">
        <v>283</v>
      </c>
      <c r="AK102" s="94" t="s">
        <v>187</v>
      </c>
    </row>
    <row r="103" spans="1:37">
      <c r="A103" s="149"/>
      <c r="B103" s="159"/>
      <c r="C103" s="151"/>
      <c r="D103" s="160" t="s">
        <v>642</v>
      </c>
      <c r="E103" s="161">
        <f>J103</f>
        <v>0</v>
      </c>
      <c r="F103" s="154"/>
      <c r="G103" s="155"/>
      <c r="H103" s="161">
        <f>SUM(H100:H102)</f>
        <v>0</v>
      </c>
      <c r="I103" s="161">
        <f>SUM(I100:I102)</f>
        <v>0</v>
      </c>
      <c r="J103" s="161">
        <f>SUM(J100:J102)</f>
        <v>0</v>
      </c>
      <c r="K103" s="156"/>
      <c r="L103" s="162">
        <f>SUM(L100:L102)</f>
        <v>0.16701226999999999</v>
      </c>
      <c r="M103" s="153"/>
      <c r="N103" s="163">
        <f>SUM(N100:N102)</f>
        <v>0</v>
      </c>
      <c r="O103" s="154"/>
      <c r="P103" s="154"/>
      <c r="Q103" s="153"/>
      <c r="R103" s="153"/>
      <c r="S103" s="153"/>
      <c r="T103" s="157"/>
      <c r="U103" s="157"/>
      <c r="V103" s="157"/>
      <c r="W103" s="158">
        <f>SUM(W100:W102)</f>
        <v>0</v>
      </c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</row>
    <row r="104" spans="1:37">
      <c r="A104" s="149"/>
      <c r="B104" s="159"/>
      <c r="C104" s="151"/>
      <c r="D104" s="152"/>
      <c r="E104" s="153"/>
      <c r="F104" s="154"/>
      <c r="G104" s="155"/>
      <c r="H104" s="155"/>
      <c r="I104" s="155"/>
      <c r="J104" s="155"/>
      <c r="K104" s="156"/>
      <c r="L104" s="156"/>
      <c r="M104" s="153"/>
      <c r="N104" s="153"/>
      <c r="O104" s="154"/>
      <c r="P104" s="154"/>
      <c r="Q104" s="153"/>
      <c r="R104" s="153"/>
      <c r="S104" s="153"/>
      <c r="T104" s="157"/>
      <c r="U104" s="157"/>
      <c r="V104" s="157"/>
      <c r="W104" s="158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</row>
    <row r="105" spans="1:37">
      <c r="A105" s="149"/>
      <c r="B105" s="151" t="s">
        <v>344</v>
      </c>
      <c r="C105" s="151"/>
      <c r="D105" s="152"/>
      <c r="E105" s="153"/>
      <c r="F105" s="154"/>
      <c r="G105" s="155"/>
      <c r="H105" s="155"/>
      <c r="I105" s="155"/>
      <c r="J105" s="155"/>
      <c r="K105" s="156"/>
      <c r="L105" s="156"/>
      <c r="M105" s="153"/>
      <c r="N105" s="153"/>
      <c r="O105" s="154"/>
      <c r="P105" s="154"/>
      <c r="Q105" s="153"/>
      <c r="R105" s="153"/>
      <c r="S105" s="153"/>
      <c r="T105" s="157"/>
      <c r="U105" s="157"/>
      <c r="V105" s="157"/>
      <c r="W105" s="158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</row>
    <row r="106" spans="1:37" ht="25.5">
      <c r="A106" s="149">
        <v>57</v>
      </c>
      <c r="B106" s="159" t="s">
        <v>345</v>
      </c>
      <c r="C106" s="151" t="s">
        <v>346</v>
      </c>
      <c r="D106" s="152" t="s">
        <v>347</v>
      </c>
      <c r="E106" s="153">
        <v>184.648</v>
      </c>
      <c r="F106" s="154" t="s">
        <v>191</v>
      </c>
      <c r="G106" s="155"/>
      <c r="H106" s="155">
        <f>ROUND(E106*G106,2)</f>
        <v>0</v>
      </c>
      <c r="I106" s="155"/>
      <c r="J106" s="155">
        <f>ROUND(E106*G106,2)</f>
        <v>0</v>
      </c>
      <c r="K106" s="156">
        <v>1.8000000000000001E-4</v>
      </c>
      <c r="L106" s="156">
        <f>E106*K106</f>
        <v>3.3236640000000005E-2</v>
      </c>
      <c r="M106" s="153"/>
      <c r="N106" s="153">
        <f>E106*M106</f>
        <v>0</v>
      </c>
      <c r="O106" s="154"/>
      <c r="P106" s="154" t="s">
        <v>183</v>
      </c>
      <c r="Q106" s="153"/>
      <c r="R106" s="153"/>
      <c r="S106" s="153"/>
      <c r="T106" s="157"/>
      <c r="U106" s="157"/>
      <c r="V106" s="157" t="s">
        <v>282</v>
      </c>
      <c r="W106" s="158"/>
      <c r="X106" s="151" t="s">
        <v>348</v>
      </c>
      <c r="Y106" s="151" t="s">
        <v>346</v>
      </c>
      <c r="Z106" s="154" t="s">
        <v>349</v>
      </c>
      <c r="AA106" s="154"/>
      <c r="AB106" s="154"/>
      <c r="AC106" s="154"/>
      <c r="AD106" s="154"/>
      <c r="AE106" s="154"/>
      <c r="AF106" s="154"/>
      <c r="AG106" s="154"/>
      <c r="AH106" s="154"/>
      <c r="AJ106" s="94" t="s">
        <v>283</v>
      </c>
      <c r="AK106" s="94" t="s">
        <v>187</v>
      </c>
    </row>
    <row r="107" spans="1:37">
      <c r="A107" s="149"/>
      <c r="B107" s="159"/>
      <c r="C107" s="151"/>
      <c r="D107" s="160" t="s">
        <v>350</v>
      </c>
      <c r="E107" s="161">
        <f>J107</f>
        <v>0</v>
      </c>
      <c r="F107" s="154"/>
      <c r="G107" s="155"/>
      <c r="H107" s="161">
        <f>SUM(H105:H106)</f>
        <v>0</v>
      </c>
      <c r="I107" s="161">
        <f>SUM(I105:I106)</f>
        <v>0</v>
      </c>
      <c r="J107" s="161">
        <f>SUM(J105:J106)</f>
        <v>0</v>
      </c>
      <c r="K107" s="156"/>
      <c r="L107" s="162">
        <f>SUM(L105:L106)</f>
        <v>3.3236640000000005E-2</v>
      </c>
      <c r="M107" s="153"/>
      <c r="N107" s="163">
        <f>SUM(N105:N106)</f>
        <v>0</v>
      </c>
      <c r="O107" s="154"/>
      <c r="P107" s="154"/>
      <c r="Q107" s="153"/>
      <c r="R107" s="153"/>
      <c r="S107" s="153"/>
      <c r="T107" s="157"/>
      <c r="U107" s="157"/>
      <c r="V107" s="157"/>
      <c r="W107" s="158">
        <f>SUM(W105:W106)</f>
        <v>0</v>
      </c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</row>
    <row r="108" spans="1:37">
      <c r="A108" s="149"/>
      <c r="B108" s="159"/>
      <c r="C108" s="151"/>
      <c r="D108" s="152"/>
      <c r="E108" s="153"/>
      <c r="F108" s="154"/>
      <c r="G108" s="155"/>
      <c r="H108" s="155"/>
      <c r="I108" s="155"/>
      <c r="J108" s="155"/>
      <c r="K108" s="156"/>
      <c r="L108" s="156"/>
      <c r="M108" s="153"/>
      <c r="N108" s="153"/>
      <c r="O108" s="154"/>
      <c r="P108" s="154"/>
      <c r="Q108" s="153"/>
      <c r="R108" s="153"/>
      <c r="S108" s="153"/>
      <c r="T108" s="157"/>
      <c r="U108" s="157"/>
      <c r="V108" s="157"/>
      <c r="W108" s="158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</row>
    <row r="109" spans="1:37">
      <c r="A109" s="149"/>
      <c r="B109" s="159"/>
      <c r="C109" s="151"/>
      <c r="D109" s="160" t="s">
        <v>351</v>
      </c>
      <c r="E109" s="163">
        <f>J109</f>
        <v>0</v>
      </c>
      <c r="F109" s="154"/>
      <c r="G109" s="155"/>
      <c r="H109" s="161">
        <f>+H56+H78+H82+H88+H93+H98+H103+H107</f>
        <v>0</v>
      </c>
      <c r="I109" s="161">
        <f>+I56+I78+I82+I88+I93+I98+I103+I107</f>
        <v>0</v>
      </c>
      <c r="J109" s="161">
        <f>+J56+J78+J82+J88+J93+J98+J103+J107</f>
        <v>0</v>
      </c>
      <c r="K109" s="156"/>
      <c r="L109" s="162">
        <f>+L56+L78+L82+L88+L93+L98+L103+L107</f>
        <v>3.5128820400000005</v>
      </c>
      <c r="M109" s="153"/>
      <c r="N109" s="163">
        <f>+N56+N78+N82+N88+N93+N98+N103+N107</f>
        <v>1.689986</v>
      </c>
      <c r="O109" s="154"/>
      <c r="P109" s="154"/>
      <c r="Q109" s="153"/>
      <c r="R109" s="153"/>
      <c r="S109" s="153"/>
      <c r="T109" s="157"/>
      <c r="U109" s="157"/>
      <c r="V109" s="157"/>
      <c r="W109" s="158">
        <f>+W56+W78+W82+W88+W93+W98+W103+W107</f>
        <v>0</v>
      </c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</row>
    <row r="110" spans="1:37">
      <c r="A110" s="149"/>
      <c r="B110" s="159"/>
      <c r="C110" s="151"/>
      <c r="D110" s="152"/>
      <c r="E110" s="153"/>
      <c r="F110" s="154"/>
      <c r="G110" s="155"/>
      <c r="H110" s="155"/>
      <c r="I110" s="155"/>
      <c r="J110" s="155"/>
      <c r="K110" s="156"/>
      <c r="L110" s="156"/>
      <c r="M110" s="153"/>
      <c r="N110" s="153"/>
      <c r="O110" s="154"/>
      <c r="P110" s="154"/>
      <c r="Q110" s="153"/>
      <c r="R110" s="153"/>
      <c r="S110" s="153"/>
      <c r="T110" s="157"/>
      <c r="U110" s="157"/>
      <c r="V110" s="157"/>
      <c r="W110" s="158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</row>
    <row r="111" spans="1:37">
      <c r="A111" s="149"/>
      <c r="B111" s="150" t="s">
        <v>352</v>
      </c>
      <c r="C111" s="151"/>
      <c r="D111" s="152"/>
      <c r="E111" s="153"/>
      <c r="F111" s="154"/>
      <c r="G111" s="155"/>
      <c r="H111" s="155"/>
      <c r="I111" s="155"/>
      <c r="J111" s="155"/>
      <c r="K111" s="156"/>
      <c r="L111" s="156"/>
      <c r="M111" s="153"/>
      <c r="N111" s="153"/>
      <c r="O111" s="154"/>
      <c r="P111" s="154"/>
      <c r="Q111" s="153"/>
      <c r="R111" s="153"/>
      <c r="S111" s="153"/>
      <c r="T111" s="157"/>
      <c r="U111" s="157"/>
      <c r="V111" s="157"/>
      <c r="W111" s="158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</row>
    <row r="112" spans="1:37">
      <c r="A112" s="149"/>
      <c r="B112" s="151" t="s">
        <v>480</v>
      </c>
      <c r="C112" s="151"/>
      <c r="D112" s="152"/>
      <c r="E112" s="153"/>
      <c r="F112" s="154"/>
      <c r="G112" s="155"/>
      <c r="H112" s="155"/>
      <c r="I112" s="155"/>
      <c r="J112" s="155"/>
      <c r="K112" s="156"/>
      <c r="L112" s="156"/>
      <c r="M112" s="153"/>
      <c r="N112" s="153"/>
      <c r="O112" s="154"/>
      <c r="P112" s="154"/>
      <c r="Q112" s="153"/>
      <c r="R112" s="153"/>
      <c r="S112" s="153"/>
      <c r="T112" s="157"/>
      <c r="U112" s="157"/>
      <c r="V112" s="157"/>
      <c r="W112" s="158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</row>
    <row r="113" spans="1:37">
      <c r="A113" s="149">
        <v>58</v>
      </c>
      <c r="B113" s="159" t="s">
        <v>481</v>
      </c>
      <c r="C113" s="151" t="s">
        <v>482</v>
      </c>
      <c r="D113" s="152" t="s">
        <v>643</v>
      </c>
      <c r="E113" s="153">
        <v>2562.1</v>
      </c>
      <c r="F113" s="154" t="s">
        <v>448</v>
      </c>
      <c r="G113" s="155"/>
      <c r="H113" s="155">
        <f>ROUND(E113*G113,2)</f>
        <v>0</v>
      </c>
      <c r="I113" s="155"/>
      <c r="J113" s="155">
        <f>ROUND(E113*G113,2)</f>
        <v>0</v>
      </c>
      <c r="K113" s="156"/>
      <c r="L113" s="156">
        <f>E113*K113</f>
        <v>0</v>
      </c>
      <c r="M113" s="153"/>
      <c r="N113" s="153">
        <f>E113*M113</f>
        <v>0</v>
      </c>
      <c r="O113" s="154"/>
      <c r="P113" s="154" t="s">
        <v>183</v>
      </c>
      <c r="Q113" s="153"/>
      <c r="R113" s="153"/>
      <c r="S113" s="153"/>
      <c r="T113" s="157"/>
      <c r="U113" s="157"/>
      <c r="V113" s="157" t="s">
        <v>170</v>
      </c>
      <c r="W113" s="158"/>
      <c r="X113" s="151" t="s">
        <v>482</v>
      </c>
      <c r="Y113" s="151" t="s">
        <v>482</v>
      </c>
      <c r="Z113" s="154" t="s">
        <v>484</v>
      </c>
      <c r="AA113" s="154"/>
      <c r="AB113" s="154"/>
      <c r="AC113" s="154"/>
      <c r="AD113" s="154"/>
      <c r="AE113" s="154"/>
      <c r="AF113" s="154"/>
      <c r="AG113" s="154"/>
      <c r="AH113" s="154"/>
      <c r="AJ113" s="94" t="s">
        <v>358</v>
      </c>
      <c r="AK113" s="94" t="s">
        <v>187</v>
      </c>
    </row>
    <row r="114" spans="1:37" ht="25.5">
      <c r="A114" s="149">
        <v>59</v>
      </c>
      <c r="B114" s="164" t="s">
        <v>217</v>
      </c>
      <c r="C114" s="150" t="s">
        <v>644</v>
      </c>
      <c r="D114" s="152" t="s">
        <v>645</v>
      </c>
      <c r="E114" s="153">
        <v>0.02</v>
      </c>
      <c r="F114" s="154" t="s">
        <v>262</v>
      </c>
      <c r="G114" s="155"/>
      <c r="H114" s="155"/>
      <c r="I114" s="155">
        <f>ROUND(E114*G114,2)</f>
        <v>0</v>
      </c>
      <c r="J114" s="155">
        <f>ROUND(E114*G114,2)</f>
        <v>0</v>
      </c>
      <c r="K114" s="156">
        <v>1</v>
      </c>
      <c r="L114" s="156">
        <f>E114*K114</f>
        <v>0.02</v>
      </c>
      <c r="M114" s="153"/>
      <c r="N114" s="153">
        <f>E114*M114</f>
        <v>0</v>
      </c>
      <c r="O114" s="154"/>
      <c r="P114" s="154" t="s">
        <v>183</v>
      </c>
      <c r="Q114" s="153"/>
      <c r="R114" s="153"/>
      <c r="S114" s="153"/>
      <c r="T114" s="157"/>
      <c r="U114" s="157"/>
      <c r="V114" s="157" t="s">
        <v>89</v>
      </c>
      <c r="W114" s="158"/>
      <c r="X114" s="151" t="s">
        <v>644</v>
      </c>
      <c r="Y114" s="151" t="s">
        <v>644</v>
      </c>
      <c r="Z114" s="154" t="s">
        <v>646</v>
      </c>
      <c r="AA114" s="151" t="s">
        <v>183</v>
      </c>
      <c r="AB114" s="154"/>
      <c r="AC114" s="154"/>
      <c r="AD114" s="154"/>
      <c r="AE114" s="154"/>
      <c r="AF114" s="154"/>
      <c r="AG114" s="154"/>
      <c r="AH114" s="154"/>
      <c r="AJ114" s="94" t="s">
        <v>487</v>
      </c>
      <c r="AK114" s="94" t="s">
        <v>187</v>
      </c>
    </row>
    <row r="115" spans="1:37" ht="25.5">
      <c r="A115" s="149">
        <v>60</v>
      </c>
      <c r="B115" s="164" t="s">
        <v>217</v>
      </c>
      <c r="C115" s="150" t="s">
        <v>647</v>
      </c>
      <c r="D115" s="152" t="s">
        <v>648</v>
      </c>
      <c r="E115" s="153">
        <v>3.2000000000000001E-2</v>
      </c>
      <c r="F115" s="154" t="s">
        <v>262</v>
      </c>
      <c r="G115" s="155"/>
      <c r="H115" s="155"/>
      <c r="I115" s="155">
        <f>ROUND(E115*G115,2)</f>
        <v>0</v>
      </c>
      <c r="J115" s="155">
        <f>ROUND(E115*G115,2)</f>
        <v>0</v>
      </c>
      <c r="K115" s="156">
        <v>1</v>
      </c>
      <c r="L115" s="156">
        <f>E115*K115</f>
        <v>3.2000000000000001E-2</v>
      </c>
      <c r="M115" s="153"/>
      <c r="N115" s="153">
        <f>E115*M115</f>
        <v>0</v>
      </c>
      <c r="O115" s="154"/>
      <c r="P115" s="154" t="s">
        <v>183</v>
      </c>
      <c r="Q115" s="153"/>
      <c r="R115" s="153"/>
      <c r="S115" s="153"/>
      <c r="T115" s="157"/>
      <c r="U115" s="157"/>
      <c r="V115" s="157" t="s">
        <v>89</v>
      </c>
      <c r="W115" s="158"/>
      <c r="X115" s="151" t="s">
        <v>647</v>
      </c>
      <c r="Y115" s="151" t="s">
        <v>647</v>
      </c>
      <c r="Z115" s="154" t="s">
        <v>646</v>
      </c>
      <c r="AA115" s="151" t="s">
        <v>183</v>
      </c>
      <c r="AB115" s="154"/>
      <c r="AC115" s="154"/>
      <c r="AD115" s="154"/>
      <c r="AE115" s="154"/>
      <c r="AF115" s="154"/>
      <c r="AG115" s="154"/>
      <c r="AH115" s="154"/>
      <c r="AJ115" s="94" t="s">
        <v>487</v>
      </c>
      <c r="AK115" s="94" t="s">
        <v>187</v>
      </c>
    </row>
    <row r="116" spans="1:37">
      <c r="A116" s="149">
        <v>61</v>
      </c>
      <c r="B116" s="164" t="s">
        <v>217</v>
      </c>
      <c r="C116" s="150" t="s">
        <v>649</v>
      </c>
      <c r="D116" s="152" t="s">
        <v>650</v>
      </c>
      <c r="E116" s="153">
        <v>162</v>
      </c>
      <c r="F116" s="154" t="s">
        <v>321</v>
      </c>
      <c r="G116" s="155"/>
      <c r="H116" s="155"/>
      <c r="I116" s="155">
        <f>ROUND(E116*G116,2)</f>
        <v>0</v>
      </c>
      <c r="J116" s="155">
        <f>ROUND(E116*G116,2)</f>
        <v>0</v>
      </c>
      <c r="K116" s="156">
        <v>6.7000000000000002E-3</v>
      </c>
      <c r="L116" s="156">
        <f>E116*K116</f>
        <v>1.0854000000000001</v>
      </c>
      <c r="M116" s="153"/>
      <c r="N116" s="153">
        <f>E116*M116</f>
        <v>0</v>
      </c>
      <c r="O116" s="154"/>
      <c r="P116" s="154" t="s">
        <v>183</v>
      </c>
      <c r="Q116" s="153"/>
      <c r="R116" s="153"/>
      <c r="S116" s="153"/>
      <c r="T116" s="157"/>
      <c r="U116" s="157"/>
      <c r="V116" s="157" t="s">
        <v>89</v>
      </c>
      <c r="W116" s="158"/>
      <c r="X116" s="151" t="s">
        <v>649</v>
      </c>
      <c r="Y116" s="151" t="s">
        <v>649</v>
      </c>
      <c r="Z116" s="154" t="s">
        <v>220</v>
      </c>
      <c r="AA116" s="151" t="s">
        <v>183</v>
      </c>
      <c r="AB116" s="154"/>
      <c r="AC116" s="154"/>
      <c r="AD116" s="154"/>
      <c r="AE116" s="154"/>
      <c r="AF116" s="154"/>
      <c r="AG116" s="154"/>
      <c r="AH116" s="154"/>
      <c r="AJ116" s="94" t="s">
        <v>487</v>
      </c>
      <c r="AK116" s="94" t="s">
        <v>187</v>
      </c>
    </row>
    <row r="117" spans="1:37">
      <c r="A117" s="149">
        <v>62</v>
      </c>
      <c r="B117" s="164" t="s">
        <v>217</v>
      </c>
      <c r="C117" s="150" t="s">
        <v>651</v>
      </c>
      <c r="D117" s="152" t="s">
        <v>652</v>
      </c>
      <c r="E117" s="153">
        <v>57.4</v>
      </c>
      <c r="F117" s="154" t="s">
        <v>321</v>
      </c>
      <c r="G117" s="155"/>
      <c r="H117" s="155"/>
      <c r="I117" s="155">
        <f>ROUND(E117*G117,2)</f>
        <v>0</v>
      </c>
      <c r="J117" s="155">
        <f>ROUND(E117*G117,2)</f>
        <v>0</v>
      </c>
      <c r="K117" s="156">
        <v>2.0740000000000001E-2</v>
      </c>
      <c r="L117" s="156">
        <f>E117*K117</f>
        <v>1.1904760000000001</v>
      </c>
      <c r="M117" s="153"/>
      <c r="N117" s="153">
        <f>E117*M117</f>
        <v>0</v>
      </c>
      <c r="O117" s="154"/>
      <c r="P117" s="154" t="s">
        <v>183</v>
      </c>
      <c r="Q117" s="153"/>
      <c r="R117" s="153"/>
      <c r="S117" s="153"/>
      <c r="T117" s="157"/>
      <c r="U117" s="157"/>
      <c r="V117" s="157" t="s">
        <v>89</v>
      </c>
      <c r="W117" s="158"/>
      <c r="X117" s="151" t="s">
        <v>651</v>
      </c>
      <c r="Y117" s="151" t="s">
        <v>651</v>
      </c>
      <c r="Z117" s="154" t="s">
        <v>220</v>
      </c>
      <c r="AA117" s="151" t="s">
        <v>183</v>
      </c>
      <c r="AB117" s="154"/>
      <c r="AC117" s="154"/>
      <c r="AD117" s="154"/>
      <c r="AE117" s="154"/>
      <c r="AF117" s="154"/>
      <c r="AG117" s="154"/>
      <c r="AH117" s="154"/>
      <c r="AJ117" s="94" t="s">
        <v>487</v>
      </c>
      <c r="AK117" s="94" t="s">
        <v>187</v>
      </c>
    </row>
    <row r="118" spans="1:37">
      <c r="A118" s="149"/>
      <c r="B118" s="159"/>
      <c r="C118" s="151"/>
      <c r="D118" s="160" t="s">
        <v>488</v>
      </c>
      <c r="E118" s="161">
        <f>J118</f>
        <v>0</v>
      </c>
      <c r="F118" s="154"/>
      <c r="G118" s="155"/>
      <c r="H118" s="161">
        <f>SUM(H111:H117)</f>
        <v>0</v>
      </c>
      <c r="I118" s="161">
        <f>SUM(I111:I117)</f>
        <v>0</v>
      </c>
      <c r="J118" s="161">
        <f>SUM(J111:J117)</f>
        <v>0</v>
      </c>
      <c r="K118" s="156"/>
      <c r="L118" s="162">
        <f>SUM(L111:L117)</f>
        <v>2.3278760000000003</v>
      </c>
      <c r="M118" s="153"/>
      <c r="N118" s="163">
        <f>SUM(N111:N117)</f>
        <v>0</v>
      </c>
      <c r="O118" s="154"/>
      <c r="P118" s="154"/>
      <c r="Q118" s="153"/>
      <c r="R118" s="153"/>
      <c r="S118" s="153"/>
      <c r="T118" s="157"/>
      <c r="U118" s="157"/>
      <c r="V118" s="157"/>
      <c r="W118" s="158">
        <f>SUM(W111:W117)</f>
        <v>0</v>
      </c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</row>
    <row r="119" spans="1:37">
      <c r="A119" s="149"/>
      <c r="B119" s="159"/>
      <c r="C119" s="151"/>
      <c r="D119" s="152"/>
      <c r="E119" s="153"/>
      <c r="F119" s="154"/>
      <c r="G119" s="155"/>
      <c r="H119" s="155"/>
      <c r="I119" s="155"/>
      <c r="J119" s="155"/>
      <c r="K119" s="156"/>
      <c r="L119" s="156"/>
      <c r="M119" s="153"/>
      <c r="N119" s="153"/>
      <c r="O119" s="154"/>
      <c r="P119" s="154"/>
      <c r="Q119" s="153"/>
      <c r="R119" s="153"/>
      <c r="S119" s="153"/>
      <c r="T119" s="157"/>
      <c r="U119" s="157"/>
      <c r="V119" s="157"/>
      <c r="W119" s="158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</row>
    <row r="120" spans="1:37">
      <c r="A120" s="149"/>
      <c r="B120" s="159"/>
      <c r="C120" s="151"/>
      <c r="D120" s="160" t="s">
        <v>360</v>
      </c>
      <c r="E120" s="161">
        <f>J120</f>
        <v>0</v>
      </c>
      <c r="F120" s="154"/>
      <c r="G120" s="155"/>
      <c r="H120" s="161">
        <f>+H118</f>
        <v>0</v>
      </c>
      <c r="I120" s="161">
        <f>+I118</f>
        <v>0</v>
      </c>
      <c r="J120" s="161">
        <f>+J118</f>
        <v>0</v>
      </c>
      <c r="K120" s="156"/>
      <c r="L120" s="162">
        <f>+L118</f>
        <v>2.3278760000000003</v>
      </c>
      <c r="M120" s="153"/>
      <c r="N120" s="163">
        <f>+N118</f>
        <v>0</v>
      </c>
      <c r="O120" s="154"/>
      <c r="P120" s="154"/>
      <c r="Q120" s="153"/>
      <c r="R120" s="153"/>
      <c r="S120" s="153"/>
      <c r="T120" s="157"/>
      <c r="U120" s="157"/>
      <c r="V120" s="157"/>
      <c r="W120" s="158">
        <f>+W118</f>
        <v>0</v>
      </c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</row>
    <row r="121" spans="1:37">
      <c r="A121" s="149"/>
      <c r="B121" s="159"/>
      <c r="C121" s="151"/>
      <c r="D121" s="152"/>
      <c r="E121" s="153"/>
      <c r="F121" s="154"/>
      <c r="G121" s="155"/>
      <c r="H121" s="155"/>
      <c r="I121" s="155"/>
      <c r="J121" s="155"/>
      <c r="K121" s="156"/>
      <c r="L121" s="156"/>
      <c r="M121" s="153"/>
      <c r="N121" s="153"/>
      <c r="O121" s="154"/>
      <c r="P121" s="154"/>
      <c r="Q121" s="153"/>
      <c r="R121" s="153"/>
      <c r="S121" s="153"/>
      <c r="T121" s="157"/>
      <c r="U121" s="157"/>
      <c r="V121" s="157"/>
      <c r="W121" s="158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</row>
    <row r="122" spans="1:37">
      <c r="A122" s="149"/>
      <c r="B122" s="159"/>
      <c r="C122" s="151"/>
      <c r="D122" s="165" t="s">
        <v>361</v>
      </c>
      <c r="E122" s="161">
        <f>J122</f>
        <v>0</v>
      </c>
      <c r="F122" s="154"/>
      <c r="G122" s="155"/>
      <c r="H122" s="161">
        <f>+H48+H109+H120</f>
        <v>0</v>
      </c>
      <c r="I122" s="161">
        <f>+I48+I109+I120</f>
        <v>0</v>
      </c>
      <c r="J122" s="161">
        <f>+J48+J109+J120</f>
        <v>0</v>
      </c>
      <c r="K122" s="156"/>
      <c r="L122" s="162">
        <f>+L48+L109+L120</f>
        <v>96.141918140000016</v>
      </c>
      <c r="M122" s="153"/>
      <c r="N122" s="163">
        <f>+N48+N109+N120</f>
        <v>49.930562000000002</v>
      </c>
      <c r="O122" s="154"/>
      <c r="P122" s="154"/>
      <c r="Q122" s="153"/>
      <c r="R122" s="153"/>
      <c r="S122" s="153"/>
      <c r="T122" s="157"/>
      <c r="U122" s="157"/>
      <c r="V122" s="157"/>
      <c r="W122" s="158">
        <f>+W48+W109+W120</f>
        <v>0</v>
      </c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D43"/>
  <sheetViews>
    <sheetView showGridLines="0" showZeros="0" workbookViewId="0">
      <selection activeCell="B1" sqref="B1"/>
    </sheetView>
  </sheetViews>
  <sheetFormatPr defaultRowHeight="12.75"/>
  <cols>
    <col min="1" max="1" width="0.7109375" style="10" customWidth="1"/>
    <col min="2" max="2" width="3.7109375" style="10" customWidth="1"/>
    <col min="3" max="3" width="6.85546875" style="10" customWidth="1"/>
    <col min="4" max="6" width="14" style="10" customWidth="1"/>
    <col min="7" max="7" width="3.85546875" style="10" customWidth="1"/>
    <col min="8" max="8" width="17.7109375" style="10" customWidth="1"/>
    <col min="9" max="9" width="8.7109375" style="10" customWidth="1"/>
    <col min="10" max="10" width="14" style="10" customWidth="1"/>
    <col min="11" max="11" width="2.28515625" style="10" customWidth="1"/>
    <col min="12" max="12" width="6.85546875" style="10" customWidth="1"/>
    <col min="13" max="23" width="9.140625" style="10"/>
    <col min="24" max="25" width="5.7109375" style="10" customWidth="1"/>
    <col min="26" max="26" width="6.5703125" style="10" customWidth="1"/>
    <col min="27" max="27" width="21.42578125" style="10" customWidth="1"/>
    <col min="28" max="28" width="4.28515625" style="10" customWidth="1"/>
    <col min="29" max="29" width="8.28515625" style="10" customWidth="1"/>
    <col min="30" max="30" width="8.7109375" style="10" customWidth="1"/>
    <col min="31" max="16384" width="9.140625" style="10"/>
  </cols>
  <sheetData>
    <row r="1" spans="2:30" ht="28.5" customHeight="1">
      <c r="B1" s="11"/>
      <c r="C1" s="11"/>
      <c r="D1" s="11"/>
      <c r="F1" s="12" t="str">
        <f>CONCATENATE(AA2," ",AB2," ",AC2," ",AD2)</f>
        <v xml:space="preserve">Krycí list rozpočtu v EUR  </v>
      </c>
      <c r="G1" s="11"/>
      <c r="H1" s="11"/>
      <c r="I1" s="11"/>
      <c r="J1" s="11"/>
      <c r="Z1" s="91" t="s">
        <v>3</v>
      </c>
      <c r="AA1" s="91" t="s">
        <v>4</v>
      </c>
      <c r="AB1" s="91" t="s">
        <v>5</v>
      </c>
      <c r="AC1" s="91" t="s">
        <v>6</v>
      </c>
      <c r="AD1" s="91" t="s">
        <v>7</v>
      </c>
    </row>
    <row r="2" spans="2:30" ht="18" customHeight="1">
      <c r="B2" s="13"/>
      <c r="C2" s="14" t="s">
        <v>145</v>
      </c>
      <c r="D2" s="14"/>
      <c r="E2" s="14"/>
      <c r="F2" s="14"/>
      <c r="G2" s="15" t="s">
        <v>65</v>
      </c>
      <c r="H2" s="14"/>
      <c r="I2" s="14"/>
      <c r="J2" s="74"/>
      <c r="Z2" s="91" t="s">
        <v>10</v>
      </c>
      <c r="AA2" s="92" t="s">
        <v>66</v>
      </c>
      <c r="AB2" s="92" t="s">
        <v>12</v>
      </c>
      <c r="AC2" s="92"/>
      <c r="AD2" s="93"/>
    </row>
    <row r="3" spans="2:30" ht="18" customHeight="1">
      <c r="B3" s="16"/>
      <c r="C3" s="17"/>
      <c r="D3" s="17"/>
      <c r="E3" s="17"/>
      <c r="F3" s="17"/>
      <c r="G3" s="18" t="s">
        <v>159</v>
      </c>
      <c r="H3" s="17">
        <v>1263</v>
      </c>
      <c r="I3" s="17"/>
      <c r="J3" s="75"/>
      <c r="Z3" s="91" t="s">
        <v>14</v>
      </c>
      <c r="AA3" s="92" t="s">
        <v>67</v>
      </c>
      <c r="AB3" s="92" t="s">
        <v>12</v>
      </c>
      <c r="AC3" s="92" t="s">
        <v>16</v>
      </c>
      <c r="AD3" s="93" t="s">
        <v>17</v>
      </c>
    </row>
    <row r="4" spans="2:30" ht="18" customHeight="1">
      <c r="B4" s="19"/>
      <c r="C4" s="20"/>
      <c r="D4" s="20"/>
      <c r="E4" s="20"/>
      <c r="F4" s="20"/>
      <c r="G4" s="21"/>
      <c r="H4" s="20"/>
      <c r="I4" s="20"/>
      <c r="J4" s="76"/>
      <c r="Z4" s="91" t="s">
        <v>18</v>
      </c>
      <c r="AA4" s="92" t="s">
        <v>68</v>
      </c>
      <c r="AB4" s="92" t="s">
        <v>12</v>
      </c>
      <c r="AC4" s="92"/>
      <c r="AD4" s="93"/>
    </row>
    <row r="5" spans="2:30" ht="18" customHeight="1">
      <c r="B5" s="22"/>
      <c r="C5" s="23" t="s">
        <v>160</v>
      </c>
      <c r="D5" s="23"/>
      <c r="E5" s="23" t="s">
        <v>69</v>
      </c>
      <c r="F5" s="24"/>
      <c r="G5" s="24" t="s">
        <v>70</v>
      </c>
      <c r="H5" s="23" t="s">
        <v>161</v>
      </c>
      <c r="I5" s="24" t="s">
        <v>71</v>
      </c>
      <c r="J5" s="77" t="s">
        <v>162</v>
      </c>
      <c r="Z5" s="91" t="s">
        <v>20</v>
      </c>
      <c r="AA5" s="92" t="s">
        <v>67</v>
      </c>
      <c r="AB5" s="92" t="s">
        <v>12</v>
      </c>
      <c r="AC5" s="92" t="s">
        <v>16</v>
      </c>
      <c r="AD5" s="93" t="s">
        <v>17</v>
      </c>
    </row>
    <row r="6" spans="2:30" ht="18" customHeight="1">
      <c r="B6" s="13"/>
      <c r="C6" s="14" t="s">
        <v>1</v>
      </c>
      <c r="D6" s="14" t="s">
        <v>163</v>
      </c>
      <c r="E6" s="14"/>
      <c r="F6" s="14"/>
      <c r="G6" s="14" t="s">
        <v>72</v>
      </c>
      <c r="H6" s="14">
        <v>315524</v>
      </c>
      <c r="I6" s="14"/>
      <c r="J6" s="74"/>
    </row>
    <row r="7" spans="2:30" ht="18" customHeight="1">
      <c r="B7" s="25"/>
      <c r="C7" s="26"/>
      <c r="D7" s="27" t="s">
        <v>164</v>
      </c>
      <c r="E7" s="27"/>
      <c r="F7" s="27"/>
      <c r="G7" s="27" t="s">
        <v>73</v>
      </c>
      <c r="H7" s="27">
        <v>2021031111</v>
      </c>
      <c r="I7" s="27"/>
      <c r="J7" s="78"/>
    </row>
    <row r="8" spans="2:30" ht="18" customHeight="1">
      <c r="B8" s="16"/>
      <c r="C8" s="17" t="s">
        <v>0</v>
      </c>
      <c r="D8" s="17"/>
      <c r="E8" s="17"/>
      <c r="F8" s="17"/>
      <c r="G8" s="17" t="s">
        <v>72</v>
      </c>
      <c r="H8" s="17"/>
      <c r="I8" s="17"/>
      <c r="J8" s="75"/>
    </row>
    <row r="9" spans="2:30" ht="18" customHeight="1">
      <c r="B9" s="19"/>
      <c r="C9" s="21"/>
      <c r="D9" s="20"/>
      <c r="E9" s="20"/>
      <c r="F9" s="20"/>
      <c r="G9" s="27" t="s">
        <v>73</v>
      </c>
      <c r="H9" s="20"/>
      <c r="I9" s="20"/>
      <c r="J9" s="76"/>
    </row>
    <row r="10" spans="2:30" ht="18" customHeight="1">
      <c r="B10" s="16"/>
      <c r="C10" s="17" t="s">
        <v>74</v>
      </c>
      <c r="D10" s="17" t="s">
        <v>165</v>
      </c>
      <c r="E10" s="17"/>
      <c r="F10" s="17"/>
      <c r="G10" s="17" t="s">
        <v>72</v>
      </c>
      <c r="H10" s="17">
        <v>40453031</v>
      </c>
      <c r="I10" s="17"/>
      <c r="J10" s="75"/>
    </row>
    <row r="11" spans="2:30" ht="18" customHeight="1">
      <c r="B11" s="28"/>
      <c r="C11" s="29"/>
      <c r="D11" s="29" t="s">
        <v>166</v>
      </c>
      <c r="E11" s="29"/>
      <c r="F11" s="29"/>
      <c r="G11" s="29" t="s">
        <v>73</v>
      </c>
      <c r="H11" s="29">
        <v>1021740566</v>
      </c>
      <c r="I11" s="29"/>
      <c r="J11" s="79"/>
    </row>
    <row r="12" spans="2:30" ht="18" customHeight="1">
      <c r="B12" s="30">
        <v>1</v>
      </c>
      <c r="C12" s="14" t="s">
        <v>167</v>
      </c>
      <c r="D12" s="14"/>
      <c r="E12" s="14"/>
      <c r="F12" s="31" t="e">
        <f>IF(B12&lt;&gt;0,ROUND($J$31/B12,0),0)</f>
        <v>#REF!</v>
      </c>
      <c r="G12" s="15">
        <v>1</v>
      </c>
      <c r="H12" s="14" t="s">
        <v>170</v>
      </c>
      <c r="I12" s="14"/>
      <c r="J12" s="80" t="e">
        <f>IF(G12&lt;&gt;0,ROUND($J$31/G12,0),0)</f>
        <v>#REF!</v>
      </c>
    </row>
    <row r="13" spans="2:30" ht="18" customHeight="1">
      <c r="B13" s="32">
        <v>1</v>
      </c>
      <c r="C13" s="27" t="s">
        <v>168</v>
      </c>
      <c r="D13" s="27"/>
      <c r="E13" s="27"/>
      <c r="F13" s="33" t="e">
        <f>IF(B13&lt;&gt;0,ROUND($J$31/B13,0),0)</f>
        <v>#REF!</v>
      </c>
      <c r="G13" s="26">
        <v>1</v>
      </c>
      <c r="H13" s="27" t="s">
        <v>171</v>
      </c>
      <c r="I13" s="27"/>
      <c r="J13" s="81" t="e">
        <f>IF(G13&lt;&gt;0,ROUND($J$31/G13,0),0)</f>
        <v>#REF!</v>
      </c>
    </row>
    <row r="14" spans="2:30" ht="18" customHeight="1">
      <c r="B14" s="34">
        <v>1</v>
      </c>
      <c r="C14" s="29" t="s">
        <v>169</v>
      </c>
      <c r="D14" s="29"/>
      <c r="E14" s="29"/>
      <c r="F14" s="35" t="e">
        <f>IF(B14&lt;&gt;0,ROUND($J$31/B14,0),0)</f>
        <v>#REF!</v>
      </c>
      <c r="G14" s="36"/>
      <c r="H14" s="29"/>
      <c r="I14" s="29"/>
      <c r="J14" s="82">
        <f>IF(G14&lt;&gt;0,ROUND($J$31/G14,0),0)</f>
        <v>0</v>
      </c>
    </row>
    <row r="15" spans="2:30" ht="18" customHeight="1">
      <c r="B15" s="37" t="s">
        <v>75</v>
      </c>
      <c r="C15" s="38" t="s">
        <v>76</v>
      </c>
      <c r="D15" s="39" t="s">
        <v>29</v>
      </c>
      <c r="E15" s="39" t="s">
        <v>77</v>
      </c>
      <c r="F15" s="40" t="s">
        <v>78</v>
      </c>
      <c r="G15" s="37" t="s">
        <v>79</v>
      </c>
      <c r="H15" s="41" t="s">
        <v>80</v>
      </c>
      <c r="I15" s="52"/>
      <c r="J15" s="53"/>
    </row>
    <row r="16" spans="2:30" ht="18" customHeight="1">
      <c r="B16" s="42">
        <v>1</v>
      </c>
      <c r="C16" s="43" t="s">
        <v>81</v>
      </c>
      <c r="D16" s="139" t="e">
        <f>Zoznam!O17</f>
        <v>#REF!</v>
      </c>
      <c r="E16" s="139" t="e">
        <f>Zoznam!P17</f>
        <v>#REF!</v>
      </c>
      <c r="F16" s="140" t="e">
        <f>D16+E16</f>
        <v>#REF!</v>
      </c>
      <c r="G16" s="42">
        <v>6</v>
      </c>
      <c r="H16" s="44" t="s">
        <v>659</v>
      </c>
      <c r="I16" s="83"/>
      <c r="J16" s="140">
        <f>Zoznam!Z17</f>
        <v>0</v>
      </c>
    </row>
    <row r="17" spans="2:10" ht="18" customHeight="1">
      <c r="B17" s="45">
        <v>2</v>
      </c>
      <c r="C17" s="46" t="s">
        <v>82</v>
      </c>
      <c r="D17" s="141" t="e">
        <f>Zoznam!Q17</f>
        <v>#REF!</v>
      </c>
      <c r="E17" s="141" t="e">
        <f>Zoznam!R17</f>
        <v>#REF!</v>
      </c>
      <c r="F17" s="140" t="e">
        <f>D17+E17</f>
        <v>#REF!</v>
      </c>
      <c r="G17" s="45">
        <v>7</v>
      </c>
      <c r="H17" s="47"/>
      <c r="I17" s="17"/>
      <c r="J17" s="142">
        <v>0</v>
      </c>
    </row>
    <row r="18" spans="2:10" ht="18" customHeight="1">
      <c r="B18" s="45">
        <v>3</v>
      </c>
      <c r="C18" s="46" t="s">
        <v>83</v>
      </c>
      <c r="D18" s="141" t="e">
        <f>Zoznam!S17</f>
        <v>#REF!</v>
      </c>
      <c r="E18" s="141" t="e">
        <f>Zoznam!T17</f>
        <v>#REF!</v>
      </c>
      <c r="F18" s="140" t="e">
        <f>D18+E18</f>
        <v>#REF!</v>
      </c>
      <c r="G18" s="45">
        <v>8</v>
      </c>
      <c r="H18" s="47"/>
      <c r="I18" s="17"/>
      <c r="J18" s="142">
        <v>0</v>
      </c>
    </row>
    <row r="19" spans="2:10" ht="18" customHeight="1">
      <c r="B19" s="45">
        <v>4</v>
      </c>
      <c r="C19" s="46" t="s">
        <v>84</v>
      </c>
      <c r="D19" s="141" t="e">
        <f>Zoznam!U17</f>
        <v>#REF!</v>
      </c>
      <c r="E19" s="141" t="e">
        <f>Zoznam!V17</f>
        <v>#REF!</v>
      </c>
      <c r="F19" s="143" t="e">
        <f>D19+E19</f>
        <v>#REF!</v>
      </c>
      <c r="G19" s="45">
        <v>9</v>
      </c>
      <c r="H19" s="47"/>
      <c r="I19" s="17"/>
      <c r="J19" s="142">
        <v>0</v>
      </c>
    </row>
    <row r="20" spans="2:10" ht="18" customHeight="1">
      <c r="B20" s="48">
        <v>5</v>
      </c>
      <c r="C20" s="49" t="s">
        <v>85</v>
      </c>
      <c r="D20" s="144" t="e">
        <f>SUM(D16:D19)</f>
        <v>#REF!</v>
      </c>
      <c r="E20" s="145" t="e">
        <f>SUM(E16:E19)</f>
        <v>#REF!</v>
      </c>
      <c r="F20" s="146" t="e">
        <f>SUM(F16:F19)</f>
        <v>#REF!</v>
      </c>
      <c r="G20" s="50">
        <v>10</v>
      </c>
      <c r="I20" s="84" t="s">
        <v>86</v>
      </c>
      <c r="J20" s="146">
        <f>SUM(J16:J19)</f>
        <v>0</v>
      </c>
    </row>
    <row r="21" spans="2:10" ht="18" customHeight="1">
      <c r="B21" s="37" t="s">
        <v>87</v>
      </c>
      <c r="C21" s="51"/>
      <c r="D21" s="52" t="s">
        <v>88</v>
      </c>
      <c r="E21" s="52"/>
      <c r="F21" s="53"/>
      <c r="G21" s="37" t="s">
        <v>89</v>
      </c>
      <c r="H21" s="41" t="s">
        <v>90</v>
      </c>
      <c r="I21" s="52"/>
      <c r="J21" s="53"/>
    </row>
    <row r="22" spans="2:10" ht="18" customHeight="1">
      <c r="B22" s="42">
        <v>11</v>
      </c>
      <c r="C22" s="44" t="s">
        <v>658</v>
      </c>
      <c r="D22" s="54"/>
      <c r="E22" s="55">
        <v>0</v>
      </c>
      <c r="F22" s="140">
        <f>Zoznam!Y17</f>
        <v>0</v>
      </c>
      <c r="G22" s="45">
        <v>16</v>
      </c>
      <c r="H22" s="47" t="s">
        <v>91</v>
      </c>
      <c r="I22" s="85"/>
      <c r="J22" s="142" t="e">
        <f>Zoznam!X17</f>
        <v>#REF!</v>
      </c>
    </row>
    <row r="23" spans="2:10" ht="18" customHeight="1">
      <c r="B23" s="45">
        <v>12</v>
      </c>
      <c r="C23" s="47"/>
      <c r="D23" s="56"/>
      <c r="E23" s="57">
        <v>0</v>
      </c>
      <c r="F23" s="142" t="e">
        <f>ROUND(((D16+E16+D17+E17+D18)*E23),2)</f>
        <v>#REF!</v>
      </c>
      <c r="G23" s="45">
        <v>17</v>
      </c>
      <c r="H23" s="47" t="s">
        <v>660</v>
      </c>
      <c r="I23" s="85"/>
      <c r="J23" s="142">
        <f>Zoznam!AA17</f>
        <v>0</v>
      </c>
    </row>
    <row r="24" spans="2:10" ht="18" customHeight="1">
      <c r="B24" s="45">
        <v>13</v>
      </c>
      <c r="C24" s="47"/>
      <c r="D24" s="56"/>
      <c r="E24" s="57">
        <v>0</v>
      </c>
      <c r="F24" s="142" t="e">
        <f>ROUND(((D16+E16+D17+E17+D18)*E24),2)</f>
        <v>#REF!</v>
      </c>
      <c r="G24" s="45">
        <v>18</v>
      </c>
      <c r="H24" s="47"/>
      <c r="I24" s="85"/>
      <c r="J24" s="142">
        <v>0</v>
      </c>
    </row>
    <row r="25" spans="2:10" ht="18" customHeight="1">
      <c r="B25" s="45">
        <v>14</v>
      </c>
      <c r="C25" s="47"/>
      <c r="D25" s="56"/>
      <c r="E25" s="57">
        <v>0</v>
      </c>
      <c r="F25" s="142" t="e">
        <f>ROUND(((D16+E16+D17+E17+D18+E18)*E25),2)</f>
        <v>#REF!</v>
      </c>
      <c r="G25" s="45">
        <v>19</v>
      </c>
      <c r="H25" s="47"/>
      <c r="I25" s="85"/>
      <c r="J25" s="142">
        <v>0</v>
      </c>
    </row>
    <row r="26" spans="2:10" ht="18" customHeight="1">
      <c r="B26" s="48">
        <v>15</v>
      </c>
      <c r="C26" s="58"/>
      <c r="D26" s="59"/>
      <c r="E26" s="59" t="s">
        <v>92</v>
      </c>
      <c r="F26" s="146" t="e">
        <f>SUM(F22:F25)</f>
        <v>#REF!</v>
      </c>
      <c r="G26" s="48">
        <v>20</v>
      </c>
      <c r="H26" s="58"/>
      <c r="I26" s="59" t="s">
        <v>93</v>
      </c>
      <c r="J26" s="146" t="e">
        <f>SUM(J22:J25)</f>
        <v>#REF!</v>
      </c>
    </row>
    <row r="27" spans="2:10" ht="18" customHeight="1">
      <c r="B27" s="60"/>
      <c r="C27" s="61" t="s">
        <v>94</v>
      </c>
      <c r="D27" s="62"/>
      <c r="E27" s="63" t="s">
        <v>95</v>
      </c>
      <c r="F27" s="64"/>
      <c r="G27" s="37" t="s">
        <v>96</v>
      </c>
      <c r="H27" s="41" t="s">
        <v>97</v>
      </c>
      <c r="I27" s="52"/>
      <c r="J27" s="53"/>
    </row>
    <row r="28" spans="2:10" ht="18" customHeight="1">
      <c r="B28" s="65"/>
      <c r="C28" s="66"/>
      <c r="D28" s="11"/>
      <c r="E28" s="67"/>
      <c r="F28" s="64"/>
      <c r="G28" s="42">
        <v>21</v>
      </c>
      <c r="H28" s="44"/>
      <c r="I28" s="86" t="s">
        <v>98</v>
      </c>
      <c r="J28" s="140" t="e">
        <f>ROUND(F20,2)+J20+F26+J26</f>
        <v>#REF!</v>
      </c>
    </row>
    <row r="29" spans="2:10" ht="18" customHeight="1">
      <c r="B29" s="65"/>
      <c r="C29" s="11" t="s">
        <v>99</v>
      </c>
      <c r="D29" s="11"/>
      <c r="E29" s="68"/>
      <c r="F29" s="64"/>
      <c r="G29" s="45">
        <v>22</v>
      </c>
      <c r="H29" s="47" t="s">
        <v>661</v>
      </c>
      <c r="I29" s="147"/>
      <c r="J29" s="142">
        <f>Zoznam!AB17</f>
        <v>0</v>
      </c>
    </row>
    <row r="30" spans="2:10" ht="18" customHeight="1">
      <c r="B30" s="16"/>
      <c r="C30" s="17" t="s">
        <v>100</v>
      </c>
      <c r="D30" s="17"/>
      <c r="E30" s="68"/>
      <c r="F30" s="64"/>
      <c r="G30" s="45">
        <v>23</v>
      </c>
      <c r="H30" s="47" t="s">
        <v>662</v>
      </c>
      <c r="I30" s="147"/>
      <c r="J30" s="142">
        <f>Zoznam!AC17</f>
        <v>0</v>
      </c>
    </row>
    <row r="31" spans="2:10" ht="18" customHeight="1">
      <c r="B31" s="65"/>
      <c r="C31" s="11"/>
      <c r="D31" s="11"/>
      <c r="E31" s="68"/>
      <c r="F31" s="64"/>
      <c r="G31" s="48">
        <v>24</v>
      </c>
      <c r="H31" s="58"/>
      <c r="I31" s="59" t="s">
        <v>101</v>
      </c>
      <c r="J31" s="146" t="e">
        <f>SUM(J28:J30)</f>
        <v>#REF!</v>
      </c>
    </row>
    <row r="32" spans="2:10" ht="18" customHeight="1">
      <c r="B32" s="60"/>
      <c r="C32" s="11"/>
      <c r="D32" s="64"/>
      <c r="E32" s="69"/>
      <c r="F32" s="64"/>
      <c r="G32" s="70" t="s">
        <v>102</v>
      </c>
      <c r="H32" s="71" t="s">
        <v>172</v>
      </c>
      <c r="I32" s="87"/>
      <c r="J32" s="88">
        <v>0</v>
      </c>
    </row>
    <row r="33" spans="2:10" ht="18" customHeight="1">
      <c r="B33" s="72"/>
      <c r="C33" s="73"/>
      <c r="D33" s="61" t="s">
        <v>103</v>
      </c>
      <c r="E33" s="73"/>
      <c r="F33" s="73"/>
      <c r="G33" s="73"/>
      <c r="H33" s="73" t="s">
        <v>104</v>
      </c>
      <c r="I33" s="73"/>
      <c r="J33" s="89"/>
    </row>
    <row r="34" spans="2:10" ht="18" customHeight="1">
      <c r="B34" s="65"/>
      <c r="C34" s="66"/>
      <c r="D34" s="11"/>
      <c r="E34" s="11"/>
      <c r="F34" s="66"/>
      <c r="G34" s="11"/>
      <c r="H34" s="11"/>
      <c r="I34" s="11"/>
      <c r="J34" s="90"/>
    </row>
    <row r="35" spans="2:10" ht="18" customHeight="1">
      <c r="B35" s="65"/>
      <c r="C35" s="11" t="s">
        <v>99</v>
      </c>
      <c r="D35" s="11"/>
      <c r="E35" s="11"/>
      <c r="F35" s="66"/>
      <c r="G35" s="11" t="s">
        <v>99</v>
      </c>
      <c r="H35" s="11"/>
      <c r="I35" s="11"/>
      <c r="J35" s="90"/>
    </row>
    <row r="36" spans="2:10" ht="18" customHeight="1">
      <c r="B36" s="16"/>
      <c r="C36" s="17" t="s">
        <v>100</v>
      </c>
      <c r="D36" s="17"/>
      <c r="E36" s="17"/>
      <c r="F36" s="18"/>
      <c r="G36" s="17" t="s">
        <v>100</v>
      </c>
      <c r="H36" s="17"/>
      <c r="I36" s="17"/>
      <c r="J36" s="75"/>
    </row>
    <row r="37" spans="2:10" ht="18" customHeight="1">
      <c r="B37" s="65"/>
      <c r="C37" s="11" t="s">
        <v>95</v>
      </c>
      <c r="D37" s="11"/>
      <c r="E37" s="11"/>
      <c r="F37" s="66"/>
      <c r="G37" s="11" t="s">
        <v>95</v>
      </c>
      <c r="H37" s="11"/>
      <c r="I37" s="11"/>
      <c r="J37" s="90"/>
    </row>
    <row r="38" spans="2:10" ht="18" customHeight="1">
      <c r="B38" s="65"/>
      <c r="C38" s="11"/>
      <c r="D38" s="11"/>
      <c r="E38" s="11"/>
      <c r="F38" s="11"/>
      <c r="G38" s="11"/>
      <c r="H38" s="11"/>
      <c r="I38" s="11"/>
      <c r="J38" s="90"/>
    </row>
    <row r="39" spans="2:10" ht="18" customHeight="1">
      <c r="B39" s="65"/>
      <c r="C39" s="11"/>
      <c r="D39" s="11"/>
      <c r="E39" s="11"/>
      <c r="F39" s="11"/>
      <c r="G39" s="11"/>
      <c r="H39" s="11"/>
      <c r="I39" s="11"/>
      <c r="J39" s="90"/>
    </row>
    <row r="40" spans="2:10" ht="18" customHeight="1">
      <c r="B40" s="65"/>
      <c r="C40" s="11"/>
      <c r="D40" s="11"/>
      <c r="E40" s="11"/>
      <c r="F40" s="11"/>
      <c r="G40" s="11"/>
      <c r="H40" s="11"/>
      <c r="I40" s="11"/>
      <c r="J40" s="90"/>
    </row>
    <row r="41" spans="2:10" ht="18" customHeight="1">
      <c r="B41" s="28"/>
      <c r="C41" s="29"/>
      <c r="D41" s="29"/>
      <c r="E41" s="29"/>
      <c r="F41" s="29"/>
      <c r="G41" s="29"/>
      <c r="H41" s="29"/>
      <c r="I41" s="29"/>
      <c r="J41" s="7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Height="0" orientation="portrait" r:id="rId1"/>
  <drawing r:id="rId2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0"/>
  <sheetViews>
    <sheetView workbookViewId="0">
      <pane xSplit="1" ySplit="2" topLeftCell="B3" activePane="bottomRight" state="frozen"/>
      <selection pane="topRight"/>
      <selection pane="bottomLeft"/>
      <selection pane="bottomRight" sqref="A1:M17"/>
    </sheetView>
  </sheetViews>
  <sheetFormatPr defaultRowHeight="12.75"/>
  <cols>
    <col min="1" max="1" width="37.140625" customWidth="1"/>
    <col min="2" max="12" width="9.140625" customWidth="1"/>
    <col min="13" max="13" width="3.7109375" customWidth="1"/>
  </cols>
  <sheetData>
    <row r="1" spans="1:13" s="1" customFormat="1" ht="25.5">
      <c r="A1" s="3" t="s">
        <v>105</v>
      </c>
      <c r="B1" s="4" t="s">
        <v>106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115</v>
      </c>
      <c r="M1" s="8" t="s">
        <v>37</v>
      </c>
    </row>
    <row r="2" spans="1:13" s="2" customFormat="1">
      <c r="A2" s="5" t="s">
        <v>116</v>
      </c>
      <c r="B2" s="6" t="s">
        <v>12</v>
      </c>
      <c r="C2" s="6" t="s">
        <v>12</v>
      </c>
      <c r="D2" s="6" t="s">
        <v>12</v>
      </c>
      <c r="E2" s="6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6" t="s">
        <v>12</v>
      </c>
      <c r="L2" s="6" t="s">
        <v>117</v>
      </c>
      <c r="M2" s="9"/>
    </row>
    <row r="3" spans="1:13" ht="13.7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3.7" customHeight="1">
      <c r="A4" s="7" t="s">
        <v>146</v>
      </c>
      <c r="B4" s="7">
        <f>Zoznam!W4</f>
        <v>0</v>
      </c>
      <c r="C4" s="7">
        <f>Zoznam!X4</f>
        <v>0</v>
      </c>
      <c r="D4" s="7">
        <f t="shared" ref="D4:D15" si="0">SUM(B4:C4)</f>
        <v>0</v>
      </c>
      <c r="E4" s="7">
        <f>Zoznam!Y4</f>
        <v>0</v>
      </c>
      <c r="F4" s="7">
        <f>Zoznam!Z4</f>
        <v>0</v>
      </c>
      <c r="G4" s="7">
        <f>Zoznam!AA4</f>
        <v>0</v>
      </c>
      <c r="H4" s="7">
        <f t="shared" ref="H4:H15" si="1">SUM(D4:G4)</f>
        <v>0</v>
      </c>
      <c r="I4" s="7">
        <f>Zoznam!AB4</f>
        <v>0</v>
      </c>
      <c r="J4" s="7">
        <f>Zoznam!AC4</f>
        <v>0</v>
      </c>
      <c r="K4" s="7">
        <f t="shared" ref="K4:K15" si="2">SUM(H4:J4)</f>
        <v>0</v>
      </c>
      <c r="L4" s="7">
        <f t="shared" ref="L4:L15" si="3">K4*30.126</f>
        <v>0</v>
      </c>
      <c r="M4" s="7" t="s">
        <v>147</v>
      </c>
    </row>
    <row r="5" spans="1:13" ht="13.7" customHeight="1">
      <c r="A5" s="7" t="s">
        <v>150</v>
      </c>
      <c r="B5" s="7">
        <f>Zoznam!W5</f>
        <v>0</v>
      </c>
      <c r="C5" s="7">
        <f>Zoznam!X5</f>
        <v>0</v>
      </c>
      <c r="D5" s="7">
        <f t="shared" si="0"/>
        <v>0</v>
      </c>
      <c r="E5" s="7">
        <f>Zoznam!Y5</f>
        <v>0</v>
      </c>
      <c r="F5" s="7">
        <f>Zoznam!Z5</f>
        <v>0</v>
      </c>
      <c r="G5" s="7">
        <f>Zoznam!AA5</f>
        <v>0</v>
      </c>
      <c r="H5" s="7">
        <f t="shared" si="1"/>
        <v>0</v>
      </c>
      <c r="I5" s="7">
        <f>Zoznam!AB5</f>
        <v>0</v>
      </c>
      <c r="J5" s="7">
        <f>Zoznam!AC5</f>
        <v>0</v>
      </c>
      <c r="K5" s="7">
        <f t="shared" si="2"/>
        <v>0</v>
      </c>
      <c r="L5" s="7">
        <f t="shared" si="3"/>
        <v>0</v>
      </c>
      <c r="M5" s="7" t="s">
        <v>147</v>
      </c>
    </row>
    <row r="6" spans="1:13" ht="13.7" customHeight="1">
      <c r="A6" s="7" t="s">
        <v>363</v>
      </c>
      <c r="B6" s="7" t="e">
        <f>Zoznam!W6</f>
        <v>#REF!</v>
      </c>
      <c r="C6" s="7" t="e">
        <f>Zoznam!X6</f>
        <v>#REF!</v>
      </c>
      <c r="D6" s="7" t="e">
        <f t="shared" si="0"/>
        <v>#REF!</v>
      </c>
      <c r="E6" s="7">
        <f>Zoznam!Y6</f>
        <v>0</v>
      </c>
      <c r="F6" s="7">
        <f>Zoznam!Z6</f>
        <v>0</v>
      </c>
      <c r="G6" s="7">
        <f>Zoznam!AA6</f>
        <v>0</v>
      </c>
      <c r="H6" s="7" t="e">
        <f t="shared" si="1"/>
        <v>#REF!</v>
      </c>
      <c r="I6" s="7">
        <f>Zoznam!AB6</f>
        <v>0</v>
      </c>
      <c r="J6" s="7">
        <f>Zoznam!AC6</f>
        <v>0</v>
      </c>
      <c r="K6" s="7" t="e">
        <f t="shared" si="2"/>
        <v>#REF!</v>
      </c>
      <c r="L6" s="7" t="e">
        <f t="shared" si="3"/>
        <v>#REF!</v>
      </c>
      <c r="M6" s="7" t="s">
        <v>147</v>
      </c>
    </row>
    <row r="7" spans="1:13" ht="13.7" customHeight="1">
      <c r="A7" s="7" t="s">
        <v>370</v>
      </c>
      <c r="B7" s="7">
        <f>Zoznam!W7</f>
        <v>0</v>
      </c>
      <c r="C7" s="7">
        <f>Zoznam!X7</f>
        <v>0</v>
      </c>
      <c r="D7" s="7">
        <f t="shared" si="0"/>
        <v>0</v>
      </c>
      <c r="E7" s="7">
        <f>Zoznam!Y7</f>
        <v>0</v>
      </c>
      <c r="F7" s="7">
        <f>Zoznam!Z7</f>
        <v>0</v>
      </c>
      <c r="G7" s="7">
        <f>Zoznam!AA7</f>
        <v>0</v>
      </c>
      <c r="H7" s="7">
        <f t="shared" si="1"/>
        <v>0</v>
      </c>
      <c r="I7" s="7">
        <f>Zoznam!AB7</f>
        <v>0</v>
      </c>
      <c r="J7" s="7">
        <f>Zoznam!AC7</f>
        <v>0</v>
      </c>
      <c r="K7" s="7">
        <f t="shared" si="2"/>
        <v>0</v>
      </c>
      <c r="L7" s="7">
        <f t="shared" si="3"/>
        <v>0</v>
      </c>
      <c r="M7" s="7" t="s">
        <v>147</v>
      </c>
    </row>
    <row r="8" spans="1:13" ht="13.7" customHeight="1">
      <c r="A8" s="7" t="s">
        <v>407</v>
      </c>
      <c r="B8" s="7">
        <f>Zoznam!W8</f>
        <v>0</v>
      </c>
      <c r="C8" s="7">
        <f>Zoznam!X8</f>
        <v>0</v>
      </c>
      <c r="D8" s="7">
        <f t="shared" si="0"/>
        <v>0</v>
      </c>
      <c r="E8" s="7">
        <f>Zoznam!Y8</f>
        <v>0</v>
      </c>
      <c r="F8" s="7">
        <f>Zoznam!Z8</f>
        <v>0</v>
      </c>
      <c r="G8" s="7">
        <f>Zoznam!AA8</f>
        <v>0</v>
      </c>
      <c r="H8" s="7">
        <f t="shared" si="1"/>
        <v>0</v>
      </c>
      <c r="I8" s="7">
        <f>Zoznam!AB8</f>
        <v>0</v>
      </c>
      <c r="J8" s="7">
        <f>Zoznam!AC8</f>
        <v>0</v>
      </c>
      <c r="K8" s="7">
        <f t="shared" si="2"/>
        <v>0</v>
      </c>
      <c r="L8" s="7">
        <f t="shared" si="3"/>
        <v>0</v>
      </c>
      <c r="M8" s="7" t="s">
        <v>147</v>
      </c>
    </row>
    <row r="9" spans="1:13" ht="13.7" customHeight="1">
      <c r="A9" s="7" t="s">
        <v>410</v>
      </c>
      <c r="B9" s="7">
        <f>Zoznam!W9</f>
        <v>0</v>
      </c>
      <c r="C9" s="7">
        <f>Zoznam!X9</f>
        <v>0</v>
      </c>
      <c r="D9" s="7">
        <f t="shared" si="0"/>
        <v>0</v>
      </c>
      <c r="E9" s="7">
        <f>Zoznam!Y9</f>
        <v>0</v>
      </c>
      <c r="F9" s="7">
        <f>Zoznam!Z9</f>
        <v>0</v>
      </c>
      <c r="G9" s="7">
        <f>Zoznam!AA9</f>
        <v>0</v>
      </c>
      <c r="H9" s="7">
        <f t="shared" si="1"/>
        <v>0</v>
      </c>
      <c r="I9" s="7">
        <f>Zoznam!AB9</f>
        <v>0</v>
      </c>
      <c r="J9" s="7">
        <f>Zoznam!AC9</f>
        <v>0</v>
      </c>
      <c r="K9" s="7">
        <f t="shared" si="2"/>
        <v>0</v>
      </c>
      <c r="L9" s="7">
        <f t="shared" si="3"/>
        <v>0</v>
      </c>
      <c r="M9" s="7" t="s">
        <v>147</v>
      </c>
    </row>
    <row r="10" spans="1:13" ht="13.7" customHeight="1">
      <c r="A10" s="7" t="s">
        <v>412</v>
      </c>
      <c r="B10" s="7">
        <f>Zoznam!W10</f>
        <v>0</v>
      </c>
      <c r="C10" s="7">
        <f>Zoznam!X10</f>
        <v>0</v>
      </c>
      <c r="D10" s="7">
        <f t="shared" si="0"/>
        <v>0</v>
      </c>
      <c r="E10" s="7">
        <f>Zoznam!Y10</f>
        <v>0</v>
      </c>
      <c r="F10" s="7">
        <f>Zoznam!Z10</f>
        <v>0</v>
      </c>
      <c r="G10" s="7">
        <f>Zoznam!AA10</f>
        <v>0</v>
      </c>
      <c r="H10" s="7">
        <f t="shared" si="1"/>
        <v>0</v>
      </c>
      <c r="I10" s="7">
        <f>Zoznam!AB10</f>
        <v>0</v>
      </c>
      <c r="J10" s="7">
        <f>Zoznam!AC10</f>
        <v>0</v>
      </c>
      <c r="K10" s="7">
        <f t="shared" si="2"/>
        <v>0</v>
      </c>
      <c r="L10" s="7">
        <f t="shared" si="3"/>
        <v>0</v>
      </c>
      <c r="M10" s="7" t="s">
        <v>147</v>
      </c>
    </row>
    <row r="11" spans="1:13" ht="13.7" customHeight="1">
      <c r="A11" s="7" t="s">
        <v>363</v>
      </c>
      <c r="B11" s="7">
        <f>Zoznam!W11</f>
        <v>0</v>
      </c>
      <c r="C11" s="7">
        <f>Zoznam!X11</f>
        <v>0</v>
      </c>
      <c r="D11" s="7">
        <f t="shared" si="0"/>
        <v>0</v>
      </c>
      <c r="E11" s="7">
        <f>Zoznam!Y11</f>
        <v>0</v>
      </c>
      <c r="F11" s="7">
        <f>Zoznam!Z11</f>
        <v>0</v>
      </c>
      <c r="G11" s="7">
        <f>Zoznam!AA11</f>
        <v>0</v>
      </c>
      <c r="H11" s="7">
        <f t="shared" si="1"/>
        <v>0</v>
      </c>
      <c r="I11" s="7">
        <f>Zoznam!AB11</f>
        <v>0</v>
      </c>
      <c r="J11" s="7">
        <f>Zoznam!AC11</f>
        <v>0</v>
      </c>
      <c r="K11" s="7">
        <f t="shared" si="2"/>
        <v>0</v>
      </c>
      <c r="L11" s="7">
        <f t="shared" si="3"/>
        <v>0</v>
      </c>
      <c r="M11" s="7" t="s">
        <v>147</v>
      </c>
    </row>
    <row r="12" spans="1:13" ht="13.7" customHeight="1">
      <c r="A12" s="7" t="s">
        <v>370</v>
      </c>
      <c r="B12" s="7">
        <f>Zoznam!W12</f>
        <v>0</v>
      </c>
      <c r="C12" s="7">
        <f>Zoznam!X12</f>
        <v>0</v>
      </c>
      <c r="D12" s="7">
        <f t="shared" si="0"/>
        <v>0</v>
      </c>
      <c r="E12" s="7">
        <f>Zoznam!Y12</f>
        <v>0</v>
      </c>
      <c r="F12" s="7">
        <f>Zoznam!Z12</f>
        <v>0</v>
      </c>
      <c r="G12" s="7">
        <f>Zoznam!AA12</f>
        <v>0</v>
      </c>
      <c r="H12" s="7">
        <f t="shared" si="1"/>
        <v>0</v>
      </c>
      <c r="I12" s="7">
        <f>Zoznam!AB12</f>
        <v>0</v>
      </c>
      <c r="J12" s="7">
        <f>Zoznam!AC12</f>
        <v>0</v>
      </c>
      <c r="K12" s="7">
        <f t="shared" si="2"/>
        <v>0</v>
      </c>
      <c r="L12" s="7">
        <f t="shared" si="3"/>
        <v>0</v>
      </c>
      <c r="M12" s="7" t="s">
        <v>147</v>
      </c>
    </row>
    <row r="13" spans="1:13" ht="13.7" customHeight="1">
      <c r="A13" s="7" t="s">
        <v>407</v>
      </c>
      <c r="B13" s="7">
        <f>Zoznam!W13</f>
        <v>0</v>
      </c>
      <c r="C13" s="7">
        <f>Zoznam!X13</f>
        <v>0</v>
      </c>
      <c r="D13" s="7">
        <f t="shared" si="0"/>
        <v>0</v>
      </c>
      <c r="E13" s="7">
        <f>Zoznam!Y13</f>
        <v>0</v>
      </c>
      <c r="F13" s="7">
        <f>Zoznam!Z13</f>
        <v>0</v>
      </c>
      <c r="G13" s="7">
        <f>Zoznam!AA13</f>
        <v>0</v>
      </c>
      <c r="H13" s="7">
        <f t="shared" si="1"/>
        <v>0</v>
      </c>
      <c r="I13" s="7">
        <f>Zoznam!AB13</f>
        <v>0</v>
      </c>
      <c r="J13" s="7">
        <f>Zoznam!AC13</f>
        <v>0</v>
      </c>
      <c r="K13" s="7">
        <f t="shared" si="2"/>
        <v>0</v>
      </c>
      <c r="L13" s="7">
        <f t="shared" si="3"/>
        <v>0</v>
      </c>
      <c r="M13" s="7" t="s">
        <v>147</v>
      </c>
    </row>
    <row r="14" spans="1:13" ht="13.7" customHeight="1">
      <c r="A14" s="7" t="s">
        <v>410</v>
      </c>
      <c r="B14" s="7">
        <f>Zoznam!W14</f>
        <v>0</v>
      </c>
      <c r="C14" s="7">
        <f>Zoznam!X14</f>
        <v>0</v>
      </c>
      <c r="D14" s="7">
        <f t="shared" si="0"/>
        <v>0</v>
      </c>
      <c r="E14" s="7">
        <f>Zoznam!Y14</f>
        <v>0</v>
      </c>
      <c r="F14" s="7">
        <f>Zoznam!Z14</f>
        <v>0</v>
      </c>
      <c r="G14" s="7">
        <f>Zoznam!AA14</f>
        <v>0</v>
      </c>
      <c r="H14" s="7">
        <f t="shared" si="1"/>
        <v>0</v>
      </c>
      <c r="I14" s="7">
        <f>Zoznam!AB14</f>
        <v>0</v>
      </c>
      <c r="J14" s="7">
        <f>Zoznam!AC14</f>
        <v>0</v>
      </c>
      <c r="K14" s="7">
        <f t="shared" si="2"/>
        <v>0</v>
      </c>
      <c r="L14" s="7">
        <f t="shared" si="3"/>
        <v>0</v>
      </c>
      <c r="M14" s="7" t="s">
        <v>147</v>
      </c>
    </row>
    <row r="15" spans="1:13" ht="13.7" customHeight="1">
      <c r="A15" s="7" t="s">
        <v>656</v>
      </c>
      <c r="B15" s="7">
        <f>Zoznam!W15</f>
        <v>0</v>
      </c>
      <c r="C15" s="7">
        <f>Zoznam!X15</f>
        <v>0</v>
      </c>
      <c r="D15" s="7">
        <f t="shared" si="0"/>
        <v>0</v>
      </c>
      <c r="E15" s="7">
        <f>Zoznam!Y15</f>
        <v>0</v>
      </c>
      <c r="F15" s="7">
        <f>Zoznam!Z15</f>
        <v>0</v>
      </c>
      <c r="G15" s="7">
        <f>Zoznam!AA15</f>
        <v>0</v>
      </c>
      <c r="H15" s="7">
        <f t="shared" si="1"/>
        <v>0</v>
      </c>
      <c r="I15" s="7">
        <f>Zoznam!AB15</f>
        <v>0</v>
      </c>
      <c r="J15" s="7">
        <f>Zoznam!AC15</f>
        <v>0</v>
      </c>
      <c r="K15" s="7">
        <f t="shared" si="2"/>
        <v>0</v>
      </c>
      <c r="L15" s="7">
        <f t="shared" si="3"/>
        <v>0</v>
      </c>
      <c r="M15" s="7" t="s">
        <v>147</v>
      </c>
    </row>
    <row r="16" spans="1:13" ht="13.7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3.7" customHeight="1">
      <c r="A17" s="7" t="s">
        <v>657</v>
      </c>
      <c r="B17" s="7" t="e">
        <f t="shared" ref="B17:L17" si="4">SUM(B3:B15)</f>
        <v>#REF!</v>
      </c>
      <c r="C17" s="7" t="e">
        <f t="shared" si="4"/>
        <v>#REF!</v>
      </c>
      <c r="D17" s="7" t="e">
        <f t="shared" si="4"/>
        <v>#REF!</v>
      </c>
      <c r="E17" s="7">
        <f t="shared" si="4"/>
        <v>0</v>
      </c>
      <c r="F17" s="7">
        <f t="shared" si="4"/>
        <v>0</v>
      </c>
      <c r="G17" s="7">
        <f t="shared" si="4"/>
        <v>0</v>
      </c>
      <c r="H17" s="7" t="e">
        <f t="shared" si="4"/>
        <v>#REF!</v>
      </c>
      <c r="I17" s="7">
        <f t="shared" si="4"/>
        <v>0</v>
      </c>
      <c r="J17" s="7">
        <f t="shared" si="4"/>
        <v>0</v>
      </c>
      <c r="K17" s="7" t="e">
        <f t="shared" si="4"/>
        <v>#REF!</v>
      </c>
      <c r="L17" s="7" t="e">
        <f t="shared" si="4"/>
        <v>#REF!</v>
      </c>
      <c r="M17" s="7"/>
    </row>
    <row r="18" spans="1:13" ht="13.7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3.7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3.7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3.7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3.7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3.7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3.7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3.7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3.7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3.7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3.7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3.7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3.7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3.7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3.7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3.7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3.7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3.7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3.7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3.7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3.7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3.7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3.7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3.7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3.7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3.7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3.7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3.7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3.7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3.7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3.7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3.7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3.7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3.7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3.7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3.7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3.7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3.7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3.7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3.7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3.7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3.7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3.7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3.7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3.7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3.7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3.7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3.7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3.7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3.7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3.7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3.7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3.7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3.7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3.7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3.7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3.7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3.7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3.7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3.7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3.7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3.7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3.7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3.7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3.7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3.7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3.7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3.7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3.7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3.7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3.7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3.7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3.7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3.7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3.7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3.7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3.7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3.7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3.7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3.7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3.7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3.7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3.7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3.7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3.7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7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13.7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13.7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13.7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3.7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13.7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13.7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13.7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3.7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13.7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13.7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13.7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 ht="13.7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13.7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7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13.7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13.7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13.7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13.7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3.7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13.7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3.7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3.7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3.7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13.7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13.7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13.7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13.7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13.7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13.7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13.7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3.7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3.7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3.7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3.7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3.7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3.7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3.7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3.7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3.7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3.7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3.7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3.7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3.7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3.7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3.7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3.7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3.7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3.7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3.7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3.7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3.7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3.7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3.7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3.7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3.7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3.7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3.7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3.7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3.7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3.7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3.7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3.7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3.7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3.7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3.7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3.7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3.7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3.7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3.7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3.7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3.7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3.7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3.7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3.7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3.7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3.7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3.7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3.7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3.7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3.7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3.7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3.7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3.7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3.7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3.7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3.7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3.7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3.7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3.7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3.7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3.7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3.7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3.7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3.7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3.7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3.7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3.7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3.7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3.7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3.7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3.7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3.7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3.7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3.7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3.7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3.7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3.7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3.7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3.7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3.7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3.7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3.7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3.7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3.7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3.7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3.7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3.7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3.7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3.7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3.7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3.7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3.7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3.7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3.7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3.7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3.7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3.7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3.7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3.7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3.7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3.7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3.7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3.7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3.7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ht="13.7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ht="13.7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ht="13.7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 ht="13.7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 ht="13.7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3" ht="13.7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1:13" ht="13.7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 ht="13.7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3.7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3.7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 ht="13.7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 ht="13.7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 ht="13.7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 ht="13.7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 ht="13.7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ht="13.7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 ht="13.7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 ht="13.7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 ht="13.7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3.7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3.7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 ht="13.7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 ht="13.7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13.7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13.7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13.7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13.7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13.7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13.7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13.7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13.7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13.7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13.7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3.7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13.7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13.7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13.7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13.7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13.7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3.7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13.7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 ht="13.7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 ht="13.7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1:13" ht="13.7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1:13" ht="13.7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1:13" ht="13.7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 ht="13.7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 ht="13.7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 ht="13.7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 ht="13.7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 ht="13.7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 ht="13.7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 ht="13.7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 ht="13.7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 ht="13.7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 ht="13.7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ht="13.7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 ht="13.7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1:13" ht="13.7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1:13" ht="13.7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1:13" ht="13.7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1:13" ht="13.7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1:13" ht="13.7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</sheetData>
  <printOptions gridLines="1"/>
  <pageMargins left="0.23622047244094491" right="0.23622047244094491" top="0.74803149606299213" bottom="0.74803149606299213" header="0.31496062992125984" footer="0.31496062992125984"/>
  <pageSetup paperSize="9" fitToWidth="0" orientation="landscape" useFirstPageNumber="1" r:id="rId1"/>
  <headerFooter>
    <oddHeader>&amp;C&amp;"Times New Roman"&amp;12&amp;A</oddHeader>
    <oddFooter>&amp;C&amp;"Times New Roman"&amp;12Strana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A927-29A0-4C34-8B8E-440975184D28}">
  <sheetPr>
    <pageSetUpPr fitToPage="1"/>
  </sheetPr>
  <dimension ref="A1:AK94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54" sqref="A54:J54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157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158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178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179</v>
      </c>
      <c r="C14" s="151" t="s">
        <v>180</v>
      </c>
      <c r="D14" s="152" t="s">
        <v>181</v>
      </c>
      <c r="E14" s="153">
        <v>0.25700000000000001</v>
      </c>
      <c r="F14" s="154" t="s">
        <v>182</v>
      </c>
      <c r="G14" s="155"/>
      <c r="H14" s="155">
        <f>ROUND(E14*G14,2)</f>
        <v>0</v>
      </c>
      <c r="I14" s="155"/>
      <c r="J14" s="155">
        <f>ROUND(E14*G14,2)</f>
        <v>0</v>
      </c>
      <c r="K14" s="156">
        <v>0.80754999999999999</v>
      </c>
      <c r="L14" s="156">
        <f>E14*K14</f>
        <v>0.20754035000000001</v>
      </c>
      <c r="M14" s="153"/>
      <c r="N14" s="153">
        <f>E14*M14</f>
        <v>0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184</v>
      </c>
      <c r="Y14" s="151" t="s">
        <v>180</v>
      </c>
      <c r="Z14" s="154" t="s">
        <v>185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 ht="25.5">
      <c r="A15" s="149">
        <v>2</v>
      </c>
      <c r="B15" s="159" t="s">
        <v>188</v>
      </c>
      <c r="C15" s="151" t="s">
        <v>189</v>
      </c>
      <c r="D15" s="152" t="s">
        <v>190</v>
      </c>
      <c r="E15" s="153">
        <v>3.6</v>
      </c>
      <c r="F15" s="154" t="s">
        <v>191</v>
      </c>
      <c r="G15" s="155"/>
      <c r="H15" s="155">
        <f>ROUND(E15*G15,2)</f>
        <v>0</v>
      </c>
      <c r="I15" s="155"/>
      <c r="J15" s="155">
        <f>ROUND(E15*G15,2)</f>
        <v>0</v>
      </c>
      <c r="K15" s="156">
        <v>8.2600000000000007E-2</v>
      </c>
      <c r="L15" s="156">
        <f>E15*K15</f>
        <v>0.29736000000000001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192</v>
      </c>
      <c r="Y15" s="151" t="s">
        <v>189</v>
      </c>
      <c r="Z15" s="154" t="s">
        <v>185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186</v>
      </c>
      <c r="AK15" s="94" t="s">
        <v>187</v>
      </c>
    </row>
    <row r="16" spans="1:37">
      <c r="A16" s="149">
        <v>3</v>
      </c>
      <c r="B16" s="159" t="s">
        <v>179</v>
      </c>
      <c r="C16" s="151" t="s">
        <v>193</v>
      </c>
      <c r="D16" s="152" t="s">
        <v>194</v>
      </c>
      <c r="E16" s="153">
        <v>18.97</v>
      </c>
      <c r="F16" s="154" t="s">
        <v>191</v>
      </c>
      <c r="G16" s="155"/>
      <c r="H16" s="155">
        <f>ROUND(E16*G16,2)</f>
        <v>0</v>
      </c>
      <c r="I16" s="155"/>
      <c r="J16" s="155">
        <f>ROUND(E16*G16,2)</f>
        <v>0</v>
      </c>
      <c r="K16" s="156">
        <v>9.7699999999999995E-2</v>
      </c>
      <c r="L16" s="156">
        <f>E16*K16</f>
        <v>1.8533689999999998</v>
      </c>
      <c r="M16" s="153"/>
      <c r="N16" s="153">
        <f>E16*M16</f>
        <v>0</v>
      </c>
      <c r="O16" s="154"/>
      <c r="P16" s="154" t="s">
        <v>183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195</v>
      </c>
      <c r="Y16" s="151" t="s">
        <v>193</v>
      </c>
      <c r="Z16" s="154" t="s">
        <v>185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186</v>
      </c>
      <c r="AK16" s="94" t="s">
        <v>187</v>
      </c>
    </row>
    <row r="17" spans="1:37">
      <c r="A17" s="149"/>
      <c r="B17" s="159"/>
      <c r="C17" s="151"/>
      <c r="D17" s="160" t="s">
        <v>196</v>
      </c>
      <c r="E17" s="161">
        <f>J17</f>
        <v>0</v>
      </c>
      <c r="F17" s="154"/>
      <c r="G17" s="155"/>
      <c r="H17" s="161">
        <f>SUM(H12:H16)</f>
        <v>0</v>
      </c>
      <c r="I17" s="161">
        <f>SUM(I12:I16)</f>
        <v>0</v>
      </c>
      <c r="J17" s="161">
        <f>SUM(J12:J16)</f>
        <v>0</v>
      </c>
      <c r="K17" s="156"/>
      <c r="L17" s="162">
        <f>SUM(L12:L16)</f>
        <v>2.3582693499999996</v>
      </c>
      <c r="M17" s="153"/>
      <c r="N17" s="163">
        <f>SUM(N12:N16)</f>
        <v>0</v>
      </c>
      <c r="O17" s="154"/>
      <c r="P17" s="154"/>
      <c r="Q17" s="153"/>
      <c r="R17" s="153"/>
      <c r="S17" s="153"/>
      <c r="T17" s="157"/>
      <c r="U17" s="157"/>
      <c r="V17" s="157"/>
      <c r="W17" s="158">
        <f>SUM(W12:W16)</f>
        <v>0</v>
      </c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9"/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>
      <c r="A19" s="149"/>
      <c r="B19" s="151" t="s">
        <v>197</v>
      </c>
      <c r="C19" s="151"/>
      <c r="D19" s="152"/>
      <c r="E19" s="153"/>
      <c r="F19" s="154"/>
      <c r="G19" s="155"/>
      <c r="H19" s="155"/>
      <c r="I19" s="155"/>
      <c r="J19" s="155"/>
      <c r="K19" s="156"/>
      <c r="L19" s="156"/>
      <c r="M19" s="153"/>
      <c r="N19" s="153"/>
      <c r="O19" s="154"/>
      <c r="P19" s="154"/>
      <c r="Q19" s="153"/>
      <c r="R19" s="153"/>
      <c r="S19" s="153"/>
      <c r="T19" s="157"/>
      <c r="U19" s="157"/>
      <c r="V19" s="157"/>
      <c r="W19" s="158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</row>
    <row r="20" spans="1:37" ht="38.25">
      <c r="A20" s="149">
        <v>4</v>
      </c>
      <c r="B20" s="159" t="s">
        <v>179</v>
      </c>
      <c r="C20" s="151" t="s">
        <v>198</v>
      </c>
      <c r="D20" s="152" t="s">
        <v>199</v>
      </c>
      <c r="E20" s="153">
        <v>44.284999999999997</v>
      </c>
      <c r="F20" s="154" t="s">
        <v>191</v>
      </c>
      <c r="G20" s="155"/>
      <c r="H20" s="155">
        <f>ROUND(E20*G20,2)</f>
        <v>0</v>
      </c>
      <c r="I20" s="155"/>
      <c r="J20" s="155">
        <f t="shared" ref="J20:J26" si="0">ROUND(E20*G20,2)</f>
        <v>0</v>
      </c>
      <c r="K20" s="156">
        <v>6.1999999999999998E-3</v>
      </c>
      <c r="L20" s="156">
        <f t="shared" ref="L20:L26" si="1">E20*K20</f>
        <v>0.27456699999999995</v>
      </c>
      <c r="M20" s="153"/>
      <c r="N20" s="153">
        <f t="shared" ref="N20:N26" si="2">E20*M20</f>
        <v>0</v>
      </c>
      <c r="O20" s="154"/>
      <c r="P20" s="154" t="s">
        <v>183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200</v>
      </c>
      <c r="Y20" s="151" t="s">
        <v>198</v>
      </c>
      <c r="Z20" s="154" t="s">
        <v>201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186</v>
      </c>
      <c r="AK20" s="94" t="s">
        <v>187</v>
      </c>
    </row>
    <row r="21" spans="1:37" ht="25.5">
      <c r="A21" s="149">
        <v>5</v>
      </c>
      <c r="B21" s="159" t="s">
        <v>179</v>
      </c>
      <c r="C21" s="151" t="s">
        <v>202</v>
      </c>
      <c r="D21" s="152" t="s">
        <v>203</v>
      </c>
      <c r="E21" s="153">
        <v>45.265000000000001</v>
      </c>
      <c r="F21" s="154" t="s">
        <v>191</v>
      </c>
      <c r="G21" s="155"/>
      <c r="H21" s="155">
        <f>ROUND(E21*G21,2)</f>
        <v>0</v>
      </c>
      <c r="I21" s="155"/>
      <c r="J21" s="155">
        <f t="shared" si="0"/>
        <v>0</v>
      </c>
      <c r="K21" s="156">
        <v>3.4119999999999998E-2</v>
      </c>
      <c r="L21" s="156">
        <f t="shared" si="1"/>
        <v>1.5444418</v>
      </c>
      <c r="M21" s="153"/>
      <c r="N21" s="153">
        <f t="shared" si="2"/>
        <v>0</v>
      </c>
      <c r="O21" s="154"/>
      <c r="P21" s="154" t="s">
        <v>183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204</v>
      </c>
      <c r="Y21" s="151" t="s">
        <v>202</v>
      </c>
      <c r="Z21" s="154" t="s">
        <v>201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186</v>
      </c>
      <c r="AK21" s="94" t="s">
        <v>187</v>
      </c>
    </row>
    <row r="22" spans="1:37" ht="25.5">
      <c r="A22" s="149">
        <v>6</v>
      </c>
      <c r="B22" s="159" t="s">
        <v>179</v>
      </c>
      <c r="C22" s="151" t="s">
        <v>205</v>
      </c>
      <c r="D22" s="152" t="s">
        <v>206</v>
      </c>
      <c r="E22" s="153">
        <v>45.265000000000001</v>
      </c>
      <c r="F22" s="154" t="s">
        <v>191</v>
      </c>
      <c r="G22" s="155"/>
      <c r="H22" s="155">
        <f>ROUND(E22*G22,2)</f>
        <v>0</v>
      </c>
      <c r="I22" s="155"/>
      <c r="J22" s="155">
        <f t="shared" si="0"/>
        <v>0</v>
      </c>
      <c r="K22" s="156">
        <v>3.7499999999999999E-3</v>
      </c>
      <c r="L22" s="156">
        <f t="shared" si="1"/>
        <v>0.16974375</v>
      </c>
      <c r="M22" s="153"/>
      <c r="N22" s="153">
        <f t="shared" si="2"/>
        <v>0</v>
      </c>
      <c r="O22" s="154"/>
      <c r="P22" s="154" t="s">
        <v>183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207</v>
      </c>
      <c r="Y22" s="151" t="s">
        <v>205</v>
      </c>
      <c r="Z22" s="154" t="s">
        <v>201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186</v>
      </c>
      <c r="AK22" s="94" t="s">
        <v>187</v>
      </c>
    </row>
    <row r="23" spans="1:37">
      <c r="A23" s="149">
        <v>7</v>
      </c>
      <c r="B23" s="159" t="s">
        <v>179</v>
      </c>
      <c r="C23" s="151" t="s">
        <v>208</v>
      </c>
      <c r="D23" s="152" t="s">
        <v>209</v>
      </c>
      <c r="E23" s="153">
        <v>3.5950000000000002</v>
      </c>
      <c r="F23" s="154" t="s">
        <v>182</v>
      </c>
      <c r="G23" s="155"/>
      <c r="H23" s="155">
        <f>ROUND(E23*G23,2)</f>
        <v>0</v>
      </c>
      <c r="I23" s="155"/>
      <c r="J23" s="155">
        <f t="shared" si="0"/>
        <v>0</v>
      </c>
      <c r="K23" s="156">
        <v>2.3793099999999998</v>
      </c>
      <c r="L23" s="156">
        <f t="shared" si="1"/>
        <v>8.5536194499999993</v>
      </c>
      <c r="M23" s="153"/>
      <c r="N23" s="153">
        <f t="shared" si="2"/>
        <v>0</v>
      </c>
      <c r="O23" s="154"/>
      <c r="P23" s="154" t="s">
        <v>183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210</v>
      </c>
      <c r="Y23" s="151" t="s">
        <v>208</v>
      </c>
      <c r="Z23" s="154" t="s">
        <v>211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186</v>
      </c>
      <c r="AK23" s="94" t="s">
        <v>187</v>
      </c>
    </row>
    <row r="24" spans="1:37" ht="25.5">
      <c r="A24" s="149">
        <v>8</v>
      </c>
      <c r="B24" s="159" t="s">
        <v>188</v>
      </c>
      <c r="C24" s="151" t="s">
        <v>212</v>
      </c>
      <c r="D24" s="152" t="s">
        <v>213</v>
      </c>
      <c r="E24" s="153">
        <v>1</v>
      </c>
      <c r="F24" s="154" t="s">
        <v>214</v>
      </c>
      <c r="G24" s="155"/>
      <c r="H24" s="155">
        <f>ROUND(E24*G24,2)</f>
        <v>0</v>
      </c>
      <c r="I24" s="155"/>
      <c r="J24" s="155">
        <f t="shared" si="0"/>
        <v>0</v>
      </c>
      <c r="K24" s="156">
        <v>5.2650000000000002E-2</v>
      </c>
      <c r="L24" s="156">
        <f t="shared" si="1"/>
        <v>5.2650000000000002E-2</v>
      </c>
      <c r="M24" s="153"/>
      <c r="N24" s="153">
        <f t="shared" si="2"/>
        <v>0</v>
      </c>
      <c r="O24" s="154"/>
      <c r="P24" s="154" t="s">
        <v>183</v>
      </c>
      <c r="Q24" s="153"/>
      <c r="R24" s="153"/>
      <c r="S24" s="153"/>
      <c r="T24" s="157"/>
      <c r="U24" s="157"/>
      <c r="V24" s="157" t="s">
        <v>96</v>
      </c>
      <c r="W24" s="158"/>
      <c r="X24" s="151" t="s">
        <v>215</v>
      </c>
      <c r="Y24" s="151" t="s">
        <v>212</v>
      </c>
      <c r="Z24" s="154" t="s">
        <v>216</v>
      </c>
      <c r="AA24" s="154"/>
      <c r="AB24" s="154"/>
      <c r="AC24" s="154"/>
      <c r="AD24" s="154"/>
      <c r="AE24" s="154"/>
      <c r="AF24" s="154"/>
      <c r="AG24" s="154"/>
      <c r="AH24" s="154"/>
      <c r="AJ24" s="94" t="s">
        <v>186</v>
      </c>
      <c r="AK24" s="94" t="s">
        <v>187</v>
      </c>
    </row>
    <row r="25" spans="1:37">
      <c r="A25" s="173">
        <v>9</v>
      </c>
      <c r="B25" s="180" t="s">
        <v>217</v>
      </c>
      <c r="C25" s="181" t="s">
        <v>218</v>
      </c>
      <c r="D25" s="176" t="s">
        <v>219</v>
      </c>
      <c r="E25" s="177">
        <v>1</v>
      </c>
      <c r="F25" s="178" t="s">
        <v>214</v>
      </c>
      <c r="G25" s="179"/>
      <c r="H25" s="179"/>
      <c r="I25" s="179">
        <f>ROUND(E25*G25,2)</f>
        <v>0</v>
      </c>
      <c r="J25" s="179">
        <f t="shared" si="0"/>
        <v>0</v>
      </c>
      <c r="K25" s="156">
        <v>1.0999999999999999E-2</v>
      </c>
      <c r="L25" s="156">
        <f t="shared" si="1"/>
        <v>1.0999999999999999E-2</v>
      </c>
      <c r="M25" s="153"/>
      <c r="N25" s="153">
        <f t="shared" si="2"/>
        <v>0</v>
      </c>
      <c r="O25" s="154"/>
      <c r="P25" s="154" t="s">
        <v>183</v>
      </c>
      <c r="Q25" s="153"/>
      <c r="R25" s="153"/>
      <c r="S25" s="153"/>
      <c r="T25" s="157"/>
      <c r="U25" s="157"/>
      <c r="V25" s="157" t="s">
        <v>89</v>
      </c>
      <c r="W25" s="158"/>
      <c r="X25" s="151" t="s">
        <v>218</v>
      </c>
      <c r="Y25" s="151" t="s">
        <v>218</v>
      </c>
      <c r="Z25" s="154" t="s">
        <v>220</v>
      </c>
      <c r="AA25" s="151" t="s">
        <v>183</v>
      </c>
      <c r="AB25" s="154"/>
      <c r="AC25" s="154"/>
      <c r="AD25" s="154"/>
      <c r="AE25" s="154"/>
      <c r="AF25" s="154"/>
      <c r="AG25" s="154"/>
      <c r="AH25" s="154"/>
      <c r="AJ25" s="94" t="s">
        <v>221</v>
      </c>
      <c r="AK25" s="94" t="s">
        <v>187</v>
      </c>
    </row>
    <row r="26" spans="1:37">
      <c r="A26" s="173">
        <v>10</v>
      </c>
      <c r="B26" s="180" t="s">
        <v>217</v>
      </c>
      <c r="C26" s="181" t="s">
        <v>222</v>
      </c>
      <c r="D26" s="176" t="s">
        <v>223</v>
      </c>
      <c r="E26" s="177">
        <v>1</v>
      </c>
      <c r="F26" s="178" t="s">
        <v>214</v>
      </c>
      <c r="G26" s="179"/>
      <c r="H26" s="179"/>
      <c r="I26" s="179">
        <f>ROUND(E26*G26,2)</f>
        <v>0</v>
      </c>
      <c r="J26" s="179">
        <f t="shared" si="0"/>
        <v>0</v>
      </c>
      <c r="K26" s="156">
        <v>0.02</v>
      </c>
      <c r="L26" s="156">
        <f t="shared" si="1"/>
        <v>0.02</v>
      </c>
      <c r="M26" s="153"/>
      <c r="N26" s="153">
        <f t="shared" si="2"/>
        <v>0</v>
      </c>
      <c r="O26" s="154"/>
      <c r="P26" s="154" t="s">
        <v>183</v>
      </c>
      <c r="Q26" s="153"/>
      <c r="R26" s="153"/>
      <c r="S26" s="153"/>
      <c r="T26" s="157"/>
      <c r="U26" s="157"/>
      <c r="V26" s="157" t="s">
        <v>89</v>
      </c>
      <c r="W26" s="158"/>
      <c r="X26" s="151" t="s">
        <v>222</v>
      </c>
      <c r="Y26" s="151" t="s">
        <v>222</v>
      </c>
      <c r="Z26" s="154" t="s">
        <v>224</v>
      </c>
      <c r="AA26" s="151" t="s">
        <v>183</v>
      </c>
      <c r="AB26" s="154"/>
      <c r="AC26" s="154"/>
      <c r="AD26" s="154"/>
      <c r="AE26" s="154"/>
      <c r="AF26" s="154"/>
      <c r="AG26" s="154"/>
      <c r="AH26" s="154"/>
      <c r="AJ26" s="94" t="s">
        <v>221</v>
      </c>
      <c r="AK26" s="94" t="s">
        <v>187</v>
      </c>
    </row>
    <row r="27" spans="1:37">
      <c r="A27" s="149"/>
      <c r="B27" s="159"/>
      <c r="C27" s="151"/>
      <c r="D27" s="160" t="s">
        <v>225</v>
      </c>
      <c r="E27" s="161">
        <f>J27</f>
        <v>0</v>
      </c>
      <c r="F27" s="154"/>
      <c r="G27" s="155"/>
      <c r="H27" s="161">
        <f>SUM(H19:H26)</f>
        <v>0</v>
      </c>
      <c r="I27" s="161">
        <f>SUM(I19:I26)</f>
        <v>0</v>
      </c>
      <c r="J27" s="161">
        <f>SUM(J19:J26)</f>
        <v>0</v>
      </c>
      <c r="K27" s="156"/>
      <c r="L27" s="162">
        <f>SUM(L19:L26)</f>
        <v>10.626021999999999</v>
      </c>
      <c r="M27" s="153"/>
      <c r="N27" s="163">
        <f>SUM(N19:N26)</f>
        <v>0</v>
      </c>
      <c r="O27" s="154"/>
      <c r="P27" s="154"/>
      <c r="Q27" s="153"/>
      <c r="R27" s="153"/>
      <c r="S27" s="153"/>
      <c r="T27" s="157"/>
      <c r="U27" s="157"/>
      <c r="V27" s="157"/>
      <c r="W27" s="158">
        <f>SUM(W19:W26)</f>
        <v>0</v>
      </c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</row>
    <row r="28" spans="1:37">
      <c r="A28" s="149"/>
      <c r="B28" s="159"/>
      <c r="C28" s="151"/>
      <c r="D28" s="152"/>
      <c r="E28" s="153"/>
      <c r="F28" s="154"/>
      <c r="G28" s="155"/>
      <c r="H28" s="155"/>
      <c r="I28" s="155"/>
      <c r="J28" s="155"/>
      <c r="K28" s="156"/>
      <c r="L28" s="156"/>
      <c r="M28" s="153"/>
      <c r="N28" s="153"/>
      <c r="O28" s="154"/>
      <c r="P28" s="154"/>
      <c r="Q28" s="153"/>
      <c r="R28" s="153"/>
      <c r="S28" s="153"/>
      <c r="T28" s="157"/>
      <c r="U28" s="157"/>
      <c r="V28" s="157"/>
      <c r="W28" s="158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1" t="s">
        <v>226</v>
      </c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 ht="25.5">
      <c r="A30" s="149">
        <v>11</v>
      </c>
      <c r="B30" s="159" t="s">
        <v>227</v>
      </c>
      <c r="C30" s="151" t="s">
        <v>228</v>
      </c>
      <c r="D30" s="152" t="s">
        <v>229</v>
      </c>
      <c r="E30" s="153">
        <v>6.71</v>
      </c>
      <c r="F30" s="154" t="s">
        <v>191</v>
      </c>
      <c r="G30" s="155"/>
      <c r="H30" s="155">
        <f t="shared" ref="H30:H43" si="3">ROUND(E30*G30,2)</f>
        <v>0</v>
      </c>
      <c r="I30" s="155"/>
      <c r="J30" s="155">
        <f t="shared" ref="J30:J43" si="4">ROUND(E30*G30,2)</f>
        <v>0</v>
      </c>
      <c r="K30" s="156">
        <v>6.8000000000000005E-4</v>
      </c>
      <c r="L30" s="156">
        <f t="shared" ref="L30:L43" si="5">E30*K30</f>
        <v>4.5628000000000005E-3</v>
      </c>
      <c r="M30" s="153">
        <v>0.13100000000000001</v>
      </c>
      <c r="N30" s="153">
        <f t="shared" ref="N30:N43" si="6">E30*M30</f>
        <v>0.87901000000000007</v>
      </c>
      <c r="O30" s="154"/>
      <c r="P30" s="154" t="s">
        <v>183</v>
      </c>
      <c r="Q30" s="153"/>
      <c r="R30" s="153"/>
      <c r="S30" s="153"/>
      <c r="T30" s="157"/>
      <c r="U30" s="157"/>
      <c r="V30" s="157" t="s">
        <v>96</v>
      </c>
      <c r="W30" s="158"/>
      <c r="X30" s="151" t="s">
        <v>230</v>
      </c>
      <c r="Y30" s="151" t="s">
        <v>228</v>
      </c>
      <c r="Z30" s="154" t="s">
        <v>231</v>
      </c>
      <c r="AA30" s="154"/>
      <c r="AB30" s="154"/>
      <c r="AC30" s="154"/>
      <c r="AD30" s="154"/>
      <c r="AE30" s="154"/>
      <c r="AF30" s="154"/>
      <c r="AG30" s="154"/>
      <c r="AH30" s="154"/>
      <c r="AJ30" s="94" t="s">
        <v>186</v>
      </c>
      <c r="AK30" s="94" t="s">
        <v>187</v>
      </c>
    </row>
    <row r="31" spans="1:37" ht="25.5">
      <c r="A31" s="149">
        <v>12</v>
      </c>
      <c r="B31" s="159" t="s">
        <v>227</v>
      </c>
      <c r="C31" s="151" t="s">
        <v>232</v>
      </c>
      <c r="D31" s="152" t="s">
        <v>233</v>
      </c>
      <c r="E31" s="153">
        <v>12.891</v>
      </c>
      <c r="F31" s="154" t="s">
        <v>191</v>
      </c>
      <c r="G31" s="155"/>
      <c r="H31" s="155">
        <f t="shared" si="3"/>
        <v>0</v>
      </c>
      <c r="I31" s="155"/>
      <c r="J31" s="155">
        <f t="shared" si="4"/>
        <v>0</v>
      </c>
      <c r="K31" s="156">
        <v>6.8000000000000005E-4</v>
      </c>
      <c r="L31" s="156">
        <f t="shared" si="5"/>
        <v>8.7658800000000002E-3</v>
      </c>
      <c r="M31" s="153">
        <v>0.26100000000000001</v>
      </c>
      <c r="N31" s="153">
        <f t="shared" si="6"/>
        <v>3.3645510000000001</v>
      </c>
      <c r="O31" s="154"/>
      <c r="P31" s="154" t="s">
        <v>183</v>
      </c>
      <c r="Q31" s="153"/>
      <c r="R31" s="153"/>
      <c r="S31" s="153"/>
      <c r="T31" s="157"/>
      <c r="U31" s="157"/>
      <c r="V31" s="157" t="s">
        <v>96</v>
      </c>
      <c r="W31" s="158"/>
      <c r="X31" s="151" t="s">
        <v>234</v>
      </c>
      <c r="Y31" s="151" t="s">
        <v>232</v>
      </c>
      <c r="Z31" s="154" t="s">
        <v>231</v>
      </c>
      <c r="AA31" s="154"/>
      <c r="AB31" s="154"/>
      <c r="AC31" s="154"/>
      <c r="AD31" s="154"/>
      <c r="AE31" s="154"/>
      <c r="AF31" s="154"/>
      <c r="AG31" s="154"/>
      <c r="AH31" s="154"/>
      <c r="AJ31" s="94" t="s">
        <v>186</v>
      </c>
      <c r="AK31" s="94" t="s">
        <v>187</v>
      </c>
    </row>
    <row r="32" spans="1:37" ht="25.5">
      <c r="A32" s="149">
        <v>13</v>
      </c>
      <c r="B32" s="159" t="s">
        <v>235</v>
      </c>
      <c r="C32" s="151" t="s">
        <v>236</v>
      </c>
      <c r="D32" s="152" t="s">
        <v>237</v>
      </c>
      <c r="E32" s="153">
        <v>2.4</v>
      </c>
      <c r="F32" s="154" t="s">
        <v>182</v>
      </c>
      <c r="G32" s="155"/>
      <c r="H32" s="155">
        <f t="shared" si="3"/>
        <v>0</v>
      </c>
      <c r="I32" s="155"/>
      <c r="J32" s="155">
        <f t="shared" si="4"/>
        <v>0</v>
      </c>
      <c r="K32" s="156"/>
      <c r="L32" s="156">
        <f t="shared" si="5"/>
        <v>0</v>
      </c>
      <c r="M32" s="153">
        <v>2.2000000000000002</v>
      </c>
      <c r="N32" s="153">
        <f t="shared" si="6"/>
        <v>5.28</v>
      </c>
      <c r="O32" s="154"/>
      <c r="P32" s="154" t="s">
        <v>183</v>
      </c>
      <c r="Q32" s="153"/>
      <c r="R32" s="153"/>
      <c r="S32" s="153"/>
      <c r="T32" s="157"/>
      <c r="U32" s="157"/>
      <c r="V32" s="157" t="s">
        <v>96</v>
      </c>
      <c r="W32" s="158"/>
      <c r="X32" s="151" t="s">
        <v>238</v>
      </c>
      <c r="Y32" s="151" t="s">
        <v>236</v>
      </c>
      <c r="Z32" s="154" t="s">
        <v>231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186</v>
      </c>
      <c r="AK32" s="94" t="s">
        <v>187</v>
      </c>
    </row>
    <row r="33" spans="1:37">
      <c r="A33" s="149">
        <v>14</v>
      </c>
      <c r="B33" s="159" t="s">
        <v>227</v>
      </c>
      <c r="C33" s="151" t="s">
        <v>239</v>
      </c>
      <c r="D33" s="152" t="s">
        <v>240</v>
      </c>
      <c r="E33" s="153">
        <v>3.5950000000000002</v>
      </c>
      <c r="F33" s="154" t="s">
        <v>182</v>
      </c>
      <c r="G33" s="155"/>
      <c r="H33" s="155">
        <f t="shared" si="3"/>
        <v>0</v>
      </c>
      <c r="I33" s="155"/>
      <c r="J33" s="155">
        <f t="shared" si="4"/>
        <v>0</v>
      </c>
      <c r="K33" s="156"/>
      <c r="L33" s="156">
        <f t="shared" si="5"/>
        <v>0</v>
      </c>
      <c r="M33" s="153">
        <v>2.2000000000000002</v>
      </c>
      <c r="N33" s="153">
        <f t="shared" si="6"/>
        <v>7.9090000000000007</v>
      </c>
      <c r="O33" s="154"/>
      <c r="P33" s="154" t="s">
        <v>183</v>
      </c>
      <c r="Q33" s="153"/>
      <c r="R33" s="153"/>
      <c r="S33" s="153"/>
      <c r="T33" s="157"/>
      <c r="U33" s="157"/>
      <c r="V33" s="157" t="s">
        <v>96</v>
      </c>
      <c r="W33" s="158"/>
      <c r="X33" s="151" t="s">
        <v>241</v>
      </c>
      <c r="Y33" s="151" t="s">
        <v>239</v>
      </c>
      <c r="Z33" s="154" t="s">
        <v>231</v>
      </c>
      <c r="AA33" s="154"/>
      <c r="AB33" s="154"/>
      <c r="AC33" s="154"/>
      <c r="AD33" s="154"/>
      <c r="AE33" s="154"/>
      <c r="AF33" s="154"/>
      <c r="AG33" s="154"/>
      <c r="AH33" s="154"/>
      <c r="AJ33" s="94" t="s">
        <v>186</v>
      </c>
      <c r="AK33" s="94" t="s">
        <v>187</v>
      </c>
    </row>
    <row r="34" spans="1:37" ht="25.5">
      <c r="A34" s="149">
        <v>15</v>
      </c>
      <c r="B34" s="159" t="s">
        <v>227</v>
      </c>
      <c r="C34" s="151" t="s">
        <v>242</v>
      </c>
      <c r="D34" s="152" t="s">
        <v>243</v>
      </c>
      <c r="E34" s="153">
        <v>71.89</v>
      </c>
      <c r="F34" s="154" t="s">
        <v>191</v>
      </c>
      <c r="G34" s="155"/>
      <c r="H34" s="155">
        <f t="shared" si="3"/>
        <v>0</v>
      </c>
      <c r="I34" s="155"/>
      <c r="J34" s="155">
        <f t="shared" si="4"/>
        <v>0</v>
      </c>
      <c r="K34" s="156"/>
      <c r="L34" s="156">
        <f t="shared" si="5"/>
        <v>0</v>
      </c>
      <c r="M34" s="153">
        <v>6.5000000000000002E-2</v>
      </c>
      <c r="N34" s="153">
        <f t="shared" si="6"/>
        <v>4.6728500000000004</v>
      </c>
      <c r="O34" s="154"/>
      <c r="P34" s="154" t="s">
        <v>183</v>
      </c>
      <c r="Q34" s="153"/>
      <c r="R34" s="153"/>
      <c r="S34" s="153"/>
      <c r="T34" s="157"/>
      <c r="U34" s="157"/>
      <c r="V34" s="157" t="s">
        <v>96</v>
      </c>
      <c r="W34" s="158"/>
      <c r="X34" s="151" t="s">
        <v>244</v>
      </c>
      <c r="Y34" s="151" t="s">
        <v>242</v>
      </c>
      <c r="Z34" s="154" t="s">
        <v>231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186</v>
      </c>
      <c r="AK34" s="94" t="s">
        <v>187</v>
      </c>
    </row>
    <row r="35" spans="1:37">
      <c r="A35" s="149">
        <v>16</v>
      </c>
      <c r="B35" s="159" t="s">
        <v>227</v>
      </c>
      <c r="C35" s="151" t="s">
        <v>245</v>
      </c>
      <c r="D35" s="152" t="s">
        <v>246</v>
      </c>
      <c r="E35" s="153">
        <v>4</v>
      </c>
      <c r="F35" s="154" t="s">
        <v>214</v>
      </c>
      <c r="G35" s="155"/>
      <c r="H35" s="155">
        <f t="shared" si="3"/>
        <v>0</v>
      </c>
      <c r="I35" s="155"/>
      <c r="J35" s="155">
        <f t="shared" si="4"/>
        <v>0</v>
      </c>
      <c r="K35" s="156"/>
      <c r="L35" s="156">
        <f t="shared" si="5"/>
        <v>0</v>
      </c>
      <c r="M35" s="153"/>
      <c r="N35" s="153">
        <f t="shared" si="6"/>
        <v>0</v>
      </c>
      <c r="O35" s="154"/>
      <c r="P35" s="154" t="s">
        <v>183</v>
      </c>
      <c r="Q35" s="153"/>
      <c r="R35" s="153"/>
      <c r="S35" s="153"/>
      <c r="T35" s="157"/>
      <c r="U35" s="157"/>
      <c r="V35" s="157" t="s">
        <v>96</v>
      </c>
      <c r="W35" s="158"/>
      <c r="X35" s="151" t="s">
        <v>247</v>
      </c>
      <c r="Y35" s="151" t="s">
        <v>245</v>
      </c>
      <c r="Z35" s="154" t="s">
        <v>231</v>
      </c>
      <c r="AA35" s="154"/>
      <c r="AB35" s="154"/>
      <c r="AC35" s="154"/>
      <c r="AD35" s="154"/>
      <c r="AE35" s="154"/>
      <c r="AF35" s="154"/>
      <c r="AG35" s="154"/>
      <c r="AH35" s="154"/>
      <c r="AJ35" s="94" t="s">
        <v>186</v>
      </c>
      <c r="AK35" s="94" t="s">
        <v>187</v>
      </c>
    </row>
    <row r="36" spans="1:37">
      <c r="A36" s="149">
        <v>17</v>
      </c>
      <c r="B36" s="159" t="s">
        <v>227</v>
      </c>
      <c r="C36" s="151" t="s">
        <v>248</v>
      </c>
      <c r="D36" s="152" t="s">
        <v>249</v>
      </c>
      <c r="E36" s="153">
        <v>4.7279999999999998</v>
      </c>
      <c r="F36" s="154" t="s">
        <v>191</v>
      </c>
      <c r="G36" s="155"/>
      <c r="H36" s="155">
        <f t="shared" si="3"/>
        <v>0</v>
      </c>
      <c r="I36" s="155"/>
      <c r="J36" s="155">
        <f t="shared" si="4"/>
        <v>0</v>
      </c>
      <c r="K36" s="156">
        <v>1.1999999999999999E-3</v>
      </c>
      <c r="L36" s="156">
        <f t="shared" si="5"/>
        <v>5.6735999999999991E-3</v>
      </c>
      <c r="M36" s="153">
        <v>7.5999999999999998E-2</v>
      </c>
      <c r="N36" s="153">
        <f t="shared" si="6"/>
        <v>0.35932799999999998</v>
      </c>
      <c r="O36" s="154"/>
      <c r="P36" s="154" t="s">
        <v>183</v>
      </c>
      <c r="Q36" s="153"/>
      <c r="R36" s="153"/>
      <c r="S36" s="153"/>
      <c r="T36" s="157"/>
      <c r="U36" s="157"/>
      <c r="V36" s="157" t="s">
        <v>96</v>
      </c>
      <c r="W36" s="158"/>
      <c r="X36" s="151" t="s">
        <v>250</v>
      </c>
      <c r="Y36" s="151" t="s">
        <v>248</v>
      </c>
      <c r="Z36" s="154" t="s">
        <v>231</v>
      </c>
      <c r="AA36" s="154"/>
      <c r="AB36" s="154"/>
      <c r="AC36" s="154"/>
      <c r="AD36" s="154"/>
      <c r="AE36" s="154"/>
      <c r="AF36" s="154"/>
      <c r="AG36" s="154"/>
      <c r="AH36" s="154"/>
      <c r="AJ36" s="94" t="s">
        <v>186</v>
      </c>
      <c r="AK36" s="94" t="s">
        <v>187</v>
      </c>
    </row>
    <row r="37" spans="1:37" ht="25.5">
      <c r="A37" s="149">
        <v>18</v>
      </c>
      <c r="B37" s="159" t="s">
        <v>227</v>
      </c>
      <c r="C37" s="151" t="s">
        <v>251</v>
      </c>
      <c r="D37" s="152" t="s">
        <v>252</v>
      </c>
      <c r="E37" s="153">
        <v>1.4</v>
      </c>
      <c r="F37" s="154" t="s">
        <v>191</v>
      </c>
      <c r="G37" s="155"/>
      <c r="H37" s="155">
        <f t="shared" si="3"/>
        <v>0</v>
      </c>
      <c r="I37" s="155"/>
      <c r="J37" s="155">
        <f t="shared" si="4"/>
        <v>0</v>
      </c>
      <c r="K37" s="156">
        <v>5.5000000000000003E-4</v>
      </c>
      <c r="L37" s="156">
        <f t="shared" si="5"/>
        <v>7.6999999999999996E-4</v>
      </c>
      <c r="M37" s="153">
        <v>0.27</v>
      </c>
      <c r="N37" s="153">
        <f t="shared" si="6"/>
        <v>0.378</v>
      </c>
      <c r="O37" s="154"/>
      <c r="P37" s="154" t="s">
        <v>183</v>
      </c>
      <c r="Q37" s="153"/>
      <c r="R37" s="153"/>
      <c r="S37" s="153"/>
      <c r="T37" s="157"/>
      <c r="U37" s="157"/>
      <c r="V37" s="157" t="s">
        <v>96</v>
      </c>
      <c r="W37" s="158"/>
      <c r="X37" s="151" t="s">
        <v>253</v>
      </c>
      <c r="Y37" s="151" t="s">
        <v>251</v>
      </c>
      <c r="Z37" s="154" t="s">
        <v>231</v>
      </c>
      <c r="AA37" s="154"/>
      <c r="AB37" s="154"/>
      <c r="AC37" s="154"/>
      <c r="AD37" s="154"/>
      <c r="AE37" s="154"/>
      <c r="AF37" s="154"/>
      <c r="AG37" s="154"/>
      <c r="AH37" s="154"/>
      <c r="AJ37" s="94" t="s">
        <v>186</v>
      </c>
      <c r="AK37" s="94" t="s">
        <v>187</v>
      </c>
    </row>
    <row r="38" spans="1:37">
      <c r="A38" s="149">
        <v>19</v>
      </c>
      <c r="B38" s="159" t="s">
        <v>227</v>
      </c>
      <c r="C38" s="151" t="s">
        <v>254</v>
      </c>
      <c r="D38" s="152" t="s">
        <v>255</v>
      </c>
      <c r="E38" s="153">
        <v>86.531000000000006</v>
      </c>
      <c r="F38" s="154" t="s">
        <v>191</v>
      </c>
      <c r="G38" s="155"/>
      <c r="H38" s="155">
        <f t="shared" si="3"/>
        <v>0</v>
      </c>
      <c r="I38" s="155"/>
      <c r="J38" s="155">
        <f t="shared" si="4"/>
        <v>0</v>
      </c>
      <c r="K38" s="156"/>
      <c r="L38" s="156">
        <f t="shared" si="5"/>
        <v>0</v>
      </c>
      <c r="M38" s="153">
        <v>4.5999999999999999E-2</v>
      </c>
      <c r="N38" s="153">
        <f t="shared" si="6"/>
        <v>3.980426</v>
      </c>
      <c r="O38" s="154"/>
      <c r="P38" s="154" t="s">
        <v>183</v>
      </c>
      <c r="Q38" s="153"/>
      <c r="R38" s="153"/>
      <c r="S38" s="153"/>
      <c r="T38" s="157"/>
      <c r="U38" s="157"/>
      <c r="V38" s="157" t="s">
        <v>96</v>
      </c>
      <c r="W38" s="158"/>
      <c r="X38" s="151" t="s">
        <v>256</v>
      </c>
      <c r="Y38" s="151" t="s">
        <v>254</v>
      </c>
      <c r="Z38" s="154" t="s">
        <v>231</v>
      </c>
      <c r="AA38" s="154"/>
      <c r="AB38" s="154"/>
      <c r="AC38" s="154"/>
      <c r="AD38" s="154"/>
      <c r="AE38" s="154"/>
      <c r="AF38" s="154"/>
      <c r="AG38" s="154"/>
      <c r="AH38" s="154"/>
      <c r="AJ38" s="94" t="s">
        <v>186</v>
      </c>
      <c r="AK38" s="94" t="s">
        <v>187</v>
      </c>
    </row>
    <row r="39" spans="1:37" ht="25.5">
      <c r="A39" s="149">
        <v>20</v>
      </c>
      <c r="B39" s="159" t="s">
        <v>227</v>
      </c>
      <c r="C39" s="151" t="s">
        <v>257</v>
      </c>
      <c r="D39" s="152" t="s">
        <v>258</v>
      </c>
      <c r="E39" s="153">
        <v>18.814</v>
      </c>
      <c r="F39" s="154" t="s">
        <v>191</v>
      </c>
      <c r="G39" s="155"/>
      <c r="H39" s="155">
        <f t="shared" si="3"/>
        <v>0</v>
      </c>
      <c r="I39" s="155"/>
      <c r="J39" s="155">
        <f t="shared" si="4"/>
        <v>0</v>
      </c>
      <c r="K39" s="156"/>
      <c r="L39" s="156">
        <f t="shared" si="5"/>
        <v>0</v>
      </c>
      <c r="M39" s="153">
        <v>6.8000000000000005E-2</v>
      </c>
      <c r="N39" s="153">
        <f t="shared" si="6"/>
        <v>1.279352</v>
      </c>
      <c r="O39" s="154"/>
      <c r="P39" s="154" t="s">
        <v>183</v>
      </c>
      <c r="Q39" s="153"/>
      <c r="R39" s="153"/>
      <c r="S39" s="153"/>
      <c r="T39" s="157"/>
      <c r="U39" s="157"/>
      <c r="V39" s="157" t="s">
        <v>96</v>
      </c>
      <c r="W39" s="158"/>
      <c r="X39" s="151" t="s">
        <v>259</v>
      </c>
      <c r="Y39" s="151" t="s">
        <v>257</v>
      </c>
      <c r="Z39" s="154" t="s">
        <v>231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186</v>
      </c>
      <c r="AK39" s="94" t="s">
        <v>187</v>
      </c>
    </row>
    <row r="40" spans="1:37">
      <c r="A40" s="149">
        <v>21</v>
      </c>
      <c r="B40" s="159" t="s">
        <v>227</v>
      </c>
      <c r="C40" s="151" t="s">
        <v>260</v>
      </c>
      <c r="D40" s="152" t="s">
        <v>261</v>
      </c>
      <c r="E40" s="153">
        <v>38.128999999999998</v>
      </c>
      <c r="F40" s="154" t="s">
        <v>262</v>
      </c>
      <c r="G40" s="155"/>
      <c r="H40" s="155">
        <f t="shared" si="3"/>
        <v>0</v>
      </c>
      <c r="I40" s="155"/>
      <c r="J40" s="155">
        <f t="shared" si="4"/>
        <v>0</v>
      </c>
      <c r="K40" s="156"/>
      <c r="L40" s="156">
        <f t="shared" si="5"/>
        <v>0</v>
      </c>
      <c r="M40" s="153"/>
      <c r="N40" s="153">
        <f t="shared" si="6"/>
        <v>0</v>
      </c>
      <c r="O40" s="154"/>
      <c r="P40" s="154" t="s">
        <v>183</v>
      </c>
      <c r="Q40" s="153"/>
      <c r="R40" s="153"/>
      <c r="S40" s="153"/>
      <c r="T40" s="157"/>
      <c r="U40" s="157"/>
      <c r="V40" s="157" t="s">
        <v>96</v>
      </c>
      <c r="W40" s="158"/>
      <c r="X40" s="151" t="s">
        <v>263</v>
      </c>
      <c r="Y40" s="151" t="s">
        <v>260</v>
      </c>
      <c r="Z40" s="154" t="s">
        <v>231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186</v>
      </c>
      <c r="AK40" s="94" t="s">
        <v>187</v>
      </c>
    </row>
    <row r="41" spans="1:37" ht="25.5">
      <c r="A41" s="149">
        <v>22</v>
      </c>
      <c r="B41" s="159" t="s">
        <v>227</v>
      </c>
      <c r="C41" s="151" t="s">
        <v>264</v>
      </c>
      <c r="D41" s="152" t="s">
        <v>265</v>
      </c>
      <c r="E41" s="153">
        <v>343.161</v>
      </c>
      <c r="F41" s="154" t="s">
        <v>262</v>
      </c>
      <c r="G41" s="155"/>
      <c r="H41" s="155">
        <f t="shared" si="3"/>
        <v>0</v>
      </c>
      <c r="I41" s="155"/>
      <c r="J41" s="155">
        <f t="shared" si="4"/>
        <v>0</v>
      </c>
      <c r="K41" s="156"/>
      <c r="L41" s="156">
        <f t="shared" si="5"/>
        <v>0</v>
      </c>
      <c r="M41" s="153"/>
      <c r="N41" s="153">
        <f t="shared" si="6"/>
        <v>0</v>
      </c>
      <c r="O41" s="154"/>
      <c r="P41" s="154" t="s">
        <v>183</v>
      </c>
      <c r="Q41" s="153"/>
      <c r="R41" s="153"/>
      <c r="S41" s="153"/>
      <c r="T41" s="157"/>
      <c r="U41" s="157"/>
      <c r="V41" s="157" t="s">
        <v>96</v>
      </c>
      <c r="W41" s="158"/>
      <c r="X41" s="151" t="s">
        <v>266</v>
      </c>
      <c r="Y41" s="151" t="s">
        <v>264</v>
      </c>
      <c r="Z41" s="154" t="s">
        <v>231</v>
      </c>
      <c r="AA41" s="154"/>
      <c r="AB41" s="154"/>
      <c r="AC41" s="154"/>
      <c r="AD41" s="154"/>
      <c r="AE41" s="154"/>
      <c r="AF41" s="154"/>
      <c r="AG41" s="154"/>
      <c r="AH41" s="154"/>
      <c r="AJ41" s="94" t="s">
        <v>186</v>
      </c>
      <c r="AK41" s="94" t="s">
        <v>187</v>
      </c>
    </row>
    <row r="42" spans="1:37">
      <c r="A42" s="149">
        <v>23</v>
      </c>
      <c r="B42" s="159" t="s">
        <v>267</v>
      </c>
      <c r="C42" s="151" t="s">
        <v>268</v>
      </c>
      <c r="D42" s="152" t="s">
        <v>269</v>
      </c>
      <c r="E42" s="153">
        <v>38.128999999999998</v>
      </c>
      <c r="F42" s="154" t="s">
        <v>262</v>
      </c>
      <c r="G42" s="155"/>
      <c r="H42" s="155">
        <f t="shared" si="3"/>
        <v>0</v>
      </c>
      <c r="I42" s="155"/>
      <c r="J42" s="155">
        <f t="shared" si="4"/>
        <v>0</v>
      </c>
      <c r="K42" s="156"/>
      <c r="L42" s="156">
        <f t="shared" si="5"/>
        <v>0</v>
      </c>
      <c r="M42" s="153"/>
      <c r="N42" s="153">
        <f t="shared" si="6"/>
        <v>0</v>
      </c>
      <c r="O42" s="154"/>
      <c r="P42" s="154" t="s">
        <v>183</v>
      </c>
      <c r="Q42" s="153"/>
      <c r="R42" s="153"/>
      <c r="S42" s="153"/>
      <c r="T42" s="157"/>
      <c r="U42" s="157"/>
      <c r="V42" s="157" t="s">
        <v>96</v>
      </c>
      <c r="W42" s="158"/>
      <c r="X42" s="151" t="s">
        <v>270</v>
      </c>
      <c r="Y42" s="151" t="s">
        <v>268</v>
      </c>
      <c r="Z42" s="154" t="s">
        <v>231</v>
      </c>
      <c r="AA42" s="154"/>
      <c r="AB42" s="154"/>
      <c r="AC42" s="154"/>
      <c r="AD42" s="154"/>
      <c r="AE42" s="154"/>
      <c r="AF42" s="154"/>
      <c r="AG42" s="154"/>
      <c r="AH42" s="154"/>
      <c r="AJ42" s="94" t="s">
        <v>186</v>
      </c>
      <c r="AK42" s="94" t="s">
        <v>187</v>
      </c>
    </row>
    <row r="43" spans="1:37" ht="25.5">
      <c r="A43" s="149">
        <v>24</v>
      </c>
      <c r="B43" s="159" t="s">
        <v>227</v>
      </c>
      <c r="C43" s="151" t="s">
        <v>271</v>
      </c>
      <c r="D43" s="152" t="s">
        <v>272</v>
      </c>
      <c r="E43" s="153">
        <v>38.128999999999998</v>
      </c>
      <c r="F43" s="154" t="s">
        <v>262</v>
      </c>
      <c r="G43" s="155"/>
      <c r="H43" s="155">
        <f t="shared" si="3"/>
        <v>0</v>
      </c>
      <c r="I43" s="155"/>
      <c r="J43" s="155">
        <f t="shared" si="4"/>
        <v>0</v>
      </c>
      <c r="K43" s="156"/>
      <c r="L43" s="156">
        <f t="shared" si="5"/>
        <v>0</v>
      </c>
      <c r="M43" s="153"/>
      <c r="N43" s="153">
        <f t="shared" si="6"/>
        <v>0</v>
      </c>
      <c r="O43" s="154"/>
      <c r="P43" s="154" t="s">
        <v>183</v>
      </c>
      <c r="Q43" s="153"/>
      <c r="R43" s="153"/>
      <c r="S43" s="153"/>
      <c r="T43" s="157"/>
      <c r="U43" s="157"/>
      <c r="V43" s="157" t="s">
        <v>96</v>
      </c>
      <c r="W43" s="158"/>
      <c r="X43" s="151" t="s">
        <v>273</v>
      </c>
      <c r="Y43" s="151" t="s">
        <v>271</v>
      </c>
      <c r="Z43" s="154" t="s">
        <v>231</v>
      </c>
      <c r="AA43" s="154"/>
      <c r="AB43" s="154"/>
      <c r="AC43" s="154"/>
      <c r="AD43" s="154"/>
      <c r="AE43" s="154"/>
      <c r="AF43" s="154"/>
      <c r="AG43" s="154"/>
      <c r="AH43" s="154"/>
      <c r="AJ43" s="94" t="s">
        <v>186</v>
      </c>
      <c r="AK43" s="94" t="s">
        <v>187</v>
      </c>
    </row>
    <row r="44" spans="1:37">
      <c r="A44" s="149"/>
      <c r="B44" s="159"/>
      <c r="C44" s="151"/>
      <c r="D44" s="160" t="s">
        <v>274</v>
      </c>
      <c r="E44" s="161">
        <f>J44</f>
        <v>0</v>
      </c>
      <c r="F44" s="154"/>
      <c r="G44" s="155"/>
      <c r="H44" s="161">
        <f>SUM(H29:H43)</f>
        <v>0</v>
      </c>
      <c r="I44" s="161">
        <f>SUM(I29:I43)</f>
        <v>0</v>
      </c>
      <c r="J44" s="161">
        <f>SUM(J29:J43)</f>
        <v>0</v>
      </c>
      <c r="K44" s="156"/>
      <c r="L44" s="162">
        <f>SUM(L29:L43)</f>
        <v>1.977228E-2</v>
      </c>
      <c r="M44" s="153"/>
      <c r="N44" s="163">
        <f>SUM(N29:N43)</f>
        <v>28.102517000000002</v>
      </c>
      <c r="O44" s="154"/>
      <c r="P44" s="154"/>
      <c r="Q44" s="153"/>
      <c r="R44" s="153"/>
      <c r="S44" s="153"/>
      <c r="T44" s="157"/>
      <c r="U44" s="157"/>
      <c r="V44" s="157"/>
      <c r="W44" s="158">
        <f>SUM(W29:W43)</f>
        <v>0</v>
      </c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9"/>
      <c r="C45" s="151"/>
      <c r="D45" s="152"/>
      <c r="E45" s="153"/>
      <c r="F45" s="154"/>
      <c r="G45" s="155"/>
      <c r="H45" s="155"/>
      <c r="I45" s="155"/>
      <c r="J45" s="155"/>
      <c r="K45" s="156"/>
      <c r="L45" s="156"/>
      <c r="M45" s="153"/>
      <c r="N45" s="153"/>
      <c r="O45" s="154"/>
      <c r="P45" s="154"/>
      <c r="Q45" s="153"/>
      <c r="R45" s="153"/>
      <c r="S45" s="153"/>
      <c r="T45" s="157"/>
      <c r="U45" s="157"/>
      <c r="V45" s="157"/>
      <c r="W45" s="158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9"/>
      <c r="C46" s="151"/>
      <c r="D46" s="160" t="s">
        <v>275</v>
      </c>
      <c r="E46" s="163">
        <f>J46</f>
        <v>0</v>
      </c>
      <c r="F46" s="154"/>
      <c r="G46" s="155"/>
      <c r="H46" s="161">
        <f>+H17+H27+H44</f>
        <v>0</v>
      </c>
      <c r="I46" s="161">
        <f>+I17+I27+I44</f>
        <v>0</v>
      </c>
      <c r="J46" s="161">
        <f>+J17+J27+J44</f>
        <v>0</v>
      </c>
      <c r="K46" s="156"/>
      <c r="L46" s="162">
        <f>+L17+L27+L44</f>
        <v>13.004063629999999</v>
      </c>
      <c r="M46" s="153"/>
      <c r="N46" s="163">
        <f>+N17+N27+N44</f>
        <v>28.102517000000002</v>
      </c>
      <c r="O46" s="154"/>
      <c r="P46" s="154"/>
      <c r="Q46" s="153"/>
      <c r="R46" s="153"/>
      <c r="S46" s="153"/>
      <c r="T46" s="157"/>
      <c r="U46" s="157"/>
      <c r="V46" s="157"/>
      <c r="W46" s="158">
        <f>+W17+W27+W44</f>
        <v>0</v>
      </c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/>
      <c r="B47" s="159"/>
      <c r="C47" s="151"/>
      <c r="D47" s="152"/>
      <c r="E47" s="153"/>
      <c r="F47" s="154"/>
      <c r="G47" s="155"/>
      <c r="H47" s="155"/>
      <c r="I47" s="155"/>
      <c r="J47" s="155"/>
      <c r="K47" s="156"/>
      <c r="L47" s="156"/>
      <c r="M47" s="153"/>
      <c r="N47" s="153"/>
      <c r="O47" s="154"/>
      <c r="P47" s="154"/>
      <c r="Q47" s="153"/>
      <c r="R47" s="153"/>
      <c r="S47" s="153"/>
      <c r="T47" s="157"/>
      <c r="U47" s="157"/>
      <c r="V47" s="157"/>
      <c r="W47" s="158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  <row r="48" spans="1:37">
      <c r="A48" s="149"/>
      <c r="B48" s="150" t="s">
        <v>276</v>
      </c>
      <c r="C48" s="151"/>
      <c r="D48" s="152"/>
      <c r="E48" s="153"/>
      <c r="F48" s="154"/>
      <c r="G48" s="155"/>
      <c r="H48" s="155"/>
      <c r="I48" s="155"/>
      <c r="J48" s="155"/>
      <c r="K48" s="156"/>
      <c r="L48" s="156"/>
      <c r="M48" s="153"/>
      <c r="N48" s="153"/>
      <c r="O48" s="154"/>
      <c r="P48" s="154"/>
      <c r="Q48" s="153"/>
      <c r="R48" s="153"/>
      <c r="S48" s="153"/>
      <c r="T48" s="157"/>
      <c r="U48" s="157"/>
      <c r="V48" s="157"/>
      <c r="W48" s="158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7">
      <c r="A49" s="149"/>
      <c r="B49" s="151" t="s">
        <v>277</v>
      </c>
      <c r="C49" s="151"/>
      <c r="D49" s="152"/>
      <c r="E49" s="153"/>
      <c r="F49" s="154"/>
      <c r="G49" s="155"/>
      <c r="H49" s="155"/>
      <c r="I49" s="155"/>
      <c r="J49" s="155"/>
      <c r="K49" s="156"/>
      <c r="L49" s="156"/>
      <c r="M49" s="153"/>
      <c r="N49" s="153"/>
      <c r="O49" s="154"/>
      <c r="P49" s="154"/>
      <c r="Q49" s="153"/>
      <c r="R49" s="153"/>
      <c r="S49" s="153"/>
      <c r="T49" s="157"/>
      <c r="U49" s="157"/>
      <c r="V49" s="157"/>
      <c r="W49" s="158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7">
      <c r="A50" s="149">
        <v>25</v>
      </c>
      <c r="B50" s="159" t="s">
        <v>278</v>
      </c>
      <c r="C50" s="151" t="s">
        <v>279</v>
      </c>
      <c r="D50" s="152" t="s">
        <v>280</v>
      </c>
      <c r="E50" s="153">
        <v>1</v>
      </c>
      <c r="F50" s="154" t="s">
        <v>281</v>
      </c>
      <c r="G50" s="155"/>
      <c r="H50" s="155">
        <f>ROUND(E50*G50,2)</f>
        <v>0</v>
      </c>
      <c r="I50" s="155"/>
      <c r="J50" s="155">
        <f>ROUND(E50*G50,2)</f>
        <v>0</v>
      </c>
      <c r="K50" s="156">
        <v>1.115E-2</v>
      </c>
      <c r="L50" s="156">
        <f>E50*K50</f>
        <v>1.115E-2</v>
      </c>
      <c r="M50" s="153"/>
      <c r="N50" s="153">
        <f>E50*M50</f>
        <v>0</v>
      </c>
      <c r="O50" s="154"/>
      <c r="P50" s="154" t="s">
        <v>183</v>
      </c>
      <c r="Q50" s="153"/>
      <c r="R50" s="153"/>
      <c r="S50" s="153"/>
      <c r="T50" s="157"/>
      <c r="U50" s="157"/>
      <c r="V50" s="157" t="s">
        <v>282</v>
      </c>
      <c r="W50" s="158"/>
      <c r="X50" s="151" t="s">
        <v>144</v>
      </c>
      <c r="Y50" s="151" t="s">
        <v>279</v>
      </c>
      <c r="Z50" s="154" t="s">
        <v>201</v>
      </c>
      <c r="AA50" s="154"/>
      <c r="AB50" s="154"/>
      <c r="AC50" s="154"/>
      <c r="AD50" s="154"/>
      <c r="AE50" s="154"/>
      <c r="AF50" s="154"/>
      <c r="AG50" s="154"/>
      <c r="AH50" s="154"/>
      <c r="AJ50" s="94" t="s">
        <v>283</v>
      </c>
      <c r="AK50" s="94" t="s">
        <v>187</v>
      </c>
    </row>
    <row r="51" spans="1:37">
      <c r="A51" s="149"/>
      <c r="B51" s="159"/>
      <c r="C51" s="151"/>
      <c r="D51" s="160" t="s">
        <v>284</v>
      </c>
      <c r="E51" s="161">
        <f>J51</f>
        <v>0</v>
      </c>
      <c r="F51" s="154"/>
      <c r="G51" s="155"/>
      <c r="H51" s="161">
        <f>SUM(H48:H50)</f>
        <v>0</v>
      </c>
      <c r="I51" s="161">
        <f>SUM(I48:I50)</f>
        <v>0</v>
      </c>
      <c r="J51" s="161">
        <f>SUM(J48:J50)</f>
        <v>0</v>
      </c>
      <c r="K51" s="156"/>
      <c r="L51" s="162">
        <f>SUM(L48:L50)</f>
        <v>1.115E-2</v>
      </c>
      <c r="M51" s="153"/>
      <c r="N51" s="163">
        <f>SUM(N48:N50)</f>
        <v>0</v>
      </c>
      <c r="O51" s="154"/>
      <c r="P51" s="154"/>
      <c r="Q51" s="153"/>
      <c r="R51" s="153"/>
      <c r="S51" s="153"/>
      <c r="T51" s="157"/>
      <c r="U51" s="157"/>
      <c r="V51" s="157"/>
      <c r="W51" s="158">
        <f>SUM(W48:W50)</f>
        <v>0</v>
      </c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  <row r="52" spans="1:37">
      <c r="A52" s="149"/>
      <c r="B52" s="159"/>
      <c r="C52" s="151"/>
      <c r="D52" s="152"/>
      <c r="E52" s="153"/>
      <c r="F52" s="154"/>
      <c r="G52" s="155"/>
      <c r="H52" s="155"/>
      <c r="I52" s="155"/>
      <c r="J52" s="155"/>
      <c r="K52" s="156"/>
      <c r="L52" s="156"/>
      <c r="M52" s="153"/>
      <c r="N52" s="153"/>
      <c r="O52" s="154"/>
      <c r="P52" s="154"/>
      <c r="Q52" s="153"/>
      <c r="R52" s="153"/>
      <c r="S52" s="153"/>
      <c r="T52" s="157"/>
      <c r="U52" s="157"/>
      <c r="V52" s="157"/>
      <c r="W52" s="158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</row>
    <row r="53" spans="1:37">
      <c r="A53" s="149"/>
      <c r="B53" s="151" t="s">
        <v>285</v>
      </c>
      <c r="C53" s="151"/>
      <c r="D53" s="152"/>
      <c r="E53" s="153"/>
      <c r="F53" s="154"/>
      <c r="G53" s="155"/>
      <c r="H53" s="155"/>
      <c r="I53" s="155"/>
      <c r="J53" s="155"/>
      <c r="K53" s="156"/>
      <c r="L53" s="156"/>
      <c r="M53" s="153"/>
      <c r="N53" s="153"/>
      <c r="O53" s="154"/>
      <c r="P53" s="154"/>
      <c r="Q53" s="153"/>
      <c r="R53" s="153"/>
      <c r="S53" s="153"/>
      <c r="T53" s="157"/>
      <c r="U53" s="157"/>
      <c r="V53" s="157"/>
      <c r="W53" s="158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</row>
    <row r="54" spans="1:37" ht="25.5">
      <c r="A54" s="173">
        <v>26</v>
      </c>
      <c r="B54" s="180" t="s">
        <v>217</v>
      </c>
      <c r="C54" s="181" t="s">
        <v>286</v>
      </c>
      <c r="D54" s="176" t="s">
        <v>287</v>
      </c>
      <c r="E54" s="177">
        <v>1</v>
      </c>
      <c r="F54" s="178" t="s">
        <v>214</v>
      </c>
      <c r="G54" s="179"/>
      <c r="H54" s="179"/>
      <c r="I54" s="179">
        <f>ROUND(E54*G54,2)</f>
        <v>0</v>
      </c>
      <c r="J54" s="179">
        <f>ROUND(E54*G54,2)</f>
        <v>0</v>
      </c>
      <c r="K54" s="156">
        <v>6.5000000000000002E-2</v>
      </c>
      <c r="L54" s="156">
        <f>E54*K54</f>
        <v>6.5000000000000002E-2</v>
      </c>
      <c r="M54" s="153"/>
      <c r="N54" s="153">
        <f>E54*M54</f>
        <v>0</v>
      </c>
      <c r="O54" s="154"/>
      <c r="P54" s="154" t="s">
        <v>183</v>
      </c>
      <c r="Q54" s="153"/>
      <c r="R54" s="153"/>
      <c r="S54" s="153"/>
      <c r="T54" s="157"/>
      <c r="U54" s="157"/>
      <c r="V54" s="157" t="s">
        <v>89</v>
      </c>
      <c r="W54" s="158"/>
      <c r="X54" s="151" t="s">
        <v>286</v>
      </c>
      <c r="Y54" s="151" t="s">
        <v>286</v>
      </c>
      <c r="Z54" s="154" t="s">
        <v>288</v>
      </c>
      <c r="AA54" s="151" t="s">
        <v>183</v>
      </c>
      <c r="AB54" s="154"/>
      <c r="AC54" s="154"/>
      <c r="AD54" s="154"/>
      <c r="AE54" s="154"/>
      <c r="AF54" s="154"/>
      <c r="AG54" s="154"/>
      <c r="AH54" s="154"/>
      <c r="AJ54" s="94" t="s">
        <v>289</v>
      </c>
      <c r="AK54" s="94" t="s">
        <v>187</v>
      </c>
    </row>
    <row r="55" spans="1:37">
      <c r="A55" s="149">
        <v>27</v>
      </c>
      <c r="B55" s="159" t="s">
        <v>278</v>
      </c>
      <c r="C55" s="151" t="s">
        <v>290</v>
      </c>
      <c r="D55" s="152" t="s">
        <v>291</v>
      </c>
      <c r="E55" s="153">
        <v>3</v>
      </c>
      <c r="F55" s="154" t="s">
        <v>292</v>
      </c>
      <c r="G55" s="155"/>
      <c r="H55" s="155">
        <f>ROUND(E55*G55,2)</f>
        <v>0</v>
      </c>
      <c r="I55" s="155"/>
      <c r="J55" s="155">
        <f>ROUND(E55*G55,2)</f>
        <v>0</v>
      </c>
      <c r="K55" s="156"/>
      <c r="L55" s="156">
        <f>E55*K55</f>
        <v>0</v>
      </c>
      <c r="M55" s="153">
        <v>1E-3</v>
      </c>
      <c r="N55" s="153">
        <f>E55*M55</f>
        <v>3.0000000000000001E-3</v>
      </c>
      <c r="O55" s="154"/>
      <c r="P55" s="154" t="s">
        <v>183</v>
      </c>
      <c r="Q55" s="153"/>
      <c r="R55" s="153"/>
      <c r="S55" s="153"/>
      <c r="T55" s="157"/>
      <c r="U55" s="157"/>
      <c r="V55" s="157" t="s">
        <v>282</v>
      </c>
      <c r="W55" s="158"/>
      <c r="X55" s="151" t="s">
        <v>293</v>
      </c>
      <c r="Y55" s="151" t="s">
        <v>290</v>
      </c>
      <c r="Z55" s="154" t="s">
        <v>294</v>
      </c>
      <c r="AA55" s="154"/>
      <c r="AB55" s="154"/>
      <c r="AC55" s="154"/>
      <c r="AD55" s="154"/>
      <c r="AE55" s="154"/>
      <c r="AF55" s="154"/>
      <c r="AG55" s="154"/>
      <c r="AH55" s="154"/>
      <c r="AJ55" s="94" t="s">
        <v>283</v>
      </c>
      <c r="AK55" s="94" t="s">
        <v>187</v>
      </c>
    </row>
    <row r="56" spans="1:37">
      <c r="A56" s="149"/>
      <c r="B56" s="159"/>
      <c r="C56" s="151"/>
      <c r="D56" s="160" t="s">
        <v>295</v>
      </c>
      <c r="E56" s="161">
        <f>J56</f>
        <v>0</v>
      </c>
      <c r="F56" s="154"/>
      <c r="G56" s="155"/>
      <c r="H56" s="161">
        <f>SUM(H53:H55)</f>
        <v>0</v>
      </c>
      <c r="I56" s="161">
        <f>SUM(I53:I55)</f>
        <v>0</v>
      </c>
      <c r="J56" s="161">
        <f>SUM(J53:J55)</f>
        <v>0</v>
      </c>
      <c r="K56" s="156"/>
      <c r="L56" s="162">
        <f>SUM(L53:L55)</f>
        <v>6.5000000000000002E-2</v>
      </c>
      <c r="M56" s="153"/>
      <c r="N56" s="163">
        <f>SUM(N53:N55)</f>
        <v>3.0000000000000001E-3</v>
      </c>
      <c r="O56" s="154"/>
      <c r="P56" s="154"/>
      <c r="Q56" s="153"/>
      <c r="R56" s="153"/>
      <c r="S56" s="153"/>
      <c r="T56" s="157"/>
      <c r="U56" s="157"/>
      <c r="V56" s="157"/>
      <c r="W56" s="158">
        <f>SUM(W53:W55)</f>
        <v>0</v>
      </c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</row>
    <row r="57" spans="1:37">
      <c r="A57" s="149"/>
      <c r="B57" s="159"/>
      <c r="C57" s="151"/>
      <c r="D57" s="152"/>
      <c r="E57" s="153"/>
      <c r="F57" s="154"/>
      <c r="G57" s="155"/>
      <c r="H57" s="155"/>
      <c r="I57" s="155"/>
      <c r="J57" s="155"/>
      <c r="K57" s="156"/>
      <c r="L57" s="156"/>
      <c r="M57" s="153"/>
      <c r="N57" s="153"/>
      <c r="O57" s="154"/>
      <c r="P57" s="154"/>
      <c r="Q57" s="153"/>
      <c r="R57" s="153"/>
      <c r="S57" s="153"/>
      <c r="T57" s="157"/>
      <c r="U57" s="157"/>
      <c r="V57" s="157"/>
      <c r="W57" s="158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</row>
    <row r="58" spans="1:37">
      <c r="A58" s="149"/>
      <c r="B58" s="151" t="s">
        <v>296</v>
      </c>
      <c r="C58" s="151"/>
      <c r="D58" s="152"/>
      <c r="E58" s="153"/>
      <c r="F58" s="154"/>
      <c r="G58" s="155"/>
      <c r="H58" s="155"/>
      <c r="I58" s="155"/>
      <c r="J58" s="155"/>
      <c r="K58" s="156"/>
      <c r="L58" s="156"/>
      <c r="M58" s="153"/>
      <c r="N58" s="153"/>
      <c r="O58" s="154"/>
      <c r="P58" s="154"/>
      <c r="Q58" s="153"/>
      <c r="R58" s="153"/>
      <c r="S58" s="153"/>
      <c r="T58" s="157"/>
      <c r="U58" s="157"/>
      <c r="V58" s="157"/>
      <c r="W58" s="158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</row>
    <row r="59" spans="1:37">
      <c r="A59" s="149">
        <v>28</v>
      </c>
      <c r="B59" s="159" t="s">
        <v>297</v>
      </c>
      <c r="C59" s="151" t="s">
        <v>298</v>
      </c>
      <c r="D59" s="152" t="s">
        <v>299</v>
      </c>
      <c r="E59" s="153">
        <v>2</v>
      </c>
      <c r="F59" s="154" t="s">
        <v>214</v>
      </c>
      <c r="G59" s="155"/>
      <c r="H59" s="155">
        <f>ROUND(E59*G59,2)</f>
        <v>0</v>
      </c>
      <c r="I59" s="155"/>
      <c r="J59" s="155">
        <f>ROUND(E59*G59,2)</f>
        <v>0</v>
      </c>
      <c r="K59" s="156"/>
      <c r="L59" s="156">
        <f>E59*K59</f>
        <v>0</v>
      </c>
      <c r="M59" s="153"/>
      <c r="N59" s="153">
        <f>E59*M59</f>
        <v>0</v>
      </c>
      <c r="O59" s="154"/>
      <c r="P59" s="154" t="s">
        <v>183</v>
      </c>
      <c r="Q59" s="153"/>
      <c r="R59" s="153"/>
      <c r="S59" s="153"/>
      <c r="T59" s="157"/>
      <c r="U59" s="157"/>
      <c r="V59" s="157" t="s">
        <v>282</v>
      </c>
      <c r="W59" s="158"/>
      <c r="X59" s="151" t="s">
        <v>300</v>
      </c>
      <c r="Y59" s="151" t="s">
        <v>298</v>
      </c>
      <c r="Z59" s="154" t="s">
        <v>301</v>
      </c>
      <c r="AA59" s="154"/>
      <c r="AB59" s="154"/>
      <c r="AC59" s="154"/>
      <c r="AD59" s="154"/>
      <c r="AE59" s="154"/>
      <c r="AF59" s="154"/>
      <c r="AG59" s="154"/>
      <c r="AH59" s="154"/>
      <c r="AJ59" s="94" t="s">
        <v>283</v>
      </c>
      <c r="AK59" s="94" t="s">
        <v>187</v>
      </c>
    </row>
    <row r="60" spans="1:37">
      <c r="A60" s="149">
        <v>29</v>
      </c>
      <c r="B60" s="164" t="s">
        <v>217</v>
      </c>
      <c r="C60" s="150" t="s">
        <v>302</v>
      </c>
      <c r="D60" s="152" t="s">
        <v>303</v>
      </c>
      <c r="E60" s="153">
        <v>2</v>
      </c>
      <c r="F60" s="154" t="s">
        <v>214</v>
      </c>
      <c r="G60" s="155"/>
      <c r="H60" s="155"/>
      <c r="I60" s="155">
        <f>ROUND(E60*G60,2)</f>
        <v>0</v>
      </c>
      <c r="J60" s="155">
        <f>ROUND(E60*G60,2)</f>
        <v>0</v>
      </c>
      <c r="K60" s="156">
        <v>0.122</v>
      </c>
      <c r="L60" s="156">
        <f>E60*K60</f>
        <v>0.24399999999999999</v>
      </c>
      <c r="M60" s="153"/>
      <c r="N60" s="153">
        <f>E60*M60</f>
        <v>0</v>
      </c>
      <c r="O60" s="154"/>
      <c r="P60" s="154" t="s">
        <v>183</v>
      </c>
      <c r="Q60" s="153"/>
      <c r="R60" s="153"/>
      <c r="S60" s="153"/>
      <c r="T60" s="157"/>
      <c r="U60" s="157"/>
      <c r="V60" s="157" t="s">
        <v>89</v>
      </c>
      <c r="W60" s="158"/>
      <c r="X60" s="151" t="s">
        <v>302</v>
      </c>
      <c r="Y60" s="151" t="s">
        <v>302</v>
      </c>
      <c r="Z60" s="154" t="s">
        <v>304</v>
      </c>
      <c r="AA60" s="151" t="s">
        <v>183</v>
      </c>
      <c r="AB60" s="154"/>
      <c r="AC60" s="154"/>
      <c r="AD60" s="154"/>
      <c r="AE60" s="154"/>
      <c r="AF60" s="154"/>
      <c r="AG60" s="154"/>
      <c r="AH60" s="154"/>
      <c r="AJ60" s="94" t="s">
        <v>289</v>
      </c>
      <c r="AK60" s="94" t="s">
        <v>187</v>
      </c>
    </row>
    <row r="61" spans="1:37">
      <c r="A61" s="149"/>
      <c r="B61" s="159"/>
      <c r="C61" s="151"/>
      <c r="D61" s="160" t="s">
        <v>305</v>
      </c>
      <c r="E61" s="161">
        <f>J61</f>
        <v>0</v>
      </c>
      <c r="F61" s="154"/>
      <c r="G61" s="155"/>
      <c r="H61" s="161">
        <f>SUM(H58:H60)</f>
        <v>0</v>
      </c>
      <c r="I61" s="161">
        <f>SUM(I58:I60)</f>
        <v>0</v>
      </c>
      <c r="J61" s="161">
        <f>SUM(J58:J60)</f>
        <v>0</v>
      </c>
      <c r="K61" s="156"/>
      <c r="L61" s="162">
        <f>SUM(L58:L60)</f>
        <v>0.24399999999999999</v>
      </c>
      <c r="M61" s="153"/>
      <c r="N61" s="163">
        <f>SUM(N58:N60)</f>
        <v>0</v>
      </c>
      <c r="O61" s="154"/>
      <c r="P61" s="154"/>
      <c r="Q61" s="153"/>
      <c r="R61" s="153"/>
      <c r="S61" s="153"/>
      <c r="T61" s="157"/>
      <c r="U61" s="157"/>
      <c r="V61" s="157"/>
      <c r="W61" s="158">
        <f>SUM(W58:W60)</f>
        <v>0</v>
      </c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</row>
    <row r="62" spans="1:37">
      <c r="A62" s="149"/>
      <c r="B62" s="159"/>
      <c r="C62" s="151"/>
      <c r="D62" s="152"/>
      <c r="E62" s="153"/>
      <c r="F62" s="154"/>
      <c r="G62" s="155"/>
      <c r="H62" s="155"/>
      <c r="I62" s="155"/>
      <c r="J62" s="155"/>
      <c r="K62" s="156"/>
      <c r="L62" s="156"/>
      <c r="M62" s="153"/>
      <c r="N62" s="153"/>
      <c r="O62" s="154"/>
      <c r="P62" s="154"/>
      <c r="Q62" s="153"/>
      <c r="R62" s="153"/>
      <c r="S62" s="153"/>
      <c r="T62" s="157"/>
      <c r="U62" s="157"/>
      <c r="V62" s="157"/>
      <c r="W62" s="158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</row>
    <row r="63" spans="1:37">
      <c r="A63" s="149"/>
      <c r="B63" s="151" t="s">
        <v>306</v>
      </c>
      <c r="C63" s="151"/>
      <c r="D63" s="152"/>
      <c r="E63" s="153"/>
      <c r="F63" s="154"/>
      <c r="G63" s="155"/>
      <c r="H63" s="155"/>
      <c r="I63" s="155"/>
      <c r="J63" s="155"/>
      <c r="K63" s="156"/>
      <c r="L63" s="156"/>
      <c r="M63" s="153"/>
      <c r="N63" s="153"/>
      <c r="O63" s="154"/>
      <c r="P63" s="154"/>
      <c r="Q63" s="153"/>
      <c r="R63" s="153"/>
      <c r="S63" s="153"/>
      <c r="T63" s="157"/>
      <c r="U63" s="157"/>
      <c r="V63" s="157"/>
      <c r="W63" s="158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</row>
    <row r="64" spans="1:37" ht="25.5">
      <c r="A64" s="149">
        <v>30</v>
      </c>
      <c r="B64" s="159" t="s">
        <v>307</v>
      </c>
      <c r="C64" s="151" t="s">
        <v>308</v>
      </c>
      <c r="D64" s="152" t="s">
        <v>309</v>
      </c>
      <c r="E64" s="153">
        <v>71.89</v>
      </c>
      <c r="F64" s="154" t="s">
        <v>191</v>
      </c>
      <c r="G64" s="155"/>
      <c r="H64" s="155">
        <f>ROUND(E64*G64,2)</f>
        <v>0</v>
      </c>
      <c r="I64" s="155"/>
      <c r="J64" s="155">
        <f>ROUND(E64*G64,2)</f>
        <v>0</v>
      </c>
      <c r="K64" s="156">
        <v>5.0229999999999997E-2</v>
      </c>
      <c r="L64" s="156">
        <f>E64*K64</f>
        <v>3.6110346999999998</v>
      </c>
      <c r="M64" s="153"/>
      <c r="N64" s="153">
        <f>E64*M64</f>
        <v>0</v>
      </c>
      <c r="O64" s="154"/>
      <c r="P64" s="154" t="s">
        <v>183</v>
      </c>
      <c r="Q64" s="153"/>
      <c r="R64" s="153"/>
      <c r="S64" s="153"/>
      <c r="T64" s="157"/>
      <c r="U64" s="157"/>
      <c r="V64" s="157" t="s">
        <v>282</v>
      </c>
      <c r="W64" s="158"/>
      <c r="X64" s="151" t="s">
        <v>310</v>
      </c>
      <c r="Y64" s="151" t="s">
        <v>308</v>
      </c>
      <c r="Z64" s="154" t="s">
        <v>311</v>
      </c>
      <c r="AA64" s="154"/>
      <c r="AB64" s="154"/>
      <c r="AC64" s="154"/>
      <c r="AD64" s="154"/>
      <c r="AE64" s="154"/>
      <c r="AF64" s="154"/>
      <c r="AG64" s="154"/>
      <c r="AH64" s="154"/>
      <c r="AJ64" s="94" t="s">
        <v>283</v>
      </c>
      <c r="AK64" s="94" t="s">
        <v>187</v>
      </c>
    </row>
    <row r="65" spans="1:37">
      <c r="A65" s="149">
        <v>31</v>
      </c>
      <c r="B65" s="164" t="s">
        <v>217</v>
      </c>
      <c r="C65" s="150" t="s">
        <v>312</v>
      </c>
      <c r="D65" s="152" t="s">
        <v>313</v>
      </c>
      <c r="E65" s="153">
        <v>73.328000000000003</v>
      </c>
      <c r="F65" s="154" t="s">
        <v>191</v>
      </c>
      <c r="G65" s="155"/>
      <c r="H65" s="155"/>
      <c r="I65" s="155">
        <f>ROUND(E65*G65,2)</f>
        <v>0</v>
      </c>
      <c r="J65" s="155">
        <f>ROUND(E65*G65,2)</f>
        <v>0</v>
      </c>
      <c r="K65" s="156">
        <v>1.6299999999999999E-2</v>
      </c>
      <c r="L65" s="156">
        <f>E65*K65</f>
        <v>1.1952464</v>
      </c>
      <c r="M65" s="153"/>
      <c r="N65" s="153">
        <f>E65*M65</f>
        <v>0</v>
      </c>
      <c r="O65" s="154"/>
      <c r="P65" s="154" t="s">
        <v>183</v>
      </c>
      <c r="Q65" s="153"/>
      <c r="R65" s="153"/>
      <c r="S65" s="153"/>
      <c r="T65" s="157"/>
      <c r="U65" s="157"/>
      <c r="V65" s="157" t="s">
        <v>89</v>
      </c>
      <c r="W65" s="158"/>
      <c r="X65" s="151" t="s">
        <v>312</v>
      </c>
      <c r="Y65" s="151" t="s">
        <v>312</v>
      </c>
      <c r="Z65" s="154" t="s">
        <v>314</v>
      </c>
      <c r="AA65" s="151" t="s">
        <v>315</v>
      </c>
      <c r="AB65" s="154"/>
      <c r="AC65" s="154"/>
      <c r="AD65" s="154"/>
      <c r="AE65" s="154"/>
      <c r="AF65" s="154"/>
      <c r="AG65" s="154"/>
      <c r="AH65" s="154"/>
      <c r="AJ65" s="94" t="s">
        <v>289</v>
      </c>
      <c r="AK65" s="94" t="s">
        <v>187</v>
      </c>
    </row>
    <row r="66" spans="1:37">
      <c r="A66" s="149"/>
      <c r="B66" s="159"/>
      <c r="C66" s="151"/>
      <c r="D66" s="160" t="s">
        <v>316</v>
      </c>
      <c r="E66" s="161">
        <f>J66</f>
        <v>0</v>
      </c>
      <c r="F66" s="154"/>
      <c r="G66" s="155"/>
      <c r="H66" s="161">
        <f>SUM(H63:H65)</f>
        <v>0</v>
      </c>
      <c r="I66" s="161">
        <f>SUM(I63:I65)</f>
        <v>0</v>
      </c>
      <c r="J66" s="161">
        <f>SUM(J63:J65)</f>
        <v>0</v>
      </c>
      <c r="K66" s="156"/>
      <c r="L66" s="162">
        <f>SUM(L63:L65)</f>
        <v>4.8062810999999996</v>
      </c>
      <c r="M66" s="153"/>
      <c r="N66" s="163">
        <f>SUM(N63:N65)</f>
        <v>0</v>
      </c>
      <c r="O66" s="154"/>
      <c r="P66" s="154"/>
      <c r="Q66" s="153"/>
      <c r="R66" s="153"/>
      <c r="S66" s="153"/>
      <c r="T66" s="157"/>
      <c r="U66" s="157"/>
      <c r="V66" s="157"/>
      <c r="W66" s="158">
        <f>SUM(W63:W65)</f>
        <v>0</v>
      </c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</row>
    <row r="67" spans="1:37">
      <c r="A67" s="149"/>
      <c r="B67" s="159"/>
      <c r="C67" s="151"/>
      <c r="D67" s="152"/>
      <c r="E67" s="153"/>
      <c r="F67" s="154"/>
      <c r="G67" s="155"/>
      <c r="H67" s="155"/>
      <c r="I67" s="155"/>
      <c r="J67" s="155"/>
      <c r="K67" s="156"/>
      <c r="L67" s="156"/>
      <c r="M67" s="153"/>
      <c r="N67" s="153"/>
      <c r="O67" s="154"/>
      <c r="P67" s="154"/>
      <c r="Q67" s="153"/>
      <c r="R67" s="153"/>
      <c r="S67" s="153"/>
      <c r="T67" s="157"/>
      <c r="U67" s="157"/>
      <c r="V67" s="157"/>
      <c r="W67" s="158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</row>
    <row r="68" spans="1:37">
      <c r="A68" s="149"/>
      <c r="B68" s="151" t="s">
        <v>317</v>
      </c>
      <c r="C68" s="151"/>
      <c r="D68" s="152"/>
      <c r="E68" s="153"/>
      <c r="F68" s="154"/>
      <c r="G68" s="155"/>
      <c r="H68" s="155"/>
      <c r="I68" s="155"/>
      <c r="J68" s="155"/>
      <c r="K68" s="156"/>
      <c r="L68" s="156"/>
      <c r="M68" s="153"/>
      <c r="N68" s="153"/>
      <c r="O68" s="154"/>
      <c r="P68" s="154"/>
      <c r="Q68" s="153"/>
      <c r="R68" s="153"/>
      <c r="S68" s="153"/>
      <c r="T68" s="157"/>
      <c r="U68" s="157"/>
      <c r="V68" s="157"/>
      <c r="W68" s="158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</row>
    <row r="69" spans="1:37">
      <c r="A69" s="149">
        <v>32</v>
      </c>
      <c r="B69" s="159" t="s">
        <v>318</v>
      </c>
      <c r="C69" s="151" t="s">
        <v>319</v>
      </c>
      <c r="D69" s="152" t="s">
        <v>320</v>
      </c>
      <c r="E69" s="153">
        <v>25.553999999999998</v>
      </c>
      <c r="F69" s="154" t="s">
        <v>321</v>
      </c>
      <c r="G69" s="155"/>
      <c r="H69" s="155">
        <f>ROUND(E69*G69,2)</f>
        <v>0</v>
      </c>
      <c r="I69" s="155"/>
      <c r="J69" s="155">
        <f>ROUND(E69*G69,2)</f>
        <v>0</v>
      </c>
      <c r="K69" s="156">
        <v>2.5000000000000001E-4</v>
      </c>
      <c r="L69" s="156">
        <f>E69*K69</f>
        <v>6.3885000000000001E-3</v>
      </c>
      <c r="M69" s="153"/>
      <c r="N69" s="153">
        <f>E69*M69</f>
        <v>0</v>
      </c>
      <c r="O69" s="154"/>
      <c r="P69" s="154" t="s">
        <v>183</v>
      </c>
      <c r="Q69" s="153"/>
      <c r="R69" s="153"/>
      <c r="S69" s="153"/>
      <c r="T69" s="157"/>
      <c r="U69" s="157"/>
      <c r="V69" s="157" t="s">
        <v>282</v>
      </c>
      <c r="W69" s="158"/>
      <c r="X69" s="151" t="s">
        <v>322</v>
      </c>
      <c r="Y69" s="151" t="s">
        <v>319</v>
      </c>
      <c r="Z69" s="154" t="s">
        <v>201</v>
      </c>
      <c r="AA69" s="154"/>
      <c r="AB69" s="154"/>
      <c r="AC69" s="154"/>
      <c r="AD69" s="154"/>
      <c r="AE69" s="154"/>
      <c r="AF69" s="154"/>
      <c r="AG69" s="154"/>
      <c r="AH69" s="154"/>
      <c r="AJ69" s="94" t="s">
        <v>283</v>
      </c>
      <c r="AK69" s="94" t="s">
        <v>187</v>
      </c>
    </row>
    <row r="70" spans="1:37">
      <c r="A70" s="149">
        <v>33</v>
      </c>
      <c r="B70" s="164" t="s">
        <v>217</v>
      </c>
      <c r="C70" s="150" t="s">
        <v>323</v>
      </c>
      <c r="D70" s="152" t="s">
        <v>324</v>
      </c>
      <c r="E70" s="153">
        <v>26.065000000000001</v>
      </c>
      <c r="F70" s="154" t="s">
        <v>321</v>
      </c>
      <c r="G70" s="155"/>
      <c r="H70" s="155"/>
      <c r="I70" s="155">
        <f>ROUND(E70*G70,2)</f>
        <v>0</v>
      </c>
      <c r="J70" s="155">
        <f>ROUND(E70*G70,2)</f>
        <v>0</v>
      </c>
      <c r="K70" s="156"/>
      <c r="L70" s="156">
        <f>E70*K70</f>
        <v>0</v>
      </c>
      <c r="M70" s="153"/>
      <c r="N70" s="153">
        <f>E70*M70</f>
        <v>0</v>
      </c>
      <c r="O70" s="154"/>
      <c r="P70" s="154" t="s">
        <v>183</v>
      </c>
      <c r="Q70" s="153"/>
      <c r="R70" s="153"/>
      <c r="S70" s="153"/>
      <c r="T70" s="157"/>
      <c r="U70" s="157"/>
      <c r="V70" s="157" t="s">
        <v>89</v>
      </c>
      <c r="W70" s="158"/>
      <c r="X70" s="151" t="s">
        <v>323</v>
      </c>
      <c r="Y70" s="151" t="s">
        <v>323</v>
      </c>
      <c r="Z70" s="154" t="s">
        <v>325</v>
      </c>
      <c r="AA70" s="151" t="s">
        <v>326</v>
      </c>
      <c r="AB70" s="154"/>
      <c r="AC70" s="154"/>
      <c r="AD70" s="154"/>
      <c r="AE70" s="154"/>
      <c r="AF70" s="154"/>
      <c r="AG70" s="154"/>
      <c r="AH70" s="154"/>
      <c r="AJ70" s="94" t="s">
        <v>289</v>
      </c>
      <c r="AK70" s="94" t="s">
        <v>187</v>
      </c>
    </row>
    <row r="71" spans="1:37">
      <c r="A71" s="149">
        <v>34</v>
      </c>
      <c r="B71" s="159" t="s">
        <v>318</v>
      </c>
      <c r="C71" s="151" t="s">
        <v>327</v>
      </c>
      <c r="D71" s="152" t="s">
        <v>328</v>
      </c>
      <c r="E71" s="153">
        <v>23.17</v>
      </c>
      <c r="F71" s="154" t="s">
        <v>191</v>
      </c>
      <c r="G71" s="155"/>
      <c r="H71" s="155">
        <f>ROUND(E71*G71,2)</f>
        <v>0</v>
      </c>
      <c r="I71" s="155"/>
      <c r="J71" s="155">
        <f>ROUND(E71*G71,2)</f>
        <v>0</v>
      </c>
      <c r="K71" s="156"/>
      <c r="L71" s="156">
        <f>E71*K71</f>
        <v>0</v>
      </c>
      <c r="M71" s="153">
        <v>1E-3</v>
      </c>
      <c r="N71" s="153">
        <f>E71*M71</f>
        <v>2.3170000000000003E-2</v>
      </c>
      <c r="O71" s="154"/>
      <c r="P71" s="154" t="s">
        <v>183</v>
      </c>
      <c r="Q71" s="153"/>
      <c r="R71" s="153"/>
      <c r="S71" s="153"/>
      <c r="T71" s="157"/>
      <c r="U71" s="157"/>
      <c r="V71" s="157" t="s">
        <v>282</v>
      </c>
      <c r="W71" s="158"/>
      <c r="X71" s="151" t="s">
        <v>329</v>
      </c>
      <c r="Y71" s="151" t="s">
        <v>327</v>
      </c>
      <c r="Z71" s="154" t="s">
        <v>330</v>
      </c>
      <c r="AA71" s="154"/>
      <c r="AB71" s="154"/>
      <c r="AC71" s="154"/>
      <c r="AD71" s="154"/>
      <c r="AE71" s="154"/>
      <c r="AF71" s="154"/>
      <c r="AG71" s="154"/>
      <c r="AH71" s="154"/>
      <c r="AJ71" s="94" t="s">
        <v>283</v>
      </c>
      <c r="AK71" s="94" t="s">
        <v>187</v>
      </c>
    </row>
    <row r="72" spans="1:37">
      <c r="A72" s="149">
        <v>35</v>
      </c>
      <c r="B72" s="159" t="s">
        <v>318</v>
      </c>
      <c r="C72" s="151" t="s">
        <v>331</v>
      </c>
      <c r="D72" s="152" t="s">
        <v>332</v>
      </c>
      <c r="E72" s="153">
        <v>23.17</v>
      </c>
      <c r="F72" s="154" t="s">
        <v>191</v>
      </c>
      <c r="G72" s="155"/>
      <c r="H72" s="155">
        <f>ROUND(E72*G72,2)</f>
        <v>0</v>
      </c>
      <c r="I72" s="155"/>
      <c r="J72" s="155">
        <f>ROUND(E72*G72,2)</f>
        <v>0</v>
      </c>
      <c r="K72" s="156">
        <v>3.6000000000000002E-4</v>
      </c>
      <c r="L72" s="156">
        <f>E72*K72</f>
        <v>8.3412000000000017E-3</v>
      </c>
      <c r="M72" s="153"/>
      <c r="N72" s="153">
        <f>E72*M72</f>
        <v>0</v>
      </c>
      <c r="O72" s="154"/>
      <c r="P72" s="154" t="s">
        <v>183</v>
      </c>
      <c r="Q72" s="153"/>
      <c r="R72" s="153"/>
      <c r="S72" s="153"/>
      <c r="T72" s="157"/>
      <c r="U72" s="157"/>
      <c r="V72" s="157" t="s">
        <v>282</v>
      </c>
      <c r="W72" s="158"/>
      <c r="X72" s="151" t="s">
        <v>333</v>
      </c>
      <c r="Y72" s="151" t="s">
        <v>331</v>
      </c>
      <c r="Z72" s="154" t="s">
        <v>330</v>
      </c>
      <c r="AA72" s="154"/>
      <c r="AB72" s="154"/>
      <c r="AC72" s="154"/>
      <c r="AD72" s="154"/>
      <c r="AE72" s="154"/>
      <c r="AF72" s="154"/>
      <c r="AG72" s="154"/>
      <c r="AH72" s="154"/>
      <c r="AJ72" s="94" t="s">
        <v>283</v>
      </c>
      <c r="AK72" s="94" t="s">
        <v>187</v>
      </c>
    </row>
    <row r="73" spans="1:37" ht="38.25">
      <c r="A73" s="149">
        <v>36</v>
      </c>
      <c r="B73" s="164" t="s">
        <v>217</v>
      </c>
      <c r="C73" s="150" t="s">
        <v>334</v>
      </c>
      <c r="D73" s="152" t="s">
        <v>335</v>
      </c>
      <c r="E73" s="153">
        <v>23.864999999999998</v>
      </c>
      <c r="F73" s="154" t="s">
        <v>191</v>
      </c>
      <c r="G73" s="155"/>
      <c r="H73" s="155"/>
      <c r="I73" s="155">
        <f>ROUND(E73*G73,2)</f>
        <v>0</v>
      </c>
      <c r="J73" s="155">
        <f>ROUND(E73*G73,2)</f>
        <v>0</v>
      </c>
      <c r="K73" s="156"/>
      <c r="L73" s="156">
        <f>E73*K73</f>
        <v>0</v>
      </c>
      <c r="M73" s="153"/>
      <c r="N73" s="153">
        <f>E73*M73</f>
        <v>0</v>
      </c>
      <c r="O73" s="154"/>
      <c r="P73" s="154" t="s">
        <v>183</v>
      </c>
      <c r="Q73" s="153"/>
      <c r="R73" s="153"/>
      <c r="S73" s="153"/>
      <c r="T73" s="157"/>
      <c r="U73" s="157"/>
      <c r="V73" s="157" t="s">
        <v>89</v>
      </c>
      <c r="W73" s="158"/>
      <c r="X73" s="151" t="s">
        <v>334</v>
      </c>
      <c r="Y73" s="151" t="s">
        <v>334</v>
      </c>
      <c r="Z73" s="154" t="s">
        <v>201</v>
      </c>
      <c r="AA73" s="151" t="s">
        <v>183</v>
      </c>
      <c r="AB73" s="154"/>
      <c r="AC73" s="154"/>
      <c r="AD73" s="154"/>
      <c r="AE73" s="154"/>
      <c r="AF73" s="154"/>
      <c r="AG73" s="154"/>
      <c r="AH73" s="154"/>
      <c r="AJ73" s="94" t="s">
        <v>289</v>
      </c>
      <c r="AK73" s="94" t="s">
        <v>187</v>
      </c>
    </row>
    <row r="74" spans="1:37">
      <c r="A74" s="149"/>
      <c r="B74" s="159"/>
      <c r="C74" s="151"/>
      <c r="D74" s="160" t="s">
        <v>336</v>
      </c>
      <c r="E74" s="161">
        <f>J74</f>
        <v>0</v>
      </c>
      <c r="F74" s="154"/>
      <c r="G74" s="155"/>
      <c r="H74" s="161">
        <f>SUM(H68:H73)</f>
        <v>0</v>
      </c>
      <c r="I74" s="161">
        <f>SUM(I68:I73)</f>
        <v>0</v>
      </c>
      <c r="J74" s="161">
        <f>SUM(J68:J73)</f>
        <v>0</v>
      </c>
      <c r="K74" s="156"/>
      <c r="L74" s="162">
        <f>SUM(L68:L73)</f>
        <v>1.4729700000000002E-2</v>
      </c>
      <c r="M74" s="153"/>
      <c r="N74" s="163">
        <f>SUM(N68:N73)</f>
        <v>2.3170000000000003E-2</v>
      </c>
      <c r="O74" s="154"/>
      <c r="P74" s="154"/>
      <c r="Q74" s="153"/>
      <c r="R74" s="153"/>
      <c r="S74" s="153"/>
      <c r="T74" s="157"/>
      <c r="U74" s="157"/>
      <c r="V74" s="157"/>
      <c r="W74" s="158">
        <f>SUM(W68:W73)</f>
        <v>0</v>
      </c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</row>
    <row r="75" spans="1:37">
      <c r="A75" s="149"/>
      <c r="B75" s="159"/>
      <c r="C75" s="151"/>
      <c r="D75" s="152"/>
      <c r="E75" s="153"/>
      <c r="F75" s="154"/>
      <c r="G75" s="155"/>
      <c r="H75" s="155"/>
      <c r="I75" s="155"/>
      <c r="J75" s="155"/>
      <c r="K75" s="156"/>
      <c r="L75" s="156"/>
      <c r="M75" s="153"/>
      <c r="N75" s="153"/>
      <c r="O75" s="154"/>
      <c r="P75" s="154"/>
      <c r="Q75" s="153"/>
      <c r="R75" s="153"/>
      <c r="S75" s="153"/>
      <c r="T75" s="157"/>
      <c r="U75" s="157"/>
      <c r="V75" s="157"/>
      <c r="W75" s="158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</row>
    <row r="76" spans="1:37">
      <c r="A76" s="149"/>
      <c r="B76" s="151" t="s">
        <v>337</v>
      </c>
      <c r="C76" s="151"/>
      <c r="D76" s="152"/>
      <c r="E76" s="153"/>
      <c r="F76" s="154"/>
      <c r="G76" s="155"/>
      <c r="H76" s="155"/>
      <c r="I76" s="155"/>
      <c r="J76" s="155"/>
      <c r="K76" s="156"/>
      <c r="L76" s="156"/>
      <c r="M76" s="153"/>
      <c r="N76" s="153"/>
      <c r="O76" s="154"/>
      <c r="P76" s="154"/>
      <c r="Q76" s="153"/>
      <c r="R76" s="153"/>
      <c r="S76" s="153"/>
      <c r="T76" s="157"/>
      <c r="U76" s="157"/>
      <c r="V76" s="157"/>
      <c r="W76" s="158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</row>
    <row r="77" spans="1:37" ht="38.25">
      <c r="A77" s="149">
        <v>37</v>
      </c>
      <c r="B77" s="159" t="s">
        <v>307</v>
      </c>
      <c r="C77" s="151" t="s">
        <v>338</v>
      </c>
      <c r="D77" s="152" t="s">
        <v>339</v>
      </c>
      <c r="E77" s="153">
        <v>105.345</v>
      </c>
      <c r="F77" s="154" t="s">
        <v>191</v>
      </c>
      <c r="G77" s="155"/>
      <c r="H77" s="155">
        <f>ROUND(E77*G77,2)</f>
        <v>0</v>
      </c>
      <c r="I77" s="155"/>
      <c r="J77" s="155">
        <f>ROUND(E77*G77,2)</f>
        <v>0</v>
      </c>
      <c r="K77" s="156">
        <v>4.9000000000000002E-2</v>
      </c>
      <c r="L77" s="156">
        <f>E77*K77</f>
        <v>5.161905</v>
      </c>
      <c r="M77" s="153"/>
      <c r="N77" s="153">
        <f>E77*M77</f>
        <v>0</v>
      </c>
      <c r="O77" s="154"/>
      <c r="P77" s="154" t="s">
        <v>183</v>
      </c>
      <c r="Q77" s="153"/>
      <c r="R77" s="153"/>
      <c r="S77" s="153"/>
      <c r="T77" s="157"/>
      <c r="U77" s="157"/>
      <c r="V77" s="157" t="s">
        <v>282</v>
      </c>
      <c r="W77" s="158"/>
      <c r="X77" s="151" t="s">
        <v>340</v>
      </c>
      <c r="Y77" s="151" t="s">
        <v>338</v>
      </c>
      <c r="Z77" s="154" t="s">
        <v>201</v>
      </c>
      <c r="AA77" s="154"/>
      <c r="AB77" s="154"/>
      <c r="AC77" s="154"/>
      <c r="AD77" s="154"/>
      <c r="AE77" s="154"/>
      <c r="AF77" s="154"/>
      <c r="AG77" s="154"/>
      <c r="AH77" s="154"/>
      <c r="AJ77" s="94" t="s">
        <v>283</v>
      </c>
      <c r="AK77" s="94" t="s">
        <v>187</v>
      </c>
    </row>
    <row r="78" spans="1:37">
      <c r="A78" s="149">
        <v>38</v>
      </c>
      <c r="B78" s="164" t="s">
        <v>217</v>
      </c>
      <c r="C78" s="150" t="s">
        <v>341</v>
      </c>
      <c r="D78" s="152" t="s">
        <v>342</v>
      </c>
      <c r="E78" s="153">
        <v>107.452</v>
      </c>
      <c r="F78" s="154" t="s">
        <v>191</v>
      </c>
      <c r="G78" s="155"/>
      <c r="H78" s="155"/>
      <c r="I78" s="155">
        <f>ROUND(E78*G78,2)</f>
        <v>0</v>
      </c>
      <c r="J78" s="155">
        <f>ROUND(E78*G78,2)</f>
        <v>0</v>
      </c>
      <c r="K78" s="156">
        <v>1.67E-2</v>
      </c>
      <c r="L78" s="156">
        <f>E78*K78</f>
        <v>1.7944483999999998</v>
      </c>
      <c r="M78" s="153"/>
      <c r="N78" s="153">
        <f>E78*M78</f>
        <v>0</v>
      </c>
      <c r="O78" s="154"/>
      <c r="P78" s="154" t="s">
        <v>183</v>
      </c>
      <c r="Q78" s="153"/>
      <c r="R78" s="153"/>
      <c r="S78" s="153"/>
      <c r="T78" s="157"/>
      <c r="U78" s="157"/>
      <c r="V78" s="157" t="s">
        <v>89</v>
      </c>
      <c r="W78" s="158"/>
      <c r="X78" s="151" t="s">
        <v>341</v>
      </c>
      <c r="Y78" s="151" t="s">
        <v>341</v>
      </c>
      <c r="Z78" s="154" t="s">
        <v>314</v>
      </c>
      <c r="AA78" s="151" t="s">
        <v>183</v>
      </c>
      <c r="AB78" s="154"/>
      <c r="AC78" s="154"/>
      <c r="AD78" s="154"/>
      <c r="AE78" s="154"/>
      <c r="AF78" s="154"/>
      <c r="AG78" s="154"/>
      <c r="AH78" s="154"/>
      <c r="AJ78" s="94" t="s">
        <v>289</v>
      </c>
      <c r="AK78" s="94" t="s">
        <v>187</v>
      </c>
    </row>
    <row r="79" spans="1:37">
      <c r="A79" s="149"/>
      <c r="B79" s="159"/>
      <c r="C79" s="151"/>
      <c r="D79" s="160" t="s">
        <v>343</v>
      </c>
      <c r="E79" s="161">
        <f>J79</f>
        <v>0</v>
      </c>
      <c r="F79" s="154"/>
      <c r="G79" s="155"/>
      <c r="H79" s="161">
        <f>SUM(H76:H78)</f>
        <v>0</v>
      </c>
      <c r="I79" s="161">
        <f>SUM(I76:I78)</f>
        <v>0</v>
      </c>
      <c r="J79" s="161">
        <f>SUM(J76:J78)</f>
        <v>0</v>
      </c>
      <c r="K79" s="156"/>
      <c r="L79" s="162">
        <f>SUM(L76:L78)</f>
        <v>6.9563533999999994</v>
      </c>
      <c r="M79" s="153"/>
      <c r="N79" s="163">
        <f>SUM(N76:N78)</f>
        <v>0</v>
      </c>
      <c r="O79" s="154"/>
      <c r="P79" s="154"/>
      <c r="Q79" s="153"/>
      <c r="R79" s="153"/>
      <c r="S79" s="153"/>
      <c r="T79" s="157"/>
      <c r="U79" s="157"/>
      <c r="V79" s="157"/>
      <c r="W79" s="158">
        <f>SUM(W76:W78)</f>
        <v>0</v>
      </c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</row>
    <row r="80" spans="1:37">
      <c r="A80" s="149"/>
      <c r="B80" s="159"/>
      <c r="C80" s="151"/>
      <c r="D80" s="152"/>
      <c r="E80" s="153"/>
      <c r="F80" s="154"/>
      <c r="G80" s="155"/>
      <c r="H80" s="155"/>
      <c r="I80" s="155"/>
      <c r="J80" s="155"/>
      <c r="K80" s="156"/>
      <c r="L80" s="156"/>
      <c r="M80" s="153"/>
      <c r="N80" s="153"/>
      <c r="O80" s="154"/>
      <c r="P80" s="154"/>
      <c r="Q80" s="153"/>
      <c r="R80" s="153"/>
      <c r="S80" s="153"/>
      <c r="T80" s="157"/>
      <c r="U80" s="157"/>
      <c r="V80" s="157"/>
      <c r="W80" s="158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</row>
    <row r="81" spans="1:37">
      <c r="A81" s="149"/>
      <c r="B81" s="151" t="s">
        <v>344</v>
      </c>
      <c r="C81" s="151"/>
      <c r="D81" s="152"/>
      <c r="E81" s="153"/>
      <c r="F81" s="154"/>
      <c r="G81" s="155"/>
      <c r="H81" s="155"/>
      <c r="I81" s="155"/>
      <c r="J81" s="155"/>
      <c r="K81" s="156"/>
      <c r="L81" s="156"/>
      <c r="M81" s="153"/>
      <c r="N81" s="153"/>
      <c r="O81" s="154"/>
      <c r="P81" s="154"/>
      <c r="Q81" s="153"/>
      <c r="R81" s="153"/>
      <c r="S81" s="153"/>
      <c r="T81" s="157"/>
      <c r="U81" s="157"/>
      <c r="V81" s="157"/>
      <c r="W81" s="158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</row>
    <row r="82" spans="1:37" ht="25.5">
      <c r="A82" s="149">
        <v>39</v>
      </c>
      <c r="B82" s="159" t="s">
        <v>345</v>
      </c>
      <c r="C82" s="151" t="s">
        <v>346</v>
      </c>
      <c r="D82" s="152" t="s">
        <v>347</v>
      </c>
      <c r="E82" s="153">
        <v>242.107</v>
      </c>
      <c r="F82" s="154" t="s">
        <v>191</v>
      </c>
      <c r="G82" s="155"/>
      <c r="H82" s="155">
        <f>ROUND(E82*G82,2)</f>
        <v>0</v>
      </c>
      <c r="I82" s="155"/>
      <c r="J82" s="155">
        <f>ROUND(E82*G82,2)</f>
        <v>0</v>
      </c>
      <c r="K82" s="156">
        <v>1.8000000000000001E-4</v>
      </c>
      <c r="L82" s="156">
        <f>E82*K82</f>
        <v>4.3579260000000002E-2</v>
      </c>
      <c r="M82" s="153"/>
      <c r="N82" s="153">
        <f>E82*M82</f>
        <v>0</v>
      </c>
      <c r="O82" s="154"/>
      <c r="P82" s="154" t="s">
        <v>183</v>
      </c>
      <c r="Q82" s="153"/>
      <c r="R82" s="153"/>
      <c r="S82" s="153"/>
      <c r="T82" s="157"/>
      <c r="U82" s="157"/>
      <c r="V82" s="157" t="s">
        <v>282</v>
      </c>
      <c r="W82" s="158"/>
      <c r="X82" s="151" t="s">
        <v>348</v>
      </c>
      <c r="Y82" s="151" t="s">
        <v>346</v>
      </c>
      <c r="Z82" s="154" t="s">
        <v>349</v>
      </c>
      <c r="AA82" s="154"/>
      <c r="AB82" s="154"/>
      <c r="AC82" s="154"/>
      <c r="AD82" s="154"/>
      <c r="AE82" s="154"/>
      <c r="AF82" s="154"/>
      <c r="AG82" s="154"/>
      <c r="AH82" s="154"/>
      <c r="AJ82" s="94" t="s">
        <v>283</v>
      </c>
      <c r="AK82" s="94" t="s">
        <v>187</v>
      </c>
    </row>
    <row r="83" spans="1:37">
      <c r="A83" s="149"/>
      <c r="B83" s="159"/>
      <c r="C83" s="151"/>
      <c r="D83" s="160" t="s">
        <v>350</v>
      </c>
      <c r="E83" s="161">
        <f>J83</f>
        <v>0</v>
      </c>
      <c r="F83" s="154"/>
      <c r="G83" s="155"/>
      <c r="H83" s="161">
        <f>SUM(H81:H82)</f>
        <v>0</v>
      </c>
      <c r="I83" s="161">
        <f>SUM(I81:I82)</f>
        <v>0</v>
      </c>
      <c r="J83" s="161">
        <f>SUM(J81:J82)</f>
        <v>0</v>
      </c>
      <c r="K83" s="156"/>
      <c r="L83" s="162">
        <f>SUM(L81:L82)</f>
        <v>4.3579260000000002E-2</v>
      </c>
      <c r="M83" s="153"/>
      <c r="N83" s="163">
        <f>SUM(N81:N82)</f>
        <v>0</v>
      </c>
      <c r="O83" s="154"/>
      <c r="P83" s="154"/>
      <c r="Q83" s="153"/>
      <c r="R83" s="153"/>
      <c r="S83" s="153"/>
      <c r="T83" s="157"/>
      <c r="U83" s="157"/>
      <c r="V83" s="157"/>
      <c r="W83" s="158">
        <f>SUM(W81:W82)</f>
        <v>0</v>
      </c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</row>
    <row r="84" spans="1:37">
      <c r="A84" s="149"/>
      <c r="B84" s="159"/>
      <c r="C84" s="151"/>
      <c r="D84" s="152"/>
      <c r="E84" s="153"/>
      <c r="F84" s="154"/>
      <c r="G84" s="155"/>
      <c r="H84" s="155"/>
      <c r="I84" s="155"/>
      <c r="J84" s="155"/>
      <c r="K84" s="156"/>
      <c r="L84" s="156"/>
      <c r="M84" s="153"/>
      <c r="N84" s="153"/>
      <c r="O84" s="154"/>
      <c r="P84" s="154"/>
      <c r="Q84" s="153"/>
      <c r="R84" s="153"/>
      <c r="S84" s="153"/>
      <c r="T84" s="157"/>
      <c r="U84" s="157"/>
      <c r="V84" s="157"/>
      <c r="W84" s="158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</row>
    <row r="85" spans="1:37">
      <c r="A85" s="149"/>
      <c r="B85" s="159"/>
      <c r="C85" s="151"/>
      <c r="D85" s="160" t="s">
        <v>351</v>
      </c>
      <c r="E85" s="163">
        <f>J85</f>
        <v>0</v>
      </c>
      <c r="F85" s="154"/>
      <c r="G85" s="155"/>
      <c r="H85" s="161">
        <f>+H51+H56+H61+H66+H74+H79+H83</f>
        <v>0</v>
      </c>
      <c r="I85" s="161">
        <f>+I51+I56+I61+I66+I74+I79+I83</f>
        <v>0</v>
      </c>
      <c r="J85" s="161">
        <f>+J51+J56+J61+J66+J74+J79+J83</f>
        <v>0</v>
      </c>
      <c r="K85" s="156"/>
      <c r="L85" s="162">
        <f>+L51+L56+L61+L66+L74+L79+L83</f>
        <v>12.141093459999999</v>
      </c>
      <c r="M85" s="153"/>
      <c r="N85" s="163">
        <f>+N51+N56+N61+N66+N74+N79+N83</f>
        <v>2.6170000000000002E-2</v>
      </c>
      <c r="O85" s="154"/>
      <c r="P85" s="154"/>
      <c r="Q85" s="153"/>
      <c r="R85" s="153"/>
      <c r="S85" s="153"/>
      <c r="T85" s="157"/>
      <c r="U85" s="157"/>
      <c r="V85" s="157"/>
      <c r="W85" s="158">
        <f>+W51+W56+W61+W66+W74+W79+W83</f>
        <v>0</v>
      </c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</row>
    <row r="86" spans="1:37">
      <c r="A86" s="149"/>
      <c r="B86" s="159"/>
      <c r="C86" s="151"/>
      <c r="D86" s="152"/>
      <c r="E86" s="153"/>
      <c r="F86" s="154"/>
      <c r="G86" s="155"/>
      <c r="H86" s="155"/>
      <c r="I86" s="155"/>
      <c r="J86" s="155"/>
      <c r="K86" s="156"/>
      <c r="L86" s="156"/>
      <c r="M86" s="153"/>
      <c r="N86" s="153"/>
      <c r="O86" s="154"/>
      <c r="P86" s="154"/>
      <c r="Q86" s="153"/>
      <c r="R86" s="153"/>
      <c r="S86" s="153"/>
      <c r="T86" s="157"/>
      <c r="U86" s="157"/>
      <c r="V86" s="157"/>
      <c r="W86" s="158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</row>
    <row r="87" spans="1:37">
      <c r="A87" s="149"/>
      <c r="B87" s="150" t="s">
        <v>352</v>
      </c>
      <c r="C87" s="151"/>
      <c r="D87" s="152"/>
      <c r="E87" s="153"/>
      <c r="F87" s="154"/>
      <c r="G87" s="155"/>
      <c r="H87" s="155"/>
      <c r="I87" s="155"/>
      <c r="J87" s="155"/>
      <c r="K87" s="156"/>
      <c r="L87" s="156"/>
      <c r="M87" s="153"/>
      <c r="N87" s="153"/>
      <c r="O87" s="154"/>
      <c r="P87" s="154"/>
      <c r="Q87" s="153"/>
      <c r="R87" s="153"/>
      <c r="S87" s="153"/>
      <c r="T87" s="157"/>
      <c r="U87" s="157"/>
      <c r="V87" s="157"/>
      <c r="W87" s="158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</row>
    <row r="88" spans="1:37">
      <c r="A88" s="149"/>
      <c r="B88" s="151" t="s">
        <v>353</v>
      </c>
      <c r="C88" s="151"/>
      <c r="D88" s="152"/>
      <c r="E88" s="153"/>
      <c r="F88" s="154"/>
      <c r="G88" s="155"/>
      <c r="H88" s="155"/>
      <c r="I88" s="155"/>
      <c r="J88" s="155"/>
      <c r="K88" s="156"/>
      <c r="L88" s="156"/>
      <c r="M88" s="153"/>
      <c r="N88" s="153"/>
      <c r="O88" s="154"/>
      <c r="P88" s="154"/>
      <c r="Q88" s="153"/>
      <c r="R88" s="153"/>
      <c r="S88" s="153"/>
      <c r="T88" s="157"/>
      <c r="U88" s="157"/>
      <c r="V88" s="157"/>
      <c r="W88" s="158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</row>
    <row r="89" spans="1:37">
      <c r="A89" s="149">
        <v>40</v>
      </c>
      <c r="B89" s="159" t="s">
        <v>354</v>
      </c>
      <c r="C89" s="151" t="s">
        <v>355</v>
      </c>
      <c r="D89" s="152" t="s">
        <v>356</v>
      </c>
      <c r="E89" s="153">
        <v>1</v>
      </c>
      <c r="F89" s="154" t="s">
        <v>357</v>
      </c>
      <c r="G89" s="155"/>
      <c r="H89" s="155">
        <f>ROUND(E89*G89,2)</f>
        <v>0</v>
      </c>
      <c r="I89" s="155"/>
      <c r="J89" s="155">
        <f>ROUND(E89*G89,2)</f>
        <v>0</v>
      </c>
      <c r="K89" s="156"/>
      <c r="L89" s="156">
        <f>E89*K89</f>
        <v>0</v>
      </c>
      <c r="M89" s="153"/>
      <c r="N89" s="153">
        <f>E89*M89</f>
        <v>0</v>
      </c>
      <c r="O89" s="154"/>
      <c r="P89" s="154" t="s">
        <v>183</v>
      </c>
      <c r="Q89" s="153"/>
      <c r="R89" s="153"/>
      <c r="S89" s="153"/>
      <c r="T89" s="157"/>
      <c r="U89" s="157"/>
      <c r="V89" s="157" t="s">
        <v>170</v>
      </c>
      <c r="W89" s="158"/>
      <c r="X89" s="151" t="s">
        <v>144</v>
      </c>
      <c r="Y89" s="151" t="s">
        <v>355</v>
      </c>
      <c r="Z89" s="154" t="s">
        <v>201</v>
      </c>
      <c r="AA89" s="154"/>
      <c r="AB89" s="154"/>
      <c r="AC89" s="154"/>
      <c r="AD89" s="154"/>
      <c r="AE89" s="154"/>
      <c r="AF89" s="154"/>
      <c r="AG89" s="154"/>
      <c r="AH89" s="154"/>
      <c r="AJ89" s="94" t="s">
        <v>358</v>
      </c>
      <c r="AK89" s="94" t="s">
        <v>187</v>
      </c>
    </row>
    <row r="90" spans="1:37">
      <c r="A90" s="149"/>
      <c r="B90" s="159"/>
      <c r="C90" s="151"/>
      <c r="D90" s="160" t="s">
        <v>359</v>
      </c>
      <c r="E90" s="161">
        <f>J90</f>
        <v>0</v>
      </c>
      <c r="F90" s="154"/>
      <c r="G90" s="155"/>
      <c r="H90" s="161">
        <f>SUM(H87:H89)</f>
        <v>0</v>
      </c>
      <c r="I90" s="161">
        <f>SUM(I87:I89)</f>
        <v>0</v>
      </c>
      <c r="J90" s="161">
        <f>SUM(J87:J89)</f>
        <v>0</v>
      </c>
      <c r="K90" s="156"/>
      <c r="L90" s="162">
        <f>SUM(L87:L89)</f>
        <v>0</v>
      </c>
      <c r="M90" s="153"/>
      <c r="N90" s="163">
        <f>SUM(N87:N89)</f>
        <v>0</v>
      </c>
      <c r="O90" s="154"/>
      <c r="P90" s="154"/>
      <c r="Q90" s="153"/>
      <c r="R90" s="153"/>
      <c r="S90" s="153"/>
      <c r="T90" s="157"/>
      <c r="U90" s="157"/>
      <c r="V90" s="157"/>
      <c r="W90" s="158">
        <f>SUM(W87:W89)</f>
        <v>0</v>
      </c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</row>
    <row r="91" spans="1:37">
      <c r="A91" s="149"/>
      <c r="B91" s="159"/>
      <c r="C91" s="151"/>
      <c r="D91" s="152"/>
      <c r="E91" s="153"/>
      <c r="F91" s="154"/>
      <c r="G91" s="155"/>
      <c r="H91" s="155"/>
      <c r="I91" s="155"/>
      <c r="J91" s="155"/>
      <c r="K91" s="156"/>
      <c r="L91" s="156"/>
      <c r="M91" s="153"/>
      <c r="N91" s="153"/>
      <c r="O91" s="154"/>
      <c r="P91" s="154"/>
      <c r="Q91" s="153"/>
      <c r="R91" s="153"/>
      <c r="S91" s="153"/>
      <c r="T91" s="157"/>
      <c r="U91" s="157"/>
      <c r="V91" s="157"/>
      <c r="W91" s="158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</row>
    <row r="92" spans="1:37">
      <c r="A92" s="149"/>
      <c r="B92" s="159"/>
      <c r="C92" s="151"/>
      <c r="D92" s="160" t="s">
        <v>360</v>
      </c>
      <c r="E92" s="163">
        <f>J92</f>
        <v>0</v>
      </c>
      <c r="F92" s="154"/>
      <c r="G92" s="155"/>
      <c r="H92" s="161">
        <f>+H90</f>
        <v>0</v>
      </c>
      <c r="I92" s="161">
        <f>+I90</f>
        <v>0</v>
      </c>
      <c r="J92" s="161">
        <f>+J90</f>
        <v>0</v>
      </c>
      <c r="K92" s="156"/>
      <c r="L92" s="162">
        <f>+L90</f>
        <v>0</v>
      </c>
      <c r="M92" s="153"/>
      <c r="N92" s="163">
        <f>+N90</f>
        <v>0</v>
      </c>
      <c r="O92" s="154"/>
      <c r="P92" s="154"/>
      <c r="Q92" s="153"/>
      <c r="R92" s="153"/>
      <c r="S92" s="153"/>
      <c r="T92" s="157"/>
      <c r="U92" s="157"/>
      <c r="V92" s="157"/>
      <c r="W92" s="158">
        <f>+W90</f>
        <v>0</v>
      </c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</row>
    <row r="93" spans="1:37">
      <c r="A93" s="149"/>
      <c r="B93" s="159"/>
      <c r="C93" s="151"/>
      <c r="D93" s="152"/>
      <c r="E93" s="153"/>
      <c r="F93" s="154"/>
      <c r="G93" s="155"/>
      <c r="H93" s="155"/>
      <c r="I93" s="155"/>
      <c r="J93" s="155"/>
      <c r="K93" s="156"/>
      <c r="L93" s="156"/>
      <c r="M93" s="153"/>
      <c r="N93" s="153"/>
      <c r="O93" s="154"/>
      <c r="P93" s="154"/>
      <c r="Q93" s="153"/>
      <c r="R93" s="153"/>
      <c r="S93" s="153"/>
      <c r="T93" s="157"/>
      <c r="U93" s="157"/>
      <c r="V93" s="157"/>
      <c r="W93" s="158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</row>
    <row r="94" spans="1:37">
      <c r="A94" s="149"/>
      <c r="B94" s="159"/>
      <c r="C94" s="151"/>
      <c r="D94" s="165" t="s">
        <v>361</v>
      </c>
      <c r="E94" s="161">
        <f>J94</f>
        <v>0</v>
      </c>
      <c r="F94" s="154"/>
      <c r="G94" s="155"/>
      <c r="H94" s="161" t="e">
        <f>+H46+H85+H92+#REF!</f>
        <v>#REF!</v>
      </c>
      <c r="I94" s="161" t="e">
        <f>+I46+I85+I92+#REF!</f>
        <v>#REF!</v>
      </c>
      <c r="J94" s="161">
        <f>+J46+J85+J92</f>
        <v>0</v>
      </c>
      <c r="K94" s="156"/>
      <c r="L94" s="162" t="e">
        <f>+L46+L85+L92+#REF!</f>
        <v>#REF!</v>
      </c>
      <c r="M94" s="153"/>
      <c r="N94" s="163" t="e">
        <f>+N46+N85+N92+#REF!</f>
        <v>#REF!</v>
      </c>
      <c r="O94" s="154"/>
      <c r="P94" s="154"/>
      <c r="Q94" s="153"/>
      <c r="R94" s="153"/>
      <c r="S94" s="153"/>
      <c r="T94" s="157"/>
      <c r="U94" s="157"/>
      <c r="V94" s="157"/>
      <c r="W94" s="158">
        <f>+W46+W85+W92</f>
        <v>0</v>
      </c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7CEF-3EA6-45D6-AC2A-373D462DEDE7}">
  <sheetPr>
    <pageSetUpPr fitToPage="1"/>
  </sheetPr>
  <dimension ref="A1:AK20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14" sqref="A14:J15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157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364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197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73">
        <v>1</v>
      </c>
      <c r="B14" s="180" t="s">
        <v>217</v>
      </c>
      <c r="C14" s="181" t="s">
        <v>365</v>
      </c>
      <c r="D14" s="176" t="s">
        <v>663</v>
      </c>
      <c r="E14" s="177">
        <v>3</v>
      </c>
      <c r="F14" s="178" t="s">
        <v>214</v>
      </c>
      <c r="G14" s="179"/>
      <c r="H14" s="179"/>
      <c r="I14" s="179">
        <f>ROUND(E14*G14,2)</f>
        <v>0</v>
      </c>
      <c r="J14" s="179">
        <f>ROUND(E14*G14,2)</f>
        <v>0</v>
      </c>
      <c r="K14" s="156">
        <v>1.5650000000000001E-2</v>
      </c>
      <c r="L14" s="156">
        <f>E14*K14</f>
        <v>4.6950000000000006E-2</v>
      </c>
      <c r="M14" s="153"/>
      <c r="N14" s="153">
        <f>E14*M14</f>
        <v>0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89</v>
      </c>
      <c r="W14" s="158"/>
      <c r="X14" s="151" t="s">
        <v>365</v>
      </c>
      <c r="Y14" s="151" t="s">
        <v>365</v>
      </c>
      <c r="Z14" s="154" t="s">
        <v>220</v>
      </c>
      <c r="AA14" s="151" t="s">
        <v>183</v>
      </c>
      <c r="AB14" s="154"/>
      <c r="AC14" s="154"/>
      <c r="AD14" s="154"/>
      <c r="AE14" s="154"/>
      <c r="AF14" s="154"/>
      <c r="AG14" s="154"/>
      <c r="AH14" s="154"/>
      <c r="AJ14" s="94" t="s">
        <v>221</v>
      </c>
      <c r="AK14" s="94" t="s">
        <v>187</v>
      </c>
    </row>
    <row r="15" spans="1:37">
      <c r="A15" s="173">
        <v>2</v>
      </c>
      <c r="B15" s="180" t="s">
        <v>217</v>
      </c>
      <c r="C15" s="181" t="s">
        <v>366</v>
      </c>
      <c r="D15" s="176" t="s">
        <v>664</v>
      </c>
      <c r="E15" s="177">
        <v>5</v>
      </c>
      <c r="F15" s="178" t="s">
        <v>214</v>
      </c>
      <c r="G15" s="179"/>
      <c r="H15" s="179"/>
      <c r="I15" s="179">
        <f>ROUND(E15*G15,2)</f>
        <v>0</v>
      </c>
      <c r="J15" s="179">
        <f>ROUND(E15*G15,2)</f>
        <v>0</v>
      </c>
      <c r="K15" s="156">
        <v>1.2E-2</v>
      </c>
      <c r="L15" s="156">
        <f>E15*K15</f>
        <v>0.06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366</v>
      </c>
      <c r="Y15" s="151" t="s">
        <v>366</v>
      </c>
      <c r="Z15" s="154" t="s">
        <v>367</v>
      </c>
      <c r="AA15" s="151" t="s">
        <v>183</v>
      </c>
      <c r="AB15" s="154"/>
      <c r="AC15" s="154"/>
      <c r="AD15" s="154"/>
      <c r="AE15" s="154"/>
      <c r="AF15" s="154"/>
      <c r="AG15" s="154"/>
      <c r="AH15" s="154"/>
      <c r="AJ15" s="94" t="s">
        <v>221</v>
      </c>
      <c r="AK15" s="94" t="s">
        <v>187</v>
      </c>
    </row>
    <row r="16" spans="1:37">
      <c r="A16" s="149"/>
      <c r="B16" s="159"/>
      <c r="C16" s="151"/>
      <c r="D16" s="160" t="s">
        <v>225</v>
      </c>
      <c r="E16" s="161">
        <f>J16</f>
        <v>0</v>
      </c>
      <c r="F16" s="154"/>
      <c r="G16" s="155"/>
      <c r="H16" s="161">
        <f>SUM(H12:H15)</f>
        <v>0</v>
      </c>
      <c r="I16" s="161">
        <f>SUM(I12:I15)</f>
        <v>0</v>
      </c>
      <c r="J16" s="161">
        <f>SUM(J12:J15)</f>
        <v>0</v>
      </c>
      <c r="K16" s="156"/>
      <c r="L16" s="162">
        <f>SUM(L12:L15)</f>
        <v>0.10695</v>
      </c>
      <c r="M16" s="153"/>
      <c r="N16" s="163">
        <f>SUM(N12:N15)</f>
        <v>0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4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4">
      <c r="A18" s="149"/>
      <c r="B18" s="159"/>
      <c r="C18" s="151"/>
      <c r="D18" s="160" t="s">
        <v>275</v>
      </c>
      <c r="E18" s="161">
        <f>J18</f>
        <v>0</v>
      </c>
      <c r="F18" s="154"/>
      <c r="G18" s="155"/>
      <c r="H18" s="161">
        <f>+H16</f>
        <v>0</v>
      </c>
      <c r="I18" s="161">
        <f>+I16</f>
        <v>0</v>
      </c>
      <c r="J18" s="161">
        <f>+J16</f>
        <v>0</v>
      </c>
      <c r="K18" s="156"/>
      <c r="L18" s="162">
        <f>+L16</f>
        <v>0.10695</v>
      </c>
      <c r="M18" s="153"/>
      <c r="N18" s="163">
        <f>+N16</f>
        <v>0</v>
      </c>
      <c r="O18" s="154"/>
      <c r="P18" s="154"/>
      <c r="Q18" s="153"/>
      <c r="R18" s="153"/>
      <c r="S18" s="153"/>
      <c r="T18" s="157"/>
      <c r="U18" s="157"/>
      <c r="V18" s="157"/>
      <c r="W18" s="158">
        <f>+W16</f>
        <v>0</v>
      </c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4">
      <c r="A19" s="149"/>
      <c r="B19" s="159"/>
      <c r="C19" s="151"/>
      <c r="D19" s="152"/>
      <c r="E19" s="153"/>
      <c r="F19" s="154"/>
      <c r="G19" s="155"/>
      <c r="H19" s="155"/>
      <c r="I19" s="155"/>
      <c r="J19" s="155"/>
      <c r="K19" s="156"/>
      <c r="L19" s="156"/>
      <c r="M19" s="153"/>
      <c r="N19" s="153"/>
      <c r="O19" s="154"/>
      <c r="P19" s="154"/>
      <c r="Q19" s="153"/>
      <c r="R19" s="153"/>
      <c r="S19" s="153"/>
      <c r="T19" s="157"/>
      <c r="U19" s="157"/>
      <c r="V19" s="157"/>
      <c r="W19" s="158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</row>
    <row r="20" spans="1:34">
      <c r="A20" s="149"/>
      <c r="B20" s="159"/>
      <c r="C20" s="151"/>
      <c r="D20" s="165" t="s">
        <v>361</v>
      </c>
      <c r="E20" s="161">
        <f>J20</f>
        <v>0</v>
      </c>
      <c r="F20" s="154"/>
      <c r="G20" s="155"/>
      <c r="H20" s="161">
        <f>+H18</f>
        <v>0</v>
      </c>
      <c r="I20" s="161">
        <f>+I18</f>
        <v>0</v>
      </c>
      <c r="J20" s="161">
        <f>+J18</f>
        <v>0</v>
      </c>
      <c r="K20" s="156"/>
      <c r="L20" s="162">
        <f>+L18</f>
        <v>0.10695</v>
      </c>
      <c r="M20" s="153"/>
      <c r="N20" s="163">
        <f>+N18</f>
        <v>0</v>
      </c>
      <c r="O20" s="154"/>
      <c r="P20" s="154"/>
      <c r="Q20" s="153"/>
      <c r="R20" s="153"/>
      <c r="S20" s="153"/>
      <c r="T20" s="157"/>
      <c r="U20" s="157"/>
      <c r="V20" s="157"/>
      <c r="W20" s="158">
        <f>+W18</f>
        <v>0</v>
      </c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0695-9908-46CD-8351-0F1908D75BDE}">
  <sheetPr>
    <pageSetUpPr fitToPage="1"/>
  </sheetPr>
  <dimension ref="A1:AK41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28" sqref="A28:J28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157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371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372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73">
        <v>1</v>
      </c>
      <c r="B14" s="174" t="s">
        <v>267</v>
      </c>
      <c r="C14" s="175" t="s">
        <v>373</v>
      </c>
      <c r="D14" s="176" t="s">
        <v>374</v>
      </c>
      <c r="E14" s="177">
        <v>38.94</v>
      </c>
      <c r="F14" s="178" t="s">
        <v>191</v>
      </c>
      <c r="G14" s="179"/>
      <c r="H14" s="179">
        <f>ROUND(E14*G14,2)</f>
        <v>0</v>
      </c>
      <c r="I14" s="179"/>
      <c r="J14" s="179">
        <f>ROUND(E14*G14,2)</f>
        <v>0</v>
      </c>
      <c r="K14" s="156"/>
      <c r="L14" s="156">
        <f>E14*K14</f>
        <v>0</v>
      </c>
      <c r="M14" s="153">
        <v>0.13800000000000001</v>
      </c>
      <c r="N14" s="153">
        <f>E14*M14</f>
        <v>5.3737200000000005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375</v>
      </c>
      <c r="Y14" s="151" t="s">
        <v>373</v>
      </c>
      <c r="Z14" s="154" t="s">
        <v>231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>
      <c r="A15" s="149">
        <v>2</v>
      </c>
      <c r="B15" s="159" t="s">
        <v>267</v>
      </c>
      <c r="C15" s="151" t="s">
        <v>376</v>
      </c>
      <c r="D15" s="152" t="s">
        <v>377</v>
      </c>
      <c r="E15" s="153">
        <v>2.613</v>
      </c>
      <c r="F15" s="154" t="s">
        <v>182</v>
      </c>
      <c r="G15" s="155"/>
      <c r="H15" s="155">
        <f>ROUND(E15*G15,2)</f>
        <v>0</v>
      </c>
      <c r="I15" s="155"/>
      <c r="J15" s="155">
        <f>ROUND(E15*G15,2)</f>
        <v>0</v>
      </c>
      <c r="K15" s="156"/>
      <c r="L15" s="156">
        <f>E15*K15</f>
        <v>0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378</v>
      </c>
      <c r="Y15" s="151" t="s">
        <v>376</v>
      </c>
      <c r="Z15" s="154" t="s">
        <v>379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186</v>
      </c>
      <c r="AK15" s="94" t="s">
        <v>187</v>
      </c>
    </row>
    <row r="16" spans="1:37">
      <c r="A16" s="149"/>
      <c r="B16" s="159"/>
      <c r="C16" s="151"/>
      <c r="D16" s="160" t="s">
        <v>380</v>
      </c>
      <c r="E16" s="161">
        <f>J16</f>
        <v>0</v>
      </c>
      <c r="F16" s="154"/>
      <c r="G16" s="155"/>
      <c r="H16" s="161">
        <f>SUM(H12:H15)</f>
        <v>0</v>
      </c>
      <c r="I16" s="161">
        <f>SUM(I12:I15)</f>
        <v>0</v>
      </c>
      <c r="J16" s="161">
        <f>SUM(J12:J15)</f>
        <v>0</v>
      </c>
      <c r="K16" s="156"/>
      <c r="L16" s="162">
        <f>SUM(L12:L15)</f>
        <v>0</v>
      </c>
      <c r="M16" s="153"/>
      <c r="N16" s="163">
        <f>SUM(N12:N15)</f>
        <v>5.3737200000000005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7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1" t="s">
        <v>381</v>
      </c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 s="172" customFormat="1" ht="25.5">
      <c r="A19" s="173">
        <v>3</v>
      </c>
      <c r="B19" s="174" t="s">
        <v>382</v>
      </c>
      <c r="C19" s="175" t="s">
        <v>383</v>
      </c>
      <c r="D19" s="176" t="s">
        <v>384</v>
      </c>
      <c r="E19" s="177">
        <v>52.26</v>
      </c>
      <c r="F19" s="178" t="s">
        <v>191</v>
      </c>
      <c r="G19" s="179"/>
      <c r="H19" s="179">
        <f>ROUND(E19*G19,2)</f>
        <v>0</v>
      </c>
      <c r="I19" s="179"/>
      <c r="J19" s="179">
        <f>ROUND(E19*G19,2)</f>
        <v>0</v>
      </c>
      <c r="K19" s="169">
        <v>3.0000000000000001E-5</v>
      </c>
      <c r="L19" s="169">
        <f>E19*K19</f>
        <v>1.5678000000000001E-3</v>
      </c>
      <c r="M19" s="167"/>
      <c r="N19" s="167">
        <f>E19*M19</f>
        <v>0</v>
      </c>
      <c r="O19" s="168"/>
      <c r="P19" s="168" t="s">
        <v>183</v>
      </c>
      <c r="Q19" s="167"/>
      <c r="R19" s="167"/>
      <c r="S19" s="167"/>
      <c r="T19" s="170"/>
      <c r="U19" s="170"/>
      <c r="V19" s="170" t="s">
        <v>96</v>
      </c>
      <c r="W19" s="171"/>
      <c r="X19" s="166" t="s">
        <v>385</v>
      </c>
      <c r="Y19" s="166" t="s">
        <v>383</v>
      </c>
      <c r="Z19" s="168" t="s">
        <v>386</v>
      </c>
      <c r="AA19" s="168"/>
      <c r="AB19" s="168"/>
      <c r="AC19" s="168"/>
      <c r="AD19" s="168"/>
      <c r="AE19" s="168"/>
      <c r="AF19" s="168"/>
      <c r="AG19" s="168"/>
      <c r="AH19" s="168"/>
      <c r="AJ19" s="172" t="s">
        <v>186</v>
      </c>
      <c r="AK19" s="172" t="s">
        <v>187</v>
      </c>
    </row>
    <row r="20" spans="1:37">
      <c r="A20" s="149"/>
      <c r="B20" s="159"/>
      <c r="C20" s="151"/>
      <c r="D20" s="160" t="s">
        <v>387</v>
      </c>
      <c r="E20" s="161">
        <f>J20</f>
        <v>0</v>
      </c>
      <c r="F20" s="154"/>
      <c r="G20" s="155"/>
      <c r="H20" s="161">
        <f>SUM(H18:H19)</f>
        <v>0</v>
      </c>
      <c r="I20" s="161">
        <f>SUM(I18:I19)</f>
        <v>0</v>
      </c>
      <c r="J20" s="161">
        <f>SUM(J18:J19)</f>
        <v>0</v>
      </c>
      <c r="K20" s="156"/>
      <c r="L20" s="162">
        <f>SUM(L18:L19)</f>
        <v>1.5678000000000001E-3</v>
      </c>
      <c r="M20" s="153"/>
      <c r="N20" s="163">
        <f>SUM(N18:N19)</f>
        <v>0</v>
      </c>
      <c r="O20" s="154"/>
      <c r="P20" s="154"/>
      <c r="Q20" s="153"/>
      <c r="R20" s="153"/>
      <c r="S20" s="153"/>
      <c r="T20" s="157"/>
      <c r="U20" s="157"/>
      <c r="V20" s="157"/>
      <c r="W20" s="158">
        <f>SUM(W18:W19)</f>
        <v>0</v>
      </c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>
      <c r="A21" s="149"/>
      <c r="B21" s="159"/>
      <c r="C21" s="151"/>
      <c r="D21" s="152"/>
      <c r="E21" s="153"/>
      <c r="F21" s="154"/>
      <c r="G21" s="155"/>
      <c r="H21" s="155"/>
      <c r="I21" s="155"/>
      <c r="J21" s="155"/>
      <c r="K21" s="156"/>
      <c r="L21" s="156"/>
      <c r="M21" s="153"/>
      <c r="N21" s="153"/>
      <c r="O21" s="154"/>
      <c r="P21" s="154"/>
      <c r="Q21" s="153"/>
      <c r="R21" s="153"/>
      <c r="S21" s="153"/>
      <c r="T21" s="157"/>
      <c r="U21" s="157"/>
      <c r="V21" s="157"/>
      <c r="W21" s="158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>
      <c r="A22" s="149"/>
      <c r="B22" s="151" t="s">
        <v>388</v>
      </c>
      <c r="C22" s="151"/>
      <c r="D22" s="152"/>
      <c r="E22" s="153"/>
      <c r="F22" s="154"/>
      <c r="G22" s="155"/>
      <c r="H22" s="155"/>
      <c r="I22" s="155"/>
      <c r="J22" s="155"/>
      <c r="K22" s="156"/>
      <c r="L22" s="156"/>
      <c r="M22" s="153"/>
      <c r="N22" s="153"/>
      <c r="O22" s="154"/>
      <c r="P22" s="154"/>
      <c r="Q22" s="153"/>
      <c r="R22" s="153"/>
      <c r="S22" s="153"/>
      <c r="T22" s="157"/>
      <c r="U22" s="157"/>
      <c r="V22" s="157"/>
      <c r="W22" s="158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7" s="172" customFormat="1">
      <c r="A23" s="173">
        <v>4</v>
      </c>
      <c r="B23" s="180" t="s">
        <v>217</v>
      </c>
      <c r="C23" s="181" t="s">
        <v>389</v>
      </c>
      <c r="D23" s="176" t="s">
        <v>390</v>
      </c>
      <c r="E23" s="177">
        <v>53.305</v>
      </c>
      <c r="F23" s="178" t="s">
        <v>191</v>
      </c>
      <c r="G23" s="179"/>
      <c r="H23" s="179"/>
      <c r="I23" s="179">
        <f>ROUND(E23*G23,2)</f>
        <v>0</v>
      </c>
      <c r="J23" s="179">
        <f>ROUND(E23*G23,2)</f>
        <v>0</v>
      </c>
      <c r="K23" s="169"/>
      <c r="L23" s="169">
        <f>E23*K23</f>
        <v>0</v>
      </c>
      <c r="M23" s="167"/>
      <c r="N23" s="167">
        <f>E23*M23</f>
        <v>0</v>
      </c>
      <c r="O23" s="168"/>
      <c r="P23" s="168" t="s">
        <v>183</v>
      </c>
      <c r="Q23" s="167"/>
      <c r="R23" s="167"/>
      <c r="S23" s="167"/>
      <c r="T23" s="170"/>
      <c r="U23" s="170"/>
      <c r="V23" s="170" t="s">
        <v>89</v>
      </c>
      <c r="W23" s="171"/>
      <c r="X23" s="166" t="s">
        <v>389</v>
      </c>
      <c r="Y23" s="166" t="s">
        <v>389</v>
      </c>
      <c r="Z23" s="168" t="s">
        <v>201</v>
      </c>
      <c r="AA23" s="166" t="s">
        <v>183</v>
      </c>
      <c r="AB23" s="168"/>
      <c r="AC23" s="168"/>
      <c r="AD23" s="168"/>
      <c r="AE23" s="168"/>
      <c r="AF23" s="168"/>
      <c r="AG23" s="168"/>
      <c r="AH23" s="168"/>
      <c r="AJ23" s="172" t="s">
        <v>221</v>
      </c>
      <c r="AK23" s="172" t="s">
        <v>187</v>
      </c>
    </row>
    <row r="24" spans="1:37">
      <c r="A24" s="149"/>
      <c r="B24" s="159"/>
      <c r="C24" s="151"/>
      <c r="D24" s="160" t="s">
        <v>391</v>
      </c>
      <c r="E24" s="161">
        <f>J24</f>
        <v>0</v>
      </c>
      <c r="F24" s="154"/>
      <c r="G24" s="155"/>
      <c r="H24" s="161">
        <f>SUM(H22:H23)</f>
        <v>0</v>
      </c>
      <c r="I24" s="161">
        <f>SUM(I22:I23)</f>
        <v>0</v>
      </c>
      <c r="J24" s="161">
        <f>SUM(J22:J23)</f>
        <v>0</v>
      </c>
      <c r="K24" s="156"/>
      <c r="L24" s="162">
        <f>SUM(L22:L23)</f>
        <v>0</v>
      </c>
      <c r="M24" s="153"/>
      <c r="N24" s="163">
        <f>SUM(N22:N23)</f>
        <v>0</v>
      </c>
      <c r="O24" s="154"/>
      <c r="P24" s="154"/>
      <c r="Q24" s="153"/>
      <c r="R24" s="153"/>
      <c r="S24" s="153"/>
      <c r="T24" s="157"/>
      <c r="U24" s="157"/>
      <c r="V24" s="157"/>
      <c r="W24" s="158">
        <f>SUM(W22:W23)</f>
        <v>0</v>
      </c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1" t="s">
        <v>197</v>
      </c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 ht="25.5">
      <c r="A27" s="173">
        <v>5</v>
      </c>
      <c r="B27" s="174" t="s">
        <v>179</v>
      </c>
      <c r="C27" s="175" t="s">
        <v>392</v>
      </c>
      <c r="D27" s="176" t="s">
        <v>393</v>
      </c>
      <c r="E27" s="177">
        <v>38.94</v>
      </c>
      <c r="F27" s="178" t="s">
        <v>191</v>
      </c>
      <c r="G27" s="179"/>
      <c r="H27" s="179">
        <f>ROUND(E27*G27,2)</f>
        <v>0</v>
      </c>
      <c r="I27" s="179"/>
      <c r="J27" s="179">
        <f>ROUND(E27*G27,2)</f>
        <v>0</v>
      </c>
      <c r="K27" s="156">
        <v>0.27560000000000001</v>
      </c>
      <c r="L27" s="156">
        <f>E27*K27</f>
        <v>10.731864</v>
      </c>
      <c r="M27" s="153"/>
      <c r="N27" s="153">
        <f>E27*M27</f>
        <v>0</v>
      </c>
      <c r="O27" s="154"/>
      <c r="P27" s="154" t="s">
        <v>183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394</v>
      </c>
      <c r="Y27" s="151" t="s">
        <v>392</v>
      </c>
      <c r="Z27" s="154" t="s">
        <v>201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186</v>
      </c>
      <c r="AK27" s="94" t="s">
        <v>187</v>
      </c>
    </row>
    <row r="28" spans="1:37" s="172" customFormat="1" ht="25.5">
      <c r="A28" s="173">
        <v>6</v>
      </c>
      <c r="B28" s="174" t="s">
        <v>179</v>
      </c>
      <c r="C28" s="175" t="s">
        <v>395</v>
      </c>
      <c r="D28" s="176" t="s">
        <v>396</v>
      </c>
      <c r="E28" s="177">
        <v>52.26</v>
      </c>
      <c r="F28" s="178" t="s">
        <v>321</v>
      </c>
      <c r="G28" s="179"/>
      <c r="H28" s="179">
        <f>ROUND(E28*G28,2)</f>
        <v>0</v>
      </c>
      <c r="I28" s="179"/>
      <c r="J28" s="179">
        <f>ROUND(E28*G28,2)</f>
        <v>0</v>
      </c>
      <c r="K28" s="169">
        <v>0.22539000000000001</v>
      </c>
      <c r="L28" s="169">
        <f>E28*K28</f>
        <v>11.7788814</v>
      </c>
      <c r="M28" s="167"/>
      <c r="N28" s="167">
        <f>E28*M28</f>
        <v>0</v>
      </c>
      <c r="O28" s="168"/>
      <c r="P28" s="168" t="s">
        <v>183</v>
      </c>
      <c r="Q28" s="167"/>
      <c r="R28" s="167"/>
      <c r="S28" s="167"/>
      <c r="T28" s="170"/>
      <c r="U28" s="170"/>
      <c r="V28" s="170" t="s">
        <v>96</v>
      </c>
      <c r="W28" s="171"/>
      <c r="X28" s="166" t="s">
        <v>397</v>
      </c>
      <c r="Y28" s="166" t="s">
        <v>395</v>
      </c>
      <c r="Z28" s="168" t="s">
        <v>201</v>
      </c>
      <c r="AA28" s="168"/>
      <c r="AB28" s="168"/>
      <c r="AC28" s="168"/>
      <c r="AD28" s="168"/>
      <c r="AE28" s="168"/>
      <c r="AF28" s="168"/>
      <c r="AG28" s="168"/>
      <c r="AH28" s="168"/>
      <c r="AJ28" s="172" t="s">
        <v>186</v>
      </c>
      <c r="AK28" s="172" t="s">
        <v>187</v>
      </c>
    </row>
    <row r="29" spans="1:37">
      <c r="A29" s="149"/>
      <c r="B29" s="159"/>
      <c r="C29" s="151"/>
      <c r="D29" s="160" t="s">
        <v>225</v>
      </c>
      <c r="E29" s="161">
        <f>J29</f>
        <v>0</v>
      </c>
      <c r="F29" s="154"/>
      <c r="G29" s="155"/>
      <c r="H29" s="161">
        <f>SUM(H26:H28)</f>
        <v>0</v>
      </c>
      <c r="I29" s="161">
        <f>SUM(I26:I28)</f>
        <v>0</v>
      </c>
      <c r="J29" s="161">
        <f>SUM(J26:J28)</f>
        <v>0</v>
      </c>
      <c r="K29" s="156"/>
      <c r="L29" s="162">
        <f>SUM(L26:L28)</f>
        <v>22.510745399999998</v>
      </c>
      <c r="M29" s="153"/>
      <c r="N29" s="163">
        <f>SUM(N26:N28)</f>
        <v>0</v>
      </c>
      <c r="O29" s="154"/>
      <c r="P29" s="154"/>
      <c r="Q29" s="153"/>
      <c r="R29" s="153"/>
      <c r="S29" s="153"/>
      <c r="T29" s="157"/>
      <c r="U29" s="157"/>
      <c r="V29" s="157"/>
      <c r="W29" s="158">
        <f>SUM(W26:W28)</f>
        <v>0</v>
      </c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9"/>
      <c r="C30" s="151"/>
      <c r="D30" s="152"/>
      <c r="E30" s="153"/>
      <c r="F30" s="154"/>
      <c r="G30" s="155"/>
      <c r="H30" s="155"/>
      <c r="I30" s="155"/>
      <c r="J30" s="155"/>
      <c r="K30" s="156"/>
      <c r="L30" s="156"/>
      <c r="M30" s="153"/>
      <c r="N30" s="153"/>
      <c r="O30" s="154"/>
      <c r="P30" s="154"/>
      <c r="Q30" s="153"/>
      <c r="R30" s="153"/>
      <c r="S30" s="153"/>
      <c r="T30" s="157"/>
      <c r="U30" s="157"/>
      <c r="V30" s="157"/>
      <c r="W30" s="158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60" t="s">
        <v>275</v>
      </c>
      <c r="E31" s="163">
        <f>J31</f>
        <v>0</v>
      </c>
      <c r="F31" s="154"/>
      <c r="G31" s="155"/>
      <c r="H31" s="161">
        <f>+H16+H20+H24+H29</f>
        <v>0</v>
      </c>
      <c r="I31" s="161">
        <f>+I16+I20+I24+I29</f>
        <v>0</v>
      </c>
      <c r="J31" s="161">
        <f>+J16+J20+J24+J29</f>
        <v>0</v>
      </c>
      <c r="K31" s="156"/>
      <c r="L31" s="162">
        <f>+L16+L20+L24+L29</f>
        <v>22.512313199999998</v>
      </c>
      <c r="M31" s="153"/>
      <c r="N31" s="163">
        <f>+N16+N20+N24+N29</f>
        <v>5.3737200000000005</v>
      </c>
      <c r="O31" s="154"/>
      <c r="P31" s="154"/>
      <c r="Q31" s="153"/>
      <c r="R31" s="153"/>
      <c r="S31" s="153"/>
      <c r="T31" s="157"/>
      <c r="U31" s="157"/>
      <c r="V31" s="157"/>
      <c r="W31" s="158">
        <f>+W16+W20+W24+W29</f>
        <v>0</v>
      </c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9"/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0" t="s">
        <v>352</v>
      </c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1" t="s">
        <v>398</v>
      </c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>
        <v>7</v>
      </c>
      <c r="B35" s="159" t="s">
        <v>399</v>
      </c>
      <c r="C35" s="151" t="s">
        <v>400</v>
      </c>
      <c r="D35" s="152" t="s">
        <v>401</v>
      </c>
      <c r="E35" s="153">
        <v>1</v>
      </c>
      <c r="F35" s="154" t="s">
        <v>357</v>
      </c>
      <c r="G35" s="155"/>
      <c r="H35" s="155">
        <f>ROUND(E35*G35,2)</f>
        <v>0</v>
      </c>
      <c r="I35" s="155"/>
      <c r="J35" s="155">
        <f>ROUND(E35*G35,2)</f>
        <v>0</v>
      </c>
      <c r="K35" s="156"/>
      <c r="L35" s="156">
        <f>E35*K35</f>
        <v>0</v>
      </c>
      <c r="M35" s="153"/>
      <c r="N35" s="153">
        <f>E35*M35</f>
        <v>0</v>
      </c>
      <c r="O35" s="154"/>
      <c r="P35" s="154" t="s">
        <v>183</v>
      </c>
      <c r="Q35" s="153"/>
      <c r="R35" s="153"/>
      <c r="S35" s="153"/>
      <c r="T35" s="157"/>
      <c r="U35" s="157"/>
      <c r="V35" s="157" t="s">
        <v>170</v>
      </c>
      <c r="W35" s="158"/>
      <c r="X35" s="151" t="s">
        <v>144</v>
      </c>
      <c r="Y35" s="151" t="s">
        <v>400</v>
      </c>
      <c r="Z35" s="154" t="s">
        <v>201</v>
      </c>
      <c r="AA35" s="154"/>
      <c r="AB35" s="154"/>
      <c r="AC35" s="154"/>
      <c r="AD35" s="154"/>
      <c r="AE35" s="154"/>
      <c r="AF35" s="154"/>
      <c r="AG35" s="154"/>
      <c r="AH35" s="154"/>
      <c r="AJ35" s="94" t="s">
        <v>358</v>
      </c>
      <c r="AK35" s="94" t="s">
        <v>187</v>
      </c>
    </row>
    <row r="36" spans="1:37">
      <c r="A36" s="149">
        <v>8</v>
      </c>
      <c r="B36" s="159" t="s">
        <v>399</v>
      </c>
      <c r="C36" s="151" t="s">
        <v>402</v>
      </c>
      <c r="D36" s="152" t="s">
        <v>403</v>
      </c>
      <c r="E36" s="153">
        <v>1</v>
      </c>
      <c r="F36" s="154" t="s">
        <v>281</v>
      </c>
      <c r="G36" s="155"/>
      <c r="H36" s="155">
        <f>ROUND(E36*G36,2)</f>
        <v>0</v>
      </c>
      <c r="I36" s="155"/>
      <c r="J36" s="155">
        <f>ROUND(E36*G36,2)</f>
        <v>0</v>
      </c>
      <c r="K36" s="156"/>
      <c r="L36" s="156">
        <f>E36*K36</f>
        <v>0</v>
      </c>
      <c r="M36" s="153"/>
      <c r="N36" s="153">
        <f>E36*M36</f>
        <v>0</v>
      </c>
      <c r="O36" s="154"/>
      <c r="P36" s="154" t="s">
        <v>183</v>
      </c>
      <c r="Q36" s="153"/>
      <c r="R36" s="153"/>
      <c r="S36" s="153"/>
      <c r="T36" s="157"/>
      <c r="U36" s="157"/>
      <c r="V36" s="157" t="s">
        <v>170</v>
      </c>
      <c r="W36" s="158"/>
      <c r="X36" s="151" t="s">
        <v>144</v>
      </c>
      <c r="Y36" s="151" t="s">
        <v>402</v>
      </c>
      <c r="Z36" s="154" t="s">
        <v>201</v>
      </c>
      <c r="AA36" s="154"/>
      <c r="AB36" s="154"/>
      <c r="AC36" s="154"/>
      <c r="AD36" s="154"/>
      <c r="AE36" s="154"/>
      <c r="AF36" s="154"/>
      <c r="AG36" s="154"/>
      <c r="AH36" s="154"/>
      <c r="AJ36" s="94" t="s">
        <v>358</v>
      </c>
      <c r="AK36" s="94" t="s">
        <v>187</v>
      </c>
    </row>
    <row r="37" spans="1:37">
      <c r="A37" s="149"/>
      <c r="B37" s="159"/>
      <c r="C37" s="151"/>
      <c r="D37" s="160" t="s">
        <v>404</v>
      </c>
      <c r="E37" s="161">
        <f>J37</f>
        <v>0</v>
      </c>
      <c r="F37" s="154"/>
      <c r="G37" s="155"/>
      <c r="H37" s="161">
        <f>SUM(H33:H36)</f>
        <v>0</v>
      </c>
      <c r="I37" s="161">
        <f>SUM(I33:I36)</f>
        <v>0</v>
      </c>
      <c r="J37" s="161">
        <f>SUM(J33:J36)</f>
        <v>0</v>
      </c>
      <c r="K37" s="156"/>
      <c r="L37" s="162">
        <f>SUM(L33:L36)</f>
        <v>0</v>
      </c>
      <c r="M37" s="153"/>
      <c r="N37" s="163">
        <f>SUM(N33:N36)</f>
        <v>0</v>
      </c>
      <c r="O37" s="154"/>
      <c r="P37" s="154"/>
      <c r="Q37" s="153"/>
      <c r="R37" s="153"/>
      <c r="S37" s="153"/>
      <c r="T37" s="157"/>
      <c r="U37" s="157"/>
      <c r="V37" s="157"/>
      <c r="W37" s="158">
        <f>SUM(W33:W36)</f>
        <v>0</v>
      </c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/>
      <c r="B38" s="159"/>
      <c r="C38" s="151"/>
      <c r="D38" s="152"/>
      <c r="E38" s="153"/>
      <c r="F38" s="154"/>
      <c r="G38" s="155"/>
      <c r="H38" s="155"/>
      <c r="I38" s="155"/>
      <c r="J38" s="155"/>
      <c r="K38" s="156"/>
      <c r="L38" s="156"/>
      <c r="M38" s="153"/>
      <c r="N38" s="153"/>
      <c r="O38" s="154"/>
      <c r="P38" s="154"/>
      <c r="Q38" s="153"/>
      <c r="R38" s="153"/>
      <c r="S38" s="153"/>
      <c r="T38" s="157"/>
      <c r="U38" s="157"/>
      <c r="V38" s="157"/>
      <c r="W38" s="158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/>
      <c r="B39" s="159"/>
      <c r="C39" s="151"/>
      <c r="D39" s="160" t="s">
        <v>360</v>
      </c>
      <c r="E39" s="161">
        <f>J39</f>
        <v>0</v>
      </c>
      <c r="F39" s="154"/>
      <c r="G39" s="155"/>
      <c r="H39" s="161">
        <f>+H37</f>
        <v>0</v>
      </c>
      <c r="I39" s="161">
        <f>+I37</f>
        <v>0</v>
      </c>
      <c r="J39" s="161">
        <f>+J37</f>
        <v>0</v>
      </c>
      <c r="K39" s="156"/>
      <c r="L39" s="162">
        <f>+L37</f>
        <v>0</v>
      </c>
      <c r="M39" s="153"/>
      <c r="N39" s="163">
        <f>+N37</f>
        <v>0</v>
      </c>
      <c r="O39" s="154"/>
      <c r="P39" s="154"/>
      <c r="Q39" s="153"/>
      <c r="R39" s="153"/>
      <c r="S39" s="153"/>
      <c r="T39" s="157"/>
      <c r="U39" s="157"/>
      <c r="V39" s="157"/>
      <c r="W39" s="158">
        <f>+W37</f>
        <v>0</v>
      </c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  <row r="40" spans="1:37">
      <c r="A40" s="149"/>
      <c r="B40" s="159"/>
      <c r="C40" s="151"/>
      <c r="D40" s="152"/>
      <c r="E40" s="153"/>
      <c r="F40" s="154"/>
      <c r="G40" s="155"/>
      <c r="H40" s="155"/>
      <c r="I40" s="155"/>
      <c r="J40" s="155"/>
      <c r="K40" s="156"/>
      <c r="L40" s="156"/>
      <c r="M40" s="153"/>
      <c r="N40" s="153"/>
      <c r="O40" s="154"/>
      <c r="P40" s="154"/>
      <c r="Q40" s="153"/>
      <c r="R40" s="153"/>
      <c r="S40" s="153"/>
      <c r="T40" s="157"/>
      <c r="U40" s="157"/>
      <c r="V40" s="157"/>
      <c r="W40" s="158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</row>
    <row r="41" spans="1:37">
      <c r="A41" s="149"/>
      <c r="B41" s="159"/>
      <c r="C41" s="151"/>
      <c r="D41" s="165" t="s">
        <v>361</v>
      </c>
      <c r="E41" s="161">
        <f>J41</f>
        <v>0</v>
      </c>
      <c r="F41" s="154"/>
      <c r="G41" s="155"/>
      <c r="H41" s="161">
        <f>+H31+H39</f>
        <v>0</v>
      </c>
      <c r="I41" s="161">
        <f>+I31+I39</f>
        <v>0</v>
      </c>
      <c r="J41" s="161">
        <f>+J31+J39</f>
        <v>0</v>
      </c>
      <c r="K41" s="156"/>
      <c r="L41" s="162">
        <f>+L31+L39</f>
        <v>22.512313199999998</v>
      </c>
      <c r="M41" s="153"/>
      <c r="N41" s="163">
        <f>+N31+N39</f>
        <v>5.3737200000000005</v>
      </c>
      <c r="O41" s="154"/>
      <c r="P41" s="154"/>
      <c r="Q41" s="153"/>
      <c r="R41" s="153"/>
      <c r="S41" s="153"/>
      <c r="T41" s="157"/>
      <c r="U41" s="157"/>
      <c r="V41" s="157"/>
      <c r="W41" s="158">
        <f>+W31+W39</f>
        <v>0</v>
      </c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31DB0-8D39-42D3-9F38-8DB848D61DC1}">
  <sheetPr>
    <pageSetUpPr fitToPage="1"/>
  </sheetPr>
  <dimension ref="A1:AK58"/>
  <sheetViews>
    <sheetView showGridLines="0" workbookViewId="0">
      <pane xSplit="4" ySplit="10" topLeftCell="E29" activePane="bottomRight" state="frozen"/>
      <selection pane="topRight"/>
      <selection pane="bottomLeft"/>
      <selection pane="bottomRight" activeCell="D52" sqref="D52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413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371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372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73">
        <v>1</v>
      </c>
      <c r="B14" s="174" t="s">
        <v>267</v>
      </c>
      <c r="C14" s="175" t="s">
        <v>373</v>
      </c>
      <c r="D14" s="176" t="s">
        <v>374</v>
      </c>
      <c r="E14" s="177">
        <v>68.349999999999994</v>
      </c>
      <c r="F14" s="154" t="s">
        <v>191</v>
      </c>
      <c r="G14" s="155"/>
      <c r="H14" s="155">
        <f>ROUND(E14*G14,2)</f>
        <v>0</v>
      </c>
      <c r="I14" s="155"/>
      <c r="J14" s="155">
        <f>ROUND(E14*G14,2)</f>
        <v>0</v>
      </c>
      <c r="K14" s="156"/>
      <c r="L14" s="156">
        <f>E14*K14</f>
        <v>0</v>
      </c>
      <c r="M14" s="153">
        <v>0.13800000000000001</v>
      </c>
      <c r="N14" s="153">
        <f>E14*M14</f>
        <v>9.4322999999999997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375</v>
      </c>
      <c r="Y14" s="151" t="s">
        <v>373</v>
      </c>
      <c r="Z14" s="154" t="s">
        <v>231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>
      <c r="A15" s="149">
        <v>2</v>
      </c>
      <c r="B15" s="159" t="s">
        <v>267</v>
      </c>
      <c r="C15" s="151" t="s">
        <v>376</v>
      </c>
      <c r="D15" s="152" t="s">
        <v>377</v>
      </c>
      <c r="E15" s="153">
        <v>4.7869999999999999</v>
      </c>
      <c r="F15" s="154" t="s">
        <v>182</v>
      </c>
      <c r="G15" s="155"/>
      <c r="H15" s="155">
        <f>ROUND(E15*G15,2)</f>
        <v>0</v>
      </c>
      <c r="I15" s="155"/>
      <c r="J15" s="155">
        <f>ROUND(E15*G15,2)</f>
        <v>0</v>
      </c>
      <c r="K15" s="156"/>
      <c r="L15" s="156">
        <f>E15*K15</f>
        <v>0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378</v>
      </c>
      <c r="Y15" s="151" t="s">
        <v>376</v>
      </c>
      <c r="Z15" s="154" t="s">
        <v>379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186</v>
      </c>
      <c r="AK15" s="94" t="s">
        <v>187</v>
      </c>
    </row>
    <row r="16" spans="1:37">
      <c r="A16" s="149"/>
      <c r="B16" s="159"/>
      <c r="C16" s="151"/>
      <c r="D16" s="160" t="s">
        <v>380</v>
      </c>
      <c r="E16" s="161">
        <f>J16</f>
        <v>0</v>
      </c>
      <c r="F16" s="154"/>
      <c r="G16" s="155"/>
      <c r="H16" s="161">
        <f>SUM(H12:H15)</f>
        <v>0</v>
      </c>
      <c r="I16" s="161">
        <f>SUM(I12:I15)</f>
        <v>0</v>
      </c>
      <c r="J16" s="161">
        <f>SUM(J12:J15)</f>
        <v>0</v>
      </c>
      <c r="K16" s="156"/>
      <c r="L16" s="162">
        <f>SUM(L12:L15)</f>
        <v>0</v>
      </c>
      <c r="M16" s="153"/>
      <c r="N16" s="163">
        <f>SUM(N12:N15)</f>
        <v>9.4322999999999997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7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1" t="s">
        <v>381</v>
      </c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 s="172" customFormat="1" ht="25.5">
      <c r="A19" s="173">
        <v>3</v>
      </c>
      <c r="B19" s="174" t="s">
        <v>382</v>
      </c>
      <c r="C19" s="175" t="s">
        <v>383</v>
      </c>
      <c r="D19" s="176" t="s">
        <v>384</v>
      </c>
      <c r="E19" s="177">
        <v>95.72</v>
      </c>
      <c r="F19" s="178" t="s">
        <v>191</v>
      </c>
      <c r="G19" s="179"/>
      <c r="H19" s="179">
        <f>ROUND(E19*G19,2)</f>
        <v>0</v>
      </c>
      <c r="I19" s="179"/>
      <c r="J19" s="179">
        <f>ROUND(E19*G19,2)</f>
        <v>0</v>
      </c>
      <c r="K19" s="169">
        <v>3.0000000000000001E-5</v>
      </c>
      <c r="L19" s="169">
        <f>E19*K19</f>
        <v>2.8716000000000002E-3</v>
      </c>
      <c r="M19" s="167"/>
      <c r="N19" s="167">
        <f>E19*M19</f>
        <v>0</v>
      </c>
      <c r="O19" s="168"/>
      <c r="P19" s="168" t="s">
        <v>183</v>
      </c>
      <c r="Q19" s="167"/>
      <c r="R19" s="167"/>
      <c r="S19" s="167"/>
      <c r="T19" s="170"/>
      <c r="U19" s="170"/>
      <c r="V19" s="170" t="s">
        <v>96</v>
      </c>
      <c r="W19" s="171"/>
      <c r="X19" s="166" t="s">
        <v>385</v>
      </c>
      <c r="Y19" s="166" t="s">
        <v>383</v>
      </c>
      <c r="Z19" s="168" t="s">
        <v>386</v>
      </c>
      <c r="AA19" s="168"/>
      <c r="AB19" s="168"/>
      <c r="AC19" s="168"/>
      <c r="AD19" s="168"/>
      <c r="AE19" s="168"/>
      <c r="AF19" s="168"/>
      <c r="AG19" s="168"/>
      <c r="AH19" s="168"/>
      <c r="AJ19" s="172" t="s">
        <v>186</v>
      </c>
      <c r="AK19" s="172" t="s">
        <v>187</v>
      </c>
    </row>
    <row r="20" spans="1:37" s="172" customFormat="1">
      <c r="A20" s="173">
        <v>4</v>
      </c>
      <c r="B20" s="180" t="s">
        <v>217</v>
      </c>
      <c r="C20" s="181" t="s">
        <v>389</v>
      </c>
      <c r="D20" s="176" t="s">
        <v>390</v>
      </c>
      <c r="E20" s="177">
        <v>97.634</v>
      </c>
      <c r="F20" s="178" t="s">
        <v>191</v>
      </c>
      <c r="G20" s="179"/>
      <c r="H20" s="179"/>
      <c r="I20" s="179">
        <f>ROUND(E20*G20,2)</f>
        <v>0</v>
      </c>
      <c r="J20" s="179">
        <f>ROUND(E20*G20,2)</f>
        <v>0</v>
      </c>
      <c r="K20" s="169"/>
      <c r="L20" s="169">
        <f>E20*K20</f>
        <v>0</v>
      </c>
      <c r="M20" s="167"/>
      <c r="N20" s="167">
        <f>E20*M20</f>
        <v>0</v>
      </c>
      <c r="O20" s="168"/>
      <c r="P20" s="168" t="s">
        <v>183</v>
      </c>
      <c r="Q20" s="167"/>
      <c r="R20" s="167"/>
      <c r="S20" s="167"/>
      <c r="T20" s="170"/>
      <c r="U20" s="170"/>
      <c r="V20" s="170" t="s">
        <v>89</v>
      </c>
      <c r="W20" s="171"/>
      <c r="X20" s="166" t="s">
        <v>389</v>
      </c>
      <c r="Y20" s="166" t="s">
        <v>389</v>
      </c>
      <c r="Z20" s="168" t="s">
        <v>201</v>
      </c>
      <c r="AA20" s="166" t="s">
        <v>183</v>
      </c>
      <c r="AB20" s="168"/>
      <c r="AC20" s="168"/>
      <c r="AD20" s="168"/>
      <c r="AE20" s="168"/>
      <c r="AF20" s="168"/>
      <c r="AG20" s="168"/>
      <c r="AH20" s="168"/>
      <c r="AJ20" s="172" t="s">
        <v>221</v>
      </c>
      <c r="AK20" s="172" t="s">
        <v>187</v>
      </c>
    </row>
    <row r="21" spans="1:37">
      <c r="A21" s="149"/>
      <c r="B21" s="159"/>
      <c r="C21" s="151"/>
      <c r="D21" s="160" t="s">
        <v>387</v>
      </c>
      <c r="E21" s="161">
        <f>J21</f>
        <v>0</v>
      </c>
      <c r="F21" s="154"/>
      <c r="G21" s="155"/>
      <c r="H21" s="161">
        <f>SUM(H18:H20)</f>
        <v>0</v>
      </c>
      <c r="I21" s="161">
        <f>SUM(I18:I20)</f>
        <v>0</v>
      </c>
      <c r="J21" s="161">
        <f>SUM(J18:J20)</f>
        <v>0</v>
      </c>
      <c r="K21" s="156"/>
      <c r="L21" s="162">
        <f>SUM(L18:L20)</f>
        <v>2.8716000000000002E-3</v>
      </c>
      <c r="M21" s="153"/>
      <c r="N21" s="163">
        <f>SUM(N18:N20)</f>
        <v>0</v>
      </c>
      <c r="O21" s="154"/>
      <c r="P21" s="154"/>
      <c r="Q21" s="153"/>
      <c r="R21" s="153"/>
      <c r="S21" s="153"/>
      <c r="T21" s="157"/>
      <c r="U21" s="157"/>
      <c r="V21" s="157"/>
      <c r="W21" s="158">
        <f>SUM(W18:W20)</f>
        <v>0</v>
      </c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>
      <c r="A22" s="149"/>
      <c r="B22" s="159"/>
      <c r="C22" s="151"/>
      <c r="D22" s="152"/>
      <c r="E22" s="153"/>
      <c r="F22" s="154"/>
      <c r="G22" s="155"/>
      <c r="H22" s="155"/>
      <c r="I22" s="155"/>
      <c r="J22" s="155"/>
      <c r="K22" s="156"/>
      <c r="L22" s="156"/>
      <c r="M22" s="153"/>
      <c r="N22" s="153"/>
      <c r="O22" s="154"/>
      <c r="P22" s="154"/>
      <c r="Q22" s="153"/>
      <c r="R22" s="153"/>
      <c r="S22" s="153"/>
      <c r="T22" s="157"/>
      <c r="U22" s="157"/>
      <c r="V22" s="157"/>
      <c r="W22" s="158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7">
      <c r="A23" s="149"/>
      <c r="B23" s="151" t="s">
        <v>197</v>
      </c>
      <c r="C23" s="151"/>
      <c r="D23" s="152"/>
      <c r="E23" s="153"/>
      <c r="F23" s="154"/>
      <c r="G23" s="155"/>
      <c r="H23" s="155"/>
      <c r="I23" s="155"/>
      <c r="J23" s="155"/>
      <c r="K23" s="156"/>
      <c r="L23" s="156"/>
      <c r="M23" s="153"/>
      <c r="N23" s="153"/>
      <c r="O23" s="154"/>
      <c r="P23" s="154"/>
      <c r="Q23" s="153"/>
      <c r="R23" s="153"/>
      <c r="S23" s="153"/>
      <c r="T23" s="157"/>
      <c r="U23" s="157"/>
      <c r="V23" s="157"/>
      <c r="W23" s="158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 s="172" customFormat="1" ht="25.5">
      <c r="A24" s="173">
        <v>5</v>
      </c>
      <c r="B24" s="174" t="s">
        <v>179</v>
      </c>
      <c r="C24" s="175" t="s">
        <v>392</v>
      </c>
      <c r="D24" s="176" t="s">
        <v>393</v>
      </c>
      <c r="E24" s="177">
        <v>68.349999999999994</v>
      </c>
      <c r="F24" s="178" t="s">
        <v>191</v>
      </c>
      <c r="G24" s="179"/>
      <c r="H24" s="179">
        <f>ROUND(E24*G24,2)</f>
        <v>0</v>
      </c>
      <c r="I24" s="179"/>
      <c r="J24" s="179">
        <f>ROUND(E24*G24,2)</f>
        <v>0</v>
      </c>
      <c r="K24" s="169">
        <v>0.27560000000000001</v>
      </c>
      <c r="L24" s="169">
        <f>E24*K24</f>
        <v>18.837260000000001</v>
      </c>
      <c r="M24" s="167"/>
      <c r="N24" s="167">
        <f>E24*M24</f>
        <v>0</v>
      </c>
      <c r="O24" s="168"/>
      <c r="P24" s="168" t="s">
        <v>183</v>
      </c>
      <c r="Q24" s="167"/>
      <c r="R24" s="167"/>
      <c r="S24" s="167"/>
      <c r="T24" s="170"/>
      <c r="U24" s="170"/>
      <c r="V24" s="170" t="s">
        <v>96</v>
      </c>
      <c r="W24" s="171"/>
      <c r="X24" s="166" t="s">
        <v>394</v>
      </c>
      <c r="Y24" s="166" t="s">
        <v>392</v>
      </c>
      <c r="Z24" s="168" t="s">
        <v>201</v>
      </c>
      <c r="AA24" s="168"/>
      <c r="AB24" s="168"/>
      <c r="AC24" s="168"/>
      <c r="AD24" s="168"/>
      <c r="AE24" s="168"/>
      <c r="AF24" s="168"/>
      <c r="AG24" s="168"/>
      <c r="AH24" s="168"/>
      <c r="AJ24" s="172" t="s">
        <v>186</v>
      </c>
      <c r="AK24" s="172" t="s">
        <v>187</v>
      </c>
    </row>
    <row r="25" spans="1:37" ht="25.5">
      <c r="A25" s="173">
        <v>6</v>
      </c>
      <c r="B25" s="174" t="s">
        <v>179</v>
      </c>
      <c r="C25" s="175" t="s">
        <v>395</v>
      </c>
      <c r="D25" s="176" t="s">
        <v>396</v>
      </c>
      <c r="E25" s="177">
        <v>95.72</v>
      </c>
      <c r="F25" s="178" t="s">
        <v>321</v>
      </c>
      <c r="G25" s="179"/>
      <c r="H25" s="179">
        <f>ROUND(E25*G25,2)</f>
        <v>0</v>
      </c>
      <c r="I25" s="179"/>
      <c r="J25" s="179">
        <f>ROUND(E25*G25,2)</f>
        <v>0</v>
      </c>
      <c r="K25" s="156">
        <v>0.22539000000000001</v>
      </c>
      <c r="L25" s="156">
        <f>E25*K25</f>
        <v>21.574330800000002</v>
      </c>
      <c r="M25" s="153"/>
      <c r="N25" s="153">
        <f>E25*M25</f>
        <v>0</v>
      </c>
      <c r="O25" s="154"/>
      <c r="P25" s="154" t="s">
        <v>183</v>
      </c>
      <c r="Q25" s="153"/>
      <c r="R25" s="153"/>
      <c r="S25" s="153"/>
      <c r="T25" s="157"/>
      <c r="U25" s="157"/>
      <c r="V25" s="157" t="s">
        <v>96</v>
      </c>
      <c r="W25" s="158"/>
      <c r="X25" s="151" t="s">
        <v>397</v>
      </c>
      <c r="Y25" s="151" t="s">
        <v>395</v>
      </c>
      <c r="Z25" s="154" t="s">
        <v>201</v>
      </c>
      <c r="AA25" s="154"/>
      <c r="AB25" s="154"/>
      <c r="AC25" s="154"/>
      <c r="AD25" s="154"/>
      <c r="AE25" s="154"/>
      <c r="AF25" s="154"/>
      <c r="AG25" s="154"/>
      <c r="AH25" s="154"/>
      <c r="AJ25" s="94" t="s">
        <v>186</v>
      </c>
      <c r="AK25" s="94" t="s">
        <v>187</v>
      </c>
    </row>
    <row r="26" spans="1:37">
      <c r="A26" s="149"/>
      <c r="B26" s="159"/>
      <c r="C26" s="151"/>
      <c r="D26" s="160" t="s">
        <v>225</v>
      </c>
      <c r="E26" s="161">
        <f>J26</f>
        <v>0</v>
      </c>
      <c r="F26" s="154"/>
      <c r="G26" s="155"/>
      <c r="H26" s="161">
        <f>SUM(H23:H25)</f>
        <v>0</v>
      </c>
      <c r="I26" s="161">
        <f>SUM(I23:I25)</f>
        <v>0</v>
      </c>
      <c r="J26" s="161">
        <f>SUM(J23:J25)</f>
        <v>0</v>
      </c>
      <c r="K26" s="156"/>
      <c r="L26" s="162">
        <f>SUM(L23:L25)</f>
        <v>40.411590799999999</v>
      </c>
      <c r="M26" s="153"/>
      <c r="N26" s="163">
        <f>SUM(N23:N25)</f>
        <v>0</v>
      </c>
      <c r="O26" s="154"/>
      <c r="P26" s="154"/>
      <c r="Q26" s="153"/>
      <c r="R26" s="153"/>
      <c r="S26" s="153"/>
      <c r="T26" s="157"/>
      <c r="U26" s="157"/>
      <c r="V26" s="157"/>
      <c r="W26" s="158">
        <f>SUM(W23:W25)</f>
        <v>0</v>
      </c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>
      <c r="A27" s="149"/>
      <c r="B27" s="159"/>
      <c r="C27" s="151"/>
      <c r="D27" s="152"/>
      <c r="E27" s="153"/>
      <c r="F27" s="154"/>
      <c r="G27" s="155"/>
      <c r="H27" s="155"/>
      <c r="I27" s="155"/>
      <c r="J27" s="155"/>
      <c r="K27" s="156"/>
      <c r="L27" s="156"/>
      <c r="M27" s="153"/>
      <c r="N27" s="153"/>
      <c r="O27" s="154"/>
      <c r="P27" s="154"/>
      <c r="Q27" s="153"/>
      <c r="R27" s="153"/>
      <c r="S27" s="153"/>
      <c r="T27" s="157"/>
      <c r="U27" s="157"/>
      <c r="V27" s="157"/>
      <c r="W27" s="158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</row>
    <row r="28" spans="1:37">
      <c r="A28" s="149"/>
      <c r="B28" s="159"/>
      <c r="C28" s="151"/>
      <c r="D28" s="160" t="s">
        <v>275</v>
      </c>
      <c r="E28" s="163">
        <f>J28</f>
        <v>0</v>
      </c>
      <c r="F28" s="154"/>
      <c r="G28" s="155"/>
      <c r="H28" s="161">
        <f>+H16+H21+H26</f>
        <v>0</v>
      </c>
      <c r="I28" s="161">
        <f>+I16+I21+I26</f>
        <v>0</v>
      </c>
      <c r="J28" s="161">
        <f>+J16+J21+J26</f>
        <v>0</v>
      </c>
      <c r="K28" s="156"/>
      <c r="L28" s="162">
        <f>+L16+L21+L26</f>
        <v>40.414462399999998</v>
      </c>
      <c r="M28" s="153"/>
      <c r="N28" s="163">
        <f>+N16+N21+N26</f>
        <v>9.4322999999999997</v>
      </c>
      <c r="O28" s="154"/>
      <c r="P28" s="154"/>
      <c r="Q28" s="153"/>
      <c r="R28" s="153"/>
      <c r="S28" s="153"/>
      <c r="T28" s="157"/>
      <c r="U28" s="157"/>
      <c r="V28" s="157"/>
      <c r="W28" s="158">
        <f>+W16+W21+W26</f>
        <v>0</v>
      </c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9"/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0" t="s">
        <v>276</v>
      </c>
      <c r="C30" s="151"/>
      <c r="D30" s="152"/>
      <c r="E30" s="153"/>
      <c r="F30" s="154"/>
      <c r="G30" s="155"/>
      <c r="H30" s="155"/>
      <c r="I30" s="155"/>
      <c r="J30" s="155"/>
      <c r="K30" s="156"/>
      <c r="L30" s="156"/>
      <c r="M30" s="153"/>
      <c r="N30" s="153"/>
      <c r="O30" s="154"/>
      <c r="P30" s="154"/>
      <c r="Q30" s="153"/>
      <c r="R30" s="153"/>
      <c r="S30" s="153"/>
      <c r="T30" s="157"/>
      <c r="U30" s="157"/>
      <c r="V30" s="157"/>
      <c r="W30" s="158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1" t="s">
        <v>456</v>
      </c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 ht="25.5">
      <c r="A32" s="149">
        <v>7</v>
      </c>
      <c r="B32" s="159" t="s">
        <v>457</v>
      </c>
      <c r="C32" s="151" t="s">
        <v>458</v>
      </c>
      <c r="D32" s="152" t="s">
        <v>459</v>
      </c>
      <c r="E32" s="153">
        <v>2.7509999999999999</v>
      </c>
      <c r="F32" s="154" t="s">
        <v>191</v>
      </c>
      <c r="G32" s="155"/>
      <c r="H32" s="155">
        <f>ROUND(E32*G32,2)</f>
        <v>0</v>
      </c>
      <c r="I32" s="155"/>
      <c r="J32" s="155">
        <f>ROUND(E32*G32,2)</f>
        <v>0</v>
      </c>
      <c r="K32" s="156">
        <v>4.0499999999999998E-3</v>
      </c>
      <c r="L32" s="156">
        <f>E32*K32</f>
        <v>1.1141549999999998E-2</v>
      </c>
      <c r="M32" s="153"/>
      <c r="N32" s="153">
        <f>E32*M32</f>
        <v>0</v>
      </c>
      <c r="O32" s="154"/>
      <c r="P32" s="154" t="s">
        <v>183</v>
      </c>
      <c r="Q32" s="153"/>
      <c r="R32" s="153"/>
      <c r="S32" s="153"/>
      <c r="T32" s="157"/>
      <c r="U32" s="157"/>
      <c r="V32" s="157" t="s">
        <v>282</v>
      </c>
      <c r="W32" s="158"/>
      <c r="X32" s="151" t="s">
        <v>460</v>
      </c>
      <c r="Y32" s="151" t="s">
        <v>458</v>
      </c>
      <c r="Z32" s="154" t="s">
        <v>201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283</v>
      </c>
      <c r="AK32" s="94" t="s">
        <v>187</v>
      </c>
    </row>
    <row r="33" spans="1:37">
      <c r="A33" s="149"/>
      <c r="B33" s="159"/>
      <c r="C33" s="151"/>
      <c r="D33" s="160" t="s">
        <v>461</v>
      </c>
      <c r="E33" s="161">
        <f>J33</f>
        <v>0</v>
      </c>
      <c r="F33" s="154"/>
      <c r="G33" s="155"/>
      <c r="H33" s="161">
        <f>SUM(H30:H32)</f>
        <v>0</v>
      </c>
      <c r="I33" s="161">
        <f>SUM(I30:I32)</f>
        <v>0</v>
      </c>
      <c r="J33" s="161">
        <f>SUM(J30:J32)</f>
        <v>0</v>
      </c>
      <c r="K33" s="156"/>
      <c r="L33" s="162">
        <f>SUM(L30:L32)</f>
        <v>1.1141549999999998E-2</v>
      </c>
      <c r="M33" s="153"/>
      <c r="N33" s="163">
        <f>SUM(N30:N32)</f>
        <v>0</v>
      </c>
      <c r="O33" s="154"/>
      <c r="P33" s="154"/>
      <c r="Q33" s="153"/>
      <c r="R33" s="153"/>
      <c r="S33" s="153"/>
      <c r="T33" s="157"/>
      <c r="U33" s="157"/>
      <c r="V33" s="157"/>
      <c r="W33" s="158">
        <f>SUM(W30:W32)</f>
        <v>0</v>
      </c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9"/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/>
      <c r="B35" s="151" t="s">
        <v>463</v>
      </c>
      <c r="C35" s="151"/>
      <c r="D35" s="152"/>
      <c r="E35" s="153"/>
      <c r="F35" s="154"/>
      <c r="G35" s="155"/>
      <c r="H35" s="155"/>
      <c r="I35" s="155"/>
      <c r="J35" s="155"/>
      <c r="K35" s="156"/>
      <c r="L35" s="156"/>
      <c r="M35" s="153"/>
      <c r="N35" s="153"/>
      <c r="O35" s="154"/>
      <c r="P35" s="154"/>
      <c r="Q35" s="153"/>
      <c r="R35" s="153"/>
      <c r="S35" s="153"/>
      <c r="T35" s="157"/>
      <c r="U35" s="157"/>
      <c r="V35" s="157"/>
      <c r="W35" s="158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>
        <v>8</v>
      </c>
      <c r="B36" s="159" t="s">
        <v>464</v>
      </c>
      <c r="C36" s="151" t="s">
        <v>465</v>
      </c>
      <c r="D36" s="152" t="s">
        <v>466</v>
      </c>
      <c r="E36" s="153">
        <v>8.92</v>
      </c>
      <c r="F36" s="154" t="s">
        <v>321</v>
      </c>
      <c r="G36" s="155"/>
      <c r="H36" s="155">
        <f>ROUND(E36*G36,2)</f>
        <v>0</v>
      </c>
      <c r="I36" s="155"/>
      <c r="J36" s="155">
        <f>ROUND(E36*G36,2)</f>
        <v>0</v>
      </c>
      <c r="K36" s="156">
        <v>9.0000000000000006E-5</v>
      </c>
      <c r="L36" s="156">
        <f>E36*K36</f>
        <v>8.028E-4</v>
      </c>
      <c r="M36" s="153"/>
      <c r="N36" s="153">
        <f>E36*M36</f>
        <v>0</v>
      </c>
      <c r="O36" s="154"/>
      <c r="P36" s="154" t="s">
        <v>183</v>
      </c>
      <c r="Q36" s="153"/>
      <c r="R36" s="153"/>
      <c r="S36" s="153"/>
      <c r="T36" s="157"/>
      <c r="U36" s="157"/>
      <c r="V36" s="157" t="s">
        <v>282</v>
      </c>
      <c r="W36" s="158"/>
      <c r="X36" s="151" t="s">
        <v>467</v>
      </c>
      <c r="Y36" s="151" t="s">
        <v>465</v>
      </c>
      <c r="Z36" s="154" t="s">
        <v>468</v>
      </c>
      <c r="AA36" s="154"/>
      <c r="AB36" s="154"/>
      <c r="AC36" s="154"/>
      <c r="AD36" s="154"/>
      <c r="AE36" s="154"/>
      <c r="AF36" s="154"/>
      <c r="AG36" s="154"/>
      <c r="AH36" s="154"/>
      <c r="AJ36" s="94" t="s">
        <v>283</v>
      </c>
      <c r="AK36" s="94" t="s">
        <v>187</v>
      </c>
    </row>
    <row r="37" spans="1:37">
      <c r="A37" s="149">
        <v>9</v>
      </c>
      <c r="B37" s="159" t="s">
        <v>464</v>
      </c>
      <c r="C37" s="151" t="s">
        <v>469</v>
      </c>
      <c r="D37" s="152" t="s">
        <v>470</v>
      </c>
      <c r="E37" s="153">
        <v>5.9240000000000004</v>
      </c>
      <c r="F37" s="154" t="s">
        <v>321</v>
      </c>
      <c r="G37" s="155"/>
      <c r="H37" s="155">
        <f>ROUND(E37*G37,2)</f>
        <v>0</v>
      </c>
      <c r="I37" s="155"/>
      <c r="J37" s="155">
        <f>ROUND(E37*G37,2)</f>
        <v>0</v>
      </c>
      <c r="K37" s="156">
        <v>9.0000000000000006E-5</v>
      </c>
      <c r="L37" s="156">
        <f>E37*K37</f>
        <v>5.3316000000000008E-4</v>
      </c>
      <c r="M37" s="153"/>
      <c r="N37" s="153">
        <f>E37*M37</f>
        <v>0</v>
      </c>
      <c r="O37" s="154"/>
      <c r="P37" s="154" t="s">
        <v>183</v>
      </c>
      <c r="Q37" s="153"/>
      <c r="R37" s="153"/>
      <c r="S37" s="153"/>
      <c r="T37" s="157"/>
      <c r="U37" s="157"/>
      <c r="V37" s="157" t="s">
        <v>282</v>
      </c>
      <c r="W37" s="158"/>
      <c r="X37" s="151" t="s">
        <v>471</v>
      </c>
      <c r="Y37" s="151" t="s">
        <v>469</v>
      </c>
      <c r="Z37" s="154" t="s">
        <v>468</v>
      </c>
      <c r="AA37" s="154"/>
      <c r="AB37" s="154"/>
      <c r="AC37" s="154"/>
      <c r="AD37" s="154"/>
      <c r="AE37" s="154"/>
      <c r="AF37" s="154"/>
      <c r="AG37" s="154"/>
      <c r="AH37" s="154"/>
      <c r="AJ37" s="94" t="s">
        <v>283</v>
      </c>
      <c r="AK37" s="94" t="s">
        <v>187</v>
      </c>
    </row>
    <row r="38" spans="1:37">
      <c r="A38" s="149">
        <v>10</v>
      </c>
      <c r="B38" s="164" t="s">
        <v>217</v>
      </c>
      <c r="C38" s="150" t="s">
        <v>472</v>
      </c>
      <c r="D38" s="152" t="s">
        <v>473</v>
      </c>
      <c r="E38" s="153">
        <v>2</v>
      </c>
      <c r="F38" s="154" t="s">
        <v>214</v>
      </c>
      <c r="G38" s="155"/>
      <c r="H38" s="155"/>
      <c r="I38" s="155">
        <f>ROUND(E38*G38,2)</f>
        <v>0</v>
      </c>
      <c r="J38" s="155">
        <f>ROUND(E38*G38,2)</f>
        <v>0</v>
      </c>
      <c r="K38" s="156"/>
      <c r="L38" s="156">
        <f>E38*K38</f>
        <v>0</v>
      </c>
      <c r="M38" s="153"/>
      <c r="N38" s="153">
        <f>E38*M38</f>
        <v>0</v>
      </c>
      <c r="O38" s="154"/>
      <c r="P38" s="154" t="s">
        <v>183</v>
      </c>
      <c r="Q38" s="153"/>
      <c r="R38" s="153"/>
      <c r="S38" s="153"/>
      <c r="T38" s="157"/>
      <c r="U38" s="157"/>
      <c r="V38" s="157" t="s">
        <v>89</v>
      </c>
      <c r="W38" s="158"/>
      <c r="X38" s="151" t="s">
        <v>472</v>
      </c>
      <c r="Y38" s="151" t="s">
        <v>472</v>
      </c>
      <c r="Z38" s="154" t="s">
        <v>201</v>
      </c>
      <c r="AA38" s="151" t="s">
        <v>183</v>
      </c>
      <c r="AB38" s="154"/>
      <c r="AC38" s="154"/>
      <c r="AD38" s="154"/>
      <c r="AE38" s="154"/>
      <c r="AF38" s="154"/>
      <c r="AG38" s="154"/>
      <c r="AH38" s="154"/>
      <c r="AJ38" s="94" t="s">
        <v>289</v>
      </c>
      <c r="AK38" s="94" t="s">
        <v>187</v>
      </c>
    </row>
    <row r="39" spans="1:37">
      <c r="A39" s="149">
        <v>11</v>
      </c>
      <c r="B39" s="164" t="s">
        <v>217</v>
      </c>
      <c r="C39" s="150" t="s">
        <v>474</v>
      </c>
      <c r="D39" s="152" t="s">
        <v>475</v>
      </c>
      <c r="E39" s="153">
        <v>6</v>
      </c>
      <c r="F39" s="154" t="s">
        <v>214</v>
      </c>
      <c r="G39" s="155"/>
      <c r="H39" s="155"/>
      <c r="I39" s="155">
        <f>ROUND(E39*G39,2)</f>
        <v>0</v>
      </c>
      <c r="J39" s="155">
        <f>ROUND(E39*G39,2)</f>
        <v>0</v>
      </c>
      <c r="K39" s="156"/>
      <c r="L39" s="156">
        <f>E39*K39</f>
        <v>0</v>
      </c>
      <c r="M39" s="153"/>
      <c r="N39" s="153">
        <f>E39*M39</f>
        <v>0</v>
      </c>
      <c r="O39" s="154"/>
      <c r="P39" s="154" t="s">
        <v>183</v>
      </c>
      <c r="Q39" s="153"/>
      <c r="R39" s="153"/>
      <c r="S39" s="153"/>
      <c r="T39" s="157"/>
      <c r="U39" s="157"/>
      <c r="V39" s="157" t="s">
        <v>89</v>
      </c>
      <c r="W39" s="158"/>
      <c r="X39" s="151" t="s">
        <v>474</v>
      </c>
      <c r="Y39" s="151" t="s">
        <v>474</v>
      </c>
      <c r="Z39" s="154" t="s">
        <v>201</v>
      </c>
      <c r="AA39" s="151" t="s">
        <v>183</v>
      </c>
      <c r="AB39" s="154"/>
      <c r="AC39" s="154"/>
      <c r="AD39" s="154"/>
      <c r="AE39" s="154"/>
      <c r="AF39" s="154"/>
      <c r="AG39" s="154"/>
      <c r="AH39" s="154"/>
      <c r="AJ39" s="94" t="s">
        <v>289</v>
      </c>
      <c r="AK39" s="94" t="s">
        <v>187</v>
      </c>
    </row>
    <row r="40" spans="1:37">
      <c r="A40" s="149">
        <v>12</v>
      </c>
      <c r="B40" s="164" t="s">
        <v>217</v>
      </c>
      <c r="C40" s="150" t="s">
        <v>476</v>
      </c>
      <c r="D40" s="152" t="s">
        <v>477</v>
      </c>
      <c r="E40" s="153">
        <v>8</v>
      </c>
      <c r="F40" s="154" t="s">
        <v>214</v>
      </c>
      <c r="G40" s="155"/>
      <c r="H40" s="155"/>
      <c r="I40" s="155">
        <f>ROUND(E40*G40,2)</f>
        <v>0</v>
      </c>
      <c r="J40" s="155">
        <f>ROUND(E40*G40,2)</f>
        <v>0</v>
      </c>
      <c r="K40" s="156"/>
      <c r="L40" s="156">
        <f>E40*K40</f>
        <v>0</v>
      </c>
      <c r="M40" s="153"/>
      <c r="N40" s="153">
        <f>E40*M40</f>
        <v>0</v>
      </c>
      <c r="O40" s="154"/>
      <c r="P40" s="154" t="s">
        <v>183</v>
      </c>
      <c r="Q40" s="153"/>
      <c r="R40" s="153"/>
      <c r="S40" s="153"/>
      <c r="T40" s="157"/>
      <c r="U40" s="157"/>
      <c r="V40" s="157" t="s">
        <v>89</v>
      </c>
      <c r="W40" s="158"/>
      <c r="X40" s="151" t="s">
        <v>476</v>
      </c>
      <c r="Y40" s="151" t="s">
        <v>476</v>
      </c>
      <c r="Z40" s="154" t="s">
        <v>201</v>
      </c>
      <c r="AA40" s="151" t="s">
        <v>183</v>
      </c>
      <c r="AB40" s="154"/>
      <c r="AC40" s="154"/>
      <c r="AD40" s="154"/>
      <c r="AE40" s="154"/>
      <c r="AF40" s="154"/>
      <c r="AG40" s="154"/>
      <c r="AH40" s="154"/>
      <c r="AJ40" s="94" t="s">
        <v>289</v>
      </c>
      <c r="AK40" s="94" t="s">
        <v>187</v>
      </c>
    </row>
    <row r="41" spans="1:37">
      <c r="A41" s="149"/>
      <c r="B41" s="159"/>
      <c r="C41" s="151"/>
      <c r="D41" s="160" t="s">
        <v>478</v>
      </c>
      <c r="E41" s="161">
        <f>J41</f>
        <v>0</v>
      </c>
      <c r="F41" s="154"/>
      <c r="G41" s="155"/>
      <c r="H41" s="161">
        <f>SUM(H35:H40)</f>
        <v>0</v>
      </c>
      <c r="I41" s="161">
        <f>SUM(I35:I40)</f>
        <v>0</v>
      </c>
      <c r="J41" s="161">
        <f>SUM(J35:J40)</f>
        <v>0</v>
      </c>
      <c r="K41" s="156"/>
      <c r="L41" s="162">
        <f>SUM(L35:L40)</f>
        <v>1.3359600000000002E-3</v>
      </c>
      <c r="M41" s="153"/>
      <c r="N41" s="163">
        <f>SUM(N35:N40)</f>
        <v>0</v>
      </c>
      <c r="O41" s="154"/>
      <c r="P41" s="154"/>
      <c r="Q41" s="153"/>
      <c r="R41" s="153"/>
      <c r="S41" s="153"/>
      <c r="T41" s="157"/>
      <c r="U41" s="157"/>
      <c r="V41" s="157"/>
      <c r="W41" s="158">
        <f>SUM(W35:W40)</f>
        <v>0</v>
      </c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>
      <c r="A42" s="149"/>
      <c r="B42" s="159"/>
      <c r="C42" s="151"/>
      <c r="D42" s="152"/>
      <c r="E42" s="153"/>
      <c r="F42" s="154"/>
      <c r="G42" s="155"/>
      <c r="H42" s="155"/>
      <c r="I42" s="155"/>
      <c r="J42" s="155"/>
      <c r="K42" s="156"/>
      <c r="L42" s="156"/>
      <c r="M42" s="153"/>
      <c r="N42" s="153"/>
      <c r="O42" s="154"/>
      <c r="P42" s="154"/>
      <c r="Q42" s="153"/>
      <c r="R42" s="153"/>
      <c r="S42" s="153"/>
      <c r="T42" s="157"/>
      <c r="U42" s="157"/>
      <c r="V42" s="157"/>
      <c r="W42" s="158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9"/>
      <c r="C43" s="151"/>
      <c r="D43" s="160" t="s">
        <v>351</v>
      </c>
      <c r="E43" s="163">
        <f>J43</f>
        <v>0</v>
      </c>
      <c r="F43" s="154"/>
      <c r="G43" s="155"/>
      <c r="H43" s="161">
        <f>+H33+H41</f>
        <v>0</v>
      </c>
      <c r="I43" s="161">
        <f>+I33+I41</f>
        <v>0</v>
      </c>
      <c r="J43" s="161">
        <f>+J33+J41</f>
        <v>0</v>
      </c>
      <c r="K43" s="156"/>
      <c r="L43" s="162">
        <f>+L33+L41</f>
        <v>1.2477509999999999E-2</v>
      </c>
      <c r="M43" s="153"/>
      <c r="N43" s="163">
        <f>+N33+N41</f>
        <v>0</v>
      </c>
      <c r="O43" s="154"/>
      <c r="P43" s="154"/>
      <c r="Q43" s="153"/>
      <c r="R43" s="153"/>
      <c r="S43" s="153"/>
      <c r="T43" s="157"/>
      <c r="U43" s="157"/>
      <c r="V43" s="157"/>
      <c r="W43" s="158">
        <f>+W33+W41</f>
        <v>0</v>
      </c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/>
      <c r="B44" s="159"/>
      <c r="C44" s="151"/>
      <c r="D44" s="152"/>
      <c r="E44" s="153"/>
      <c r="F44" s="154"/>
      <c r="G44" s="155"/>
      <c r="H44" s="155"/>
      <c r="I44" s="155"/>
      <c r="J44" s="155"/>
      <c r="K44" s="156"/>
      <c r="L44" s="156"/>
      <c r="M44" s="153"/>
      <c r="N44" s="153"/>
      <c r="O44" s="154"/>
      <c r="P44" s="154"/>
      <c r="Q44" s="153"/>
      <c r="R44" s="153"/>
      <c r="S44" s="153"/>
      <c r="T44" s="157"/>
      <c r="U44" s="157"/>
      <c r="V44" s="157"/>
      <c r="W44" s="158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0" t="s">
        <v>352</v>
      </c>
      <c r="C45" s="151"/>
      <c r="D45" s="152"/>
      <c r="E45" s="153"/>
      <c r="F45" s="154"/>
      <c r="G45" s="155"/>
      <c r="H45" s="155"/>
      <c r="I45" s="155"/>
      <c r="J45" s="155"/>
      <c r="K45" s="156"/>
      <c r="L45" s="156"/>
      <c r="M45" s="153"/>
      <c r="N45" s="153"/>
      <c r="O45" s="154"/>
      <c r="P45" s="154"/>
      <c r="Q45" s="153"/>
      <c r="R45" s="153"/>
      <c r="S45" s="153"/>
      <c r="T45" s="157"/>
      <c r="U45" s="157"/>
      <c r="V45" s="157"/>
      <c r="W45" s="158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1" t="s">
        <v>398</v>
      </c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>
        <v>13</v>
      </c>
      <c r="B47" s="159" t="s">
        <v>399</v>
      </c>
      <c r="C47" s="151" t="s">
        <v>479</v>
      </c>
      <c r="D47" s="152" t="s">
        <v>403</v>
      </c>
      <c r="E47" s="153">
        <v>1</v>
      </c>
      <c r="F47" s="154" t="s">
        <v>281</v>
      </c>
      <c r="G47" s="155"/>
      <c r="H47" s="155">
        <f>ROUND(E47*G47,2)</f>
        <v>0</v>
      </c>
      <c r="I47" s="155"/>
      <c r="J47" s="155">
        <f>ROUND(E47*G47,2)</f>
        <v>0</v>
      </c>
      <c r="K47" s="156"/>
      <c r="L47" s="156">
        <f>E47*K47</f>
        <v>0</v>
      </c>
      <c r="M47" s="153"/>
      <c r="N47" s="153">
        <f>E47*M47</f>
        <v>0</v>
      </c>
      <c r="O47" s="154"/>
      <c r="P47" s="154" t="s">
        <v>183</v>
      </c>
      <c r="Q47" s="153"/>
      <c r="R47" s="153"/>
      <c r="S47" s="153"/>
      <c r="T47" s="157"/>
      <c r="U47" s="157"/>
      <c r="V47" s="157" t="s">
        <v>170</v>
      </c>
      <c r="W47" s="158"/>
      <c r="X47" s="151" t="s">
        <v>144</v>
      </c>
      <c r="Y47" s="151" t="s">
        <v>479</v>
      </c>
      <c r="Z47" s="154" t="s">
        <v>201</v>
      </c>
      <c r="AA47" s="154"/>
      <c r="AB47" s="154"/>
      <c r="AC47" s="154"/>
      <c r="AD47" s="154"/>
      <c r="AE47" s="154"/>
      <c r="AF47" s="154"/>
      <c r="AG47" s="154"/>
      <c r="AH47" s="154"/>
      <c r="AJ47" s="94" t="s">
        <v>358</v>
      </c>
      <c r="AK47" s="94" t="s">
        <v>187</v>
      </c>
    </row>
    <row r="48" spans="1:37">
      <c r="A48" s="149">
        <v>14</v>
      </c>
      <c r="B48" s="159" t="s">
        <v>399</v>
      </c>
      <c r="C48" s="151" t="s">
        <v>400</v>
      </c>
      <c r="D48" s="152" t="s">
        <v>401</v>
      </c>
      <c r="E48" s="153">
        <v>1</v>
      </c>
      <c r="F48" s="154" t="s">
        <v>357</v>
      </c>
      <c r="G48" s="155"/>
      <c r="H48" s="155">
        <f>ROUND(E48*G48,2)</f>
        <v>0</v>
      </c>
      <c r="I48" s="155"/>
      <c r="J48" s="155">
        <f>ROUND(E48*G48,2)</f>
        <v>0</v>
      </c>
      <c r="K48" s="156"/>
      <c r="L48" s="156">
        <f>E48*K48</f>
        <v>0</v>
      </c>
      <c r="M48" s="153"/>
      <c r="N48" s="153">
        <f>E48*M48</f>
        <v>0</v>
      </c>
      <c r="O48" s="154"/>
      <c r="P48" s="154" t="s">
        <v>183</v>
      </c>
      <c r="Q48" s="153"/>
      <c r="R48" s="153"/>
      <c r="S48" s="153"/>
      <c r="T48" s="157"/>
      <c r="U48" s="157"/>
      <c r="V48" s="157" t="s">
        <v>170</v>
      </c>
      <c r="W48" s="158"/>
      <c r="X48" s="151" t="s">
        <v>144</v>
      </c>
      <c r="Y48" s="151" t="s">
        <v>400</v>
      </c>
      <c r="Z48" s="154" t="s">
        <v>201</v>
      </c>
      <c r="AA48" s="154"/>
      <c r="AB48" s="154"/>
      <c r="AC48" s="154"/>
      <c r="AD48" s="154"/>
      <c r="AE48" s="154"/>
      <c r="AF48" s="154"/>
      <c r="AG48" s="154"/>
      <c r="AH48" s="154"/>
      <c r="AJ48" s="94" t="s">
        <v>358</v>
      </c>
      <c r="AK48" s="94" t="s">
        <v>187</v>
      </c>
    </row>
    <row r="49" spans="1:37">
      <c r="A49" s="149"/>
      <c r="B49" s="159"/>
      <c r="C49" s="151"/>
      <c r="D49" s="160" t="s">
        <v>404</v>
      </c>
      <c r="E49" s="161">
        <f>J49</f>
        <v>0</v>
      </c>
      <c r="F49" s="154"/>
      <c r="G49" s="155"/>
      <c r="H49" s="161">
        <f>SUM(H45:H48)</f>
        <v>0</v>
      </c>
      <c r="I49" s="161">
        <f>SUM(I45:I48)</f>
        <v>0</v>
      </c>
      <c r="J49" s="161">
        <f>SUM(J45:J48)</f>
        <v>0</v>
      </c>
      <c r="K49" s="156"/>
      <c r="L49" s="162">
        <f>SUM(L45:L48)</f>
        <v>0</v>
      </c>
      <c r="M49" s="153"/>
      <c r="N49" s="163">
        <f>SUM(N45:N48)</f>
        <v>0</v>
      </c>
      <c r="O49" s="154"/>
      <c r="P49" s="154"/>
      <c r="Q49" s="153"/>
      <c r="R49" s="153"/>
      <c r="S49" s="153"/>
      <c r="T49" s="157"/>
      <c r="U49" s="157"/>
      <c r="V49" s="157"/>
      <c r="W49" s="158">
        <f>SUM(W45:W48)</f>
        <v>0</v>
      </c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7">
      <c r="A50" s="149"/>
      <c r="B50" s="159"/>
      <c r="C50" s="151"/>
      <c r="D50" s="152"/>
      <c r="E50" s="153"/>
      <c r="F50" s="154"/>
      <c r="G50" s="155"/>
      <c r="H50" s="155"/>
      <c r="I50" s="155"/>
      <c r="J50" s="155"/>
      <c r="K50" s="156"/>
      <c r="L50" s="156"/>
      <c r="M50" s="153"/>
      <c r="N50" s="153"/>
      <c r="O50" s="154"/>
      <c r="P50" s="154"/>
      <c r="Q50" s="153"/>
      <c r="R50" s="153"/>
      <c r="S50" s="153"/>
      <c r="T50" s="157"/>
      <c r="U50" s="157"/>
      <c r="V50" s="157"/>
      <c r="W50" s="158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</row>
    <row r="51" spans="1:37">
      <c r="A51" s="149"/>
      <c r="B51" s="151" t="s">
        <v>480</v>
      </c>
      <c r="C51" s="151"/>
      <c r="D51" s="152"/>
      <c r="E51" s="153"/>
      <c r="F51" s="154"/>
      <c r="G51" s="155"/>
      <c r="H51" s="155"/>
      <c r="I51" s="155"/>
      <c r="J51" s="155"/>
      <c r="K51" s="156"/>
      <c r="L51" s="156"/>
      <c r="M51" s="153"/>
      <c r="N51" s="153"/>
      <c r="O51" s="154"/>
      <c r="P51" s="154"/>
      <c r="Q51" s="153"/>
      <c r="R51" s="153"/>
      <c r="S51" s="153"/>
      <c r="T51" s="157"/>
      <c r="U51" s="157"/>
      <c r="V51" s="157"/>
      <c r="W51" s="158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  <row r="52" spans="1:37">
      <c r="A52" s="149">
        <v>15</v>
      </c>
      <c r="B52" s="159" t="s">
        <v>481</v>
      </c>
      <c r="C52" s="151" t="s">
        <v>482</v>
      </c>
      <c r="D52" s="152" t="s">
        <v>483</v>
      </c>
      <c r="E52" s="153">
        <v>50.374000000000002</v>
      </c>
      <c r="F52" s="154" t="s">
        <v>448</v>
      </c>
      <c r="G52" s="155"/>
      <c r="H52" s="155">
        <f>ROUND(E52*G52,2)</f>
        <v>0</v>
      </c>
      <c r="I52" s="155"/>
      <c r="J52" s="155">
        <f>ROUND(E52*G52,2)</f>
        <v>0</v>
      </c>
      <c r="K52" s="156"/>
      <c r="L52" s="156">
        <f>E52*K52</f>
        <v>0</v>
      </c>
      <c r="M52" s="153"/>
      <c r="N52" s="153">
        <f>E52*M52</f>
        <v>0</v>
      </c>
      <c r="O52" s="154"/>
      <c r="P52" s="154" t="s">
        <v>183</v>
      </c>
      <c r="Q52" s="153"/>
      <c r="R52" s="153"/>
      <c r="S52" s="153"/>
      <c r="T52" s="157"/>
      <c r="U52" s="157"/>
      <c r="V52" s="157" t="s">
        <v>170</v>
      </c>
      <c r="W52" s="158"/>
      <c r="X52" s="151" t="s">
        <v>482</v>
      </c>
      <c r="Y52" s="151" t="s">
        <v>482</v>
      </c>
      <c r="Z52" s="154" t="s">
        <v>484</v>
      </c>
      <c r="AA52" s="154"/>
      <c r="AB52" s="154"/>
      <c r="AC52" s="154"/>
      <c r="AD52" s="154"/>
      <c r="AE52" s="154"/>
      <c r="AF52" s="154"/>
      <c r="AG52" s="154"/>
      <c r="AH52" s="154"/>
      <c r="AJ52" s="94" t="s">
        <v>358</v>
      </c>
      <c r="AK52" s="94" t="s">
        <v>187</v>
      </c>
    </row>
    <row r="53" spans="1:37">
      <c r="A53" s="149">
        <v>16</v>
      </c>
      <c r="B53" s="164" t="s">
        <v>217</v>
      </c>
      <c r="C53" s="150" t="s">
        <v>485</v>
      </c>
      <c r="D53" s="152" t="s">
        <v>486</v>
      </c>
      <c r="E53" s="153">
        <v>50.374000000000002</v>
      </c>
      <c r="F53" s="154" t="s">
        <v>448</v>
      </c>
      <c r="G53" s="155"/>
      <c r="H53" s="155"/>
      <c r="I53" s="155">
        <f>ROUND(E53*G53,2)</f>
        <v>0</v>
      </c>
      <c r="J53" s="155">
        <f>ROUND(E53*G53,2)</f>
        <v>0</v>
      </c>
      <c r="K53" s="156">
        <v>1E-3</v>
      </c>
      <c r="L53" s="156">
        <f>E53*K53</f>
        <v>5.0374000000000002E-2</v>
      </c>
      <c r="M53" s="153"/>
      <c r="N53" s="153">
        <f>E53*M53</f>
        <v>0</v>
      </c>
      <c r="O53" s="154"/>
      <c r="P53" s="154" t="s">
        <v>183</v>
      </c>
      <c r="Q53" s="153"/>
      <c r="R53" s="153"/>
      <c r="S53" s="153"/>
      <c r="T53" s="157"/>
      <c r="U53" s="157"/>
      <c r="V53" s="157" t="s">
        <v>89</v>
      </c>
      <c r="W53" s="158"/>
      <c r="X53" s="151" t="s">
        <v>485</v>
      </c>
      <c r="Y53" s="151" t="s">
        <v>485</v>
      </c>
      <c r="Z53" s="154" t="s">
        <v>220</v>
      </c>
      <c r="AA53" s="151" t="s">
        <v>183</v>
      </c>
      <c r="AB53" s="154"/>
      <c r="AC53" s="154"/>
      <c r="AD53" s="154"/>
      <c r="AE53" s="154"/>
      <c r="AF53" s="154"/>
      <c r="AG53" s="154"/>
      <c r="AH53" s="154"/>
      <c r="AJ53" s="94" t="s">
        <v>487</v>
      </c>
      <c r="AK53" s="94" t="s">
        <v>187</v>
      </c>
    </row>
    <row r="54" spans="1:37">
      <c r="A54" s="149"/>
      <c r="B54" s="159"/>
      <c r="C54" s="151"/>
      <c r="D54" s="160" t="s">
        <v>488</v>
      </c>
      <c r="E54" s="161">
        <f>J54</f>
        <v>0</v>
      </c>
      <c r="F54" s="154"/>
      <c r="G54" s="155"/>
      <c r="H54" s="161">
        <f>SUM(H51:H53)</f>
        <v>0</v>
      </c>
      <c r="I54" s="161">
        <f>SUM(I51:I53)</f>
        <v>0</v>
      </c>
      <c r="J54" s="161">
        <f>SUM(J51:J53)</f>
        <v>0</v>
      </c>
      <c r="K54" s="156"/>
      <c r="L54" s="162">
        <f>SUM(L51:L53)</f>
        <v>5.0374000000000002E-2</v>
      </c>
      <c r="M54" s="153"/>
      <c r="N54" s="163">
        <f>SUM(N51:N53)</f>
        <v>0</v>
      </c>
      <c r="O54" s="154"/>
      <c r="P54" s="154"/>
      <c r="Q54" s="153"/>
      <c r="R54" s="153"/>
      <c r="S54" s="153"/>
      <c r="T54" s="157"/>
      <c r="U54" s="157"/>
      <c r="V54" s="157"/>
      <c r="W54" s="158">
        <f>SUM(W51:W53)</f>
        <v>0</v>
      </c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</row>
    <row r="55" spans="1:37">
      <c r="A55" s="149"/>
      <c r="B55" s="159"/>
      <c r="C55" s="151"/>
      <c r="D55" s="152"/>
      <c r="E55" s="153"/>
      <c r="F55" s="154"/>
      <c r="G55" s="155"/>
      <c r="H55" s="155"/>
      <c r="I55" s="155"/>
      <c r="J55" s="155"/>
      <c r="K55" s="156"/>
      <c r="L55" s="156"/>
      <c r="M55" s="153"/>
      <c r="N55" s="153"/>
      <c r="O55" s="154"/>
      <c r="P55" s="154"/>
      <c r="Q55" s="153"/>
      <c r="R55" s="153"/>
      <c r="S55" s="153"/>
      <c r="T55" s="157"/>
      <c r="U55" s="157"/>
      <c r="V55" s="157"/>
      <c r="W55" s="158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</row>
    <row r="56" spans="1:37">
      <c r="A56" s="149"/>
      <c r="B56" s="159"/>
      <c r="C56" s="151"/>
      <c r="D56" s="160" t="s">
        <v>360</v>
      </c>
      <c r="E56" s="161">
        <f>J56</f>
        <v>0</v>
      </c>
      <c r="F56" s="154"/>
      <c r="G56" s="155"/>
      <c r="H56" s="161">
        <f>+H49+H54</f>
        <v>0</v>
      </c>
      <c r="I56" s="161">
        <f>+I49+I54</f>
        <v>0</v>
      </c>
      <c r="J56" s="161">
        <f>+J49+J54</f>
        <v>0</v>
      </c>
      <c r="K56" s="156"/>
      <c r="L56" s="162">
        <f>+L49+L54</f>
        <v>5.0374000000000002E-2</v>
      </c>
      <c r="M56" s="153"/>
      <c r="N56" s="163">
        <f>+N49+N54</f>
        <v>0</v>
      </c>
      <c r="O56" s="154"/>
      <c r="P56" s="154"/>
      <c r="Q56" s="153"/>
      <c r="R56" s="153"/>
      <c r="S56" s="153"/>
      <c r="T56" s="157"/>
      <c r="U56" s="157"/>
      <c r="V56" s="157"/>
      <c r="W56" s="158">
        <f>+W49+W54</f>
        <v>0</v>
      </c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</row>
    <row r="57" spans="1:37">
      <c r="A57" s="149"/>
      <c r="B57" s="159"/>
      <c r="C57" s="151"/>
      <c r="D57" s="152"/>
      <c r="E57" s="153"/>
      <c r="F57" s="154"/>
      <c r="G57" s="155"/>
      <c r="H57" s="155"/>
      <c r="I57" s="155"/>
      <c r="J57" s="155"/>
      <c r="K57" s="156"/>
      <c r="L57" s="156"/>
      <c r="M57" s="153"/>
      <c r="N57" s="153"/>
      <c r="O57" s="154"/>
      <c r="P57" s="154"/>
      <c r="Q57" s="153"/>
      <c r="R57" s="153"/>
      <c r="S57" s="153"/>
      <c r="T57" s="157"/>
      <c r="U57" s="157"/>
      <c r="V57" s="157"/>
      <c r="W57" s="158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</row>
    <row r="58" spans="1:37">
      <c r="A58" s="149"/>
      <c r="B58" s="159"/>
      <c r="C58" s="151"/>
      <c r="D58" s="165" t="s">
        <v>361</v>
      </c>
      <c r="E58" s="161">
        <f>J58</f>
        <v>0</v>
      </c>
      <c r="F58" s="154"/>
      <c r="G58" s="155"/>
      <c r="H58" s="161">
        <f>+H28+H43+H56</f>
        <v>0</v>
      </c>
      <c r="I58" s="161">
        <f>+I28+I43+I56</f>
        <v>0</v>
      </c>
      <c r="J58" s="161">
        <f>+J28+J43+J56</f>
        <v>0</v>
      </c>
      <c r="K58" s="156"/>
      <c r="L58" s="162">
        <f>+L28+L43+L56</f>
        <v>40.477313909999992</v>
      </c>
      <c r="M58" s="153"/>
      <c r="N58" s="163">
        <f>+N28+N43+N56</f>
        <v>9.4322999999999997</v>
      </c>
      <c r="O58" s="154"/>
      <c r="P58" s="154"/>
      <c r="Q58" s="153"/>
      <c r="R58" s="153"/>
      <c r="S58" s="153"/>
      <c r="T58" s="157"/>
      <c r="U58" s="157"/>
      <c r="V58" s="157"/>
      <c r="W58" s="158">
        <f>+W28+W43+W56</f>
        <v>0</v>
      </c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EBE5-BCB8-44A8-9E09-565D92533AD9}">
  <sheetPr>
    <pageSetUpPr fitToPage="1"/>
  </sheetPr>
  <dimension ref="A1:AK39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W22" sqref="W22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413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364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197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73">
        <v>1</v>
      </c>
      <c r="B14" s="174" t="s">
        <v>528</v>
      </c>
      <c r="C14" s="175" t="s">
        <v>529</v>
      </c>
      <c r="D14" s="176" t="s">
        <v>530</v>
      </c>
      <c r="E14" s="177">
        <v>4</v>
      </c>
      <c r="F14" s="178" t="s">
        <v>214</v>
      </c>
      <c r="G14" s="179"/>
      <c r="H14" s="179">
        <f>ROUND(E14*G14,2)</f>
        <v>0</v>
      </c>
      <c r="I14" s="179"/>
      <c r="J14" s="179">
        <f>ROUND(E14*G14,2)</f>
        <v>0</v>
      </c>
      <c r="K14" s="156">
        <v>0.13431999999999999</v>
      </c>
      <c r="L14" s="156">
        <f>E14*K14</f>
        <v>0.53727999999999998</v>
      </c>
      <c r="M14" s="153"/>
      <c r="N14" s="153">
        <f>E14*M14</f>
        <v>0</v>
      </c>
      <c r="O14" s="154">
        <v>0</v>
      </c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531</v>
      </c>
      <c r="Y14" s="151" t="s">
        <v>529</v>
      </c>
      <c r="Z14" s="154" t="s">
        <v>216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>
      <c r="A15" s="149">
        <v>2</v>
      </c>
      <c r="B15" s="164" t="s">
        <v>217</v>
      </c>
      <c r="C15" s="150" t="s">
        <v>439</v>
      </c>
      <c r="D15" s="152" t="s">
        <v>440</v>
      </c>
      <c r="E15" s="153">
        <v>4</v>
      </c>
      <c r="F15" s="154" t="s">
        <v>214</v>
      </c>
      <c r="G15" s="155"/>
      <c r="H15" s="155"/>
      <c r="I15" s="155">
        <f>ROUND(E15*G15,2)</f>
        <v>0</v>
      </c>
      <c r="J15" s="155">
        <f>ROUND(E15*G15,2)</f>
        <v>0</v>
      </c>
      <c r="K15" s="156">
        <v>4.0000000000000001E-3</v>
      </c>
      <c r="L15" s="156">
        <f>E15*K15</f>
        <v>1.6E-2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439</v>
      </c>
      <c r="Y15" s="151" t="s">
        <v>439</v>
      </c>
      <c r="Z15" s="154" t="s">
        <v>367</v>
      </c>
      <c r="AA15" s="151" t="s">
        <v>183</v>
      </c>
      <c r="AB15" s="154"/>
      <c r="AC15" s="154"/>
      <c r="AD15" s="154"/>
      <c r="AE15" s="154"/>
      <c r="AF15" s="154"/>
      <c r="AG15" s="154"/>
      <c r="AH15" s="154"/>
      <c r="AJ15" s="94" t="s">
        <v>221</v>
      </c>
      <c r="AK15" s="94" t="s">
        <v>187</v>
      </c>
    </row>
    <row r="16" spans="1:37" ht="25.5">
      <c r="A16" s="149">
        <v>3</v>
      </c>
      <c r="B16" s="159" t="s">
        <v>179</v>
      </c>
      <c r="C16" s="151" t="s">
        <v>419</v>
      </c>
      <c r="D16" s="152" t="s">
        <v>420</v>
      </c>
      <c r="E16" s="153">
        <v>1</v>
      </c>
      <c r="F16" s="154" t="s">
        <v>214</v>
      </c>
      <c r="G16" s="155"/>
      <c r="H16" s="155">
        <f>ROUND(E16*G16,2)</f>
        <v>0</v>
      </c>
      <c r="I16" s="155"/>
      <c r="J16" s="155">
        <f>ROUND(E16*G16,2)</f>
        <v>0</v>
      </c>
      <c r="K16" s="156">
        <v>1.1999999999999999E-3</v>
      </c>
      <c r="L16" s="156">
        <f>E16*K16</f>
        <v>1.1999999999999999E-3</v>
      </c>
      <c r="M16" s="153"/>
      <c r="N16" s="153">
        <f>E16*M16</f>
        <v>0</v>
      </c>
      <c r="O16" s="154"/>
      <c r="P16" s="154" t="s">
        <v>183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421</v>
      </c>
      <c r="Y16" s="151" t="s">
        <v>419</v>
      </c>
      <c r="Z16" s="154" t="s">
        <v>216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186</v>
      </c>
      <c r="AK16" s="94" t="s">
        <v>187</v>
      </c>
    </row>
    <row r="17" spans="1:37">
      <c r="A17" s="149">
        <v>4</v>
      </c>
      <c r="B17" s="164" t="s">
        <v>217</v>
      </c>
      <c r="C17" s="150" t="s">
        <v>441</v>
      </c>
      <c r="D17" s="152" t="s">
        <v>442</v>
      </c>
      <c r="E17" s="153">
        <v>1</v>
      </c>
      <c r="F17" s="154" t="s">
        <v>214</v>
      </c>
      <c r="G17" s="155"/>
      <c r="H17" s="155"/>
      <c r="I17" s="155">
        <f>ROUND(E17*G17,2)</f>
        <v>0</v>
      </c>
      <c r="J17" s="155">
        <f>ROUND(E17*G17,2)</f>
        <v>0</v>
      </c>
      <c r="K17" s="156">
        <v>0.05</v>
      </c>
      <c r="L17" s="156">
        <f>E17*K17</f>
        <v>0.05</v>
      </c>
      <c r="M17" s="153"/>
      <c r="N17" s="153">
        <f>E17*M17</f>
        <v>0</v>
      </c>
      <c r="O17" s="154"/>
      <c r="P17" s="154" t="s">
        <v>183</v>
      </c>
      <c r="Q17" s="153"/>
      <c r="R17" s="153"/>
      <c r="S17" s="153"/>
      <c r="T17" s="157"/>
      <c r="U17" s="157"/>
      <c r="V17" s="157" t="s">
        <v>89</v>
      </c>
      <c r="W17" s="158"/>
      <c r="X17" s="151" t="s">
        <v>441</v>
      </c>
      <c r="Y17" s="151" t="s">
        <v>441</v>
      </c>
      <c r="Z17" s="154" t="s">
        <v>367</v>
      </c>
      <c r="AA17" s="151" t="s">
        <v>183</v>
      </c>
      <c r="AB17" s="154"/>
      <c r="AC17" s="154"/>
      <c r="AD17" s="154"/>
      <c r="AE17" s="154"/>
      <c r="AF17" s="154"/>
      <c r="AG17" s="154"/>
      <c r="AH17" s="154"/>
      <c r="AJ17" s="94" t="s">
        <v>221</v>
      </c>
      <c r="AK17" s="94" t="s">
        <v>187</v>
      </c>
    </row>
    <row r="18" spans="1:37">
      <c r="A18" s="149"/>
      <c r="B18" s="159"/>
      <c r="C18" s="151"/>
      <c r="D18" s="160" t="s">
        <v>225</v>
      </c>
      <c r="E18" s="161">
        <f>J18</f>
        <v>0</v>
      </c>
      <c r="F18" s="154"/>
      <c r="G18" s="155"/>
      <c r="H18" s="161">
        <f>SUM(H12:H17)</f>
        <v>0</v>
      </c>
      <c r="I18" s="161">
        <f>SUM(I12:I17)</f>
        <v>0</v>
      </c>
      <c r="J18" s="161">
        <f>SUM(J12:J17)</f>
        <v>0</v>
      </c>
      <c r="K18" s="156"/>
      <c r="L18" s="162">
        <f>SUM(L12:L17)</f>
        <v>0.60448000000000002</v>
      </c>
      <c r="M18" s="153"/>
      <c r="N18" s="163">
        <f>SUM(N12:N17)</f>
        <v>0</v>
      </c>
      <c r="O18" s="154"/>
      <c r="P18" s="154"/>
      <c r="Q18" s="153"/>
      <c r="R18" s="153"/>
      <c r="S18" s="153"/>
      <c r="T18" s="157"/>
      <c r="U18" s="157"/>
      <c r="V18" s="157"/>
      <c r="W18" s="158">
        <f>SUM(W12:W17)</f>
        <v>0</v>
      </c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>
      <c r="A19" s="149"/>
      <c r="B19" s="159"/>
      <c r="C19" s="151"/>
      <c r="D19" s="152"/>
      <c r="E19" s="153"/>
      <c r="F19" s="154"/>
      <c r="G19" s="155"/>
      <c r="H19" s="155"/>
      <c r="I19" s="155"/>
      <c r="J19" s="155"/>
      <c r="K19" s="156"/>
      <c r="L19" s="156"/>
      <c r="M19" s="153"/>
      <c r="N19" s="153"/>
      <c r="O19" s="154"/>
      <c r="P19" s="154"/>
      <c r="Q19" s="153"/>
      <c r="R19" s="153"/>
      <c r="S19" s="153"/>
      <c r="T19" s="157"/>
      <c r="U19" s="157"/>
      <c r="V19" s="157"/>
      <c r="W19" s="158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</row>
    <row r="20" spans="1:37">
      <c r="A20" s="149"/>
      <c r="B20" s="151" t="s">
        <v>226</v>
      </c>
      <c r="C20" s="151"/>
      <c r="D20" s="152"/>
      <c r="E20" s="153"/>
      <c r="F20" s="154"/>
      <c r="G20" s="155"/>
      <c r="H20" s="155"/>
      <c r="I20" s="155"/>
      <c r="J20" s="155"/>
      <c r="K20" s="156"/>
      <c r="L20" s="156"/>
      <c r="M20" s="153"/>
      <c r="N20" s="153"/>
      <c r="O20" s="154"/>
      <c r="P20" s="154"/>
      <c r="Q20" s="153"/>
      <c r="R20" s="153"/>
      <c r="S20" s="153"/>
      <c r="T20" s="157"/>
      <c r="U20" s="157"/>
      <c r="V20" s="157"/>
      <c r="W20" s="158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 ht="25.5">
      <c r="A21" s="149">
        <v>5</v>
      </c>
      <c r="B21" s="164" t="s">
        <v>217</v>
      </c>
      <c r="C21" s="150" t="s">
        <v>443</v>
      </c>
      <c r="D21" s="152" t="s">
        <v>444</v>
      </c>
      <c r="E21" s="153">
        <v>14.958</v>
      </c>
      <c r="F21" s="154" t="s">
        <v>191</v>
      </c>
      <c r="G21" s="155"/>
      <c r="H21" s="155"/>
      <c r="I21" s="155">
        <f>ROUND(E21*G21,2)</f>
        <v>0</v>
      </c>
      <c r="J21" s="155">
        <f t="shared" ref="J21:J27" si="0">ROUND(E21*G21,2)</f>
        <v>0</v>
      </c>
      <c r="K21" s="156">
        <v>4.0999999999999999E-4</v>
      </c>
      <c r="L21" s="156">
        <f t="shared" ref="L21:L27" si="1">E21*K21</f>
        <v>6.13278E-3</v>
      </c>
      <c r="M21" s="153"/>
      <c r="N21" s="153">
        <f t="shared" ref="N21:N27" si="2">E21*M21</f>
        <v>0</v>
      </c>
      <c r="O21" s="154"/>
      <c r="P21" s="154" t="s">
        <v>183</v>
      </c>
      <c r="Q21" s="153"/>
      <c r="R21" s="153"/>
      <c r="S21" s="153"/>
      <c r="T21" s="157"/>
      <c r="U21" s="157"/>
      <c r="V21" s="157" t="s">
        <v>89</v>
      </c>
      <c r="W21" s="158"/>
      <c r="X21" s="151" t="s">
        <v>443</v>
      </c>
      <c r="Y21" s="151" t="s">
        <v>443</v>
      </c>
      <c r="Z21" s="154" t="s">
        <v>445</v>
      </c>
      <c r="AA21" s="151" t="s">
        <v>183</v>
      </c>
      <c r="AB21" s="154"/>
      <c r="AC21" s="154"/>
      <c r="AD21" s="154"/>
      <c r="AE21" s="154"/>
      <c r="AF21" s="154"/>
      <c r="AG21" s="154"/>
      <c r="AH21" s="154"/>
      <c r="AJ21" s="94" t="s">
        <v>221</v>
      </c>
      <c r="AK21" s="94" t="s">
        <v>187</v>
      </c>
    </row>
    <row r="22" spans="1:37">
      <c r="A22" s="149">
        <v>6</v>
      </c>
      <c r="B22" s="164" t="s">
        <v>217</v>
      </c>
      <c r="C22" s="150" t="s">
        <v>446</v>
      </c>
      <c r="D22" s="152" t="s">
        <v>447</v>
      </c>
      <c r="E22" s="153">
        <v>232.73400000000001</v>
      </c>
      <c r="F22" s="154" t="s">
        <v>448</v>
      </c>
      <c r="G22" s="155"/>
      <c r="H22" s="155"/>
      <c r="I22" s="155">
        <f>ROUND(E22*G22,2)</f>
        <v>0</v>
      </c>
      <c r="J22" s="155">
        <f t="shared" si="0"/>
        <v>0</v>
      </c>
      <c r="K22" s="156">
        <v>1E-3</v>
      </c>
      <c r="L22" s="156">
        <f t="shared" si="1"/>
        <v>0.23273400000000002</v>
      </c>
      <c r="M22" s="153"/>
      <c r="N22" s="153">
        <f t="shared" si="2"/>
        <v>0</v>
      </c>
      <c r="O22" s="154"/>
      <c r="P22" s="154" t="s">
        <v>183</v>
      </c>
      <c r="Q22" s="153"/>
      <c r="R22" s="153"/>
      <c r="S22" s="153"/>
      <c r="T22" s="157"/>
      <c r="U22" s="157"/>
      <c r="V22" s="157" t="s">
        <v>89</v>
      </c>
      <c r="W22" s="158"/>
      <c r="X22" s="151" t="s">
        <v>446</v>
      </c>
      <c r="Y22" s="151" t="s">
        <v>446</v>
      </c>
      <c r="Z22" s="154" t="s">
        <v>449</v>
      </c>
      <c r="AA22" s="151" t="s">
        <v>183</v>
      </c>
      <c r="AB22" s="154"/>
      <c r="AC22" s="154"/>
      <c r="AD22" s="154"/>
      <c r="AE22" s="154"/>
      <c r="AF22" s="154"/>
      <c r="AG22" s="154"/>
      <c r="AH22" s="154"/>
      <c r="AJ22" s="94" t="s">
        <v>221</v>
      </c>
      <c r="AK22" s="94" t="s">
        <v>187</v>
      </c>
    </row>
    <row r="23" spans="1:37">
      <c r="A23" s="149">
        <v>7</v>
      </c>
      <c r="B23" s="159" t="s">
        <v>227</v>
      </c>
      <c r="C23" s="151" t="s">
        <v>245</v>
      </c>
      <c r="D23" s="152" t="s">
        <v>246</v>
      </c>
      <c r="E23" s="153">
        <v>1</v>
      </c>
      <c r="F23" s="154" t="s">
        <v>214</v>
      </c>
      <c r="G23" s="155"/>
      <c r="H23" s="155">
        <f>ROUND(E23*G23,2)</f>
        <v>0</v>
      </c>
      <c r="I23" s="155"/>
      <c r="J23" s="155">
        <f t="shared" si="0"/>
        <v>0</v>
      </c>
      <c r="K23" s="156"/>
      <c r="L23" s="156">
        <f t="shared" si="1"/>
        <v>0</v>
      </c>
      <c r="M23" s="153"/>
      <c r="N23" s="153">
        <f t="shared" si="2"/>
        <v>0</v>
      </c>
      <c r="O23" s="154"/>
      <c r="P23" s="154" t="s">
        <v>183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247</v>
      </c>
      <c r="Y23" s="151" t="s">
        <v>245</v>
      </c>
      <c r="Z23" s="154" t="s">
        <v>231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186</v>
      </c>
      <c r="AK23" s="94" t="s">
        <v>187</v>
      </c>
    </row>
    <row r="24" spans="1:37" ht="25.5">
      <c r="A24" s="149">
        <v>8</v>
      </c>
      <c r="B24" s="159" t="s">
        <v>227</v>
      </c>
      <c r="C24" s="151" t="s">
        <v>450</v>
      </c>
      <c r="D24" s="152" t="s">
        <v>451</v>
      </c>
      <c r="E24" s="153">
        <v>16.62</v>
      </c>
      <c r="F24" s="154" t="s">
        <v>191</v>
      </c>
      <c r="G24" s="155"/>
      <c r="H24" s="155">
        <f>ROUND(E24*G24,2)</f>
        <v>0</v>
      </c>
      <c r="I24" s="155"/>
      <c r="J24" s="155">
        <f t="shared" si="0"/>
        <v>0</v>
      </c>
      <c r="K24" s="156">
        <v>6.3000000000000003E-4</v>
      </c>
      <c r="L24" s="156">
        <f t="shared" si="1"/>
        <v>1.0470600000000002E-2</v>
      </c>
      <c r="M24" s="153">
        <v>3.4000000000000002E-2</v>
      </c>
      <c r="N24" s="153">
        <f t="shared" si="2"/>
        <v>0.56508000000000003</v>
      </c>
      <c r="O24" s="154"/>
      <c r="P24" s="154" t="s">
        <v>183</v>
      </c>
      <c r="Q24" s="153"/>
      <c r="R24" s="153"/>
      <c r="S24" s="153"/>
      <c r="T24" s="157"/>
      <c r="U24" s="157"/>
      <c r="V24" s="157" t="s">
        <v>96</v>
      </c>
      <c r="W24" s="158"/>
      <c r="X24" s="151" t="s">
        <v>452</v>
      </c>
      <c r="Y24" s="151" t="s">
        <v>450</v>
      </c>
      <c r="Z24" s="154" t="s">
        <v>231</v>
      </c>
      <c r="AA24" s="154"/>
      <c r="AB24" s="154"/>
      <c r="AC24" s="154"/>
      <c r="AD24" s="154"/>
      <c r="AE24" s="154"/>
      <c r="AF24" s="154"/>
      <c r="AG24" s="154"/>
      <c r="AH24" s="154"/>
      <c r="AJ24" s="94" t="s">
        <v>186</v>
      </c>
      <c r="AK24" s="94" t="s">
        <v>187</v>
      </c>
    </row>
    <row r="25" spans="1:37">
      <c r="A25" s="149">
        <v>9</v>
      </c>
      <c r="B25" s="159" t="s">
        <v>227</v>
      </c>
      <c r="C25" s="151" t="s">
        <v>248</v>
      </c>
      <c r="D25" s="152" t="s">
        <v>249</v>
      </c>
      <c r="E25" s="153">
        <v>1.7729999999999999</v>
      </c>
      <c r="F25" s="154" t="s">
        <v>191</v>
      </c>
      <c r="G25" s="155"/>
      <c r="H25" s="155">
        <f>ROUND(E25*G25,2)</f>
        <v>0</v>
      </c>
      <c r="I25" s="155"/>
      <c r="J25" s="155">
        <f t="shared" si="0"/>
        <v>0</v>
      </c>
      <c r="K25" s="156">
        <v>1.1999999999999999E-3</v>
      </c>
      <c r="L25" s="156">
        <f t="shared" si="1"/>
        <v>2.1275999999999999E-3</v>
      </c>
      <c r="M25" s="153">
        <v>7.5999999999999998E-2</v>
      </c>
      <c r="N25" s="153">
        <f t="shared" si="2"/>
        <v>0.13474799999999998</v>
      </c>
      <c r="O25" s="154"/>
      <c r="P25" s="154" t="s">
        <v>183</v>
      </c>
      <c r="Q25" s="153"/>
      <c r="R25" s="153"/>
      <c r="S25" s="153"/>
      <c r="T25" s="157"/>
      <c r="U25" s="157"/>
      <c r="V25" s="157" t="s">
        <v>96</v>
      </c>
      <c r="W25" s="158"/>
      <c r="X25" s="151" t="s">
        <v>250</v>
      </c>
      <c r="Y25" s="151" t="s">
        <v>248</v>
      </c>
      <c r="Z25" s="154" t="s">
        <v>231</v>
      </c>
      <c r="AA25" s="154"/>
      <c r="AB25" s="154"/>
      <c r="AC25" s="154"/>
      <c r="AD25" s="154"/>
      <c r="AE25" s="154"/>
      <c r="AF25" s="154"/>
      <c r="AG25" s="154"/>
      <c r="AH25" s="154"/>
      <c r="AJ25" s="94" t="s">
        <v>186</v>
      </c>
      <c r="AK25" s="94" t="s">
        <v>187</v>
      </c>
    </row>
    <row r="26" spans="1:37">
      <c r="A26" s="149">
        <v>10</v>
      </c>
      <c r="B26" s="159" t="s">
        <v>227</v>
      </c>
      <c r="C26" s="151" t="s">
        <v>427</v>
      </c>
      <c r="D26" s="152" t="s">
        <v>428</v>
      </c>
      <c r="E26" s="153">
        <v>1</v>
      </c>
      <c r="F26" s="154" t="s">
        <v>214</v>
      </c>
      <c r="G26" s="155"/>
      <c r="H26" s="155">
        <f>ROUND(E26*G26,2)</f>
        <v>0</v>
      </c>
      <c r="I26" s="155"/>
      <c r="J26" s="155">
        <f t="shared" si="0"/>
        <v>0</v>
      </c>
      <c r="K26" s="156"/>
      <c r="L26" s="156">
        <f t="shared" si="1"/>
        <v>0</v>
      </c>
      <c r="M26" s="153">
        <v>0.03</v>
      </c>
      <c r="N26" s="153">
        <f t="shared" si="2"/>
        <v>0.03</v>
      </c>
      <c r="O26" s="154"/>
      <c r="P26" s="154" t="s">
        <v>183</v>
      </c>
      <c r="Q26" s="153"/>
      <c r="R26" s="153"/>
      <c r="S26" s="153"/>
      <c r="T26" s="157"/>
      <c r="U26" s="157"/>
      <c r="V26" s="157" t="s">
        <v>96</v>
      </c>
      <c r="W26" s="158"/>
      <c r="X26" s="151" t="s">
        <v>429</v>
      </c>
      <c r="Y26" s="151" t="s">
        <v>427</v>
      </c>
      <c r="Z26" s="154" t="s">
        <v>201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186</v>
      </c>
      <c r="AK26" s="94" t="s">
        <v>187</v>
      </c>
    </row>
    <row r="27" spans="1:37" ht="25.5">
      <c r="A27" s="149">
        <v>11</v>
      </c>
      <c r="B27" s="159" t="s">
        <v>227</v>
      </c>
      <c r="C27" s="151" t="s">
        <v>453</v>
      </c>
      <c r="D27" s="152" t="s">
        <v>454</v>
      </c>
      <c r="E27" s="153">
        <v>0.215</v>
      </c>
      <c r="F27" s="154" t="s">
        <v>182</v>
      </c>
      <c r="G27" s="155"/>
      <c r="H27" s="155">
        <f>ROUND(E27*G27,2)</f>
        <v>0</v>
      </c>
      <c r="I27" s="155"/>
      <c r="J27" s="155">
        <f t="shared" si="0"/>
        <v>0</v>
      </c>
      <c r="K27" s="156">
        <v>1.8699999999999999E-3</v>
      </c>
      <c r="L27" s="156">
        <f t="shared" si="1"/>
        <v>4.0204999999999999E-4</v>
      </c>
      <c r="M27" s="153">
        <v>1.8</v>
      </c>
      <c r="N27" s="153">
        <f t="shared" si="2"/>
        <v>0.38700000000000001</v>
      </c>
      <c r="O27" s="154"/>
      <c r="P27" s="154" t="s">
        <v>183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455</v>
      </c>
      <c r="Y27" s="151" t="s">
        <v>453</v>
      </c>
      <c r="Z27" s="154" t="s">
        <v>231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186</v>
      </c>
      <c r="AK27" s="94" t="s">
        <v>187</v>
      </c>
    </row>
    <row r="28" spans="1:37">
      <c r="A28" s="149"/>
      <c r="B28" s="159"/>
      <c r="C28" s="151"/>
      <c r="D28" s="160" t="s">
        <v>274</v>
      </c>
      <c r="E28" s="161">
        <f>J28</f>
        <v>0</v>
      </c>
      <c r="F28" s="154"/>
      <c r="G28" s="155"/>
      <c r="H28" s="161">
        <f>SUM(H20:H27)</f>
        <v>0</v>
      </c>
      <c r="I28" s="161">
        <f>SUM(I20:I27)</f>
        <v>0</v>
      </c>
      <c r="J28" s="161">
        <f>SUM(J20:J27)</f>
        <v>0</v>
      </c>
      <c r="K28" s="156"/>
      <c r="L28" s="162">
        <f>SUM(L20:L27)</f>
        <v>0.25186702999999999</v>
      </c>
      <c r="M28" s="153"/>
      <c r="N28" s="163">
        <f>SUM(N20:N27)</f>
        <v>1.1168279999999999</v>
      </c>
      <c r="O28" s="154"/>
      <c r="P28" s="154"/>
      <c r="Q28" s="153"/>
      <c r="R28" s="153"/>
      <c r="S28" s="153"/>
      <c r="T28" s="157"/>
      <c r="U28" s="157"/>
      <c r="V28" s="157"/>
      <c r="W28" s="158">
        <f>SUM(W20:W27)</f>
        <v>0</v>
      </c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9"/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9"/>
      <c r="C30" s="151"/>
      <c r="D30" s="160" t="s">
        <v>275</v>
      </c>
      <c r="E30" s="163">
        <f>J30</f>
        <v>0</v>
      </c>
      <c r="F30" s="154"/>
      <c r="G30" s="155"/>
      <c r="H30" s="161">
        <f>+H18+H28</f>
        <v>0</v>
      </c>
      <c r="I30" s="161">
        <f>+I18+I28</f>
        <v>0</v>
      </c>
      <c r="J30" s="161">
        <f>+J18+J28</f>
        <v>0</v>
      </c>
      <c r="K30" s="156"/>
      <c r="L30" s="162">
        <f>+L18+L28</f>
        <v>0.85634703000000001</v>
      </c>
      <c r="M30" s="153"/>
      <c r="N30" s="163">
        <f>+N18+N28</f>
        <v>1.1168279999999999</v>
      </c>
      <c r="O30" s="154"/>
      <c r="P30" s="154"/>
      <c r="Q30" s="153"/>
      <c r="R30" s="153"/>
      <c r="S30" s="153"/>
      <c r="T30" s="157"/>
      <c r="U30" s="157"/>
      <c r="V30" s="157"/>
      <c r="W30" s="158">
        <f>+W18+W28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0" t="s">
        <v>276</v>
      </c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1" t="s">
        <v>456</v>
      </c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 ht="25.5">
      <c r="A34" s="149">
        <v>12</v>
      </c>
      <c r="B34" s="159" t="s">
        <v>457</v>
      </c>
      <c r="C34" s="151" t="s">
        <v>458</v>
      </c>
      <c r="D34" s="152" t="s">
        <v>459</v>
      </c>
      <c r="E34" s="153">
        <v>16.62</v>
      </c>
      <c r="F34" s="154" t="s">
        <v>191</v>
      </c>
      <c r="G34" s="155"/>
      <c r="H34" s="155">
        <f>ROUND(E34*G34,2)</f>
        <v>0</v>
      </c>
      <c r="I34" s="155"/>
      <c r="J34" s="155">
        <f>ROUND(E34*G34,2)</f>
        <v>0</v>
      </c>
      <c r="K34" s="156">
        <v>4.0499999999999998E-3</v>
      </c>
      <c r="L34" s="156">
        <f>E34*K34</f>
        <v>6.7310999999999996E-2</v>
      </c>
      <c r="M34" s="153"/>
      <c r="N34" s="153">
        <f>E34*M34</f>
        <v>0</v>
      </c>
      <c r="O34" s="154"/>
      <c r="P34" s="154" t="s">
        <v>183</v>
      </c>
      <c r="Q34" s="153"/>
      <c r="R34" s="153"/>
      <c r="S34" s="153"/>
      <c r="T34" s="157"/>
      <c r="U34" s="157"/>
      <c r="V34" s="157" t="s">
        <v>282</v>
      </c>
      <c r="W34" s="158"/>
      <c r="X34" s="151" t="s">
        <v>460</v>
      </c>
      <c r="Y34" s="151" t="s">
        <v>458</v>
      </c>
      <c r="Z34" s="154" t="s">
        <v>201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283</v>
      </c>
      <c r="AK34" s="94" t="s">
        <v>187</v>
      </c>
    </row>
    <row r="35" spans="1:37">
      <c r="A35" s="149"/>
      <c r="B35" s="159"/>
      <c r="C35" s="151"/>
      <c r="D35" s="160" t="s">
        <v>461</v>
      </c>
      <c r="E35" s="161">
        <f>J35</f>
        <v>0</v>
      </c>
      <c r="F35" s="154"/>
      <c r="G35" s="155"/>
      <c r="H35" s="161">
        <f>SUM(H32:H34)</f>
        <v>0</v>
      </c>
      <c r="I35" s="161">
        <f>SUM(I32:I34)</f>
        <v>0</v>
      </c>
      <c r="J35" s="161">
        <f>SUM(J32:J34)</f>
        <v>0</v>
      </c>
      <c r="K35" s="156"/>
      <c r="L35" s="162">
        <f>SUM(L32:L34)</f>
        <v>6.7310999999999996E-2</v>
      </c>
      <c r="M35" s="153"/>
      <c r="N35" s="163">
        <f>SUM(N32:N34)</f>
        <v>0</v>
      </c>
      <c r="O35" s="154"/>
      <c r="P35" s="154"/>
      <c r="Q35" s="153"/>
      <c r="R35" s="153"/>
      <c r="S35" s="153"/>
      <c r="T35" s="157"/>
      <c r="U35" s="157"/>
      <c r="V35" s="157"/>
      <c r="W35" s="158">
        <f>SUM(W32:W34)</f>
        <v>0</v>
      </c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/>
      <c r="B36" s="159"/>
      <c r="C36" s="151"/>
      <c r="D36" s="152"/>
      <c r="E36" s="153"/>
      <c r="F36" s="154"/>
      <c r="G36" s="155"/>
      <c r="H36" s="155"/>
      <c r="I36" s="155"/>
      <c r="J36" s="155"/>
      <c r="K36" s="156"/>
      <c r="L36" s="156"/>
      <c r="M36" s="153"/>
      <c r="N36" s="153"/>
      <c r="O36" s="154"/>
      <c r="P36" s="154"/>
      <c r="Q36" s="153"/>
      <c r="R36" s="153"/>
      <c r="S36" s="153"/>
      <c r="T36" s="157"/>
      <c r="U36" s="157"/>
      <c r="V36" s="157"/>
      <c r="W36" s="158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9"/>
      <c r="C37" s="151"/>
      <c r="D37" s="160" t="s">
        <v>351</v>
      </c>
      <c r="E37" s="161">
        <f>J37</f>
        <v>0</v>
      </c>
      <c r="F37" s="154"/>
      <c r="G37" s="155"/>
      <c r="H37" s="161">
        <f>+H35</f>
        <v>0</v>
      </c>
      <c r="I37" s="161">
        <f>+I35</f>
        <v>0</v>
      </c>
      <c r="J37" s="161">
        <f>+J35</f>
        <v>0</v>
      </c>
      <c r="K37" s="156"/>
      <c r="L37" s="162">
        <f>+L35</f>
        <v>6.7310999999999996E-2</v>
      </c>
      <c r="M37" s="153"/>
      <c r="N37" s="163">
        <f>+N35</f>
        <v>0</v>
      </c>
      <c r="O37" s="154"/>
      <c r="P37" s="154"/>
      <c r="Q37" s="153"/>
      <c r="R37" s="153"/>
      <c r="S37" s="153"/>
      <c r="T37" s="157"/>
      <c r="U37" s="157"/>
      <c r="V37" s="157"/>
      <c r="W37" s="158">
        <f>+W35</f>
        <v>0</v>
      </c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/>
      <c r="B38" s="159"/>
      <c r="C38" s="151"/>
      <c r="D38" s="152"/>
      <c r="E38" s="153"/>
      <c r="F38" s="154"/>
      <c r="G38" s="155"/>
      <c r="H38" s="155"/>
      <c r="I38" s="155"/>
      <c r="J38" s="155"/>
      <c r="K38" s="156"/>
      <c r="L38" s="156"/>
      <c r="M38" s="153"/>
      <c r="N38" s="153"/>
      <c r="O38" s="154"/>
      <c r="P38" s="154"/>
      <c r="Q38" s="153"/>
      <c r="R38" s="153"/>
      <c r="S38" s="153"/>
      <c r="T38" s="157"/>
      <c r="U38" s="157"/>
      <c r="V38" s="157"/>
      <c r="W38" s="158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/>
      <c r="B39" s="159"/>
      <c r="C39" s="151"/>
      <c r="D39" s="165" t="s">
        <v>361</v>
      </c>
      <c r="E39" s="161">
        <f>J39</f>
        <v>0</v>
      </c>
      <c r="F39" s="154"/>
      <c r="G39" s="155"/>
      <c r="H39" s="161">
        <f>+H30+H37</f>
        <v>0</v>
      </c>
      <c r="I39" s="161">
        <f>+I30+I37</f>
        <v>0</v>
      </c>
      <c r="J39" s="161">
        <f>+J30+J37</f>
        <v>0</v>
      </c>
      <c r="K39" s="156"/>
      <c r="L39" s="162">
        <f>+L30+L37</f>
        <v>0.92365803000000002</v>
      </c>
      <c r="M39" s="153"/>
      <c r="N39" s="163">
        <f>+N30+N37</f>
        <v>1.1168279999999999</v>
      </c>
      <c r="O39" s="154"/>
      <c r="P39" s="154"/>
      <c r="Q39" s="153"/>
      <c r="R39" s="153"/>
      <c r="S39" s="153"/>
      <c r="T39" s="157"/>
      <c r="U39" s="157"/>
      <c r="V39" s="157"/>
      <c r="W39" s="158">
        <f>+W30+W37</f>
        <v>0</v>
      </c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4795-037A-4882-B4E0-356BC083A590}">
  <sheetPr>
    <pageSetUpPr fitToPage="1"/>
  </sheetPr>
  <dimension ref="A1:AK52"/>
  <sheetViews>
    <sheetView showGridLines="0" workbookViewId="0">
      <pane xSplit="4" ySplit="10" topLeftCell="E26" activePane="bottomRight" state="frozen"/>
      <selection pane="topRight"/>
      <selection pane="bottomLeft"/>
      <selection pane="bottomRight" activeCell="A42" sqref="A42:J43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413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158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178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49">
        <v>1</v>
      </c>
      <c r="B14" s="159" t="s">
        <v>179</v>
      </c>
      <c r="C14" s="151" t="s">
        <v>414</v>
      </c>
      <c r="D14" s="152" t="s">
        <v>415</v>
      </c>
      <c r="E14" s="153">
        <v>7.226</v>
      </c>
      <c r="F14" s="154" t="s">
        <v>191</v>
      </c>
      <c r="G14" s="155"/>
      <c r="H14" s="155">
        <f>ROUND(E14*G14,2)</f>
        <v>0</v>
      </c>
      <c r="I14" s="155"/>
      <c r="J14" s="155">
        <f>ROUND(E14*G14,2)</f>
        <v>0</v>
      </c>
      <c r="K14" s="156">
        <v>7.8619999999999995E-2</v>
      </c>
      <c r="L14" s="156">
        <f>E14*K14</f>
        <v>0.56810811999999999</v>
      </c>
      <c r="M14" s="153"/>
      <c r="N14" s="153">
        <f>E14*M14</f>
        <v>0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416</v>
      </c>
      <c r="Y14" s="151" t="s">
        <v>414</v>
      </c>
      <c r="Z14" s="154" t="s">
        <v>185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>
      <c r="A15" s="149">
        <v>2</v>
      </c>
      <c r="B15" s="164" t="s">
        <v>217</v>
      </c>
      <c r="C15" s="150" t="s">
        <v>417</v>
      </c>
      <c r="D15" s="152" t="s">
        <v>418</v>
      </c>
      <c r="E15" s="153">
        <v>1</v>
      </c>
      <c r="F15" s="154" t="s">
        <v>214</v>
      </c>
      <c r="G15" s="155"/>
      <c r="H15" s="155"/>
      <c r="I15" s="155">
        <f>ROUND(E15*G15,2)</f>
        <v>0</v>
      </c>
      <c r="J15" s="155">
        <f>ROUND(E15*G15,2)</f>
        <v>0</v>
      </c>
      <c r="K15" s="156">
        <v>0.06</v>
      </c>
      <c r="L15" s="156">
        <f>E15*K15</f>
        <v>0.06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417</v>
      </c>
      <c r="Y15" s="151" t="s">
        <v>417</v>
      </c>
      <c r="Z15" s="154" t="s">
        <v>367</v>
      </c>
      <c r="AA15" s="151" t="s">
        <v>183</v>
      </c>
      <c r="AB15" s="154"/>
      <c r="AC15" s="154"/>
      <c r="AD15" s="154"/>
      <c r="AE15" s="154"/>
      <c r="AF15" s="154"/>
      <c r="AG15" s="154"/>
      <c r="AH15" s="154"/>
      <c r="AJ15" s="94" t="s">
        <v>221</v>
      </c>
      <c r="AK15" s="94" t="s">
        <v>187</v>
      </c>
    </row>
    <row r="16" spans="1:37">
      <c r="A16" s="149"/>
      <c r="B16" s="159"/>
      <c r="C16" s="151"/>
      <c r="D16" s="160" t="s">
        <v>196</v>
      </c>
      <c r="E16" s="161">
        <f>J16</f>
        <v>0</v>
      </c>
      <c r="F16" s="154"/>
      <c r="G16" s="155"/>
      <c r="H16" s="161">
        <f>SUM(H12:H15)</f>
        <v>0</v>
      </c>
      <c r="I16" s="161">
        <f>SUM(I12:I15)</f>
        <v>0</v>
      </c>
      <c r="J16" s="161">
        <f>SUM(J12:J15)</f>
        <v>0</v>
      </c>
      <c r="K16" s="156"/>
      <c r="L16" s="162">
        <f>SUM(L12:L15)</f>
        <v>0.62810812000000005</v>
      </c>
      <c r="M16" s="153"/>
      <c r="N16" s="163">
        <f>SUM(N12:N15)</f>
        <v>0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7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1" t="s">
        <v>197</v>
      </c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 ht="38.25">
      <c r="A19" s="149">
        <v>3</v>
      </c>
      <c r="B19" s="159" t="s">
        <v>179</v>
      </c>
      <c r="C19" s="151" t="s">
        <v>198</v>
      </c>
      <c r="D19" s="152" t="s">
        <v>199</v>
      </c>
      <c r="E19" s="153">
        <v>14.452</v>
      </c>
      <c r="F19" s="154" t="s">
        <v>191</v>
      </c>
      <c r="G19" s="155"/>
      <c r="H19" s="155">
        <f>ROUND(E19*G19,2)</f>
        <v>0</v>
      </c>
      <c r="I19" s="155"/>
      <c r="J19" s="155">
        <f>ROUND(E19*G19,2)</f>
        <v>0</v>
      </c>
      <c r="K19" s="156">
        <v>6.1999999999999998E-3</v>
      </c>
      <c r="L19" s="156">
        <f>E19*K19</f>
        <v>8.9602399999999999E-2</v>
      </c>
      <c r="M19" s="153"/>
      <c r="N19" s="153">
        <f>E19*M19</f>
        <v>0</v>
      </c>
      <c r="O19" s="154"/>
      <c r="P19" s="154" t="s">
        <v>183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200</v>
      </c>
      <c r="Y19" s="151" t="s">
        <v>198</v>
      </c>
      <c r="Z19" s="154" t="s">
        <v>201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186</v>
      </c>
      <c r="AK19" s="94" t="s">
        <v>187</v>
      </c>
    </row>
    <row r="20" spans="1:37" ht="25.5">
      <c r="A20" s="149">
        <v>4</v>
      </c>
      <c r="B20" s="159" t="s">
        <v>179</v>
      </c>
      <c r="C20" s="151" t="s">
        <v>202</v>
      </c>
      <c r="D20" s="152" t="s">
        <v>203</v>
      </c>
      <c r="E20" s="153">
        <v>14.452</v>
      </c>
      <c r="F20" s="154" t="s">
        <v>191</v>
      </c>
      <c r="G20" s="155"/>
      <c r="H20" s="155">
        <f>ROUND(E20*G20,2)</f>
        <v>0</v>
      </c>
      <c r="I20" s="155"/>
      <c r="J20" s="155">
        <f>ROUND(E20*G20,2)</f>
        <v>0</v>
      </c>
      <c r="K20" s="156">
        <v>3.4119999999999998E-2</v>
      </c>
      <c r="L20" s="156">
        <f>E20*K20</f>
        <v>0.49310223999999997</v>
      </c>
      <c r="M20" s="153"/>
      <c r="N20" s="153">
        <f>E20*M20</f>
        <v>0</v>
      </c>
      <c r="O20" s="154"/>
      <c r="P20" s="154" t="s">
        <v>183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204</v>
      </c>
      <c r="Y20" s="151" t="s">
        <v>202</v>
      </c>
      <c r="Z20" s="154" t="s">
        <v>201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186</v>
      </c>
      <c r="AK20" s="94" t="s">
        <v>187</v>
      </c>
    </row>
    <row r="21" spans="1:37" ht="25.5">
      <c r="A21" s="149">
        <v>5</v>
      </c>
      <c r="B21" s="159" t="s">
        <v>179</v>
      </c>
      <c r="C21" s="151" t="s">
        <v>205</v>
      </c>
      <c r="D21" s="152" t="s">
        <v>206</v>
      </c>
      <c r="E21" s="153">
        <v>14.452</v>
      </c>
      <c r="F21" s="154" t="s">
        <v>191</v>
      </c>
      <c r="G21" s="155"/>
      <c r="H21" s="155">
        <f>ROUND(E21*G21,2)</f>
        <v>0</v>
      </c>
      <c r="I21" s="155"/>
      <c r="J21" s="155">
        <f>ROUND(E21*G21,2)</f>
        <v>0</v>
      </c>
      <c r="K21" s="156">
        <v>3.7499999999999999E-3</v>
      </c>
      <c r="L21" s="156">
        <f>E21*K21</f>
        <v>5.4195E-2</v>
      </c>
      <c r="M21" s="153"/>
      <c r="N21" s="153">
        <f>E21*M21</f>
        <v>0</v>
      </c>
      <c r="O21" s="154"/>
      <c r="P21" s="154" t="s">
        <v>183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207</v>
      </c>
      <c r="Y21" s="151" t="s">
        <v>205</v>
      </c>
      <c r="Z21" s="154" t="s">
        <v>201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186</v>
      </c>
      <c r="AK21" s="94" t="s">
        <v>187</v>
      </c>
    </row>
    <row r="22" spans="1:37" ht="25.5">
      <c r="A22" s="149">
        <v>6</v>
      </c>
      <c r="B22" s="159" t="s">
        <v>179</v>
      </c>
      <c r="C22" s="151" t="s">
        <v>419</v>
      </c>
      <c r="D22" s="152" t="s">
        <v>420</v>
      </c>
      <c r="E22" s="153">
        <v>1</v>
      </c>
      <c r="F22" s="154" t="s">
        <v>214</v>
      </c>
      <c r="G22" s="155"/>
      <c r="H22" s="155">
        <f>ROUND(E22*G22,2)</f>
        <v>0</v>
      </c>
      <c r="I22" s="155"/>
      <c r="J22" s="155">
        <f>ROUND(E22*G22,2)</f>
        <v>0</v>
      </c>
      <c r="K22" s="156">
        <v>1.1999999999999999E-3</v>
      </c>
      <c r="L22" s="156">
        <f>E22*K22</f>
        <v>1.1999999999999999E-3</v>
      </c>
      <c r="M22" s="153"/>
      <c r="N22" s="153">
        <f>E22*M22</f>
        <v>0</v>
      </c>
      <c r="O22" s="154"/>
      <c r="P22" s="154" t="s">
        <v>183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421</v>
      </c>
      <c r="Y22" s="151" t="s">
        <v>419</v>
      </c>
      <c r="Z22" s="154" t="s">
        <v>216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186</v>
      </c>
      <c r="AK22" s="94" t="s">
        <v>187</v>
      </c>
    </row>
    <row r="23" spans="1:37">
      <c r="A23" s="149"/>
      <c r="B23" s="159"/>
      <c r="C23" s="151"/>
      <c r="D23" s="160" t="s">
        <v>225</v>
      </c>
      <c r="E23" s="161">
        <f>J23</f>
        <v>0</v>
      </c>
      <c r="F23" s="154"/>
      <c r="G23" s="155"/>
      <c r="H23" s="161">
        <f>SUM(H18:H22)</f>
        <v>0</v>
      </c>
      <c r="I23" s="161">
        <f>SUM(I18:I22)</f>
        <v>0</v>
      </c>
      <c r="J23" s="161">
        <f>SUM(J18:J22)</f>
        <v>0</v>
      </c>
      <c r="K23" s="156"/>
      <c r="L23" s="162">
        <f>SUM(L18:L22)</f>
        <v>0.63809963999999997</v>
      </c>
      <c r="M23" s="153"/>
      <c r="N23" s="163">
        <f>SUM(N18:N22)</f>
        <v>0</v>
      </c>
      <c r="O23" s="154"/>
      <c r="P23" s="154"/>
      <c r="Q23" s="153"/>
      <c r="R23" s="153"/>
      <c r="S23" s="153"/>
      <c r="T23" s="157"/>
      <c r="U23" s="157"/>
      <c r="V23" s="157"/>
      <c r="W23" s="158">
        <f>SUM(W18:W22)</f>
        <v>0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9"/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1" t="s">
        <v>226</v>
      </c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>
        <v>7</v>
      </c>
      <c r="B26" s="159" t="s">
        <v>422</v>
      </c>
      <c r="C26" s="151" t="s">
        <v>423</v>
      </c>
      <c r="D26" s="152" t="s">
        <v>424</v>
      </c>
      <c r="E26" s="153">
        <v>22.725999999999999</v>
      </c>
      <c r="F26" s="154" t="s">
        <v>191</v>
      </c>
      <c r="G26" s="155"/>
      <c r="H26" s="155">
        <f>ROUND(E26*G26,2)</f>
        <v>0</v>
      </c>
      <c r="I26" s="155"/>
      <c r="J26" s="155">
        <f>ROUND(E26*G26,2)</f>
        <v>0</v>
      </c>
      <c r="K26" s="156">
        <v>1.2700000000000001E-3</v>
      </c>
      <c r="L26" s="156">
        <f>E26*K26</f>
        <v>2.8862020000000002E-2</v>
      </c>
      <c r="M26" s="153"/>
      <c r="N26" s="153">
        <f>E26*M26</f>
        <v>0</v>
      </c>
      <c r="O26" s="154"/>
      <c r="P26" s="154" t="s">
        <v>183</v>
      </c>
      <c r="Q26" s="153"/>
      <c r="R26" s="153"/>
      <c r="S26" s="153"/>
      <c r="T26" s="157"/>
      <c r="U26" s="157"/>
      <c r="V26" s="157" t="s">
        <v>96</v>
      </c>
      <c r="W26" s="158"/>
      <c r="X26" s="151" t="s">
        <v>425</v>
      </c>
      <c r="Y26" s="151" t="s">
        <v>423</v>
      </c>
      <c r="Z26" s="154" t="s">
        <v>426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186</v>
      </c>
      <c r="AK26" s="94" t="s">
        <v>187</v>
      </c>
    </row>
    <row r="27" spans="1:37">
      <c r="A27" s="149">
        <v>8</v>
      </c>
      <c r="B27" s="159" t="s">
        <v>227</v>
      </c>
      <c r="C27" s="151" t="s">
        <v>427</v>
      </c>
      <c r="D27" s="152" t="s">
        <v>428</v>
      </c>
      <c r="E27" s="153">
        <v>1</v>
      </c>
      <c r="F27" s="154" t="s">
        <v>214</v>
      </c>
      <c r="G27" s="155"/>
      <c r="H27" s="155">
        <f>ROUND(E27*G27,2)</f>
        <v>0</v>
      </c>
      <c r="I27" s="155"/>
      <c r="J27" s="155">
        <f>ROUND(E27*G27,2)</f>
        <v>0</v>
      </c>
      <c r="K27" s="156"/>
      <c r="L27" s="156">
        <f>E27*K27</f>
        <v>0</v>
      </c>
      <c r="M27" s="153">
        <v>0.03</v>
      </c>
      <c r="N27" s="153">
        <f>E27*M27</f>
        <v>0.03</v>
      </c>
      <c r="O27" s="154"/>
      <c r="P27" s="154" t="s">
        <v>183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429</v>
      </c>
      <c r="Y27" s="151" t="s">
        <v>427</v>
      </c>
      <c r="Z27" s="154" t="s">
        <v>201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186</v>
      </c>
      <c r="AK27" s="94" t="s">
        <v>187</v>
      </c>
    </row>
    <row r="28" spans="1:37">
      <c r="A28" s="149"/>
      <c r="B28" s="159"/>
      <c r="C28" s="151"/>
      <c r="D28" s="160" t="s">
        <v>274</v>
      </c>
      <c r="E28" s="161">
        <f>J28</f>
        <v>0</v>
      </c>
      <c r="F28" s="154"/>
      <c r="G28" s="155"/>
      <c r="H28" s="161">
        <f>SUM(H25:H27)</f>
        <v>0</v>
      </c>
      <c r="I28" s="161">
        <f>SUM(I25:I27)</f>
        <v>0</v>
      </c>
      <c r="J28" s="161">
        <f>SUM(J25:J27)</f>
        <v>0</v>
      </c>
      <c r="K28" s="156"/>
      <c r="L28" s="162">
        <f>SUM(L25:L27)</f>
        <v>2.8862020000000002E-2</v>
      </c>
      <c r="M28" s="153"/>
      <c r="N28" s="163">
        <f>SUM(N25:N27)</f>
        <v>0.03</v>
      </c>
      <c r="O28" s="154"/>
      <c r="P28" s="154"/>
      <c r="Q28" s="153"/>
      <c r="R28" s="153"/>
      <c r="S28" s="153"/>
      <c r="T28" s="157"/>
      <c r="U28" s="157"/>
      <c r="V28" s="157"/>
      <c r="W28" s="158">
        <f>SUM(W25:W27)</f>
        <v>0</v>
      </c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9"/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9"/>
      <c r="C30" s="151"/>
      <c r="D30" s="160" t="s">
        <v>275</v>
      </c>
      <c r="E30" s="163">
        <f>J30</f>
        <v>0</v>
      </c>
      <c r="F30" s="154"/>
      <c r="G30" s="155"/>
      <c r="H30" s="161">
        <f>+H16+H23+H28</f>
        <v>0</v>
      </c>
      <c r="I30" s="161">
        <f>+I16+I23+I28</f>
        <v>0</v>
      </c>
      <c r="J30" s="161">
        <f>+J16+J23+J28</f>
        <v>0</v>
      </c>
      <c r="K30" s="156"/>
      <c r="L30" s="162">
        <f>+L16+L23+L28</f>
        <v>1.2950697799999999</v>
      </c>
      <c r="M30" s="153"/>
      <c r="N30" s="163">
        <f>+N16+N23+N28</f>
        <v>0.03</v>
      </c>
      <c r="O30" s="154"/>
      <c r="P30" s="154"/>
      <c r="Q30" s="153"/>
      <c r="R30" s="153"/>
      <c r="S30" s="153"/>
      <c r="T30" s="157"/>
      <c r="U30" s="157"/>
      <c r="V30" s="157"/>
      <c r="W30" s="158">
        <f>+W16+W23+W28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0" t="s">
        <v>276</v>
      </c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1" t="s">
        <v>285</v>
      </c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 ht="25.5">
      <c r="A34" s="149">
        <v>9</v>
      </c>
      <c r="B34" s="159" t="s">
        <v>278</v>
      </c>
      <c r="C34" s="151" t="s">
        <v>430</v>
      </c>
      <c r="D34" s="152" t="s">
        <v>431</v>
      </c>
      <c r="E34" s="153">
        <v>1</v>
      </c>
      <c r="F34" s="154" t="s">
        <v>292</v>
      </c>
      <c r="G34" s="155"/>
      <c r="H34" s="155">
        <f>ROUND(E34*G34,2)</f>
        <v>0</v>
      </c>
      <c r="I34" s="155"/>
      <c r="J34" s="155">
        <f>ROUND(E34*G34,2)</f>
        <v>0</v>
      </c>
      <c r="K34" s="156"/>
      <c r="L34" s="156">
        <f>E34*K34</f>
        <v>0</v>
      </c>
      <c r="M34" s="153">
        <v>1.7999999999999999E-2</v>
      </c>
      <c r="N34" s="153">
        <f>E34*M34</f>
        <v>1.7999999999999999E-2</v>
      </c>
      <c r="O34" s="154"/>
      <c r="P34" s="154" t="s">
        <v>183</v>
      </c>
      <c r="Q34" s="153"/>
      <c r="R34" s="153"/>
      <c r="S34" s="153"/>
      <c r="T34" s="157"/>
      <c r="U34" s="157"/>
      <c r="V34" s="157" t="s">
        <v>282</v>
      </c>
      <c r="W34" s="158"/>
      <c r="X34" s="151" t="s">
        <v>432</v>
      </c>
      <c r="Y34" s="151" t="s">
        <v>430</v>
      </c>
      <c r="Z34" s="154" t="s">
        <v>294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283</v>
      </c>
      <c r="AK34" s="94" t="s">
        <v>187</v>
      </c>
    </row>
    <row r="35" spans="1:37">
      <c r="A35" s="149"/>
      <c r="B35" s="159"/>
      <c r="C35" s="151"/>
      <c r="D35" s="160" t="s">
        <v>295</v>
      </c>
      <c r="E35" s="161">
        <f>J35</f>
        <v>0</v>
      </c>
      <c r="F35" s="154"/>
      <c r="G35" s="155"/>
      <c r="H35" s="161">
        <f>SUM(H32:H34)</f>
        <v>0</v>
      </c>
      <c r="I35" s="161">
        <f>SUM(I32:I34)</f>
        <v>0</v>
      </c>
      <c r="J35" s="161">
        <f>SUM(J32:J34)</f>
        <v>0</v>
      </c>
      <c r="K35" s="156"/>
      <c r="L35" s="162">
        <f>SUM(L32:L34)</f>
        <v>0</v>
      </c>
      <c r="M35" s="153"/>
      <c r="N35" s="163">
        <f>SUM(N32:N34)</f>
        <v>1.7999999999999999E-2</v>
      </c>
      <c r="O35" s="154"/>
      <c r="P35" s="154"/>
      <c r="Q35" s="153"/>
      <c r="R35" s="153"/>
      <c r="S35" s="153"/>
      <c r="T35" s="157"/>
      <c r="U35" s="157"/>
      <c r="V35" s="157"/>
      <c r="W35" s="158">
        <f>SUM(W32:W34)</f>
        <v>0</v>
      </c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/>
      <c r="B36" s="159"/>
      <c r="C36" s="151"/>
      <c r="D36" s="152"/>
      <c r="E36" s="153"/>
      <c r="F36" s="154"/>
      <c r="G36" s="155"/>
      <c r="H36" s="155"/>
      <c r="I36" s="155"/>
      <c r="J36" s="155"/>
      <c r="K36" s="156"/>
      <c r="L36" s="156"/>
      <c r="M36" s="153"/>
      <c r="N36" s="153"/>
      <c r="O36" s="154"/>
      <c r="P36" s="154"/>
      <c r="Q36" s="153"/>
      <c r="R36" s="153"/>
      <c r="S36" s="153"/>
      <c r="T36" s="157"/>
      <c r="U36" s="157"/>
      <c r="V36" s="157"/>
      <c r="W36" s="158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1" t="s">
        <v>433</v>
      </c>
      <c r="C37" s="151"/>
      <c r="D37" s="152"/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/>
      <c r="W37" s="158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>
        <v>10</v>
      </c>
      <c r="B38" s="159" t="s">
        <v>434</v>
      </c>
      <c r="C38" s="151" t="s">
        <v>435</v>
      </c>
      <c r="D38" s="152" t="s">
        <v>436</v>
      </c>
      <c r="E38" s="153">
        <v>1</v>
      </c>
      <c r="F38" s="154" t="s">
        <v>281</v>
      </c>
      <c r="G38" s="155"/>
      <c r="H38" s="155">
        <f>ROUND(E38*G38,2)</f>
        <v>0</v>
      </c>
      <c r="I38" s="155"/>
      <c r="J38" s="155">
        <f>ROUND(E38*G38,2)</f>
        <v>0</v>
      </c>
      <c r="K38" s="156">
        <v>1.1900000000000001E-2</v>
      </c>
      <c r="L38" s="156">
        <f>E38*K38</f>
        <v>1.1900000000000001E-2</v>
      </c>
      <c r="M38" s="153"/>
      <c r="N38" s="153">
        <f>E38*M38</f>
        <v>0</v>
      </c>
      <c r="O38" s="154"/>
      <c r="P38" s="154" t="s">
        <v>183</v>
      </c>
      <c r="Q38" s="153"/>
      <c r="R38" s="153"/>
      <c r="S38" s="153"/>
      <c r="T38" s="157"/>
      <c r="U38" s="157"/>
      <c r="V38" s="157" t="s">
        <v>282</v>
      </c>
      <c r="W38" s="158"/>
      <c r="X38" s="151" t="s">
        <v>144</v>
      </c>
      <c r="Y38" s="151" t="s">
        <v>435</v>
      </c>
      <c r="Z38" s="154" t="s">
        <v>201</v>
      </c>
      <c r="AA38" s="154"/>
      <c r="AB38" s="154"/>
      <c r="AC38" s="154"/>
      <c r="AD38" s="154"/>
      <c r="AE38" s="154"/>
      <c r="AF38" s="154"/>
      <c r="AG38" s="154"/>
      <c r="AH38" s="154"/>
      <c r="AJ38" s="94" t="s">
        <v>283</v>
      </c>
      <c r="AK38" s="94" t="s">
        <v>187</v>
      </c>
    </row>
    <row r="39" spans="1:37">
      <c r="A39" s="149"/>
      <c r="B39" s="159"/>
      <c r="C39" s="151"/>
      <c r="D39" s="160" t="s">
        <v>437</v>
      </c>
      <c r="E39" s="161">
        <f>J39</f>
        <v>0</v>
      </c>
      <c r="F39" s="154"/>
      <c r="G39" s="155"/>
      <c r="H39" s="161">
        <f>SUM(H37:H38)</f>
        <v>0</v>
      </c>
      <c r="I39" s="161">
        <f>SUM(I37:I38)</f>
        <v>0</v>
      </c>
      <c r="J39" s="161">
        <f>SUM(J37:J38)</f>
        <v>0</v>
      </c>
      <c r="K39" s="156"/>
      <c r="L39" s="162">
        <f>SUM(L37:L38)</f>
        <v>1.1900000000000001E-2</v>
      </c>
      <c r="M39" s="153"/>
      <c r="N39" s="163">
        <f>SUM(N37:N38)</f>
        <v>0</v>
      </c>
      <c r="O39" s="154"/>
      <c r="P39" s="154"/>
      <c r="Q39" s="153"/>
      <c r="R39" s="153"/>
      <c r="S39" s="153"/>
      <c r="T39" s="157"/>
      <c r="U39" s="157"/>
      <c r="V39" s="157"/>
      <c r="W39" s="158">
        <f>SUM(W37:W38)</f>
        <v>0</v>
      </c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  <row r="40" spans="1:37">
      <c r="A40" s="149"/>
      <c r="B40" s="159"/>
      <c r="C40" s="151"/>
      <c r="D40" s="160"/>
      <c r="E40" s="161"/>
      <c r="F40" s="154"/>
      <c r="G40" s="155"/>
      <c r="H40" s="161"/>
      <c r="I40" s="161"/>
      <c r="J40" s="161"/>
      <c r="K40" s="156"/>
      <c r="L40" s="162"/>
      <c r="M40" s="153"/>
      <c r="N40" s="163"/>
      <c r="O40" s="154"/>
      <c r="P40" s="154"/>
      <c r="Q40" s="153"/>
      <c r="R40" s="153"/>
      <c r="S40" s="153"/>
      <c r="T40" s="157"/>
      <c r="U40" s="157"/>
      <c r="V40" s="157"/>
      <c r="W40" s="158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</row>
    <row r="41" spans="1:37">
      <c r="A41" s="149"/>
      <c r="B41" s="151" t="s">
        <v>463</v>
      </c>
      <c r="C41" s="151"/>
      <c r="D41" s="152"/>
      <c r="E41" s="153"/>
      <c r="F41" s="154"/>
      <c r="G41" s="155"/>
      <c r="H41" s="155"/>
      <c r="I41" s="155"/>
      <c r="J41" s="155"/>
      <c r="K41" s="156"/>
      <c r="L41" s="156"/>
      <c r="M41" s="153"/>
      <c r="N41" s="153"/>
      <c r="O41" s="154"/>
      <c r="P41" s="154"/>
      <c r="Q41" s="153"/>
      <c r="R41" s="153"/>
      <c r="S41" s="153"/>
      <c r="T41" s="157"/>
      <c r="U41" s="157"/>
      <c r="V41" s="157"/>
      <c r="W41" s="158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 s="172" customFormat="1">
      <c r="A42" s="173">
        <v>11</v>
      </c>
      <c r="B42" s="174" t="s">
        <v>464</v>
      </c>
      <c r="C42" s="175" t="s">
        <v>665</v>
      </c>
      <c r="D42" s="176" t="s">
        <v>666</v>
      </c>
      <c r="E42" s="177">
        <v>3.1930000000000001</v>
      </c>
      <c r="F42" s="178" t="s">
        <v>191</v>
      </c>
      <c r="G42" s="179"/>
      <c r="H42" s="179">
        <f>ROUND(E42*G42,2)</f>
        <v>0</v>
      </c>
      <c r="I42" s="179"/>
      <c r="J42" s="179">
        <f>ROUND(E42*G42,2)</f>
        <v>0</v>
      </c>
      <c r="K42" s="169">
        <v>9.0000000000000006E-5</v>
      </c>
      <c r="L42" s="169">
        <f>E42*K42</f>
        <v>2.8737000000000001E-4</v>
      </c>
      <c r="M42" s="167"/>
      <c r="N42" s="167">
        <f>E42*M42</f>
        <v>0</v>
      </c>
      <c r="O42" s="168"/>
      <c r="P42" s="168" t="s">
        <v>183</v>
      </c>
      <c r="Q42" s="167"/>
      <c r="R42" s="167"/>
      <c r="S42" s="167"/>
      <c r="T42" s="170"/>
      <c r="U42" s="170"/>
      <c r="V42" s="170" t="s">
        <v>282</v>
      </c>
      <c r="W42" s="171"/>
      <c r="X42" s="166" t="s">
        <v>667</v>
      </c>
      <c r="Y42" s="166" t="s">
        <v>665</v>
      </c>
      <c r="Z42" s="168" t="s">
        <v>216</v>
      </c>
      <c r="AA42" s="168"/>
      <c r="AB42" s="168"/>
      <c r="AC42" s="168"/>
      <c r="AD42" s="168"/>
      <c r="AE42" s="168"/>
      <c r="AF42" s="168"/>
      <c r="AG42" s="168"/>
      <c r="AH42" s="168"/>
      <c r="AJ42" s="172" t="s">
        <v>283</v>
      </c>
      <c r="AK42" s="172" t="s">
        <v>187</v>
      </c>
    </row>
    <row r="43" spans="1:37" s="172" customFormat="1">
      <c r="A43" s="173">
        <v>12</v>
      </c>
      <c r="B43" s="180" t="s">
        <v>217</v>
      </c>
      <c r="C43" s="181" t="s">
        <v>668</v>
      </c>
      <c r="D43" s="176" t="s">
        <v>669</v>
      </c>
      <c r="E43" s="177">
        <v>6.26</v>
      </c>
      <c r="F43" s="178" t="s">
        <v>321</v>
      </c>
      <c r="G43" s="179"/>
      <c r="H43" s="179"/>
      <c r="I43" s="179">
        <f>ROUND(E43*G43,2)</f>
        <v>0</v>
      </c>
      <c r="J43" s="179">
        <f>ROUND(E43*G43,2)</f>
        <v>0</v>
      </c>
      <c r="K43" s="169">
        <v>3.3E-3</v>
      </c>
      <c r="L43" s="169">
        <f>E43*K43</f>
        <v>2.0657999999999999E-2</v>
      </c>
      <c r="M43" s="167"/>
      <c r="N43" s="167">
        <f>E43*M43</f>
        <v>0</v>
      </c>
      <c r="O43" s="168"/>
      <c r="P43" s="168" t="s">
        <v>183</v>
      </c>
      <c r="Q43" s="167"/>
      <c r="R43" s="167"/>
      <c r="S43" s="167"/>
      <c r="T43" s="170"/>
      <c r="U43" s="170"/>
      <c r="V43" s="170" t="s">
        <v>89</v>
      </c>
      <c r="W43" s="171"/>
      <c r="X43" s="166" t="s">
        <v>668</v>
      </c>
      <c r="Y43" s="166" t="s">
        <v>668</v>
      </c>
      <c r="Z43" s="168" t="s">
        <v>201</v>
      </c>
      <c r="AA43" s="166" t="s">
        <v>183</v>
      </c>
      <c r="AB43" s="168"/>
      <c r="AC43" s="168"/>
      <c r="AD43" s="168"/>
      <c r="AE43" s="168"/>
      <c r="AF43" s="168"/>
      <c r="AG43" s="168"/>
      <c r="AH43" s="168"/>
      <c r="AJ43" s="172" t="s">
        <v>289</v>
      </c>
      <c r="AK43" s="172" t="s">
        <v>187</v>
      </c>
    </row>
    <row r="44" spans="1:37">
      <c r="A44" s="149"/>
      <c r="B44" s="159"/>
      <c r="C44" s="151"/>
      <c r="D44" s="160" t="s">
        <v>478</v>
      </c>
      <c r="E44" s="161">
        <f>J44</f>
        <v>0</v>
      </c>
      <c r="F44" s="154"/>
      <c r="G44" s="155"/>
      <c r="H44" s="161">
        <f>SUM(H41:H43)</f>
        <v>0</v>
      </c>
      <c r="I44" s="161">
        <f>SUM(I41:I43)</f>
        <v>0</v>
      </c>
      <c r="J44" s="161">
        <f>SUM(J41:J43)</f>
        <v>0</v>
      </c>
      <c r="K44" s="156"/>
      <c r="L44" s="162">
        <f>SUM(L41:L43)</f>
        <v>2.0945369999999998E-2</v>
      </c>
      <c r="M44" s="153"/>
      <c r="N44" s="163">
        <f>SUM(N41:N43)</f>
        <v>0</v>
      </c>
      <c r="O44" s="154"/>
      <c r="P44" s="154"/>
      <c r="Q44" s="153"/>
      <c r="R44" s="153"/>
      <c r="S44" s="153"/>
      <c r="T44" s="157"/>
      <c r="U44" s="157"/>
      <c r="V44" s="157"/>
      <c r="W44" s="158">
        <f>SUM(W41:W43)</f>
        <v>0</v>
      </c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9"/>
      <c r="C45" s="151"/>
      <c r="D45" s="152"/>
      <c r="E45" s="153"/>
      <c r="F45" s="154"/>
      <c r="G45" s="155"/>
      <c r="H45" s="155"/>
      <c r="I45" s="155"/>
      <c r="J45" s="155"/>
      <c r="K45" s="156"/>
      <c r="L45" s="156"/>
      <c r="M45" s="153"/>
      <c r="N45" s="153"/>
      <c r="O45" s="154"/>
      <c r="P45" s="154"/>
      <c r="Q45" s="153"/>
      <c r="R45" s="153"/>
      <c r="S45" s="153"/>
      <c r="T45" s="157"/>
      <c r="U45" s="157"/>
      <c r="V45" s="157"/>
      <c r="W45" s="158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1" t="s">
        <v>344</v>
      </c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 ht="25.5">
      <c r="A47" s="149">
        <v>11</v>
      </c>
      <c r="B47" s="159" t="s">
        <v>345</v>
      </c>
      <c r="C47" s="151" t="s">
        <v>346</v>
      </c>
      <c r="D47" s="152" t="s">
        <v>347</v>
      </c>
      <c r="E47" s="153">
        <v>82.614999999999995</v>
      </c>
      <c r="F47" s="154" t="s">
        <v>191</v>
      </c>
      <c r="G47" s="155"/>
      <c r="H47" s="155">
        <f>ROUND(E47*G47,2)</f>
        <v>0</v>
      </c>
      <c r="I47" s="155"/>
      <c r="J47" s="155">
        <f>ROUND(E47*G47,2)</f>
        <v>0</v>
      </c>
      <c r="K47" s="156">
        <v>1.8000000000000001E-4</v>
      </c>
      <c r="L47" s="156">
        <f>E47*K47</f>
        <v>1.4870700000000001E-2</v>
      </c>
      <c r="M47" s="153"/>
      <c r="N47" s="153">
        <f>E47*M47</f>
        <v>0</v>
      </c>
      <c r="O47" s="154"/>
      <c r="P47" s="154" t="s">
        <v>183</v>
      </c>
      <c r="Q47" s="153"/>
      <c r="R47" s="153"/>
      <c r="S47" s="153"/>
      <c r="T47" s="157"/>
      <c r="U47" s="157"/>
      <c r="V47" s="157" t="s">
        <v>282</v>
      </c>
      <c r="W47" s="158"/>
      <c r="X47" s="151" t="s">
        <v>348</v>
      </c>
      <c r="Y47" s="151" t="s">
        <v>346</v>
      </c>
      <c r="Z47" s="154" t="s">
        <v>349</v>
      </c>
      <c r="AA47" s="154"/>
      <c r="AB47" s="154"/>
      <c r="AC47" s="154"/>
      <c r="AD47" s="154"/>
      <c r="AE47" s="154"/>
      <c r="AF47" s="154"/>
      <c r="AG47" s="154"/>
      <c r="AH47" s="154"/>
      <c r="AJ47" s="94" t="s">
        <v>283</v>
      </c>
      <c r="AK47" s="94" t="s">
        <v>187</v>
      </c>
    </row>
    <row r="48" spans="1:37">
      <c r="A48" s="149"/>
      <c r="B48" s="159"/>
      <c r="C48" s="151"/>
      <c r="D48" s="160" t="s">
        <v>350</v>
      </c>
      <c r="E48" s="161">
        <f>J48</f>
        <v>0</v>
      </c>
      <c r="F48" s="154"/>
      <c r="G48" s="155"/>
      <c r="H48" s="161">
        <f>SUM(H46:H47)</f>
        <v>0</v>
      </c>
      <c r="I48" s="161">
        <f>SUM(I46:I47)</f>
        <v>0</v>
      </c>
      <c r="J48" s="161">
        <f>SUM(J46:J47)</f>
        <v>0</v>
      </c>
      <c r="K48" s="156"/>
      <c r="L48" s="162">
        <f>SUM(L46:L47)</f>
        <v>1.4870700000000001E-2</v>
      </c>
      <c r="M48" s="153"/>
      <c r="N48" s="163">
        <f>SUM(N46:N47)</f>
        <v>0</v>
      </c>
      <c r="O48" s="154"/>
      <c r="P48" s="154"/>
      <c r="Q48" s="153"/>
      <c r="R48" s="153"/>
      <c r="S48" s="153"/>
      <c r="T48" s="157"/>
      <c r="U48" s="157"/>
      <c r="V48" s="157"/>
      <c r="W48" s="158">
        <f>SUM(W46:W47)</f>
        <v>0</v>
      </c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4">
      <c r="A49" s="149"/>
      <c r="B49" s="159"/>
      <c r="C49" s="151"/>
      <c r="D49" s="152"/>
      <c r="E49" s="153"/>
      <c r="F49" s="154"/>
      <c r="G49" s="155"/>
      <c r="H49" s="155"/>
      <c r="I49" s="155"/>
      <c r="J49" s="155"/>
      <c r="K49" s="156"/>
      <c r="L49" s="156"/>
      <c r="M49" s="153"/>
      <c r="N49" s="153"/>
      <c r="O49" s="154"/>
      <c r="P49" s="154"/>
      <c r="Q49" s="153"/>
      <c r="R49" s="153"/>
      <c r="S49" s="153"/>
      <c r="T49" s="157"/>
      <c r="U49" s="157"/>
      <c r="V49" s="157"/>
      <c r="W49" s="158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4">
      <c r="A50" s="149"/>
      <c r="B50" s="159"/>
      <c r="C50" s="151"/>
      <c r="D50" s="160" t="s">
        <v>351</v>
      </c>
      <c r="E50" s="161">
        <f>J50</f>
        <v>0</v>
      </c>
      <c r="F50" s="154"/>
      <c r="G50" s="155"/>
      <c r="H50" s="161">
        <f>+H35+H39+H48</f>
        <v>0</v>
      </c>
      <c r="I50" s="161">
        <f>+I35+I39+I48</f>
        <v>0</v>
      </c>
      <c r="J50" s="161">
        <f>+J35+J39+J48</f>
        <v>0</v>
      </c>
      <c r="K50" s="156"/>
      <c r="L50" s="162">
        <f>+L35+L39+L48</f>
        <v>2.6770700000000001E-2</v>
      </c>
      <c r="M50" s="153"/>
      <c r="N50" s="163">
        <f>+N35+N39+N48</f>
        <v>1.7999999999999999E-2</v>
      </c>
      <c r="O50" s="154"/>
      <c r="P50" s="154"/>
      <c r="Q50" s="153"/>
      <c r="R50" s="153"/>
      <c r="S50" s="153"/>
      <c r="T50" s="157"/>
      <c r="U50" s="157"/>
      <c r="V50" s="157"/>
      <c r="W50" s="158">
        <f>+W35+W39+W48</f>
        <v>0</v>
      </c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</row>
    <row r="51" spans="1:34">
      <c r="A51" s="149"/>
      <c r="B51" s="159"/>
      <c r="C51" s="151"/>
      <c r="D51" s="152"/>
      <c r="E51" s="153"/>
      <c r="F51" s="154"/>
      <c r="G51" s="155"/>
      <c r="H51" s="155"/>
      <c r="I51" s="155"/>
      <c r="J51" s="155"/>
      <c r="K51" s="156"/>
      <c r="L51" s="156"/>
      <c r="M51" s="153"/>
      <c r="N51" s="153"/>
      <c r="O51" s="154"/>
      <c r="P51" s="154"/>
      <c r="Q51" s="153"/>
      <c r="R51" s="153"/>
      <c r="S51" s="153"/>
      <c r="T51" s="157"/>
      <c r="U51" s="157"/>
      <c r="V51" s="157"/>
      <c r="W51" s="158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  <row r="52" spans="1:34">
      <c r="A52" s="149"/>
      <c r="B52" s="159"/>
      <c r="C52" s="151"/>
      <c r="D52" s="165" t="s">
        <v>361</v>
      </c>
      <c r="E52" s="161">
        <f>J52</f>
        <v>0</v>
      </c>
      <c r="F52" s="154"/>
      <c r="G52" s="155"/>
      <c r="H52" s="161">
        <f>+H30+H50</f>
        <v>0</v>
      </c>
      <c r="I52" s="161">
        <f>+I30+I50</f>
        <v>0</v>
      </c>
      <c r="J52" s="161">
        <f>+J30+J50</f>
        <v>0</v>
      </c>
      <c r="K52" s="156"/>
      <c r="L52" s="162">
        <f>+L30+L50</f>
        <v>1.3218404799999999</v>
      </c>
      <c r="M52" s="153"/>
      <c r="N52" s="163">
        <f>+N30+N50</f>
        <v>4.8000000000000001E-2</v>
      </c>
      <c r="O52" s="154"/>
      <c r="P52" s="154"/>
      <c r="Q52" s="153"/>
      <c r="R52" s="153"/>
      <c r="S52" s="153"/>
      <c r="T52" s="157"/>
      <c r="U52" s="157"/>
      <c r="V52" s="157"/>
      <c r="W52" s="158">
        <f>+W30+W50</f>
        <v>0</v>
      </c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16</vt:i4>
      </vt:variant>
    </vt:vector>
  </HeadingPairs>
  <TitlesOfParts>
    <vt:vector size="26" baseType="lpstr">
      <vt:lpstr>Zoznam</vt:lpstr>
      <vt:lpstr>Kryci list</vt:lpstr>
      <vt:lpstr>Stavba</vt:lpstr>
      <vt:lpstr>Prehlad_1_1__</vt:lpstr>
      <vt:lpstr>Prehlad_1_2__</vt:lpstr>
      <vt:lpstr>Prehlad_1_3__</vt:lpstr>
      <vt:lpstr>Prehlad_2_1__</vt:lpstr>
      <vt:lpstr>Prehlad_2_3__</vt:lpstr>
      <vt:lpstr>Prehlad_2_4__</vt:lpstr>
      <vt:lpstr>Prehlad_5___</vt:lpstr>
      <vt:lpstr>Prehlad_1_1__!Názvy_tlače</vt:lpstr>
      <vt:lpstr>Prehlad_1_2__!Názvy_tlače</vt:lpstr>
      <vt:lpstr>Prehlad_1_3__!Názvy_tlače</vt:lpstr>
      <vt:lpstr>Prehlad_2_1__!Názvy_tlače</vt:lpstr>
      <vt:lpstr>Prehlad_2_3__!Názvy_tlače</vt:lpstr>
      <vt:lpstr>Prehlad_2_4__!Názvy_tlače</vt:lpstr>
      <vt:lpstr>Prehlad_5___!Názvy_tlače</vt:lpstr>
      <vt:lpstr>'Kryci list'!Oblasť_tlače</vt:lpstr>
      <vt:lpstr>Prehlad_1_1__!Oblasť_tlače</vt:lpstr>
      <vt:lpstr>Prehlad_1_2__!Oblasť_tlače</vt:lpstr>
      <vt:lpstr>Prehlad_1_3__!Oblasť_tlače</vt:lpstr>
      <vt:lpstr>Prehlad_2_1__!Oblasť_tlače</vt:lpstr>
      <vt:lpstr>Prehlad_2_3__!Oblasť_tlače</vt:lpstr>
      <vt:lpstr>Prehlad_2_4__!Oblasť_tlače</vt:lpstr>
      <vt:lpstr>Prehlad_5___!Oblasť_tlače</vt:lpstr>
      <vt:lpstr>Stavba!Oblasť_tlače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Autor</cp:lastModifiedBy>
  <cp:revision>0</cp:revision>
  <cp:lastPrinted>2023-01-25T12:52:07Z</cp:lastPrinted>
  <dcterms:created xsi:type="dcterms:W3CDTF">1999-04-06T07:39:00Z</dcterms:created>
  <dcterms:modified xsi:type="dcterms:W3CDTF">2023-01-26T11:47:09Z</dcterms:modified>
</cp:coreProperties>
</file>