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uzivatel\Desktop\2023\7_Komunitné centrum Svidník\1_Súťaž\"/>
    </mc:Choice>
  </mc:AlternateContent>
  <xr:revisionPtr revIDLastSave="0" documentId="8_{D64CA2BC-98BE-4E90-A203-EF3C25B44AE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1 - Stavebná časť" sheetId="2" r:id="rId2"/>
    <sheet name="02 - Zdravotechnika" sheetId="3" r:id="rId3"/>
    <sheet name="03 - Rozvody vody, kanali..." sheetId="4" r:id="rId4"/>
    <sheet name="04 - Vykurovanie" sheetId="5" r:id="rId5"/>
    <sheet name="05 - UK - Kotolňa" sheetId="6" r:id="rId6"/>
    <sheet name="06 - Vzduchotechnika" sheetId="7" r:id="rId7"/>
    <sheet name="07 - Elektorinštalácia a ..." sheetId="8" r:id="rId8"/>
    <sheet name="SO 02 - Elektrická prípoj..." sheetId="9" r:id="rId9"/>
    <sheet name="SO 03 - Vodovodná prípojka" sheetId="10" r:id="rId10"/>
    <sheet name="SO 04 - Kanalizačná prípojka" sheetId="11" r:id="rId11"/>
    <sheet name="SO 05 - Dažďová kanalizáč..." sheetId="12" r:id="rId12"/>
  </sheets>
  <definedNames>
    <definedName name="_xlnm._FilterDatabase" localSheetId="1" hidden="1">'01 - Stavebná časť'!$C$140:$K$307</definedName>
    <definedName name="_xlnm._FilterDatabase" localSheetId="2" hidden="1">'02 - Zdravotechnika'!$C$127:$K$271</definedName>
    <definedName name="_xlnm._FilterDatabase" localSheetId="3" hidden="1">'03 - Rozvody vody, kanali...'!$C$128:$K$172</definedName>
    <definedName name="_xlnm._FilterDatabase" localSheetId="4" hidden="1">'04 - Vykurovanie'!$C$129:$K$226</definedName>
    <definedName name="_xlnm._FilterDatabase" localSheetId="5" hidden="1">'05 - UK - Kotolňa'!$C$129:$K$202</definedName>
    <definedName name="_xlnm._FilterDatabase" localSheetId="6" hidden="1">'06 - Vzduchotechnika'!$C$127:$K$150</definedName>
    <definedName name="_xlnm._FilterDatabase" localSheetId="7" hidden="1">'07 - Elektorinštalácia a ...'!$C$122:$K$227</definedName>
    <definedName name="_xlnm._FilterDatabase" localSheetId="8" hidden="1">'SO 02 - Elektrická prípoj...'!$C$121:$K$161</definedName>
    <definedName name="_xlnm._FilterDatabase" localSheetId="9" hidden="1">'SO 03 - Vodovodná prípojka'!$C$125:$K$173</definedName>
    <definedName name="_xlnm._FilterDatabase" localSheetId="10" hidden="1">'SO 04 - Kanalizačná prípojka'!$C$123:$K$159</definedName>
    <definedName name="_xlnm._FilterDatabase" localSheetId="11" hidden="1">'SO 05 - Dažďová kanalizáč...'!$C$124:$K$178</definedName>
    <definedName name="_xlnm.Print_Titles" localSheetId="1">'01 - Stavebná časť'!$140:$140</definedName>
    <definedName name="_xlnm.Print_Titles" localSheetId="2">'02 - Zdravotechnika'!$127:$127</definedName>
    <definedName name="_xlnm.Print_Titles" localSheetId="3">'03 - Rozvody vody, kanali...'!$128:$128</definedName>
    <definedName name="_xlnm.Print_Titles" localSheetId="4">'04 - Vykurovanie'!$129:$129</definedName>
    <definedName name="_xlnm.Print_Titles" localSheetId="5">'05 - UK - Kotolňa'!$129:$129</definedName>
    <definedName name="_xlnm.Print_Titles" localSheetId="6">'06 - Vzduchotechnika'!$127:$127</definedName>
    <definedName name="_xlnm.Print_Titles" localSheetId="7">'07 - Elektorinštalácia a ...'!$122:$122</definedName>
    <definedName name="_xlnm.Print_Titles" localSheetId="0">'Rekapitulácia stavby'!$92:$92</definedName>
    <definedName name="_xlnm.Print_Titles" localSheetId="8">'SO 02 - Elektrická prípoj...'!$121:$121</definedName>
    <definedName name="_xlnm.Print_Titles" localSheetId="9">'SO 03 - Vodovodná prípojka'!$125:$125</definedName>
    <definedName name="_xlnm.Print_Titles" localSheetId="10">'SO 04 - Kanalizačná prípojka'!$123:$123</definedName>
    <definedName name="_xlnm.Print_Titles" localSheetId="11">'SO 05 - Dažďová kanalizáč...'!$124:$124</definedName>
    <definedName name="_xlnm.Print_Area" localSheetId="1">'01 - Stavebná časť'!$C$4:$J$76,'01 - Stavebná časť'!$C$82:$J$120,'01 - Stavebná časť'!$C$126:$J$307</definedName>
    <definedName name="_xlnm.Print_Area" localSheetId="2">'02 - Zdravotechnika'!$C$4:$J$76,'02 - Zdravotechnika'!$C$82:$J$107,'02 - Zdravotechnika'!$C$113:$J$271</definedName>
    <definedName name="_xlnm.Print_Area" localSheetId="3">'03 - Rozvody vody, kanali...'!$C$4:$J$76,'03 - Rozvody vody, kanali...'!$C$82:$J$108,'03 - Rozvody vody, kanali...'!$C$114:$J$172</definedName>
    <definedName name="_xlnm.Print_Area" localSheetId="4">'04 - Vykurovanie'!$C$4:$J$76,'04 - Vykurovanie'!$C$82:$J$109,'04 - Vykurovanie'!$C$115:$J$226</definedName>
    <definedName name="_xlnm.Print_Area" localSheetId="5">'05 - UK - Kotolňa'!$C$4:$J$76,'05 - UK - Kotolňa'!$C$82:$J$109,'05 - UK - Kotolňa'!$C$115:$J$202</definedName>
    <definedName name="_xlnm.Print_Area" localSheetId="6">'06 - Vzduchotechnika'!$C$4:$J$76,'06 - Vzduchotechnika'!$C$82:$J$107,'06 - Vzduchotechnika'!$C$113:$J$150</definedName>
    <definedName name="_xlnm.Print_Area" localSheetId="7">'07 - Elektorinštalácia a ...'!$C$4:$J$76,'07 - Elektorinštalácia a ...'!$C$82:$J$102,'07 - Elektorinštalácia a ...'!$C$108:$J$227</definedName>
    <definedName name="_xlnm.Print_Area" localSheetId="0">'Rekapitulácia stavby'!$D$4:$AO$76,'Rekapitulácia stavby'!$C$82:$AQ$107</definedName>
    <definedName name="_xlnm.Print_Area" localSheetId="8">'SO 02 - Elektrická prípoj...'!$C$4:$J$76,'SO 02 - Elektrická prípoj...'!$C$82:$J$103,'SO 02 - Elektrická prípoj...'!$C$109:$J$161</definedName>
    <definedName name="_xlnm.Print_Area" localSheetId="9">'SO 03 - Vodovodná prípojka'!$C$4:$J$76,'SO 03 - Vodovodná prípojka'!$C$82:$J$107,'SO 03 - Vodovodná prípojka'!$C$113:$J$173</definedName>
    <definedName name="_xlnm.Print_Area" localSheetId="10">'SO 04 - Kanalizačná prípojka'!$C$4:$J$76,'SO 04 - Kanalizačná prípojka'!$C$82:$J$105,'SO 04 - Kanalizačná prípojka'!$C$111:$J$159</definedName>
    <definedName name="_xlnm.Print_Area" localSheetId="11">'SO 05 - Dažďová kanalizáč...'!$C$4:$J$76,'SO 05 - Dažďová kanalizáč...'!$C$82:$J$106,'SO 05 - Dažďová kanalizáč...'!$C$112:$J$178</definedName>
  </definedNames>
  <calcPr calcId="181029"/>
</workbook>
</file>

<file path=xl/calcChain.xml><?xml version="1.0" encoding="utf-8"?>
<calcChain xmlns="http://schemas.openxmlformats.org/spreadsheetml/2006/main">
  <c r="J37" i="12" l="1"/>
  <c r="J36" i="12"/>
  <c r="AY106" i="1" s="1"/>
  <c r="J35" i="12"/>
  <c r="AX106" i="1" s="1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0" i="12"/>
  <c r="BH160" i="12"/>
  <c r="BG160" i="12"/>
  <c r="BE160" i="12"/>
  <c r="T160" i="12"/>
  <c r="T159" i="12" s="1"/>
  <c r="R160" i="12"/>
  <c r="R159" i="12"/>
  <c r="P160" i="12"/>
  <c r="P159" i="12" s="1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T139" i="12" s="1"/>
  <c r="R140" i="12"/>
  <c r="R139" i="12"/>
  <c r="P140" i="12"/>
  <c r="P139" i="12" s="1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J122" i="12"/>
  <c r="J121" i="12"/>
  <c r="F121" i="12"/>
  <c r="F119" i="12"/>
  <c r="E117" i="12"/>
  <c r="J92" i="12"/>
  <c r="J91" i="12"/>
  <c r="F91" i="12"/>
  <c r="F89" i="12"/>
  <c r="E87" i="12"/>
  <c r="J18" i="12"/>
  <c r="E18" i="12"/>
  <c r="F122" i="12"/>
  <c r="J17" i="12"/>
  <c r="J12" i="12"/>
  <c r="J119" i="12" s="1"/>
  <c r="E7" i="12"/>
  <c r="E85" i="12" s="1"/>
  <c r="J37" i="11"/>
  <c r="J36" i="11"/>
  <c r="AY105" i="1"/>
  <c r="J35" i="11"/>
  <c r="AX105" i="1" s="1"/>
  <c r="BI159" i="11"/>
  <c r="BH159" i="11"/>
  <c r="BG159" i="11"/>
  <c r="BE159" i="11"/>
  <c r="T159" i="11"/>
  <c r="T158" i="11"/>
  <c r="R159" i="11"/>
  <c r="R158" i="11" s="1"/>
  <c r="P159" i="11"/>
  <c r="P158" i="11"/>
  <c r="BI157" i="11"/>
  <c r="BH157" i="11"/>
  <c r="BG157" i="11"/>
  <c r="BE157" i="11"/>
  <c r="T157" i="11"/>
  <c r="T156" i="11" s="1"/>
  <c r="T155" i="11" s="1"/>
  <c r="R157" i="11"/>
  <c r="R156" i="11" s="1"/>
  <c r="R155" i="11" s="1"/>
  <c r="P157" i="11"/>
  <c r="P156" i="11"/>
  <c r="P155" i="11" s="1"/>
  <c r="BI154" i="11"/>
  <c r="BH154" i="11"/>
  <c r="BG154" i="11"/>
  <c r="BE154" i="11"/>
  <c r="T154" i="11"/>
  <c r="T153" i="11" s="1"/>
  <c r="R154" i="11"/>
  <c r="R153" i="11" s="1"/>
  <c r="P154" i="11"/>
  <c r="P153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T136" i="11" s="1"/>
  <c r="R137" i="11"/>
  <c r="R136" i="11" s="1"/>
  <c r="P137" i="11"/>
  <c r="P136" i="11" s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1" i="11"/>
  <c r="J120" i="11"/>
  <c r="F120" i="11"/>
  <c r="F118" i="11"/>
  <c r="E116" i="11"/>
  <c r="J92" i="11"/>
  <c r="J91" i="11"/>
  <c r="F91" i="11"/>
  <c r="F89" i="11"/>
  <c r="E87" i="11"/>
  <c r="J18" i="11"/>
  <c r="E18" i="11"/>
  <c r="F92" i="11" s="1"/>
  <c r="J17" i="11"/>
  <c r="J12" i="11"/>
  <c r="J89" i="11" s="1"/>
  <c r="E7" i="11"/>
  <c r="E85" i="11"/>
  <c r="J37" i="10"/>
  <c r="J36" i="10"/>
  <c r="AY104" i="1" s="1"/>
  <c r="J35" i="10"/>
  <c r="AX104" i="1" s="1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T160" i="10"/>
  <c r="R161" i="10"/>
  <c r="R160" i="10" s="1"/>
  <c r="P161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T138" i="10" s="1"/>
  <c r="R139" i="10"/>
  <c r="R138" i="10" s="1"/>
  <c r="P139" i="10"/>
  <c r="P138" i="10" s="1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2" i="10"/>
  <c r="J91" i="10"/>
  <c r="F91" i="10"/>
  <c r="F89" i="10"/>
  <c r="E87" i="10"/>
  <c r="J18" i="10"/>
  <c r="E18" i="10"/>
  <c r="F92" i="10" s="1"/>
  <c r="J17" i="10"/>
  <c r="J12" i="10"/>
  <c r="J120" i="10" s="1"/>
  <c r="E7" i="10"/>
  <c r="E85" i="10"/>
  <c r="J37" i="9"/>
  <c r="J36" i="9"/>
  <c r="AY103" i="1" s="1"/>
  <c r="J35" i="9"/>
  <c r="AX103" i="1" s="1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5" i="9"/>
  <c r="BH125" i="9"/>
  <c r="BG125" i="9"/>
  <c r="BE125" i="9"/>
  <c r="T125" i="9"/>
  <c r="T124" i="9" s="1"/>
  <c r="T123" i="9" s="1"/>
  <c r="R125" i="9"/>
  <c r="R124" i="9" s="1"/>
  <c r="R123" i="9" s="1"/>
  <c r="P125" i="9"/>
  <c r="P124" i="9" s="1"/>
  <c r="P123" i="9" s="1"/>
  <c r="J119" i="9"/>
  <c r="J118" i="9"/>
  <c r="F118" i="9"/>
  <c r="F116" i="9"/>
  <c r="E114" i="9"/>
  <c r="J92" i="9"/>
  <c r="J91" i="9"/>
  <c r="F91" i="9"/>
  <c r="F89" i="9"/>
  <c r="E87" i="9"/>
  <c r="J18" i="9"/>
  <c r="E18" i="9"/>
  <c r="F119" i="9" s="1"/>
  <c r="J17" i="9"/>
  <c r="J12" i="9"/>
  <c r="J89" i="9" s="1"/>
  <c r="E7" i="9"/>
  <c r="E112" i="9"/>
  <c r="J39" i="8"/>
  <c r="J38" i="8"/>
  <c r="AY102" i="1" s="1"/>
  <c r="J37" i="8"/>
  <c r="AX102" i="1" s="1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J120" i="8"/>
  <c r="J119" i="8"/>
  <c r="F119" i="8"/>
  <c r="F117" i="8"/>
  <c r="E115" i="8"/>
  <c r="J94" i="8"/>
  <c r="J93" i="8"/>
  <c r="F93" i="8"/>
  <c r="F91" i="8"/>
  <c r="E89" i="8"/>
  <c r="J20" i="8"/>
  <c r="E20" i="8"/>
  <c r="F120" i="8" s="1"/>
  <c r="J19" i="8"/>
  <c r="J14" i="8"/>
  <c r="J91" i="8"/>
  <c r="E7" i="8"/>
  <c r="E111" i="8" s="1"/>
  <c r="J39" i="7"/>
  <c r="J38" i="7"/>
  <c r="AY101" i="1" s="1"/>
  <c r="J37" i="7"/>
  <c r="AX101" i="1" s="1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T144" i="7" s="1"/>
  <c r="R145" i="7"/>
  <c r="R144" i="7" s="1"/>
  <c r="P145" i="7"/>
  <c r="P144" i="7" s="1"/>
  <c r="BI143" i="7"/>
  <c r="BH143" i="7"/>
  <c r="BG143" i="7"/>
  <c r="BE143" i="7"/>
  <c r="T143" i="7"/>
  <c r="T142" i="7" s="1"/>
  <c r="T141" i="7" s="1"/>
  <c r="R143" i="7"/>
  <c r="R142" i="7" s="1"/>
  <c r="P143" i="7"/>
  <c r="P142" i="7" s="1"/>
  <c r="P141" i="7" s="1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5" i="7"/>
  <c r="J124" i="7"/>
  <c r="F124" i="7"/>
  <c r="F122" i="7"/>
  <c r="E120" i="7"/>
  <c r="J94" i="7"/>
  <c r="J93" i="7"/>
  <c r="F93" i="7"/>
  <c r="F91" i="7"/>
  <c r="E89" i="7"/>
  <c r="J20" i="7"/>
  <c r="E20" i="7"/>
  <c r="F125" i="7" s="1"/>
  <c r="J19" i="7"/>
  <c r="J14" i="7"/>
  <c r="J122" i="7" s="1"/>
  <c r="E7" i="7"/>
  <c r="E116" i="7"/>
  <c r="J39" i="6"/>
  <c r="J38" i="6"/>
  <c r="AY100" i="1" s="1"/>
  <c r="J37" i="6"/>
  <c r="AX100" i="1" s="1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T195" i="6" s="1"/>
  <c r="R196" i="6"/>
  <c r="R195" i="6"/>
  <c r="P196" i="6"/>
  <c r="P195" i="6" s="1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T132" i="6" s="1"/>
  <c r="T131" i="6" s="1"/>
  <c r="R133" i="6"/>
  <c r="R132" i="6"/>
  <c r="R131" i="6" s="1"/>
  <c r="P133" i="6"/>
  <c r="P132" i="6" s="1"/>
  <c r="P131" i="6" s="1"/>
  <c r="J127" i="6"/>
  <c r="J126" i="6"/>
  <c r="F126" i="6"/>
  <c r="F124" i="6"/>
  <c r="E122" i="6"/>
  <c r="J94" i="6"/>
  <c r="J93" i="6"/>
  <c r="F93" i="6"/>
  <c r="F91" i="6"/>
  <c r="E89" i="6"/>
  <c r="J20" i="6"/>
  <c r="E20" i="6"/>
  <c r="F94" i="6" s="1"/>
  <c r="J19" i="6"/>
  <c r="J14" i="6"/>
  <c r="J124" i="6"/>
  <c r="E7" i="6"/>
  <c r="E85" i="6" s="1"/>
  <c r="J39" i="5"/>
  <c r="J38" i="5"/>
  <c r="AY99" i="1" s="1"/>
  <c r="J37" i="5"/>
  <c r="AX99" i="1" s="1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T220" i="5" s="1"/>
  <c r="T219" i="5" s="1"/>
  <c r="R221" i="5"/>
  <c r="R220" i="5"/>
  <c r="R219" i="5" s="1"/>
  <c r="P221" i="5"/>
  <c r="P220" i="5" s="1"/>
  <c r="P219" i="5" s="1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3" i="5"/>
  <c r="BH133" i="5"/>
  <c r="BG133" i="5"/>
  <c r="BE133" i="5"/>
  <c r="T133" i="5"/>
  <c r="T132" i="5" s="1"/>
  <c r="T131" i="5" s="1"/>
  <c r="R133" i="5"/>
  <c r="R132" i="5" s="1"/>
  <c r="R131" i="5" s="1"/>
  <c r="P133" i="5"/>
  <c r="P132" i="5"/>
  <c r="P131" i="5" s="1"/>
  <c r="J127" i="5"/>
  <c r="J126" i="5"/>
  <c r="F126" i="5"/>
  <c r="F124" i="5"/>
  <c r="E122" i="5"/>
  <c r="J94" i="5"/>
  <c r="J93" i="5"/>
  <c r="F93" i="5"/>
  <c r="F91" i="5"/>
  <c r="E89" i="5"/>
  <c r="J20" i="5"/>
  <c r="E20" i="5"/>
  <c r="F94" i="5" s="1"/>
  <c r="J19" i="5"/>
  <c r="J14" i="5"/>
  <c r="J124" i="5" s="1"/>
  <c r="E7" i="5"/>
  <c r="E118" i="5" s="1"/>
  <c r="J39" i="4"/>
  <c r="J38" i="4"/>
  <c r="AY98" i="1" s="1"/>
  <c r="J37" i="4"/>
  <c r="AX98" i="1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 s="1"/>
  <c r="R145" i="4"/>
  <c r="R144" i="4" s="1"/>
  <c r="P145" i="4"/>
  <c r="P144" i="4" s="1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6" i="4"/>
  <c r="J125" i="4"/>
  <c r="F125" i="4"/>
  <c r="F123" i="4"/>
  <c r="E121" i="4"/>
  <c r="J94" i="4"/>
  <c r="J93" i="4"/>
  <c r="F93" i="4"/>
  <c r="F91" i="4"/>
  <c r="E89" i="4"/>
  <c r="J20" i="4"/>
  <c r="E20" i="4"/>
  <c r="F126" i="4" s="1"/>
  <c r="J19" i="4"/>
  <c r="J14" i="4"/>
  <c r="J91" i="4" s="1"/>
  <c r="E7" i="4"/>
  <c r="E117" i="4" s="1"/>
  <c r="J39" i="3"/>
  <c r="J38" i="3"/>
  <c r="AY97" i="1" s="1"/>
  <c r="J37" i="3"/>
  <c r="AX97" i="1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4" i="3"/>
  <c r="J93" i="3"/>
  <c r="F93" i="3"/>
  <c r="F91" i="3"/>
  <c r="E89" i="3"/>
  <c r="J20" i="3"/>
  <c r="E20" i="3"/>
  <c r="F125" i="3" s="1"/>
  <c r="J19" i="3"/>
  <c r="J14" i="3"/>
  <c r="J91" i="3" s="1"/>
  <c r="E7" i="3"/>
  <c r="E116" i="3" s="1"/>
  <c r="J39" i="2"/>
  <c r="J38" i="2"/>
  <c r="AY96" i="1"/>
  <c r="J37" i="2"/>
  <c r="AX96" i="1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T191" i="2" s="1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J138" i="2"/>
  <c r="J137" i="2"/>
  <c r="F137" i="2"/>
  <c r="F135" i="2"/>
  <c r="E133" i="2"/>
  <c r="J94" i="2"/>
  <c r="J93" i="2"/>
  <c r="F93" i="2"/>
  <c r="F91" i="2"/>
  <c r="E89" i="2"/>
  <c r="J20" i="2"/>
  <c r="E20" i="2"/>
  <c r="F138" i="2" s="1"/>
  <c r="J19" i="2"/>
  <c r="J14" i="2"/>
  <c r="J135" i="2" s="1"/>
  <c r="E7" i="2"/>
  <c r="E129" i="2"/>
  <c r="L90" i="1"/>
  <c r="AM90" i="1"/>
  <c r="AM89" i="1"/>
  <c r="L89" i="1"/>
  <c r="AM87" i="1"/>
  <c r="L87" i="1"/>
  <c r="L85" i="1"/>
  <c r="L84" i="1"/>
  <c r="BK306" i="2"/>
  <c r="J225" i="2"/>
  <c r="J222" i="2"/>
  <c r="BK219" i="2"/>
  <c r="BK215" i="2"/>
  <c r="J186" i="2"/>
  <c r="BK179" i="2"/>
  <c r="J166" i="2"/>
  <c r="BK158" i="2"/>
  <c r="J156" i="2"/>
  <c r="J149" i="2"/>
  <c r="BK297" i="2"/>
  <c r="J296" i="2"/>
  <c r="BK294" i="2"/>
  <c r="J293" i="2"/>
  <c r="BK290" i="2"/>
  <c r="BK288" i="2"/>
  <c r="J287" i="2"/>
  <c r="J286" i="2"/>
  <c r="BK283" i="2"/>
  <c r="J281" i="2"/>
  <c r="J277" i="2"/>
  <c r="J272" i="2"/>
  <c r="BK269" i="2"/>
  <c r="BK265" i="2"/>
  <c r="J263" i="2"/>
  <c r="J261" i="2"/>
  <c r="J258" i="2"/>
  <c r="BK255" i="2"/>
  <c r="J249" i="2"/>
  <c r="J247" i="2"/>
  <c r="J244" i="2"/>
  <c r="J241" i="2"/>
  <c r="BK238" i="2"/>
  <c r="J235" i="2"/>
  <c r="J176" i="3"/>
  <c r="BK165" i="3"/>
  <c r="BK153" i="3"/>
  <c r="J139" i="3"/>
  <c r="BK270" i="3"/>
  <c r="BK259" i="3"/>
  <c r="BK248" i="3"/>
  <c r="J240" i="3"/>
  <c r="BK238" i="3"/>
  <c r="J231" i="3"/>
  <c r="J216" i="3"/>
  <c r="J193" i="3"/>
  <c r="BK183" i="3"/>
  <c r="J179" i="3"/>
  <c r="J170" i="3"/>
  <c r="BK146" i="3"/>
  <c r="BK226" i="3"/>
  <c r="J214" i="3"/>
  <c r="J206" i="3"/>
  <c r="BK201" i="3"/>
  <c r="BK196" i="3"/>
  <c r="BK186" i="3"/>
  <c r="BK182" i="3"/>
  <c r="J177" i="3"/>
  <c r="J169" i="3"/>
  <c r="J163" i="3"/>
  <c r="BK160" i="3"/>
  <c r="BK152" i="3"/>
  <c r="J145" i="3"/>
  <c r="BK138" i="3"/>
  <c r="J134" i="3"/>
  <c r="BK171" i="4"/>
  <c r="J165" i="4"/>
  <c r="J162" i="4"/>
  <c r="BK158" i="4"/>
  <c r="J154" i="4"/>
  <c r="J150" i="4"/>
  <c r="BK143" i="4"/>
  <c r="J138" i="4"/>
  <c r="BK131" i="4"/>
  <c r="J131" i="4"/>
  <c r="J166" i="4"/>
  <c r="BK161" i="4"/>
  <c r="J158" i="4"/>
  <c r="BK154" i="4"/>
  <c r="J151" i="4"/>
  <c r="J143" i="4"/>
  <c r="BK138" i="4"/>
  <c r="J132" i="4"/>
  <c r="BK214" i="5"/>
  <c r="J209" i="5"/>
  <c r="BK202" i="5"/>
  <c r="BK189" i="5"/>
  <c r="BK182" i="5"/>
  <c r="J167" i="5"/>
  <c r="J147" i="5"/>
  <c r="BK139" i="5"/>
  <c r="BK225" i="5"/>
  <c r="J216" i="5"/>
  <c r="J208" i="5"/>
  <c r="BK200" i="5"/>
  <c r="J196" i="5"/>
  <c r="BK186" i="5"/>
  <c r="BK177" i="5"/>
  <c r="J168" i="5"/>
  <c r="BK163" i="5"/>
  <c r="J157" i="5"/>
  <c r="J154" i="5"/>
  <c r="BK143" i="5"/>
  <c r="J224" i="5"/>
  <c r="J215" i="5"/>
  <c r="J204" i="5"/>
  <c r="BK196" i="5"/>
  <c r="J187" i="5"/>
  <c r="J183" i="5"/>
  <c r="BK173" i="5"/>
  <c r="BK168" i="5"/>
  <c r="BK161" i="5"/>
  <c r="J156" i="5"/>
  <c r="J150" i="5"/>
  <c r="J140" i="5"/>
  <c r="J217" i="5"/>
  <c r="BK205" i="5"/>
  <c r="J195" i="5"/>
  <c r="BK191" i="5"/>
  <c r="BK179" i="5"/>
  <c r="BK174" i="5"/>
  <c r="J164" i="5"/>
  <c r="J158" i="5"/>
  <c r="BK150" i="5"/>
  <c r="J143" i="5"/>
  <c r="J136" i="5"/>
  <c r="BK196" i="6"/>
  <c r="J190" i="6"/>
  <c r="BK185" i="6"/>
  <c r="J181" i="6"/>
  <c r="BK173" i="6"/>
  <c r="J168" i="6"/>
  <c r="J154" i="6"/>
  <c r="BK147" i="6"/>
  <c r="J135" i="6"/>
  <c r="J194" i="6"/>
  <c r="BK170" i="6"/>
  <c r="BK167" i="6"/>
  <c r="J164" i="6"/>
  <c r="BK157" i="6"/>
  <c r="J150" i="6"/>
  <c r="J138" i="6"/>
  <c r="BK202" i="6"/>
  <c r="BK182" i="6"/>
  <c r="BK175" i="6"/>
  <c r="J169" i="6"/>
  <c r="J156" i="6"/>
  <c r="BK145" i="6"/>
  <c r="J199" i="6"/>
  <c r="J192" i="6"/>
  <c r="BK187" i="6"/>
  <c r="J179" i="6"/>
  <c r="BK164" i="6"/>
  <c r="J157" i="6"/>
  <c r="J151" i="6"/>
  <c r="J142" i="6"/>
  <c r="BK150" i="7"/>
  <c r="J143" i="7"/>
  <c r="J133" i="7"/>
  <c r="BK140" i="7"/>
  <c r="BK132" i="7"/>
  <c r="BK148" i="7"/>
  <c r="J145" i="7"/>
  <c r="BK139" i="7"/>
  <c r="BK133" i="7"/>
  <c r="BK226" i="8"/>
  <c r="BK223" i="8"/>
  <c r="BK221" i="8"/>
  <c r="BK217" i="8"/>
  <c r="J211" i="8"/>
  <c r="BK200" i="8"/>
  <c r="BK196" i="8"/>
  <c r="J188" i="8"/>
  <c r="BK184" i="8"/>
  <c r="J177" i="8"/>
  <c r="J171" i="8"/>
  <c r="J158" i="8"/>
  <c r="J150" i="8"/>
  <c r="BK145" i="8"/>
  <c r="BK137" i="8"/>
  <c r="J134" i="8"/>
  <c r="J126" i="8"/>
  <c r="J222" i="8"/>
  <c r="BK214" i="8"/>
  <c r="J210" i="8"/>
  <c r="BK206" i="8"/>
  <c r="J201" i="8"/>
  <c r="J192" i="8"/>
  <c r="BK188" i="8"/>
  <c r="J183" i="8"/>
  <c r="BK181" i="8"/>
  <c r="J176" i="8"/>
  <c r="BK168" i="8"/>
  <c r="BK160" i="8"/>
  <c r="J152" i="8"/>
  <c r="BK150" i="8"/>
  <c r="J145" i="8"/>
  <c r="J137" i="8"/>
  <c r="J130" i="8"/>
  <c r="BK219" i="8"/>
  <c r="BK212" i="8"/>
  <c r="J207" i="8"/>
  <c r="BK203" i="8"/>
  <c r="BK198" i="8"/>
  <c r="BK192" i="8"/>
  <c r="BK183" i="8"/>
  <c r="BK178" i="8"/>
  <c r="BK172" i="8"/>
  <c r="BK167" i="8"/>
  <c r="BK162" i="8"/>
  <c r="BK157" i="8"/>
  <c r="BK152" i="8"/>
  <c r="BK144" i="8"/>
  <c r="J133" i="8"/>
  <c r="BK129" i="8"/>
  <c r="J160" i="9"/>
  <c r="J152" i="9"/>
  <c r="J144" i="9"/>
  <c r="J138" i="9"/>
  <c r="J134" i="9"/>
  <c r="J130" i="9"/>
  <c r="J161" i="9"/>
  <c r="J155" i="9"/>
  <c r="J150" i="9"/>
  <c r="J145" i="9"/>
  <c r="BK139" i="9"/>
  <c r="J135" i="9"/>
  <c r="J131" i="9"/>
  <c r="J125" i="9"/>
  <c r="BK150" i="9"/>
  <c r="J143" i="9"/>
  <c r="J134" i="10"/>
  <c r="BK173" i="10"/>
  <c r="J150" i="10"/>
  <c r="BK141" i="10"/>
  <c r="J131" i="10"/>
  <c r="J166" i="10"/>
  <c r="J158" i="10"/>
  <c r="J154" i="10"/>
  <c r="J149" i="10"/>
  <c r="BK143" i="10"/>
  <c r="BK135" i="10"/>
  <c r="BK155" i="10"/>
  <c r="BK149" i="10"/>
  <c r="J142" i="10"/>
  <c r="J133" i="10"/>
  <c r="J152" i="11"/>
  <c r="BK146" i="11"/>
  <c r="J130" i="11"/>
  <c r="J151" i="11"/>
  <c r="BK143" i="11"/>
  <c r="J134" i="11"/>
  <c r="BK152" i="11"/>
  <c r="BK144" i="11"/>
  <c r="BK137" i="11"/>
  <c r="BK127" i="11"/>
  <c r="BK145" i="11"/>
  <c r="J140" i="11"/>
  <c r="J129" i="11"/>
  <c r="BK169" i="12"/>
  <c r="J165" i="12"/>
  <c r="J154" i="12"/>
  <c r="BK147" i="12"/>
  <c r="J133" i="12"/>
  <c r="BK177" i="12"/>
  <c r="BK162" i="12"/>
  <c r="BK154" i="12"/>
  <c r="J146" i="12"/>
  <c r="BK143" i="12"/>
  <c r="BK134" i="12"/>
  <c r="J177" i="12"/>
  <c r="BK160" i="12"/>
  <c r="BK145" i="12"/>
  <c r="J135" i="12"/>
  <c r="J130" i="12"/>
  <c r="BK173" i="12"/>
  <c r="J167" i="12"/>
  <c r="J158" i="12"/>
  <c r="BK146" i="12"/>
  <c r="BK140" i="12"/>
  <c r="J129" i="12"/>
  <c r="BK276" i="2"/>
  <c r="J268" i="2"/>
  <c r="BK232" i="2"/>
  <c r="J227" i="2"/>
  <c r="BK225" i="2"/>
  <c r="BK216" i="2"/>
  <c r="J212" i="2"/>
  <c r="J202" i="2"/>
  <c r="BK200" i="2"/>
  <c r="J199" i="2"/>
  <c r="BK195" i="2"/>
  <c r="BK189" i="2"/>
  <c r="BK186" i="2"/>
  <c r="J178" i="2"/>
  <c r="BK174" i="2"/>
  <c r="J171" i="2"/>
  <c r="J168" i="2"/>
  <c r="BK165" i="2"/>
  <c r="BK150" i="2"/>
  <c r="BK147" i="2"/>
  <c r="J307" i="2"/>
  <c r="BK305" i="2"/>
  <c r="BK304" i="2"/>
  <c r="J300" i="2"/>
  <c r="J299" i="2"/>
  <c r="BK210" i="2"/>
  <c r="J208" i="2"/>
  <c r="BK203" i="2"/>
  <c r="J185" i="2"/>
  <c r="BK182" i="2"/>
  <c r="BK177" i="2"/>
  <c r="BK170" i="2"/>
  <c r="BK157" i="2"/>
  <c r="BK146" i="2"/>
  <c r="BK144" i="2"/>
  <c r="BK280" i="2"/>
  <c r="J276" i="2"/>
  <c r="BK272" i="2"/>
  <c r="BK268" i="2"/>
  <c r="J265" i="2"/>
  <c r="J262" i="2"/>
  <c r="BK259" i="2"/>
  <c r="BK256" i="2"/>
  <c r="BK251" i="2"/>
  <c r="BK247" i="2"/>
  <c r="BK244" i="2"/>
  <c r="BK241" i="2"/>
  <c r="BK237" i="2"/>
  <c r="J234" i="2"/>
  <c r="BK231" i="2"/>
  <c r="J230" i="2"/>
  <c r="BK228" i="2"/>
  <c r="BK221" i="2"/>
  <c r="J218" i="2"/>
  <c r="J215" i="2"/>
  <c r="BK211" i="2"/>
  <c r="J189" i="2"/>
  <c r="BK185" i="2"/>
  <c r="BK176" i="2"/>
  <c r="BK173" i="2"/>
  <c r="J165" i="2"/>
  <c r="J161" i="2"/>
  <c r="BK155" i="2"/>
  <c r="J148" i="2"/>
  <c r="BK260" i="3"/>
  <c r="J254" i="3"/>
  <c r="J247" i="3"/>
  <c r="BK242" i="3"/>
  <c r="BK237" i="3"/>
  <c r="J232" i="3"/>
  <c r="BK227" i="3"/>
  <c r="BK220" i="3"/>
  <c r="BK214" i="3"/>
  <c r="BK208" i="3"/>
  <c r="J202" i="3"/>
  <c r="J197" i="3"/>
  <c r="J188" i="3"/>
  <c r="BK181" i="3"/>
  <c r="BK174" i="3"/>
  <c r="J172" i="3"/>
  <c r="BK167" i="3"/>
  <c r="BK163" i="3"/>
  <c r="J160" i="3"/>
  <c r="BK156" i="3"/>
  <c r="BK151" i="3"/>
  <c r="BK147" i="3"/>
  <c r="J143" i="3"/>
  <c r="BK139" i="3"/>
  <c r="BK137" i="3"/>
  <c r="J131" i="3"/>
  <c r="J271" i="3"/>
  <c r="J268" i="3"/>
  <c r="J266" i="3"/>
  <c r="J262" i="3"/>
  <c r="J257" i="3"/>
  <c r="J256" i="3"/>
  <c r="J253" i="3"/>
  <c r="J251" i="3"/>
  <c r="BK249" i="3"/>
  <c r="J248" i="3"/>
  <c r="BK244" i="3"/>
  <c r="BK235" i="3"/>
  <c r="J227" i="3"/>
  <c r="J220" i="3"/>
  <c r="BK216" i="3"/>
  <c r="J209" i="3"/>
  <c r="BK203" i="3"/>
  <c r="J199" i="3"/>
  <c r="J194" i="3"/>
  <c r="J183" i="3"/>
  <c r="J175" i="3"/>
  <c r="J167" i="3"/>
  <c r="J158" i="3"/>
  <c r="J152" i="3"/>
  <c r="BK145" i="3"/>
  <c r="BK271" i="3"/>
  <c r="BK262" i="3"/>
  <c r="BK253" i="3"/>
  <c r="J242" i="3"/>
  <c r="BK236" i="3"/>
  <c r="BK217" i="3"/>
  <c r="BK209" i="3"/>
  <c r="BK191" i="3"/>
  <c r="J182" i="3"/>
  <c r="BK172" i="3"/>
  <c r="J159" i="3"/>
  <c r="J156" i="3"/>
  <c r="BK154" i="3"/>
  <c r="BK144" i="3"/>
  <c r="J142" i="3"/>
  <c r="J141" i="3"/>
  <c r="J135" i="3"/>
  <c r="J133" i="3"/>
  <c r="J132" i="3"/>
  <c r="J261" i="3"/>
  <c r="J260" i="3"/>
  <c r="BK256" i="3"/>
  <c r="BK255" i="3"/>
  <c r="BK252" i="3"/>
  <c r="BK250" i="3"/>
  <c r="BK247" i="3"/>
  <c r="J246" i="3"/>
  <c r="J245" i="3"/>
  <c r="J238" i="3"/>
  <c r="BK232" i="3"/>
  <c r="J222" i="3"/>
  <c r="BK213" i="3"/>
  <c r="BK207" i="3"/>
  <c r="J204" i="3"/>
  <c r="J198" i="3"/>
  <c r="BK194" i="3"/>
  <c r="BK184" i="3"/>
  <c r="BK178" i="3"/>
  <c r="BK170" i="3"/>
  <c r="J164" i="3"/>
  <c r="BK159" i="3"/>
  <c r="J153" i="3"/>
  <c r="J147" i="3"/>
  <c r="J136" i="3"/>
  <c r="BK131" i="3"/>
  <c r="J167" i="4"/>
  <c r="BK164" i="4"/>
  <c r="J161" i="4"/>
  <c r="BK156" i="4"/>
  <c r="J152" i="4"/>
  <c r="BK148" i="4"/>
  <c r="J139" i="4"/>
  <c r="J135" i="4"/>
  <c r="J137" i="4"/>
  <c r="J171" i="4"/>
  <c r="BK165" i="4"/>
  <c r="BK162" i="4"/>
  <c r="J156" i="4"/>
  <c r="BK152" i="4"/>
  <c r="J148" i="4"/>
  <c r="BK139" i="4"/>
  <c r="J223" i="5"/>
  <c r="BK212" i="5"/>
  <c r="J205" i="5"/>
  <c r="J198" i="5"/>
  <c r="BK187" i="5"/>
  <c r="J178" i="5"/>
  <c r="J162" i="5"/>
  <c r="J149" i="5"/>
  <c r="BK141" i="5"/>
  <c r="BK226" i="5"/>
  <c r="BK218" i="5"/>
  <c r="J212" i="5"/>
  <c r="BK206" i="5"/>
  <c r="BK198" i="5"/>
  <c r="J188" i="5"/>
  <c r="BK178" i="5"/>
  <c r="BK170" i="5"/>
  <c r="BK164" i="5"/>
  <c r="BK156" i="5"/>
  <c r="J153" i="5"/>
  <c r="BK136" i="5"/>
  <c r="J218" i="5"/>
  <c r="BK208" i="5"/>
  <c r="J202" i="5"/>
  <c r="BK190" i="5"/>
  <c r="J184" i="5"/>
  <c r="BK176" i="5"/>
  <c r="J170" i="5"/>
  <c r="BK165" i="5"/>
  <c r="BK157" i="5"/>
  <c r="J151" i="5"/>
  <c r="J141" i="5"/>
  <c r="BK224" i="5"/>
  <c r="J214" i="5"/>
  <c r="J200" i="5"/>
  <c r="J194" i="5"/>
  <c r="J181" i="5"/>
  <c r="BK175" i="5"/>
  <c r="BK166" i="5"/>
  <c r="BK162" i="5"/>
  <c r="BK153" i="5"/>
  <c r="J146" i="5"/>
  <c r="J142" i="5"/>
  <c r="BK200" i="6"/>
  <c r="BK192" i="6"/>
  <c r="J188" i="6"/>
  <c r="J183" i="6"/>
  <c r="J175" i="6"/>
  <c r="J172" i="6"/>
  <c r="J167" i="6"/>
  <c r="J159" i="6"/>
  <c r="BK143" i="6"/>
  <c r="J202" i="6"/>
  <c r="BK184" i="6"/>
  <c r="BK172" i="6"/>
  <c r="BK166" i="6"/>
  <c r="J163" i="6"/>
  <c r="BK156" i="6"/>
  <c r="J146" i="6"/>
  <c r="BK142" i="6"/>
  <c r="J133" i="6"/>
  <c r="J193" i="6"/>
  <c r="BK177" i="6"/>
  <c r="J166" i="6"/>
  <c r="J152" i="6"/>
  <c r="BK148" i="6"/>
  <c r="BK139" i="6"/>
  <c r="J198" i="6"/>
  <c r="BK191" i="6"/>
  <c r="J186" i="6"/>
  <c r="BK181" i="6"/>
  <c r="BK165" i="6"/>
  <c r="J155" i="6"/>
  <c r="BK149" i="6"/>
  <c r="J136" i="6"/>
  <c r="BK145" i="7"/>
  <c r="J136" i="7"/>
  <c r="F38" i="7"/>
  <c r="BK191" i="8"/>
  <c r="BK179" i="8"/>
  <c r="J168" i="8"/>
  <c r="J166" i="8"/>
  <c r="J165" i="8"/>
  <c r="J164" i="8"/>
  <c r="BK161" i="8"/>
  <c r="J160" i="8"/>
  <c r="J157" i="8"/>
  <c r="J149" i="8"/>
  <c r="J144" i="8"/>
  <c r="J139" i="8"/>
  <c r="J131" i="8"/>
  <c r="J127" i="8"/>
  <c r="J226" i="8"/>
  <c r="J216" i="8"/>
  <c r="BK211" i="8"/>
  <c r="BK208" i="8"/>
  <c r="J205" i="8"/>
  <c r="J200" i="8"/>
  <c r="J191" i="8"/>
  <c r="J187" i="8"/>
  <c r="J184" i="8"/>
  <c r="J179" i="8"/>
  <c r="BK175" i="8"/>
  <c r="BK163" i="8"/>
  <c r="J155" i="8"/>
  <c r="J151" i="8"/>
  <c r="BK146" i="8"/>
  <c r="BK141" i="8"/>
  <c r="BK138" i="8"/>
  <c r="BK134" i="8"/>
  <c r="BK126" i="8"/>
  <c r="J220" i="8"/>
  <c r="J214" i="8"/>
  <c r="J209" i="8"/>
  <c r="BK205" i="8"/>
  <c r="BK201" i="8"/>
  <c r="J196" i="8"/>
  <c r="J193" i="8"/>
  <c r="J185" i="8"/>
  <c r="J174" i="8"/>
  <c r="J170" i="8"/>
  <c r="BK165" i="8"/>
  <c r="J161" i="8"/>
  <c r="BK156" i="8"/>
  <c r="BK151" i="8"/>
  <c r="J141" i="8"/>
  <c r="J135" i="8"/>
  <c r="J128" i="8"/>
  <c r="BK158" i="9"/>
  <c r="BK155" i="9"/>
  <c r="BK147" i="9"/>
  <c r="BK141" i="9"/>
  <c r="J137" i="9"/>
  <c r="J133" i="9"/>
  <c r="BK129" i="9"/>
  <c r="BK157" i="9"/>
  <c r="BK153" i="9"/>
  <c r="BK146" i="9"/>
  <c r="BK140" i="9"/>
  <c r="J136" i="9"/>
  <c r="BK133" i="9"/>
  <c r="J129" i="9"/>
  <c r="BK152" i="9"/>
  <c r="J146" i="9"/>
  <c r="J140" i="9"/>
  <c r="J172" i="10"/>
  <c r="BK166" i="10"/>
  <c r="BK161" i="10"/>
  <c r="J151" i="10"/>
  <c r="J139" i="10"/>
  <c r="BK158" i="10"/>
  <c r="J148" i="10"/>
  <c r="J143" i="10"/>
  <c r="BK133" i="10"/>
  <c r="J168" i="10"/>
  <c r="J161" i="10"/>
  <c r="J156" i="10"/>
  <c r="J152" i="10"/>
  <c r="J146" i="10"/>
  <c r="J137" i="10"/>
  <c r="BK134" i="10"/>
  <c r="BK154" i="10"/>
  <c r="BK146" i="10"/>
  <c r="BK139" i="10"/>
  <c r="BK130" i="10"/>
  <c r="BK157" i="11"/>
  <c r="J147" i="11"/>
  <c r="J135" i="11"/>
  <c r="J157" i="11"/>
  <c r="BK147" i="11"/>
  <c r="BK142" i="11"/>
  <c r="BK131" i="11"/>
  <c r="J150" i="11"/>
  <c r="J143" i="11"/>
  <c r="BK139" i="11"/>
  <c r="BK128" i="11"/>
  <c r="BK154" i="11"/>
  <c r="J144" i="11"/>
  <c r="J137" i="11"/>
  <c r="BK132" i="11"/>
  <c r="J175" i="12"/>
  <c r="BK167" i="12"/>
  <c r="BK156" i="12"/>
  <c r="J149" i="12"/>
  <c r="J134" i="12"/>
  <c r="BK128" i="12"/>
  <c r="J168" i="12"/>
  <c r="J160" i="12"/>
  <c r="J153" i="12"/>
  <c r="BK148" i="12"/>
  <c r="J144" i="12"/>
  <c r="J137" i="12"/>
  <c r="J178" i="12"/>
  <c r="BK172" i="12"/>
  <c r="J150" i="12"/>
  <c r="J136" i="12"/>
  <c r="BK129" i="12"/>
  <c r="J172" i="12"/>
  <c r="BK164" i="12"/>
  <c r="J155" i="12"/>
  <c r="J148" i="12"/>
  <c r="J138" i="12"/>
  <c r="J128" i="12"/>
  <c r="BK307" i="2"/>
  <c r="J303" i="2"/>
  <c r="BK220" i="2"/>
  <c r="J217" i="2"/>
  <c r="J190" i="2"/>
  <c r="J183" i="2"/>
  <c r="BK171" i="2"/>
  <c r="BK159" i="2"/>
  <c r="J151" i="2"/>
  <c r="J147" i="2"/>
  <c r="J297" i="2"/>
  <c r="BK295" i="2"/>
  <c r="J294" i="2"/>
  <c r="BK291" i="2"/>
  <c r="BK289" i="2"/>
  <c r="J288" i="2"/>
  <c r="BK286" i="2"/>
  <c r="J284" i="2"/>
  <c r="BK282" i="2"/>
  <c r="J278" i="2"/>
  <c r="BK273" i="2"/>
  <c r="J270" i="2"/>
  <c r="J266" i="2"/>
  <c r="BK262" i="2"/>
  <c r="J260" i="2"/>
  <c r="J257" i="2"/>
  <c r="J254" i="2"/>
  <c r="J251" i="2"/>
  <c r="J248" i="2"/>
  <c r="J245" i="2"/>
  <c r="J242" i="2"/>
  <c r="BK239" i="2"/>
  <c r="J236" i="2"/>
  <c r="BK234" i="2"/>
  <c r="BK207" i="2"/>
  <c r="J197" i="2"/>
  <c r="J192" i="2"/>
  <c r="J188" i="2"/>
  <c r="J176" i="2"/>
  <c r="J173" i="2"/>
  <c r="J169" i="2"/>
  <c r="BK166" i="2"/>
  <c r="BK152" i="2"/>
  <c r="BK148" i="2"/>
  <c r="AS95" i="1"/>
  <c r="J206" i="2"/>
  <c r="BK197" i="2"/>
  <c r="J184" i="2"/>
  <c r="J179" i="2"/>
  <c r="J172" i="2"/>
  <c r="J163" i="2"/>
  <c r="BK156" i="2"/>
  <c r="J153" i="2"/>
  <c r="J145" i="2"/>
  <c r="BK281" i="2"/>
  <c r="BK277" i="2"/>
  <c r="J273" i="2"/>
  <c r="BK270" i="2"/>
  <c r="J269" i="2"/>
  <c r="BK266" i="2"/>
  <c r="BK263" i="2"/>
  <c r="BK260" i="2"/>
  <c r="BK257" i="2"/>
  <c r="BK254" i="2"/>
  <c r="BK249" i="2"/>
  <c r="BK246" i="2"/>
  <c r="J243" i="2"/>
  <c r="J239" i="2"/>
  <c r="BK236" i="2"/>
  <c r="J233" i="2"/>
  <c r="J231" i="2"/>
  <c r="J229" i="2"/>
  <c r="BK227" i="2"/>
  <c r="BK222" i="2"/>
  <c r="J219" i="2"/>
  <c r="J216" i="2"/>
  <c r="J210" i="2"/>
  <c r="BK209" i="2"/>
  <c r="BK208" i="2"/>
  <c r="J207" i="2"/>
  <c r="BK206" i="2"/>
  <c r="BK205" i="2"/>
  <c r="J204" i="2"/>
  <c r="J203" i="2"/>
  <c r="BK202" i="2"/>
  <c r="J201" i="2"/>
  <c r="J200" i="2"/>
  <c r="BK199" i="2"/>
  <c r="J198" i="2"/>
  <c r="J195" i="2"/>
  <c r="BK188" i="2"/>
  <c r="BK180" i="2"/>
  <c r="BK175" i="2"/>
  <c r="BK169" i="2"/>
  <c r="BK163" i="2"/>
  <c r="J159" i="2"/>
  <c r="BK153" i="2"/>
  <c r="J146" i="2"/>
  <c r="J263" i="3"/>
  <c r="J255" i="3"/>
  <c r="J249" i="3"/>
  <c r="BK243" i="3"/>
  <c r="BK241" i="3"/>
  <c r="J234" i="3"/>
  <c r="BK230" i="3"/>
  <c r="J228" i="3"/>
  <c r="BK223" i="3"/>
  <c r="J218" i="3"/>
  <c r="J213" i="3"/>
  <c r="BK205" i="3"/>
  <c r="BK200" i="3"/>
  <c r="J190" i="3"/>
  <c r="J186" i="3"/>
  <c r="BK158" i="3"/>
  <c r="BK155" i="3"/>
  <c r="J154" i="3"/>
  <c r="J150" i="3"/>
  <c r="J146" i="3"/>
  <c r="BK141" i="3"/>
  <c r="J138" i="3"/>
  <c r="BK136" i="3"/>
  <c r="BK132" i="3"/>
  <c r="J252" i="3"/>
  <c r="BK231" i="3"/>
  <c r="J223" i="3"/>
  <c r="BK218" i="3"/>
  <c r="BK215" i="3"/>
  <c r="J208" i="3"/>
  <c r="J201" i="3"/>
  <c r="J196" i="3"/>
  <c r="J191" i="3"/>
  <c r="J187" i="3"/>
  <c r="J180" i="3"/>
  <c r="BK171" i="3"/>
  <c r="BK162" i="3"/>
  <c r="BK157" i="3"/>
  <c r="BK148" i="3"/>
  <c r="BK134" i="3"/>
  <c r="J267" i="3"/>
  <c r="BK257" i="3"/>
  <c r="J244" i="3"/>
  <c r="J241" i="3"/>
  <c r="BK233" i="3"/>
  <c r="J219" i="3"/>
  <c r="BK211" i="3"/>
  <c r="BK198" i="3"/>
  <c r="BK185" i="3"/>
  <c r="J181" i="3"/>
  <c r="J174" i="3"/>
  <c r="BK164" i="3"/>
  <c r="BK149" i="3"/>
  <c r="J237" i="3"/>
  <c r="BK229" i="3"/>
  <c r="J221" i="3"/>
  <c r="J211" i="3"/>
  <c r="J205" i="3"/>
  <c r="BK197" i="3"/>
  <c r="BK190" i="3"/>
  <c r="BK179" i="3"/>
  <c r="J171" i="3"/>
  <c r="J166" i="3"/>
  <c r="BK161" i="3"/>
  <c r="J155" i="3"/>
  <c r="J148" i="3"/>
  <c r="BK143" i="3"/>
  <c r="BK135" i="3"/>
  <c r="J172" i="4"/>
  <c r="BK166" i="4"/>
  <c r="J160" i="4"/>
  <c r="J157" i="4"/>
  <c r="J153" i="4"/>
  <c r="BK149" i="4"/>
  <c r="BK142" i="4"/>
  <c r="BK137" i="4"/>
  <c r="J149" i="4"/>
  <c r="BK172" i="4"/>
  <c r="BK167" i="4"/>
  <c r="BK163" i="4"/>
  <c r="BK159" i="4"/>
  <c r="BK155" i="4"/>
  <c r="BK150" i="4"/>
  <c r="J142" i="4"/>
  <c r="BK136" i="4"/>
  <c r="J225" i="5"/>
  <c r="BK213" i="5"/>
  <c r="J206" i="5"/>
  <c r="J201" i="5"/>
  <c r="J190" i="5"/>
  <c r="BK184" i="5"/>
  <c r="J174" i="5"/>
  <c r="BK158" i="5"/>
  <c r="BK142" i="5"/>
  <c r="BK138" i="5"/>
  <c r="BK223" i="5"/>
  <c r="J213" i="5"/>
  <c r="J207" i="5"/>
  <c r="J199" i="5"/>
  <c r="J189" i="5"/>
  <c r="J173" i="5"/>
  <c r="J165" i="5"/>
  <c r="BK159" i="5"/>
  <c r="BK155" i="5"/>
  <c r="BK147" i="5"/>
  <c r="J226" i="5"/>
  <c r="BK217" i="5"/>
  <c r="BK209" i="5"/>
  <c r="J203" i="5"/>
  <c r="BK194" i="5"/>
  <c r="J186" i="5"/>
  <c r="BK181" i="5"/>
  <c r="BK172" i="5"/>
  <c r="J169" i="5"/>
  <c r="J159" i="5"/>
  <c r="BK152" i="5"/>
  <c r="BK148" i="5"/>
  <c r="J139" i="5"/>
  <c r="BK215" i="5"/>
  <c r="BK201" i="5"/>
  <c r="BK197" i="5"/>
  <c r="BK188" i="5"/>
  <c r="J177" i="5"/>
  <c r="BK169" i="5"/>
  <c r="J155" i="5"/>
  <c r="J148" i="5"/>
  <c r="J137" i="5"/>
  <c r="J201" i="6"/>
  <c r="BK193" i="6"/>
  <c r="J189" i="6"/>
  <c r="J182" i="6"/>
  <c r="J174" i="6"/>
  <c r="BK171" i="6"/>
  <c r="BK161" i="6"/>
  <c r="J153" i="6"/>
  <c r="J145" i="6"/>
  <c r="J200" i="6"/>
  <c r="BK183" i="6"/>
  <c r="BK169" i="6"/>
  <c r="J165" i="6"/>
  <c r="J161" i="6"/>
  <c r="BK153" i="6"/>
  <c r="J143" i="6"/>
  <c r="BK135" i="6"/>
  <c r="BK199" i="6"/>
  <c r="BK179" i="6"/>
  <c r="J173" i="6"/>
  <c r="J158" i="6"/>
  <c r="J149" i="6"/>
  <c r="J144" i="6"/>
  <c r="BK138" i="6"/>
  <c r="J196" i="6"/>
  <c r="BK188" i="6"/>
  <c r="J184" i="6"/>
  <c r="J171" i="6"/>
  <c r="BK158" i="6"/>
  <c r="BK152" i="6"/>
  <c r="BK146" i="6"/>
  <c r="BK133" i="6"/>
  <c r="BK147" i="7"/>
  <c r="BK138" i="7"/>
  <c r="J150" i="7"/>
  <c r="BK136" i="7"/>
  <c r="J131" i="7"/>
  <c r="J148" i="7"/>
  <c r="BK143" i="7"/>
  <c r="J138" i="7"/>
  <c r="BK227" i="8"/>
  <c r="BK222" i="8"/>
  <c r="J219" i="8"/>
  <c r="J215" i="8"/>
  <c r="J202" i="8"/>
  <c r="J197" i="8"/>
  <c r="J194" i="8"/>
  <c r="BK186" i="8"/>
  <c r="J178" i="8"/>
  <c r="BK174" i="8"/>
  <c r="J169" i="8"/>
  <c r="BK154" i="8"/>
  <c r="BK147" i="8"/>
  <c r="BK143" i="8"/>
  <c r="BK136" i="8"/>
  <c r="BK130" i="8"/>
  <c r="BK128" i="8"/>
  <c r="J223" i="8"/>
  <c r="BK215" i="8"/>
  <c r="J212" i="8"/>
  <c r="BK207" i="8"/>
  <c r="BK204" i="8"/>
  <c r="J199" i="8"/>
  <c r="BK190" i="8"/>
  <c r="J186" i="8"/>
  <c r="J182" i="8"/>
  <c r="BK177" i="8"/>
  <c r="BK173" i="8"/>
  <c r="J167" i="8"/>
  <c r="J156" i="8"/>
  <c r="J147" i="8"/>
  <c r="BK142" i="8"/>
  <c r="J140" i="8"/>
  <c r="J136" i="8"/>
  <c r="J132" i="8"/>
  <c r="J221" i="8"/>
  <c r="BK216" i="8"/>
  <c r="J208" i="8"/>
  <c r="J204" i="8"/>
  <c r="BK199" i="8"/>
  <c r="J195" i="8"/>
  <c r="J190" i="8"/>
  <c r="J181" i="8"/>
  <c r="BK176" i="8"/>
  <c r="BK171" i="8"/>
  <c r="BK166" i="8"/>
  <c r="J163" i="8"/>
  <c r="BK158" i="8"/>
  <c r="J154" i="8"/>
  <c r="BK148" i="8"/>
  <c r="J138" i="8"/>
  <c r="BK131" i="8"/>
  <c r="BK161" i="9"/>
  <c r="J156" i="9"/>
  <c r="J148" i="9"/>
  <c r="J142" i="9"/>
  <c r="BK135" i="9"/>
  <c r="BK131" i="9"/>
  <c r="BK128" i="9"/>
  <c r="BK160" i="9"/>
  <c r="J154" i="9"/>
  <c r="J147" i="9"/>
  <c r="BK144" i="9"/>
  <c r="BK138" i="9"/>
  <c r="J132" i="9"/>
  <c r="J128" i="9"/>
  <c r="BK154" i="9"/>
  <c r="BK148" i="9"/>
  <c r="J141" i="9"/>
  <c r="J173" i="10"/>
  <c r="BK168" i="10"/>
  <c r="J165" i="10"/>
  <c r="J159" i="10"/>
  <c r="BK147" i="10"/>
  <c r="BK132" i="10"/>
  <c r="J157" i="10"/>
  <c r="J147" i="10"/>
  <c r="J135" i="10"/>
  <c r="BK172" i="10"/>
  <c r="BK165" i="10"/>
  <c r="BK159" i="10"/>
  <c r="J155" i="10"/>
  <c r="BK150" i="10"/>
  <c r="BK144" i="10"/>
  <c r="J136" i="10"/>
  <c r="BK129" i="10"/>
  <c r="BK152" i="10"/>
  <c r="J144" i="10"/>
  <c r="BK131" i="10"/>
  <c r="BK159" i="11"/>
  <c r="J149" i="11"/>
  <c r="J145" i="11"/>
  <c r="BK129" i="11"/>
  <c r="J146" i="11"/>
  <c r="BK133" i="11"/>
  <c r="BK151" i="11"/>
  <c r="J141" i="11"/>
  <c r="BK134" i="11"/>
  <c r="J148" i="11"/>
  <c r="BK141" i="11"/>
  <c r="J133" i="11"/>
  <c r="J176" i="12"/>
  <c r="BK168" i="12"/>
  <c r="J164" i="12"/>
  <c r="J152" i="12"/>
  <c r="BK137" i="12"/>
  <c r="BK130" i="12"/>
  <c r="BK163" i="12"/>
  <c r="BK155" i="12"/>
  <c r="BK150" i="12"/>
  <c r="J145" i="12"/>
  <c r="J140" i="12"/>
  <c r="BK132" i="12"/>
  <c r="J163" i="12"/>
  <c r="J157" i="12"/>
  <c r="BK138" i="12"/>
  <c r="BK131" i="12"/>
  <c r="BK176" i="12"/>
  <c r="BK165" i="12"/>
  <c r="BK153" i="12"/>
  <c r="BK149" i="12"/>
  <c r="J142" i="12"/>
  <c r="J131" i="12"/>
  <c r="J304" i="2"/>
  <c r="J223" i="2"/>
  <c r="J221" i="2"/>
  <c r="BK218" i="2"/>
  <c r="J213" i="2"/>
  <c r="BK184" i="2"/>
  <c r="J177" i="2"/>
  <c r="BK161" i="2"/>
  <c r="J157" i="2"/>
  <c r="J150" i="2"/>
  <c r="BK300" i="2"/>
  <c r="BK296" i="2"/>
  <c r="J295" i="2"/>
  <c r="BK293" i="2"/>
  <c r="J291" i="2"/>
  <c r="J290" i="2"/>
  <c r="J289" i="2"/>
  <c r="BK287" i="2"/>
  <c r="BK284" i="2"/>
  <c r="J283" i="2"/>
  <c r="J280" i="2"/>
  <c r="BK275" i="2"/>
  <c r="BK271" i="2"/>
  <c r="J267" i="2"/>
  <c r="BK264" i="2"/>
  <c r="J259" i="2"/>
  <c r="J256" i="2"/>
  <c r="BK252" i="2"/>
  <c r="J246" i="2"/>
  <c r="BK243" i="2"/>
  <c r="J237" i="2"/>
  <c r="BK233" i="2"/>
  <c r="BK229" i="2"/>
  <c r="J228" i="2"/>
  <c r="J226" i="2"/>
  <c r="BK223" i="2"/>
  <c r="BK213" i="2"/>
  <c r="J205" i="2"/>
  <c r="BK201" i="2"/>
  <c r="BK198" i="2"/>
  <c r="BK196" i="2"/>
  <c r="BK190" i="2"/>
  <c r="BK187" i="2"/>
  <c r="J180" i="2"/>
  <c r="J175" i="2"/>
  <c r="BK172" i="2"/>
  <c r="J170" i="2"/>
  <c r="J167" i="2"/>
  <c r="J155" i="2"/>
  <c r="BK149" i="2"/>
  <c r="BK145" i="2"/>
  <c r="J144" i="2"/>
  <c r="J306" i="2"/>
  <c r="J305" i="2"/>
  <c r="BK303" i="2"/>
  <c r="BK299" i="2"/>
  <c r="J211" i="2"/>
  <c r="J209" i="2"/>
  <c r="BK204" i="2"/>
  <c r="J187" i="2"/>
  <c r="BK183" i="2"/>
  <c r="BK178" i="2"/>
  <c r="BK167" i="2"/>
  <c r="J162" i="2"/>
  <c r="BK151" i="2"/>
  <c r="J282" i="2"/>
  <c r="BK278" i="2"/>
  <c r="J275" i="2"/>
  <c r="J271" i="2"/>
  <c r="BK267" i="2"/>
  <c r="J264" i="2"/>
  <c r="BK261" i="2"/>
  <c r="BK258" i="2"/>
  <c r="J255" i="2"/>
  <c r="J252" i="2"/>
  <c r="BK248" i="2"/>
  <c r="BK245" i="2"/>
  <c r="BK242" i="2"/>
  <c r="J238" i="2"/>
  <c r="BK235" i="2"/>
  <c r="J232" i="2"/>
  <c r="BK230" i="2"/>
  <c r="BK226" i="2"/>
  <c r="J220" i="2"/>
  <c r="BK217" i="2"/>
  <c r="BK212" i="2"/>
  <c r="J196" i="2"/>
  <c r="BK192" i="2"/>
  <c r="J182" i="2"/>
  <c r="J174" i="2"/>
  <c r="BK168" i="2"/>
  <c r="BK162" i="2"/>
  <c r="J158" i="2"/>
  <c r="J152" i="2"/>
  <c r="BK266" i="3"/>
  <c r="J258" i="3"/>
  <c r="BK251" i="3"/>
  <c r="BK246" i="3"/>
  <c r="BK240" i="3"/>
  <c r="J233" i="3"/>
  <c r="J229" i="3"/>
  <c r="J226" i="3"/>
  <c r="BK222" i="3"/>
  <c r="J215" i="3"/>
  <c r="J210" i="3"/>
  <c r="BK204" i="3"/>
  <c r="BK199" i="3"/>
  <c r="J189" i="3"/>
  <c r="BK187" i="3"/>
  <c r="BK177" i="3"/>
  <c r="J173" i="3"/>
  <c r="J168" i="3"/>
  <c r="J165" i="3"/>
  <c r="J270" i="3"/>
  <c r="BK267" i="3"/>
  <c r="BK263" i="3"/>
  <c r="BK261" i="3"/>
  <c r="J259" i="3"/>
  <c r="BK254" i="3"/>
  <c r="J250" i="3"/>
  <c r="BK245" i="3"/>
  <c r="BK234" i="3"/>
  <c r="J230" i="3"/>
  <c r="J225" i="3"/>
  <c r="BK221" i="3"/>
  <c r="J217" i="3"/>
  <c r="J212" i="3"/>
  <c r="J207" i="3"/>
  <c r="BK206" i="3"/>
  <c r="J200" i="3"/>
  <c r="J195" i="3"/>
  <c r="BK193" i="3"/>
  <c r="BK189" i="3"/>
  <c r="J184" i="3"/>
  <c r="J178" i="3"/>
  <c r="BK173" i="3"/>
  <c r="BK169" i="3"/>
  <c r="J161" i="3"/>
  <c r="J151" i="3"/>
  <c r="BK142" i="3"/>
  <c r="BK268" i="3"/>
  <c r="BK258" i="3"/>
  <c r="J243" i="3"/>
  <c r="J239" i="3"/>
  <c r="J235" i="3"/>
  <c r="BK228" i="3"/>
  <c r="BK212" i="3"/>
  <c r="BK202" i="3"/>
  <c r="BK188" i="3"/>
  <c r="BK176" i="3"/>
  <c r="BK166" i="3"/>
  <c r="BK150" i="3"/>
  <c r="BK239" i="3"/>
  <c r="J236" i="3"/>
  <c r="BK225" i="3"/>
  <c r="BK219" i="3"/>
  <c r="BK210" i="3"/>
  <c r="J203" i="3"/>
  <c r="BK195" i="3"/>
  <c r="J185" i="3"/>
  <c r="BK180" i="3"/>
  <c r="BK175" i="3"/>
  <c r="BK168" i="3"/>
  <c r="J162" i="3"/>
  <c r="J157" i="3"/>
  <c r="J149" i="3"/>
  <c r="J144" i="3"/>
  <c r="J137" i="3"/>
  <c r="BK133" i="3"/>
  <c r="J170" i="4"/>
  <c r="J163" i="4"/>
  <c r="J159" i="4"/>
  <c r="J155" i="4"/>
  <c r="BK151" i="4"/>
  <c r="BK145" i="4"/>
  <c r="J141" i="4"/>
  <c r="J136" i="4"/>
  <c r="BK132" i="4"/>
  <c r="BK170" i="4"/>
  <c r="J164" i="4"/>
  <c r="BK160" i="4"/>
  <c r="BK157" i="4"/>
  <c r="BK153" i="4"/>
  <c r="J145" i="4"/>
  <c r="BK141" i="4"/>
  <c r="BK135" i="4"/>
  <c r="BK216" i="5"/>
  <c r="BK210" i="5"/>
  <c r="BK204" i="5"/>
  <c r="BK195" i="5"/>
  <c r="BK185" i="5"/>
  <c r="J175" i="5"/>
  <c r="J161" i="5"/>
  <c r="J145" i="5"/>
  <c r="BK137" i="5"/>
  <c r="J221" i="5"/>
  <c r="J210" i="5"/>
  <c r="BK203" i="5"/>
  <c r="J192" i="5"/>
  <c r="J182" i="5"/>
  <c r="J172" i="5"/>
  <c r="J166" i="5"/>
  <c r="BK160" i="5"/>
  <c r="BK151" i="5"/>
  <c r="BK140" i="5"/>
  <c r="BK221" i="5"/>
  <c r="BK211" i="5"/>
  <c r="BK207" i="5"/>
  <c r="J197" i="5"/>
  <c r="J191" i="5"/>
  <c r="J185" i="5"/>
  <c r="J179" i="5"/>
  <c r="J171" i="5"/>
  <c r="BK167" i="5"/>
  <c r="J160" i="5"/>
  <c r="BK154" i="5"/>
  <c r="BK149" i="5"/>
  <c r="BK146" i="5"/>
  <c r="J133" i="5"/>
  <c r="J211" i="5"/>
  <c r="BK199" i="5"/>
  <c r="BK192" i="5"/>
  <c r="BK183" i="5"/>
  <c r="J176" i="5"/>
  <c r="BK171" i="5"/>
  <c r="J163" i="5"/>
  <c r="J152" i="5"/>
  <c r="BK145" i="5"/>
  <c r="J138" i="5"/>
  <c r="BK133" i="5"/>
  <c r="BK198" i="6"/>
  <c r="J191" i="6"/>
  <c r="BK186" i="6"/>
  <c r="J177" i="6"/>
  <c r="J170" i="6"/>
  <c r="BK163" i="6"/>
  <c r="BK151" i="6"/>
  <c r="J139" i="6"/>
  <c r="BK189" i="6"/>
  <c r="J178" i="6"/>
  <c r="BK168" i="6"/>
  <c r="BK162" i="6"/>
  <c r="BK155" i="6"/>
  <c r="BK144" i="6"/>
  <c r="BK136" i="6"/>
  <c r="BK201" i="6"/>
  <c r="J187" i="6"/>
  <c r="BK174" i="6"/>
  <c r="BK159" i="6"/>
  <c r="BK150" i="6"/>
  <c r="J147" i="6"/>
  <c r="J137" i="6"/>
  <c r="BK194" i="6"/>
  <c r="BK190" i="6"/>
  <c r="J185" i="6"/>
  <c r="BK178" i="6"/>
  <c r="J162" i="6"/>
  <c r="BK154" i="6"/>
  <c r="J148" i="6"/>
  <c r="BK137" i="6"/>
  <c r="J149" i="7"/>
  <c r="J139" i="7"/>
  <c r="J132" i="7"/>
  <c r="J137" i="7"/>
  <c r="BK149" i="7"/>
  <c r="J147" i="7"/>
  <c r="J140" i="7"/>
  <c r="BK137" i="7"/>
  <c r="BK131" i="7"/>
  <c r="J224" i="8"/>
  <c r="BK220" i="8"/>
  <c r="BK218" i="8"/>
  <c r="J213" i="8"/>
  <c r="J198" i="8"/>
  <c r="BK195" i="8"/>
  <c r="BK187" i="8"/>
  <c r="BK182" i="8"/>
  <c r="J175" i="8"/>
  <c r="BK170" i="8"/>
  <c r="BK159" i="8"/>
  <c r="BK153" i="8"/>
  <c r="J146" i="8"/>
  <c r="J142" i="8"/>
  <c r="BK135" i="8"/>
  <c r="J129" i="8"/>
  <c r="J227" i="8"/>
  <c r="J217" i="8"/>
  <c r="BK213" i="8"/>
  <c r="BK209" i="8"/>
  <c r="J203" i="8"/>
  <c r="BK193" i="8"/>
  <c r="BK189" i="8"/>
  <c r="BK185" i="8"/>
  <c r="BK180" i="8"/>
  <c r="J172" i="8"/>
  <c r="J162" i="8"/>
  <c r="J153" i="8"/>
  <c r="J148" i="8"/>
  <c r="J143" i="8"/>
  <c r="BK139" i="8"/>
  <c r="BK133" i="8"/>
  <c r="BK224" i="8"/>
  <c r="J218" i="8"/>
  <c r="BK210" i="8"/>
  <c r="J206" i="8"/>
  <c r="BK202" i="8"/>
  <c r="BK197" i="8"/>
  <c r="BK194" i="8"/>
  <c r="J189" i="8"/>
  <c r="J180" i="8"/>
  <c r="J173" i="8"/>
  <c r="BK169" i="8"/>
  <c r="BK164" i="8"/>
  <c r="J159" i="8"/>
  <c r="BK155" i="8"/>
  <c r="BK149" i="8"/>
  <c r="BK140" i="8"/>
  <c r="BK132" i="8"/>
  <c r="BK127" i="8"/>
  <c r="J157" i="9"/>
  <c r="J153" i="9"/>
  <c r="BK145" i="9"/>
  <c r="J139" i="9"/>
  <c r="BK136" i="9"/>
  <c r="BK132" i="9"/>
  <c r="BK125" i="9"/>
  <c r="BK156" i="9"/>
  <c r="J149" i="9"/>
  <c r="BK143" i="9"/>
  <c r="BK137" i="9"/>
  <c r="BK134" i="9"/>
  <c r="BK130" i="9"/>
  <c r="J158" i="9"/>
  <c r="BK149" i="9"/>
  <c r="BK142" i="9"/>
  <c r="BK169" i="10"/>
  <c r="BK164" i="10"/>
  <c r="BK156" i="10"/>
  <c r="J141" i="10"/>
  <c r="J130" i="10"/>
  <c r="BK151" i="10"/>
  <c r="BK145" i="10"/>
  <c r="BK137" i="10"/>
  <c r="J169" i="10"/>
  <c r="J164" i="10"/>
  <c r="BK157" i="10"/>
  <c r="J153" i="10"/>
  <c r="BK148" i="10"/>
  <c r="BK142" i="10"/>
  <c r="J132" i="10"/>
  <c r="BK153" i="10"/>
  <c r="J145" i="10"/>
  <c r="BK136" i="10"/>
  <c r="J129" i="10"/>
  <c r="J154" i="11"/>
  <c r="BK148" i="11"/>
  <c r="J132" i="11"/>
  <c r="J128" i="11"/>
  <c r="BK150" i="11"/>
  <c r="J139" i="11"/>
  <c r="BK130" i="11"/>
  <c r="BK149" i="11"/>
  <c r="BK140" i="11"/>
  <c r="J131" i="11"/>
  <c r="J159" i="11"/>
  <c r="J142" i="11"/>
  <c r="BK135" i="11"/>
  <c r="J127" i="11"/>
  <c r="J173" i="12"/>
  <c r="BK166" i="12"/>
  <c r="J162" i="12"/>
  <c r="J151" i="12"/>
  <c r="BK135" i="12"/>
  <c r="J166" i="12"/>
  <c r="J156" i="12"/>
  <c r="BK152" i="12"/>
  <c r="J147" i="12"/>
  <c r="BK142" i="12"/>
  <c r="BK133" i="12"/>
  <c r="BK175" i="12"/>
  <c r="BK158" i="12"/>
  <c r="BK144" i="12"/>
  <c r="J132" i="12"/>
  <c r="BK178" i="12"/>
  <c r="J169" i="12"/>
  <c r="BK157" i="12"/>
  <c r="BK151" i="12"/>
  <c r="J143" i="12"/>
  <c r="BK136" i="12"/>
  <c r="R141" i="7" l="1"/>
  <c r="BK143" i="2"/>
  <c r="J143" i="2" s="1"/>
  <c r="J100" i="2" s="1"/>
  <c r="P154" i="2"/>
  <c r="P160" i="2"/>
  <c r="BK164" i="2"/>
  <c r="J164" i="2" s="1"/>
  <c r="J103" i="2" s="1"/>
  <c r="BK181" i="2"/>
  <c r="J181" i="2"/>
  <c r="J104" i="2" s="1"/>
  <c r="BK194" i="2"/>
  <c r="J194" i="2"/>
  <c r="J107" i="2"/>
  <c r="P214" i="2"/>
  <c r="R224" i="2"/>
  <c r="R240" i="2"/>
  <c r="BK250" i="2"/>
  <c r="J250" i="2" s="1"/>
  <c r="J111" i="2" s="1"/>
  <c r="T253" i="2"/>
  <c r="T274" i="2"/>
  <c r="R279" i="2"/>
  <c r="R285" i="2"/>
  <c r="R292" i="2"/>
  <c r="R298" i="2"/>
  <c r="R302" i="2"/>
  <c r="R301" i="2" s="1"/>
  <c r="BK130" i="3"/>
  <c r="J130" i="3" s="1"/>
  <c r="J100" i="3" s="1"/>
  <c r="BK140" i="3"/>
  <c r="J140" i="3" s="1"/>
  <c r="J101" i="3" s="1"/>
  <c r="BK192" i="3"/>
  <c r="J192" i="3" s="1"/>
  <c r="J102" i="3" s="1"/>
  <c r="T224" i="3"/>
  <c r="BK265" i="3"/>
  <c r="J265" i="3" s="1"/>
  <c r="J105" i="3" s="1"/>
  <c r="BK269" i="3"/>
  <c r="J269" i="3" s="1"/>
  <c r="J106" i="3" s="1"/>
  <c r="R130" i="4"/>
  <c r="R134" i="4"/>
  <c r="R140" i="4"/>
  <c r="P147" i="4"/>
  <c r="P146" i="4" s="1"/>
  <c r="T169" i="4"/>
  <c r="T168" i="4" s="1"/>
  <c r="T135" i="5"/>
  <c r="P144" i="5"/>
  <c r="R180" i="5"/>
  <c r="R193" i="5"/>
  <c r="R222" i="5"/>
  <c r="BK134" i="6"/>
  <c r="J134" i="6" s="1"/>
  <c r="J101" i="6" s="1"/>
  <c r="BK141" i="6"/>
  <c r="J141" i="6"/>
  <c r="J103" i="6" s="1"/>
  <c r="BK160" i="6"/>
  <c r="J160" i="6" s="1"/>
  <c r="J104" i="6" s="1"/>
  <c r="T176" i="6"/>
  <c r="R180" i="6"/>
  <c r="R197" i="6"/>
  <c r="T130" i="7"/>
  <c r="T129" i="7" s="1"/>
  <c r="P135" i="7"/>
  <c r="P134" i="7" s="1"/>
  <c r="BK146" i="7"/>
  <c r="J146" i="7" s="1"/>
  <c r="J106" i="7" s="1"/>
  <c r="R125" i="8"/>
  <c r="R124" i="8" s="1"/>
  <c r="P225" i="8"/>
  <c r="BK127" i="9"/>
  <c r="BK126" i="9"/>
  <c r="BK151" i="9"/>
  <c r="J151" i="9" s="1"/>
  <c r="J101" i="9" s="1"/>
  <c r="P159" i="9"/>
  <c r="R128" i="10"/>
  <c r="BK140" i="10"/>
  <c r="J140" i="10"/>
  <c r="J100" i="10"/>
  <c r="BK163" i="10"/>
  <c r="J163" i="10" s="1"/>
  <c r="J103" i="10" s="1"/>
  <c r="BK167" i="10"/>
  <c r="J167" i="10" s="1"/>
  <c r="J104" i="10" s="1"/>
  <c r="BK171" i="10"/>
  <c r="J171" i="10"/>
  <c r="J106" i="10" s="1"/>
  <c r="P126" i="11"/>
  <c r="R138" i="11"/>
  <c r="BK127" i="12"/>
  <c r="P141" i="12"/>
  <c r="T143" i="2"/>
  <c r="R154" i="2"/>
  <c r="R160" i="2"/>
  <c r="T164" i="2"/>
  <c r="P181" i="2"/>
  <c r="R194" i="2"/>
  <c r="T214" i="2"/>
  <c r="T224" i="2"/>
  <c r="T240" i="2"/>
  <c r="P250" i="2"/>
  <c r="R253" i="2"/>
  <c r="P274" i="2"/>
  <c r="P279" i="2"/>
  <c r="P285" i="2"/>
  <c r="P292" i="2"/>
  <c r="BK298" i="2"/>
  <c r="J298" i="2" s="1"/>
  <c r="J117" i="2" s="1"/>
  <c r="P302" i="2"/>
  <c r="P301" i="2" s="1"/>
  <c r="P130" i="3"/>
  <c r="P140" i="3"/>
  <c r="P192" i="3"/>
  <c r="R224" i="3"/>
  <c r="R265" i="3"/>
  <c r="R264" i="3"/>
  <c r="T269" i="3"/>
  <c r="P130" i="4"/>
  <c r="T134" i="4"/>
  <c r="T140" i="4"/>
  <c r="T133" i="4" s="1"/>
  <c r="R147" i="4"/>
  <c r="R146" i="4" s="1"/>
  <c r="BK169" i="4"/>
  <c r="J169" i="4"/>
  <c r="J107" i="4" s="1"/>
  <c r="BK135" i="5"/>
  <c r="R144" i="5"/>
  <c r="P180" i="5"/>
  <c r="BK193" i="5"/>
  <c r="J193" i="5" s="1"/>
  <c r="J105" i="5" s="1"/>
  <c r="P222" i="5"/>
  <c r="T134" i="6"/>
  <c r="T130" i="6" s="1"/>
  <c r="P141" i="6"/>
  <c r="R160" i="6"/>
  <c r="BK176" i="6"/>
  <c r="J176" i="6" s="1"/>
  <c r="J105" i="6" s="1"/>
  <c r="T180" i="6"/>
  <c r="T197" i="6"/>
  <c r="P130" i="7"/>
  <c r="P129" i="7"/>
  <c r="R135" i="7"/>
  <c r="R134" i="7" s="1"/>
  <c r="P146" i="7"/>
  <c r="T125" i="8"/>
  <c r="T124" i="8" s="1"/>
  <c r="T123" i="8" s="1"/>
  <c r="T225" i="8"/>
  <c r="P127" i="9"/>
  <c r="P126" i="9" s="1"/>
  <c r="P122" i="9" s="1"/>
  <c r="AU103" i="1" s="1"/>
  <c r="P151" i="9"/>
  <c r="BK159" i="9"/>
  <c r="J159" i="9" s="1"/>
  <c r="J102" i="9" s="1"/>
  <c r="BK128" i="10"/>
  <c r="J128" i="10" s="1"/>
  <c r="J98" i="10" s="1"/>
  <c r="T140" i="10"/>
  <c r="P163" i="10"/>
  <c r="P162" i="10" s="1"/>
  <c r="P167" i="10"/>
  <c r="T171" i="10"/>
  <c r="T170" i="10"/>
  <c r="R126" i="11"/>
  <c r="R125" i="11" s="1"/>
  <c r="R124" i="11" s="1"/>
  <c r="T138" i="11"/>
  <c r="P127" i="12"/>
  <c r="P126" i="12" s="1"/>
  <c r="BK141" i="12"/>
  <c r="J141" i="12"/>
  <c r="J100" i="12" s="1"/>
  <c r="P143" i="2"/>
  <c r="BK154" i="2"/>
  <c r="J154" i="2"/>
  <c r="J101" i="2" s="1"/>
  <c r="BK160" i="2"/>
  <c r="J160" i="2" s="1"/>
  <c r="J102" i="2" s="1"/>
  <c r="R164" i="2"/>
  <c r="T181" i="2"/>
  <c r="P194" i="2"/>
  <c r="BK214" i="2"/>
  <c r="J214" i="2" s="1"/>
  <c r="J108" i="2" s="1"/>
  <c r="BK224" i="2"/>
  <c r="J224" i="2"/>
  <c r="J109" i="2" s="1"/>
  <c r="P240" i="2"/>
  <c r="R250" i="2"/>
  <c r="P253" i="2"/>
  <c r="R274" i="2"/>
  <c r="T279" i="2"/>
  <c r="T285" i="2"/>
  <c r="T292" i="2"/>
  <c r="T298" i="2"/>
  <c r="BK302" i="2"/>
  <c r="BK301" i="2"/>
  <c r="J301" i="2"/>
  <c r="J118" i="2" s="1"/>
  <c r="R130" i="3"/>
  <c r="R140" i="3"/>
  <c r="R192" i="3"/>
  <c r="BK224" i="3"/>
  <c r="J224" i="3" s="1"/>
  <c r="J103" i="3" s="1"/>
  <c r="T265" i="3"/>
  <c r="T264" i="3" s="1"/>
  <c r="R269" i="3"/>
  <c r="BK130" i="4"/>
  <c r="J130" i="4"/>
  <c r="J99" i="4" s="1"/>
  <c r="P134" i="4"/>
  <c r="P140" i="4"/>
  <c r="T147" i="4"/>
  <c r="T146" i="4" s="1"/>
  <c r="R169" i="4"/>
  <c r="R168" i="4"/>
  <c r="P135" i="5"/>
  <c r="BK144" i="5"/>
  <c r="J144" i="5" s="1"/>
  <c r="J103" i="5" s="1"/>
  <c r="BK180" i="5"/>
  <c r="J180" i="5"/>
  <c r="J104" i="5" s="1"/>
  <c r="P193" i="5"/>
  <c r="T222" i="5"/>
  <c r="P134" i="6"/>
  <c r="R141" i="6"/>
  <c r="P160" i="6"/>
  <c r="R176" i="6"/>
  <c r="P180" i="6"/>
  <c r="BK197" i="6"/>
  <c r="J197" i="6"/>
  <c r="J108" i="6"/>
  <c r="R130" i="7"/>
  <c r="R129" i="7" s="1"/>
  <c r="BK135" i="7"/>
  <c r="J135" i="7"/>
  <c r="J102" i="7"/>
  <c r="R146" i="7"/>
  <c r="BK125" i="8"/>
  <c r="J125" i="8"/>
  <c r="J100" i="8"/>
  <c r="BK225" i="8"/>
  <c r="J225" i="8"/>
  <c r="J101" i="8"/>
  <c r="T127" i="9"/>
  <c r="R151" i="9"/>
  <c r="R159" i="9"/>
  <c r="P128" i="10"/>
  <c r="P140" i="10"/>
  <c r="R163" i="10"/>
  <c r="R162" i="10"/>
  <c r="T167" i="10"/>
  <c r="P171" i="10"/>
  <c r="P170" i="10" s="1"/>
  <c r="BK126" i="11"/>
  <c r="J126" i="11"/>
  <c r="J98" i="11"/>
  <c r="P138" i="11"/>
  <c r="T127" i="12"/>
  <c r="R141" i="12"/>
  <c r="BK161" i="12"/>
  <c r="J161" i="12" s="1"/>
  <c r="J102" i="12" s="1"/>
  <c r="R161" i="12"/>
  <c r="BK171" i="12"/>
  <c r="J171" i="12" s="1"/>
  <c r="J104" i="12" s="1"/>
  <c r="T171" i="12"/>
  <c r="T170" i="12"/>
  <c r="R143" i="2"/>
  <c r="T154" i="2"/>
  <c r="T160" i="2"/>
  <c r="P164" i="2"/>
  <c r="R181" i="2"/>
  <c r="T194" i="2"/>
  <c r="T193" i="2"/>
  <c r="R214" i="2"/>
  <c r="P224" i="2"/>
  <c r="BK240" i="2"/>
  <c r="J240" i="2"/>
  <c r="J110" i="2" s="1"/>
  <c r="T250" i="2"/>
  <c r="BK253" i="2"/>
  <c r="J253" i="2"/>
  <c r="J112" i="2" s="1"/>
  <c r="BK274" i="2"/>
  <c r="J274" i="2"/>
  <c r="J113" i="2"/>
  <c r="BK279" i="2"/>
  <c r="J279" i="2" s="1"/>
  <c r="J114" i="2" s="1"/>
  <c r="BK285" i="2"/>
  <c r="J285" i="2" s="1"/>
  <c r="J115" i="2" s="1"/>
  <c r="BK292" i="2"/>
  <c r="J292" i="2"/>
  <c r="J116" i="2" s="1"/>
  <c r="P298" i="2"/>
  <c r="T302" i="2"/>
  <c r="T301" i="2"/>
  <c r="T130" i="3"/>
  <c r="T140" i="3"/>
  <c r="T192" i="3"/>
  <c r="P224" i="3"/>
  <c r="P265" i="3"/>
  <c r="P264" i="3" s="1"/>
  <c r="P269" i="3"/>
  <c r="T130" i="4"/>
  <c r="T129" i="4" s="1"/>
  <c r="BK134" i="4"/>
  <c r="J134" i="4"/>
  <c r="J101" i="4"/>
  <c r="BK140" i="4"/>
  <c r="J140" i="4" s="1"/>
  <c r="J102" i="4" s="1"/>
  <c r="BK147" i="4"/>
  <c r="J147" i="4" s="1"/>
  <c r="J105" i="4" s="1"/>
  <c r="P169" i="4"/>
  <c r="P168" i="4"/>
  <c r="R135" i="5"/>
  <c r="R134" i="5" s="1"/>
  <c r="R130" i="5" s="1"/>
  <c r="T144" i="5"/>
  <c r="T180" i="5"/>
  <c r="T193" i="5"/>
  <c r="BK222" i="5"/>
  <c r="J222" i="5"/>
  <c r="J108" i="5" s="1"/>
  <c r="R134" i="6"/>
  <c r="T141" i="6"/>
  <c r="T140" i="6"/>
  <c r="T160" i="6"/>
  <c r="P176" i="6"/>
  <c r="BK180" i="6"/>
  <c r="J180" i="6"/>
  <c r="J106" i="6" s="1"/>
  <c r="P197" i="6"/>
  <c r="BK130" i="7"/>
  <c r="J130" i="7"/>
  <c r="J100" i="7" s="1"/>
  <c r="T135" i="7"/>
  <c r="T134" i="7"/>
  <c r="T146" i="7"/>
  <c r="P125" i="8"/>
  <c r="P124" i="8" s="1"/>
  <c r="P123" i="8" s="1"/>
  <c r="AU102" i="1" s="1"/>
  <c r="R225" i="8"/>
  <c r="R127" i="9"/>
  <c r="R126" i="9"/>
  <c r="R122" i="9"/>
  <c r="T151" i="9"/>
  <c r="T159" i="9"/>
  <c r="T128" i="10"/>
  <c r="T127" i="10"/>
  <c r="R140" i="10"/>
  <c r="T163" i="10"/>
  <c r="T162" i="10"/>
  <c r="R167" i="10"/>
  <c r="R171" i="10"/>
  <c r="R170" i="10" s="1"/>
  <c r="T126" i="11"/>
  <c r="T125" i="11"/>
  <c r="T124" i="11" s="1"/>
  <c r="BK138" i="11"/>
  <c r="J138" i="11"/>
  <c r="J100" i="11"/>
  <c r="R127" i="12"/>
  <c r="R126" i="12" s="1"/>
  <c r="T141" i="12"/>
  <c r="P161" i="12"/>
  <c r="T161" i="12"/>
  <c r="P171" i="12"/>
  <c r="P170" i="12"/>
  <c r="R171" i="12"/>
  <c r="R170" i="12" s="1"/>
  <c r="BK174" i="12"/>
  <c r="J174" i="12"/>
  <c r="J105" i="12"/>
  <c r="P174" i="12"/>
  <c r="R174" i="12"/>
  <c r="T174" i="12"/>
  <c r="BK220" i="5"/>
  <c r="J220" i="5" s="1"/>
  <c r="J107" i="5" s="1"/>
  <c r="BK153" i="11"/>
  <c r="J153" i="11"/>
  <c r="J101" i="11" s="1"/>
  <c r="BK156" i="11"/>
  <c r="J156" i="11"/>
  <c r="J103" i="11"/>
  <c r="BK191" i="2"/>
  <c r="J191" i="2" s="1"/>
  <c r="J105" i="2" s="1"/>
  <c r="BK144" i="4"/>
  <c r="J144" i="4" s="1"/>
  <c r="J103" i="4" s="1"/>
  <c r="BK142" i="7"/>
  <c r="BK124" i="9"/>
  <c r="J124" i="9" s="1"/>
  <c r="J98" i="9" s="1"/>
  <c r="BK138" i="10"/>
  <c r="J138" i="10"/>
  <c r="J99" i="10" s="1"/>
  <c r="BK160" i="10"/>
  <c r="J160" i="10"/>
  <c r="J101" i="10"/>
  <c r="BK136" i="11"/>
  <c r="J136" i="11" s="1"/>
  <c r="J99" i="11" s="1"/>
  <c r="BK139" i="12"/>
  <c r="J139" i="12"/>
  <c r="J99" i="12" s="1"/>
  <c r="BK159" i="12"/>
  <c r="J159" i="12"/>
  <c r="J101" i="12"/>
  <c r="BK132" i="5"/>
  <c r="J132" i="5"/>
  <c r="J100" i="5"/>
  <c r="BK132" i="6"/>
  <c r="J132" i="6" s="1"/>
  <c r="J100" i="6" s="1"/>
  <c r="BK195" i="6"/>
  <c r="J195" i="6" s="1"/>
  <c r="J107" i="6" s="1"/>
  <c r="BK144" i="7"/>
  <c r="J144" i="7"/>
  <c r="J105" i="7" s="1"/>
  <c r="BK158" i="11"/>
  <c r="J158" i="11"/>
  <c r="J104" i="11"/>
  <c r="F92" i="12"/>
  <c r="BF128" i="12"/>
  <c r="BF137" i="12"/>
  <c r="BF140" i="12"/>
  <c r="BF142" i="12"/>
  <c r="BF150" i="12"/>
  <c r="BF151" i="12"/>
  <c r="BF154" i="12"/>
  <c r="BF157" i="12"/>
  <c r="BF166" i="12"/>
  <c r="BF168" i="12"/>
  <c r="J89" i="12"/>
  <c r="E115" i="12"/>
  <c r="BF131" i="12"/>
  <c r="BF132" i="12"/>
  <c r="BF135" i="12"/>
  <c r="BF144" i="12"/>
  <c r="BF149" i="12"/>
  <c r="BF156" i="12"/>
  <c r="BF162" i="12"/>
  <c r="BF169" i="12"/>
  <c r="BF175" i="12"/>
  <c r="BF176" i="12"/>
  <c r="BF177" i="12"/>
  <c r="BF178" i="12"/>
  <c r="BF129" i="12"/>
  <c r="BF130" i="12"/>
  <c r="BF133" i="12"/>
  <c r="BF138" i="12"/>
  <c r="BF145" i="12"/>
  <c r="BF146" i="12"/>
  <c r="BF147" i="12"/>
  <c r="BF155" i="12"/>
  <c r="BF158" i="12"/>
  <c r="BF165" i="12"/>
  <c r="BF167" i="12"/>
  <c r="BF134" i="12"/>
  <c r="BF136" i="12"/>
  <c r="BF143" i="12"/>
  <c r="BF148" i="12"/>
  <c r="BF152" i="12"/>
  <c r="BF153" i="12"/>
  <c r="BF160" i="12"/>
  <c r="BF163" i="12"/>
  <c r="BF164" i="12"/>
  <c r="BF172" i="12"/>
  <c r="BF173" i="12"/>
  <c r="E114" i="11"/>
  <c r="J118" i="11"/>
  <c r="F121" i="11"/>
  <c r="BF128" i="11"/>
  <c r="BF132" i="11"/>
  <c r="BF139" i="11"/>
  <c r="BF141" i="11"/>
  <c r="BF154" i="11"/>
  <c r="BF157" i="11"/>
  <c r="BF129" i="11"/>
  <c r="BF135" i="11"/>
  <c r="BF140" i="11"/>
  <c r="BF142" i="11"/>
  <c r="BF143" i="11"/>
  <c r="BF130" i="11"/>
  <c r="BF137" i="11"/>
  <c r="BF144" i="11"/>
  <c r="BF150" i="11"/>
  <c r="BF151" i="11"/>
  <c r="BF127" i="11"/>
  <c r="BF131" i="11"/>
  <c r="BF133" i="11"/>
  <c r="BF134" i="11"/>
  <c r="BF145" i="11"/>
  <c r="BF146" i="11"/>
  <c r="BF147" i="11"/>
  <c r="BF148" i="11"/>
  <c r="BF149" i="11"/>
  <c r="BF152" i="11"/>
  <c r="BF159" i="11"/>
  <c r="J126" i="9"/>
  <c r="J99" i="9" s="1"/>
  <c r="F123" i="10"/>
  <c r="BF133" i="10"/>
  <c r="BF141" i="10"/>
  <c r="BF143" i="10"/>
  <c r="BF144" i="10"/>
  <c r="BF155" i="10"/>
  <c r="J127" i="9"/>
  <c r="J100" i="9" s="1"/>
  <c r="E116" i="10"/>
  <c r="BF131" i="10"/>
  <c r="BF134" i="10"/>
  <c r="BF135" i="10"/>
  <c r="BF136" i="10"/>
  <c r="BF145" i="10"/>
  <c r="BF147" i="10"/>
  <c r="BF148" i="10"/>
  <c r="BF149" i="10"/>
  <c r="BF151" i="10"/>
  <c r="BF152" i="10"/>
  <c r="BF154" i="10"/>
  <c r="BF158" i="10"/>
  <c r="BF159" i="10"/>
  <c r="BF142" i="10"/>
  <c r="BF146" i="10"/>
  <c r="BF156" i="10"/>
  <c r="BF157" i="10"/>
  <c r="BF161" i="10"/>
  <c r="BF164" i="10"/>
  <c r="BF165" i="10"/>
  <c r="BF169" i="10"/>
  <c r="J89" i="10"/>
  <c r="BF129" i="10"/>
  <c r="BF130" i="10"/>
  <c r="BF132" i="10"/>
  <c r="BF137" i="10"/>
  <c r="BF139" i="10"/>
  <c r="BF150" i="10"/>
  <c r="BF153" i="10"/>
  <c r="BF166" i="10"/>
  <c r="BF168" i="10"/>
  <c r="BF172" i="10"/>
  <c r="BF173" i="10"/>
  <c r="BF143" i="9"/>
  <c r="BF144" i="9"/>
  <c r="BF145" i="9"/>
  <c r="BF146" i="9"/>
  <c r="BF150" i="9"/>
  <c r="BF154" i="9"/>
  <c r="BF155" i="9"/>
  <c r="BF156" i="9"/>
  <c r="BF157" i="9"/>
  <c r="BF158" i="9"/>
  <c r="BF160" i="9"/>
  <c r="E85" i="9"/>
  <c r="F92" i="9"/>
  <c r="J116" i="9"/>
  <c r="BF130" i="9"/>
  <c r="BF134" i="9"/>
  <c r="BF135" i="9"/>
  <c r="BF137" i="9"/>
  <c r="BF139" i="9"/>
  <c r="BF147" i="9"/>
  <c r="BF161" i="9"/>
  <c r="BF125" i="9"/>
  <c r="BF128" i="9"/>
  <c r="BF129" i="9"/>
  <c r="BF131" i="9"/>
  <c r="BF132" i="9"/>
  <c r="BF133" i="9"/>
  <c r="BF136" i="9"/>
  <c r="BF138" i="9"/>
  <c r="BF140" i="9"/>
  <c r="BF141" i="9"/>
  <c r="BF142" i="9"/>
  <c r="BF148" i="9"/>
  <c r="BF149" i="9"/>
  <c r="BF152" i="9"/>
  <c r="BF153" i="9"/>
  <c r="BK134" i="7"/>
  <c r="J134" i="7"/>
  <c r="J101" i="7"/>
  <c r="E85" i="8"/>
  <c r="J117" i="8"/>
  <c r="BF129" i="8"/>
  <c r="BF135" i="8"/>
  <c r="BF136" i="8"/>
  <c r="BF139" i="8"/>
  <c r="BF142" i="8"/>
  <c r="BF144" i="8"/>
  <c r="BF145" i="8"/>
  <c r="BF146" i="8"/>
  <c r="BF149" i="8"/>
  <c r="BF152" i="8"/>
  <c r="BF159" i="8"/>
  <c r="BF172" i="8"/>
  <c r="BF173" i="8"/>
  <c r="BF174" i="8"/>
  <c r="BF176" i="8"/>
  <c r="BF178" i="8"/>
  <c r="BF181" i="8"/>
  <c r="BF183" i="8"/>
  <c r="BF186" i="8"/>
  <c r="BF187" i="8"/>
  <c r="BF190" i="8"/>
  <c r="BF199" i="8"/>
  <c r="BF202" i="8"/>
  <c r="BF205" i="8"/>
  <c r="BF206" i="8"/>
  <c r="BF208" i="8"/>
  <c r="BF210" i="8"/>
  <c r="BF214" i="8"/>
  <c r="BF216" i="8"/>
  <c r="BF221" i="8"/>
  <c r="BF222" i="8"/>
  <c r="F94" i="8"/>
  <c r="BF126" i="8"/>
  <c r="BF127" i="8"/>
  <c r="BF128" i="8"/>
  <c r="BF130" i="8"/>
  <c r="BF134" i="8"/>
  <c r="BF141" i="8"/>
  <c r="BF143" i="8"/>
  <c r="BF148" i="8"/>
  <c r="BF153" i="8"/>
  <c r="BF157" i="8"/>
  <c r="BF158" i="8"/>
  <c r="BF160" i="8"/>
  <c r="BF163" i="8"/>
  <c r="BF164" i="8"/>
  <c r="BF165" i="8"/>
  <c r="BF168" i="8"/>
  <c r="BF169" i="8"/>
  <c r="BF170" i="8"/>
  <c r="BF177" i="8"/>
  <c r="BF193" i="8"/>
  <c r="BF194" i="8"/>
  <c r="BF196" i="8"/>
  <c r="BF197" i="8"/>
  <c r="BF203" i="8"/>
  <c r="BF204" i="8"/>
  <c r="BF207" i="8"/>
  <c r="BF209" i="8"/>
  <c r="BF212" i="8"/>
  <c r="BF217" i="8"/>
  <c r="BF218" i="8"/>
  <c r="BF219" i="8"/>
  <c r="BF220" i="8"/>
  <c r="BF223" i="8"/>
  <c r="BF224" i="8"/>
  <c r="BF227" i="8"/>
  <c r="BF131" i="8"/>
  <c r="BF132" i="8"/>
  <c r="BF133" i="8"/>
  <c r="BF137" i="8"/>
  <c r="BF138" i="8"/>
  <c r="BF140" i="8"/>
  <c r="BF147" i="8"/>
  <c r="BF150" i="8"/>
  <c r="BF151" i="8"/>
  <c r="BF154" i="8"/>
  <c r="BF155" i="8"/>
  <c r="BF156" i="8"/>
  <c r="BF161" i="8"/>
  <c r="BF162" i="8"/>
  <c r="BF166" i="8"/>
  <c r="BF167" i="8"/>
  <c r="BF171" i="8"/>
  <c r="BF175" i="8"/>
  <c r="BF179" i="8"/>
  <c r="BF180" i="8"/>
  <c r="BF182" i="8"/>
  <c r="BF184" i="8"/>
  <c r="BF185" i="8"/>
  <c r="BF188" i="8"/>
  <c r="BF189" i="8"/>
  <c r="BF191" i="8"/>
  <c r="BF192" i="8"/>
  <c r="BF195" i="8"/>
  <c r="BF198" i="8"/>
  <c r="BF200" i="8"/>
  <c r="BF201" i="8"/>
  <c r="BF211" i="8"/>
  <c r="BF213" i="8"/>
  <c r="BF215" i="8"/>
  <c r="BF226" i="8"/>
  <c r="BF131" i="7"/>
  <c r="BF139" i="7"/>
  <c r="BF147" i="7"/>
  <c r="BF148" i="7"/>
  <c r="BF149" i="7"/>
  <c r="J91" i="7"/>
  <c r="F94" i="7"/>
  <c r="BF132" i="7"/>
  <c r="BF138" i="7"/>
  <c r="BF150" i="7"/>
  <c r="BK140" i="6"/>
  <c r="BC101" i="1"/>
  <c r="E85" i="7"/>
  <c r="BF133" i="7"/>
  <c r="BF136" i="7"/>
  <c r="BF137" i="7"/>
  <c r="BF140" i="7"/>
  <c r="BF143" i="7"/>
  <c r="BF145" i="7"/>
  <c r="J91" i="6"/>
  <c r="F127" i="6"/>
  <c r="BF150" i="6"/>
  <c r="BF153" i="6"/>
  <c r="BF154" i="6"/>
  <c r="BF156" i="6"/>
  <c r="BF158" i="6"/>
  <c r="BF161" i="6"/>
  <c r="BF167" i="6"/>
  <c r="BF170" i="6"/>
  <c r="BF173" i="6"/>
  <c r="BF178" i="6"/>
  <c r="BF183" i="6"/>
  <c r="BF185" i="6"/>
  <c r="BF187" i="6"/>
  <c r="BF191" i="6"/>
  <c r="BF193" i="6"/>
  <c r="BF194" i="6"/>
  <c r="J135" i="5"/>
  <c r="J102" i="5" s="1"/>
  <c r="BF135" i="6"/>
  <c r="BF136" i="6"/>
  <c r="BF143" i="6"/>
  <c r="BF148" i="6"/>
  <c r="BF151" i="6"/>
  <c r="BF155" i="6"/>
  <c r="BF157" i="6"/>
  <c r="BF165" i="6"/>
  <c r="BF168" i="6"/>
  <c r="BF175" i="6"/>
  <c r="BF182" i="6"/>
  <c r="BF186" i="6"/>
  <c r="BF192" i="6"/>
  <c r="BF199" i="6"/>
  <c r="BF202" i="6"/>
  <c r="E118" i="6"/>
  <c r="BF139" i="6"/>
  <c r="BF142" i="6"/>
  <c r="BF145" i="6"/>
  <c r="BF147" i="6"/>
  <c r="BF149" i="6"/>
  <c r="BF152" i="6"/>
  <c r="BF159" i="6"/>
  <c r="BF164" i="6"/>
  <c r="BF177" i="6"/>
  <c r="BF198" i="6"/>
  <c r="BF201" i="6"/>
  <c r="BF133" i="6"/>
  <c r="BF137" i="6"/>
  <c r="BF138" i="6"/>
  <c r="BF144" i="6"/>
  <c r="BF146" i="6"/>
  <c r="BF162" i="6"/>
  <c r="BF163" i="6"/>
  <c r="BF166" i="6"/>
  <c r="BF169" i="6"/>
  <c r="BF171" i="6"/>
  <c r="BF172" i="6"/>
  <c r="BF174" i="6"/>
  <c r="BF179" i="6"/>
  <c r="BF181" i="6"/>
  <c r="BF184" i="6"/>
  <c r="BF188" i="6"/>
  <c r="BF189" i="6"/>
  <c r="BF190" i="6"/>
  <c r="BF196" i="6"/>
  <c r="BF200" i="6"/>
  <c r="E85" i="5"/>
  <c r="F127" i="5"/>
  <c r="BF136" i="5"/>
  <c r="BF138" i="5"/>
  <c r="BF142" i="5"/>
  <c r="BF145" i="5"/>
  <c r="BF147" i="5"/>
  <c r="BF148" i="5"/>
  <c r="BF151" i="5"/>
  <c r="BF152" i="5"/>
  <c r="BF157" i="5"/>
  <c r="BF161" i="5"/>
  <c r="BF162" i="5"/>
  <c r="BF175" i="5"/>
  <c r="BF176" i="5"/>
  <c r="BF179" i="5"/>
  <c r="BF182" i="5"/>
  <c r="BF183" i="5"/>
  <c r="BF191" i="5"/>
  <c r="BF192" i="5"/>
  <c r="BF199" i="5"/>
  <c r="BF200" i="5"/>
  <c r="BF204" i="5"/>
  <c r="BF208" i="5"/>
  <c r="BF214" i="5"/>
  <c r="BF216" i="5"/>
  <c r="BF221" i="5"/>
  <c r="BF224" i="5"/>
  <c r="BF225" i="5"/>
  <c r="J91" i="5"/>
  <c r="BF133" i="5"/>
  <c r="BF139" i="5"/>
  <c r="BF146" i="5"/>
  <c r="BF150" i="5"/>
  <c r="BF154" i="5"/>
  <c r="BF155" i="5"/>
  <c r="BF158" i="5"/>
  <c r="BF160" i="5"/>
  <c r="BF167" i="5"/>
  <c r="BF168" i="5"/>
  <c r="BF169" i="5"/>
  <c r="BF170" i="5"/>
  <c r="BF177" i="5"/>
  <c r="BF181" i="5"/>
  <c r="BF184" i="5"/>
  <c r="BF185" i="5"/>
  <c r="BF190" i="5"/>
  <c r="BF194" i="5"/>
  <c r="BF196" i="5"/>
  <c r="BF197" i="5"/>
  <c r="BF206" i="5"/>
  <c r="BF211" i="5"/>
  <c r="BF213" i="5"/>
  <c r="BF223" i="5"/>
  <c r="BF226" i="5"/>
  <c r="BF137" i="5"/>
  <c r="BF141" i="5"/>
  <c r="BF153" i="5"/>
  <c r="BF156" i="5"/>
  <c r="BF159" i="5"/>
  <c r="BF164" i="5"/>
  <c r="BF165" i="5"/>
  <c r="BF166" i="5"/>
  <c r="BF171" i="5"/>
  <c r="BF172" i="5"/>
  <c r="BF187" i="5"/>
  <c r="BF195" i="5"/>
  <c r="BF198" i="5"/>
  <c r="BF202" i="5"/>
  <c r="BF207" i="5"/>
  <c r="BF209" i="5"/>
  <c r="BF210" i="5"/>
  <c r="BF212" i="5"/>
  <c r="BF217" i="5"/>
  <c r="BF218" i="5"/>
  <c r="BF140" i="5"/>
  <c r="BF143" i="5"/>
  <c r="BF149" i="5"/>
  <c r="BF163" i="5"/>
  <c r="BF173" i="5"/>
  <c r="BF174" i="5"/>
  <c r="BF178" i="5"/>
  <c r="BF186" i="5"/>
  <c r="BF188" i="5"/>
  <c r="BF189" i="5"/>
  <c r="BF201" i="5"/>
  <c r="BF203" i="5"/>
  <c r="BF205" i="5"/>
  <c r="BF215" i="5"/>
  <c r="F94" i="4"/>
  <c r="J123" i="4"/>
  <c r="BF136" i="4"/>
  <c r="BF138" i="4"/>
  <c r="BF145" i="4"/>
  <c r="BF149" i="4"/>
  <c r="BF150" i="4"/>
  <c r="BF151" i="4"/>
  <c r="BF152" i="4"/>
  <c r="BF162" i="4"/>
  <c r="BF163" i="4"/>
  <c r="BF165" i="4"/>
  <c r="BF166" i="4"/>
  <c r="BF167" i="4"/>
  <c r="BF170" i="4"/>
  <c r="E85" i="4"/>
  <c r="BF135" i="4"/>
  <c r="BF137" i="4"/>
  <c r="BF139" i="4"/>
  <c r="BF142" i="4"/>
  <c r="BF159" i="4"/>
  <c r="BK129" i="3"/>
  <c r="J129" i="3" s="1"/>
  <c r="J99" i="3" s="1"/>
  <c r="BF131" i="4"/>
  <c r="BF132" i="4"/>
  <c r="BF141" i="4"/>
  <c r="BF143" i="4"/>
  <c r="BF148" i="4"/>
  <c r="BF153" i="4"/>
  <c r="BF154" i="4"/>
  <c r="BF155" i="4"/>
  <c r="BF156" i="4"/>
  <c r="BF157" i="4"/>
  <c r="BF158" i="4"/>
  <c r="BF160" i="4"/>
  <c r="BF161" i="4"/>
  <c r="BF164" i="4"/>
  <c r="BF171" i="4"/>
  <c r="BF172" i="4"/>
  <c r="BK142" i="2"/>
  <c r="J142" i="2" s="1"/>
  <c r="J99" i="2" s="1"/>
  <c r="J302" i="2"/>
  <c r="J119" i="2"/>
  <c r="J122" i="3"/>
  <c r="BF132" i="3"/>
  <c r="BF133" i="3"/>
  <c r="BF146" i="3"/>
  <c r="BF147" i="3"/>
  <c r="BF152" i="3"/>
  <c r="BF156" i="3"/>
  <c r="BF157" i="3"/>
  <c r="BF161" i="3"/>
  <c r="BF163" i="3"/>
  <c r="BF164" i="3"/>
  <c r="BF168" i="3"/>
  <c r="BF170" i="3"/>
  <c r="BF196" i="3"/>
  <c r="BF198" i="3"/>
  <c r="BF202" i="3"/>
  <c r="BF203" i="3"/>
  <c r="BF204" i="3"/>
  <c r="BF213" i="3"/>
  <c r="BF220" i="3"/>
  <c r="BF221" i="3"/>
  <c r="BF223" i="3"/>
  <c r="BF225" i="3"/>
  <c r="BF237" i="3"/>
  <c r="BF251" i="3"/>
  <c r="BK193" i="2"/>
  <c r="J193" i="2" s="1"/>
  <c r="J106" i="2" s="1"/>
  <c r="F94" i="3"/>
  <c r="BF134" i="3"/>
  <c r="BF139" i="3"/>
  <c r="BF141" i="3"/>
  <c r="BF143" i="3"/>
  <c r="BF148" i="3"/>
  <c r="BF149" i="3"/>
  <c r="BF153" i="3"/>
  <c r="BF155" i="3"/>
  <c r="BF165" i="3"/>
  <c r="BF169" i="3"/>
  <c r="BF173" i="3"/>
  <c r="BF174" i="3"/>
  <c r="BF180" i="3"/>
  <c r="BF181" i="3"/>
  <c r="BF199" i="3"/>
  <c r="BF210" i="3"/>
  <c r="BF211" i="3"/>
  <c r="BF215" i="3"/>
  <c r="BF218" i="3"/>
  <c r="BF226" i="3"/>
  <c r="BF227" i="3"/>
  <c r="BF230" i="3"/>
  <c r="BF233" i="3"/>
  <c r="BF235" i="3"/>
  <c r="BF238" i="3"/>
  <c r="BF239" i="3"/>
  <c r="BF240" i="3"/>
  <c r="BF243" i="3"/>
  <c r="BF249" i="3"/>
  <c r="BF252" i="3"/>
  <c r="BF254" i="3"/>
  <c r="BF260" i="3"/>
  <c r="BF268" i="3"/>
  <c r="BF270" i="3"/>
  <c r="BF136" i="3"/>
  <c r="BF138" i="3"/>
  <c r="BF144" i="3"/>
  <c r="BF150" i="3"/>
  <c r="BF151" i="3"/>
  <c r="BF160" i="3"/>
  <c r="BF166" i="3"/>
  <c r="BF172" i="3"/>
  <c r="BF175" i="3"/>
  <c r="BF177" i="3"/>
  <c r="BF179" i="3"/>
  <c r="BF182" i="3"/>
  <c r="BF183" i="3"/>
  <c r="BF184" i="3"/>
  <c r="BF186" i="3"/>
  <c r="BF188" i="3"/>
  <c r="BF190" i="3"/>
  <c r="BF191" i="3"/>
  <c r="BF194" i="3"/>
  <c r="BF195" i="3"/>
  <c r="BF200" i="3"/>
  <c r="BF205" i="3"/>
  <c r="BF206" i="3"/>
  <c r="BF207" i="3"/>
  <c r="BF216" i="3"/>
  <c r="BF219" i="3"/>
  <c r="BF229" i="3"/>
  <c r="BF232" i="3"/>
  <c r="BF241" i="3"/>
  <c r="BF247" i="3"/>
  <c r="BF255" i="3"/>
  <c r="BF256" i="3"/>
  <c r="BF258" i="3"/>
  <c r="BF261" i="3"/>
  <c r="BF267" i="3"/>
  <c r="BF271" i="3"/>
  <c r="E85" i="3"/>
  <c r="BF131" i="3"/>
  <c r="BF135" i="3"/>
  <c r="BF137" i="3"/>
  <c r="BF142" i="3"/>
  <c r="BF145" i="3"/>
  <c r="BF154" i="3"/>
  <c r="BF158" i="3"/>
  <c r="BF159" i="3"/>
  <c r="BF162" i="3"/>
  <c r="BF167" i="3"/>
  <c r="BF171" i="3"/>
  <c r="BF176" i="3"/>
  <c r="BF178" i="3"/>
  <c r="BF185" i="3"/>
  <c r="BF187" i="3"/>
  <c r="BF189" i="3"/>
  <c r="BF193" i="3"/>
  <c r="BF197" i="3"/>
  <c r="BF201" i="3"/>
  <c r="BF208" i="3"/>
  <c r="BF209" i="3"/>
  <c r="BF212" i="3"/>
  <c r="BF214" i="3"/>
  <c r="BF217" i="3"/>
  <c r="BF222" i="3"/>
  <c r="BF228" i="3"/>
  <c r="BF231" i="3"/>
  <c r="BF234" i="3"/>
  <c r="BF236" i="3"/>
  <c r="BF242" i="3"/>
  <c r="BF244" i="3"/>
  <c r="BF245" i="3"/>
  <c r="BF246" i="3"/>
  <c r="BF248" i="3"/>
  <c r="BF250" i="3"/>
  <c r="BF253" i="3"/>
  <c r="BF257" i="3"/>
  <c r="BF259" i="3"/>
  <c r="BF262" i="3"/>
  <c r="BF263" i="3"/>
  <c r="BF266" i="3"/>
  <c r="J91" i="2"/>
  <c r="F94" i="2"/>
  <c r="BF145" i="2"/>
  <c r="BF147" i="2"/>
  <c r="BF153" i="2"/>
  <c r="BF155" i="2"/>
  <c r="BF157" i="2"/>
  <c r="BF158" i="2"/>
  <c r="BF167" i="2"/>
  <c r="BF180" i="2"/>
  <c r="BF187" i="2"/>
  <c r="BF192" i="2"/>
  <c r="BF195" i="2"/>
  <c r="BF197" i="2"/>
  <c r="BF198" i="2"/>
  <c r="BF202" i="2"/>
  <c r="BF203" i="2"/>
  <c r="BF204" i="2"/>
  <c r="BF205" i="2"/>
  <c r="BF208" i="2"/>
  <c r="BF210" i="2"/>
  <c r="BF211" i="2"/>
  <c r="BF213" i="2"/>
  <c r="BF220" i="2"/>
  <c r="BF225" i="2"/>
  <c r="BF226" i="2"/>
  <c r="BF227" i="2"/>
  <c r="BF228" i="2"/>
  <c r="BF233" i="2"/>
  <c r="BF236" i="2"/>
  <c r="BF237" i="2"/>
  <c r="BF241" i="2"/>
  <c r="BF242" i="2"/>
  <c r="BF246" i="2"/>
  <c r="BF247" i="2"/>
  <c r="BF248" i="2"/>
  <c r="BF251" i="2"/>
  <c r="BF261" i="2"/>
  <c r="BF262" i="2"/>
  <c r="BF263" i="2"/>
  <c r="BF264" i="2"/>
  <c r="BF265" i="2"/>
  <c r="BF266" i="2"/>
  <c r="BF268" i="2"/>
  <c r="BF269" i="2"/>
  <c r="BF270" i="2"/>
  <c r="BF275" i="2"/>
  <c r="BF281" i="2"/>
  <c r="BF297" i="2"/>
  <c r="BF307" i="2"/>
  <c r="E85" i="2"/>
  <c r="BF144" i="2"/>
  <c r="BF152" i="2"/>
  <c r="BF161" i="2"/>
  <c r="BF162" i="2"/>
  <c r="BF171" i="2"/>
  <c r="BF173" i="2"/>
  <c r="BF178" i="2"/>
  <c r="BF179" i="2"/>
  <c r="BF183" i="2"/>
  <c r="BF184" i="2"/>
  <c r="BF186" i="2"/>
  <c r="BF188" i="2"/>
  <c r="BF189" i="2"/>
  <c r="BF196" i="2"/>
  <c r="BF201" i="2"/>
  <c r="BF207" i="2"/>
  <c r="BF209" i="2"/>
  <c r="BF299" i="2"/>
  <c r="BF306" i="2"/>
  <c r="BF146" i="2"/>
  <c r="BF149" i="2"/>
  <c r="BF150" i="2"/>
  <c r="BF151" i="2"/>
  <c r="BF156" i="2"/>
  <c r="BF163" i="2"/>
  <c r="BF166" i="2"/>
  <c r="BF169" i="2"/>
  <c r="BF170" i="2"/>
  <c r="BF172" i="2"/>
  <c r="BF175" i="2"/>
  <c r="BF177" i="2"/>
  <c r="BF190" i="2"/>
  <c r="BF199" i="2"/>
  <c r="BF200" i="2"/>
  <c r="BF206" i="2"/>
  <c r="BF212" i="2"/>
  <c r="BF215" i="2"/>
  <c r="BF217" i="2"/>
  <c r="BF221" i="2"/>
  <c r="BF222" i="2"/>
  <c r="BF229" i="2"/>
  <c r="BF230" i="2"/>
  <c r="BF231" i="2"/>
  <c r="BF232" i="2"/>
  <c r="BF234" i="2"/>
  <c r="BF235" i="2"/>
  <c r="BF238" i="2"/>
  <c r="BF239" i="2"/>
  <c r="BF243" i="2"/>
  <c r="BF244" i="2"/>
  <c r="BF245" i="2"/>
  <c r="BF249" i="2"/>
  <c r="BF252" i="2"/>
  <c r="BF254" i="2"/>
  <c r="BF255" i="2"/>
  <c r="BF256" i="2"/>
  <c r="BF257" i="2"/>
  <c r="BF258" i="2"/>
  <c r="BF259" i="2"/>
  <c r="BF260" i="2"/>
  <c r="BF267" i="2"/>
  <c r="BF271" i="2"/>
  <c r="BF272" i="2"/>
  <c r="BF273" i="2"/>
  <c r="BF276" i="2"/>
  <c r="BF277" i="2"/>
  <c r="BF278" i="2"/>
  <c r="BF280" i="2"/>
  <c r="BF282" i="2"/>
  <c r="BF283" i="2"/>
  <c r="BF284" i="2"/>
  <c r="BF286" i="2"/>
  <c r="BF287" i="2"/>
  <c r="BF288" i="2"/>
  <c r="BF289" i="2"/>
  <c r="BF290" i="2"/>
  <c r="BF291" i="2"/>
  <c r="BF293" i="2"/>
  <c r="BF294" i="2"/>
  <c r="BF295" i="2"/>
  <c r="BF296" i="2"/>
  <c r="BF300" i="2"/>
  <c r="BF303" i="2"/>
  <c r="BF304" i="2"/>
  <c r="BF148" i="2"/>
  <c r="BF159" i="2"/>
  <c r="BF165" i="2"/>
  <c r="BF168" i="2"/>
  <c r="BF174" i="2"/>
  <c r="BF176" i="2"/>
  <c r="BF182" i="2"/>
  <c r="BF185" i="2"/>
  <c r="BF216" i="2"/>
  <c r="BF218" i="2"/>
  <c r="BF219" i="2"/>
  <c r="BF223" i="2"/>
  <c r="BF305" i="2"/>
  <c r="F38" i="2"/>
  <c r="BC96" i="1" s="1"/>
  <c r="F35" i="2"/>
  <c r="AZ96" i="1" s="1"/>
  <c r="J35" i="3"/>
  <c r="AV97" i="1" s="1"/>
  <c r="F35" i="4"/>
  <c r="AZ98" i="1" s="1"/>
  <c r="F39" i="4"/>
  <c r="BD98" i="1" s="1"/>
  <c r="F38" i="5"/>
  <c r="BC99" i="1" s="1"/>
  <c r="F39" i="6"/>
  <c r="BD100" i="1" s="1"/>
  <c r="F38" i="6"/>
  <c r="BC100" i="1" s="1"/>
  <c r="J35" i="8"/>
  <c r="AV102" i="1" s="1"/>
  <c r="F37" i="9"/>
  <c r="BD103" i="1" s="1"/>
  <c r="F33" i="9"/>
  <c r="AZ103" i="1" s="1"/>
  <c r="F37" i="10"/>
  <c r="BD104" i="1" s="1"/>
  <c r="F35" i="11"/>
  <c r="BB105" i="1" s="1"/>
  <c r="F37" i="11"/>
  <c r="BD105" i="1" s="1"/>
  <c r="F33" i="12"/>
  <c r="AZ106" i="1" s="1"/>
  <c r="F37" i="12"/>
  <c r="BD106" i="1" s="1"/>
  <c r="F39" i="2"/>
  <c r="BD96" i="1" s="1"/>
  <c r="F39" i="3"/>
  <c r="BD97" i="1" s="1"/>
  <c r="F37" i="4"/>
  <c r="BB98" i="1" s="1"/>
  <c r="J35" i="4"/>
  <c r="AV98" i="1" s="1"/>
  <c r="F37" i="5"/>
  <c r="BB99" i="1" s="1"/>
  <c r="F35" i="6"/>
  <c r="AZ100" i="1" s="1"/>
  <c r="F37" i="7"/>
  <c r="BB101" i="1" s="1"/>
  <c r="F35" i="8"/>
  <c r="AZ102" i="1" s="1"/>
  <c r="F36" i="9"/>
  <c r="BC103" i="1" s="1"/>
  <c r="F35" i="9"/>
  <c r="BB103" i="1" s="1"/>
  <c r="J33" i="10"/>
  <c r="AV104" i="1" s="1"/>
  <c r="F33" i="11"/>
  <c r="AZ105" i="1" s="1"/>
  <c r="J33" i="12"/>
  <c r="AV106" i="1" s="1"/>
  <c r="F37" i="2"/>
  <c r="BB96" i="1" s="1"/>
  <c r="AS94" i="1"/>
  <c r="F38" i="3"/>
  <c r="BC97" i="1"/>
  <c r="F37" i="3"/>
  <c r="BB97" i="1" s="1"/>
  <c r="F35" i="5"/>
  <c r="AZ99" i="1"/>
  <c r="F39" i="5"/>
  <c r="BD99" i="1" s="1"/>
  <c r="J35" i="6"/>
  <c r="AV100" i="1"/>
  <c r="F39" i="7"/>
  <c r="BD101" i="1" s="1"/>
  <c r="F39" i="8"/>
  <c r="BD102" i="1"/>
  <c r="J33" i="9"/>
  <c r="AV103" i="1" s="1"/>
  <c r="F33" i="10"/>
  <c r="AZ104" i="1"/>
  <c r="F35" i="10"/>
  <c r="BB104" i="1" s="1"/>
  <c r="F36" i="11"/>
  <c r="BC105" i="1"/>
  <c r="F35" i="12"/>
  <c r="BB106" i="1" s="1"/>
  <c r="J35" i="2"/>
  <c r="AV96" i="1"/>
  <c r="F35" i="3"/>
  <c r="AZ97" i="1" s="1"/>
  <c r="F38" i="4"/>
  <c r="BC98" i="1"/>
  <c r="J35" i="5"/>
  <c r="AV99" i="1" s="1"/>
  <c r="F37" i="6"/>
  <c r="BB100" i="1"/>
  <c r="F35" i="7"/>
  <c r="AZ101" i="1" s="1"/>
  <c r="J35" i="7"/>
  <c r="AV101" i="1"/>
  <c r="F37" i="8"/>
  <c r="BB102" i="1" s="1"/>
  <c r="F38" i="8"/>
  <c r="BC102" i="1"/>
  <c r="F36" i="10"/>
  <c r="BC104" i="1" s="1"/>
  <c r="J33" i="11"/>
  <c r="AV105" i="1"/>
  <c r="F36" i="12"/>
  <c r="BC106" i="1" s="1"/>
  <c r="R129" i="3" l="1"/>
  <c r="R128" i="3"/>
  <c r="BK126" i="12"/>
  <c r="J126" i="12"/>
  <c r="J97" i="12" s="1"/>
  <c r="R133" i="4"/>
  <c r="T129" i="3"/>
  <c r="T128" i="3"/>
  <c r="P133" i="4"/>
  <c r="P142" i="2"/>
  <c r="R193" i="2"/>
  <c r="R123" i="8"/>
  <c r="BK141" i="7"/>
  <c r="J141" i="7"/>
  <c r="J103" i="7"/>
  <c r="R125" i="12"/>
  <c r="T126" i="10"/>
  <c r="R142" i="2"/>
  <c r="R141" i="2"/>
  <c r="P127" i="10"/>
  <c r="P126" i="10" s="1"/>
  <c r="AU104" i="1" s="1"/>
  <c r="R140" i="6"/>
  <c r="R130" i="6" s="1"/>
  <c r="P134" i="5"/>
  <c r="P130" i="5"/>
  <c r="AU99" i="1"/>
  <c r="P125" i="12"/>
  <c r="AU106" i="1" s="1"/>
  <c r="P128" i="7"/>
  <c r="AU101" i="1"/>
  <c r="P140" i="6"/>
  <c r="P130" i="6" s="1"/>
  <c r="AU100" i="1" s="1"/>
  <c r="BK134" i="5"/>
  <c r="J134" i="5" s="1"/>
  <c r="J101" i="5" s="1"/>
  <c r="T142" i="2"/>
  <c r="T141" i="2"/>
  <c r="R127" i="10"/>
  <c r="R126" i="10" s="1"/>
  <c r="T128" i="7"/>
  <c r="T134" i="5"/>
  <c r="T130" i="5" s="1"/>
  <c r="T126" i="12"/>
  <c r="T125" i="12"/>
  <c r="T126" i="9"/>
  <c r="T122" i="9" s="1"/>
  <c r="R128" i="7"/>
  <c r="P193" i="2"/>
  <c r="P129" i="4"/>
  <c r="AU98" i="1" s="1"/>
  <c r="P129" i="3"/>
  <c r="P128" i="3"/>
  <c r="AU97" i="1"/>
  <c r="P125" i="11"/>
  <c r="P124" i="11" s="1"/>
  <c r="AU105" i="1" s="1"/>
  <c r="R129" i="4"/>
  <c r="BK219" i="5"/>
  <c r="J219" i="5" s="1"/>
  <c r="J106" i="5" s="1"/>
  <c r="BK131" i="6"/>
  <c r="J131" i="6" s="1"/>
  <c r="J99" i="6" s="1"/>
  <c r="BK170" i="10"/>
  <c r="J170" i="10"/>
  <c r="J105" i="10" s="1"/>
  <c r="BK125" i="11"/>
  <c r="J125" i="11"/>
  <c r="J97" i="11"/>
  <c r="BK155" i="11"/>
  <c r="J155" i="11" s="1"/>
  <c r="J102" i="11" s="1"/>
  <c r="J127" i="12"/>
  <c r="J98" i="12" s="1"/>
  <c r="BK133" i="4"/>
  <c r="J133" i="4"/>
  <c r="J100" i="4"/>
  <c r="BK146" i="4"/>
  <c r="J146" i="4" s="1"/>
  <c r="J104" i="4" s="1"/>
  <c r="J142" i="7"/>
  <c r="J104" i="7" s="1"/>
  <c r="BK264" i="3"/>
  <c r="J264" i="3"/>
  <c r="J104" i="3"/>
  <c r="BK129" i="7"/>
  <c r="J129" i="7" s="1"/>
  <c r="J99" i="7" s="1"/>
  <c r="BK124" i="8"/>
  <c r="J124" i="8" s="1"/>
  <c r="J99" i="8" s="1"/>
  <c r="BK123" i="9"/>
  <c r="J123" i="9"/>
  <c r="J97" i="9" s="1"/>
  <c r="BK127" i="10"/>
  <c r="J127" i="10"/>
  <c r="J97" i="10"/>
  <c r="BK162" i="10"/>
  <c r="J162" i="10" s="1"/>
  <c r="J102" i="10" s="1"/>
  <c r="BK170" i="12"/>
  <c r="J170" i="12" s="1"/>
  <c r="J103" i="12" s="1"/>
  <c r="BK168" i="4"/>
  <c r="J168" i="4"/>
  <c r="J106" i="4" s="1"/>
  <c r="BK131" i="5"/>
  <c r="J131" i="5"/>
  <c r="J99" i="5"/>
  <c r="BK128" i="7"/>
  <c r="J128" i="7" s="1"/>
  <c r="J98" i="7" s="1"/>
  <c r="J140" i="6"/>
  <c r="J102" i="6"/>
  <c r="BK128" i="3"/>
  <c r="J128" i="3"/>
  <c r="J98" i="3"/>
  <c r="BK141" i="2"/>
  <c r="J141" i="2" s="1"/>
  <c r="J98" i="2" s="1"/>
  <c r="F36" i="2"/>
  <c r="BA96" i="1" s="1"/>
  <c r="J36" i="5"/>
  <c r="AW99" i="1" s="1"/>
  <c r="AT99" i="1" s="1"/>
  <c r="J36" i="7"/>
  <c r="AW101" i="1" s="1"/>
  <c r="AT101" i="1" s="1"/>
  <c r="AZ95" i="1"/>
  <c r="AV95" i="1" s="1"/>
  <c r="J34" i="9"/>
  <c r="AW103" i="1"/>
  <c r="AT103" i="1"/>
  <c r="J34" i="10"/>
  <c r="AW104" i="1" s="1"/>
  <c r="AT104" i="1" s="1"/>
  <c r="J34" i="12"/>
  <c r="AW106" i="1" s="1"/>
  <c r="AT106" i="1" s="1"/>
  <c r="J36" i="2"/>
  <c r="AW96" i="1" s="1"/>
  <c r="AT96" i="1" s="1"/>
  <c r="F36" i="5"/>
  <c r="BA99" i="1"/>
  <c r="F36" i="7"/>
  <c r="BA101" i="1" s="1"/>
  <c r="J36" i="8"/>
  <c r="AW102" i="1"/>
  <c r="AT102" i="1" s="1"/>
  <c r="J34" i="11"/>
  <c r="AW105" i="1"/>
  <c r="AT105" i="1"/>
  <c r="J36" i="3"/>
  <c r="AW97" i="1" s="1"/>
  <c r="AT97" i="1" s="1"/>
  <c r="J36" i="4"/>
  <c r="AW98" i="1"/>
  <c r="AT98" i="1" s="1"/>
  <c r="F36" i="6"/>
  <c r="BA100" i="1"/>
  <c r="F36" i="8"/>
  <c r="BA102" i="1" s="1"/>
  <c r="F34" i="11"/>
  <c r="BA105" i="1"/>
  <c r="F36" i="3"/>
  <c r="BA97" i="1" s="1"/>
  <c r="F36" i="4"/>
  <c r="BA98" i="1"/>
  <c r="J36" i="6"/>
  <c r="AW100" i="1" s="1"/>
  <c r="AT100" i="1" s="1"/>
  <c r="BB95" i="1"/>
  <c r="AX95" i="1"/>
  <c r="BD95" i="1"/>
  <c r="BC95" i="1"/>
  <c r="F34" i="9"/>
  <c r="BA103" i="1"/>
  <c r="F34" i="10"/>
  <c r="BA104" i="1"/>
  <c r="F34" i="12"/>
  <c r="BA106" i="1"/>
  <c r="P141" i="2" l="1"/>
  <c r="AU96" i="1"/>
  <c r="BK129" i="4"/>
  <c r="J129" i="4" s="1"/>
  <c r="J98" i="4" s="1"/>
  <c r="BK126" i="10"/>
  <c r="J126" i="10"/>
  <c r="J96" i="10" s="1"/>
  <c r="BK130" i="5"/>
  <c r="J130" i="5"/>
  <c r="J98" i="5"/>
  <c r="BK130" i="6"/>
  <c r="J130" i="6" s="1"/>
  <c r="J32" i="6" s="1"/>
  <c r="AG100" i="1" s="1"/>
  <c r="BK123" i="8"/>
  <c r="J123" i="8"/>
  <c r="J32" i="8" s="1"/>
  <c r="AG102" i="1" s="1"/>
  <c r="BK124" i="11"/>
  <c r="J124" i="11" s="1"/>
  <c r="J30" i="11" s="1"/>
  <c r="AG105" i="1" s="1"/>
  <c r="BK125" i="12"/>
  <c r="J125" i="12"/>
  <c r="J96" i="12"/>
  <c r="BK122" i="9"/>
  <c r="J122" i="9"/>
  <c r="AU95" i="1"/>
  <c r="AU94" i="1" s="1"/>
  <c r="J32" i="2"/>
  <c r="AG96" i="1" s="1"/>
  <c r="BB94" i="1"/>
  <c r="AX94" i="1"/>
  <c r="BD94" i="1"/>
  <c r="W33" i="1" s="1"/>
  <c r="J32" i="7"/>
  <c r="AG101" i="1" s="1"/>
  <c r="AN101" i="1" s="1"/>
  <c r="AZ94" i="1"/>
  <c r="AV94" i="1"/>
  <c r="AK29" i="1" s="1"/>
  <c r="BC94" i="1"/>
  <c r="W32" i="1"/>
  <c r="J32" i="3"/>
  <c r="AG97" i="1" s="1"/>
  <c r="AN97" i="1" s="1"/>
  <c r="BA95" i="1"/>
  <c r="J30" i="9"/>
  <c r="AG103" i="1"/>
  <c r="AY95" i="1"/>
  <c r="J41" i="8" l="1"/>
  <c r="J39" i="11"/>
  <c r="J41" i="6"/>
  <c r="J39" i="9"/>
  <c r="J96" i="11"/>
  <c r="J96" i="9"/>
  <c r="J98" i="8"/>
  <c r="J98" i="6"/>
  <c r="J41" i="7"/>
  <c r="J41" i="3"/>
  <c r="J41" i="2"/>
  <c r="AN96" i="1"/>
  <c r="AN103" i="1"/>
  <c r="AN102" i="1"/>
  <c r="AN105" i="1"/>
  <c r="AN100" i="1"/>
  <c r="BA94" i="1"/>
  <c r="AW94" i="1"/>
  <c r="AK30" i="1" s="1"/>
  <c r="J30" i="12"/>
  <c r="AG106" i="1" s="1"/>
  <c r="J30" i="10"/>
  <c r="AG104" i="1" s="1"/>
  <c r="J32" i="5"/>
  <c r="AG99" i="1" s="1"/>
  <c r="AN99" i="1" s="1"/>
  <c r="W29" i="1"/>
  <c r="W31" i="1"/>
  <c r="AY94" i="1"/>
  <c r="J32" i="4"/>
  <c r="AG98" i="1" s="1"/>
  <c r="AW95" i="1"/>
  <c r="AT95" i="1" s="1"/>
  <c r="J41" i="4" l="1"/>
  <c r="J39" i="10"/>
  <c r="J39" i="12"/>
  <c r="J41" i="5"/>
  <c r="AN104" i="1"/>
  <c r="AN106" i="1"/>
  <c r="AN98" i="1"/>
  <c r="AG95" i="1"/>
  <c r="AG94" i="1" s="1"/>
  <c r="AK26" i="1" s="1"/>
  <c r="AK35" i="1" s="1"/>
  <c r="W30" i="1"/>
  <c r="AT94" i="1"/>
  <c r="AN94" i="1" l="1"/>
  <c r="AN95" i="1"/>
</calcChain>
</file>

<file path=xl/sharedStrings.xml><?xml version="1.0" encoding="utf-8"?>
<sst xmlns="http://schemas.openxmlformats.org/spreadsheetml/2006/main" count="12322" uniqueCount="2660">
  <si>
    <t>Export Komplet</t>
  </si>
  <si>
    <t/>
  </si>
  <si>
    <t>2.0</t>
  </si>
  <si>
    <t>False</t>
  </si>
  <si>
    <t>{e03e833b-0e4a-419b-8afe-ab34579cf9b0}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</si>
  <si>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</si>
  <si>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</si>
  <si>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</si>
  <si>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</si>
  <si>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</si>
  <si>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</si>
  <si>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</si>
  <si>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</si>
  <si>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M843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</si>
  <si>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</si>
  <si>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</si>
  <si>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Komunitné centrum Svidník</t>
  </si>
  <si>
    <t>JKSO:</t>
  </si>
  <si>
    <t>KS:</t>
  </si>
  <si>
    <t>Miesto:</t>
  </si>
  <si>
    <t xml:space="preserve"> </t>
  </si>
  <si>
    <t>Dátum:</t>
  </si>
  <si>
    <t>12. 1. 2023</t>
  </si>
  <si>
    <t>Objednávateľ:</t>
  </si>
  <si>
    <t>IČO:</t>
  </si>
  <si>
    <t>Mesto Svidník</t>
  </si>
  <si>
    <t>IČ DPH:</t>
  </si>
  <si>
    <t>Zhotoviteľ:</t>
  </si>
  <si>
    <t>Vyplň údaj</t>
  </si>
  <si>
    <t>Projektant:</t>
  </si>
  <si>
    <t>Ing. Jozef Špirko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</si>
  <si>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</si>
  <si>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</si>
  <si>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</si>
  <si>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</si>
  <si>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</si>
  <si>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</si>
  <si>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</si>
  <si>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</si>
  <si>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</si>
  <si>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</si>
  <si>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</si>
  <si>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</si>
  <si>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</si>
  <si>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</si>
  <si>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</si>
  <si>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</si>
  <si>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</si>
  <si>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</si>
  <si>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</si>
  <si>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</si>
  <si>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</si>
  <si>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</si>
  <si>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</si>
  <si>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</si>
  <si>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</si>
  <si>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</si>
  <si>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</si>
  <si>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</si>
  <si>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</si>
  <si>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</si>
  <si>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</si>
  <si>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</si>
  <si>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</si>
  <si>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</si>
  <si>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</si>
  <si>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</si>
  <si>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</si>
  <si>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</si>
  <si>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</si>
  <si>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</si>
  <si>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</si>
  <si>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</si>
  <si>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</si>
  <si>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</si>
  <si>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</si>
  <si>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</si>
  <si>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</si>
  <si>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</si>
  <si>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Architektúra</t>
  </si>
  <si>
    <t>STA</t>
  </si>
  <si>
    <t>1</t>
  </si>
  <si>
    <t>{3ccda7f6-e803-45bc-8535-bbbd4d28d2cf}</t>
  </si>
  <si>
    <t>/</t>
  </si>
  <si>
    <t>01</t>
  </si>
  <si>
    <t>Stavebná časť</t>
  </si>
  <si>
    <t>Časť</t>
  </si>
  <si>
    <t>2</t>
  </si>
  <si>
    <t>{a963d2e3-f48d-4873-ae88-094da5e69826}</t>
  </si>
  <si>
    <t>02</t>
  </si>
  <si>
    <t>Zdravotechnika</t>
  </si>
  <si>
    <t>{e96c09f1-770e-4683-be11-a6cdffa53335}</t>
  </si>
  <si>
    <t>03</t>
  </si>
  <si>
    <t>Rozvody vody, kanalizácie</t>
  </si>
  <si>
    <t>{33083128-e9c3-4370-a4ab-e391f8fa2f65}</t>
  </si>
  <si>
    <t>04</t>
  </si>
  <si>
    <t>Vykurovanie</t>
  </si>
  <si>
    <t>{1e48eed8-350f-4d0f-b03d-9a966de940bc}</t>
  </si>
  <si>
    <t>05</t>
  </si>
  <si>
    <t>UK - Kotolňa</t>
  </si>
  <si>
    <t>{15ea6bcf-8c43-4fad-8ba6-7ff44d7b8e67}</t>
  </si>
  <si>
    <t>06</t>
  </si>
  <si>
    <t>Vzduchotechnika</t>
  </si>
  <si>
    <t>{b63d5b14-cf09-4037-9014-096ee185fd6d}</t>
  </si>
  <si>
    <t>07</t>
  </si>
  <si>
    <t>Elektorinštalácia a ochrana pred bleskom</t>
  </si>
  <si>
    <t>{a314d9a8-b347-4156-9f70-21065bd39372}</t>
  </si>
  <si>
    <t>SO 02</t>
  </si>
  <si>
    <t>Elektrická prípojka NN</t>
  </si>
  <si>
    <t>{f0f77783-a889-4af8-aba5-1ce37f72e7dd}</t>
  </si>
  <si>
    <t>SO 03</t>
  </si>
  <si>
    <t>Vodovodná prípojka</t>
  </si>
  <si>
    <t>{7fb66bd2-1718-471a-9593-03ad09218d8c}</t>
  </si>
  <si>
    <t>SO 04</t>
  </si>
  <si>
    <t>Kanalizačná prípojka</t>
  </si>
  <si>
    <t>{8257eac0-7ca0-436c-b7d9-469b1fd24ebb}</t>
  </si>
  <si>
    <t>SO 05</t>
  </si>
  <si>
    <t>Dažďová kanalizáčná prípojka</t>
  </si>
  <si>
    <t>{1dafaa10-dcf2-4220-9703-6651d2a89058}</t>
  </si>
  <si>
    <t>KRYCÍ LIST ROZPOČTU</t>
  </si>
  <si>
    <t>Objekt:</t>
  </si>
  <si>
    <t>SO 01 - Architektúra</t>
  </si>
  <si>
    <t>Časť: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</si>
  <si>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</si>
  <si>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</si>
  <si>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</si>
  <si>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</si>
  <si>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</si>
  <si>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</si>
  <si>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</si>
  <si>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</si>
  <si>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</si>
  <si>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</si>
  <si>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</si>
  <si>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</si>
  <si>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</si>
  <si>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</si>
  <si>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</si>
  <si>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</si>
  <si>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</si>
  <si>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</si>
  <si>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</si>
  <si>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</si>
  <si>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</si>
  <si>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</si>
  <si>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</si>
  <si>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</si>
  <si>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</si>
  <si>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</si>
  <si>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</si>
  <si>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</si>
  <si>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</si>
  <si>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</si>
  <si>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</si>
  <si>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</si>
  <si>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</si>
  <si>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</si>
  <si>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</si>
  <si>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</si>
  <si>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</si>
  <si>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</si>
  <si>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</si>
  <si>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</si>
  <si>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</si>
  <si>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</si>
  <si>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</si>
  <si>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</si>
  <si>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</si>
  <si>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</t>
  </si>
  <si>
    <t>m3</t>
  </si>
  <si>
    <t>4</t>
  </si>
  <si>
    <t>-1019760585</t>
  </si>
  <si>
    <t>122201109</t>
  </si>
  <si>
    <t>Odkopávky a prekopávky nezapažené. Príplatok k cenám za lepivosť horniny 3</t>
  </si>
  <si>
    <t>-276339965</t>
  </si>
  <si>
    <t>3</t>
  </si>
  <si>
    <t>131201101.S</t>
  </si>
  <si>
    <t>Výkop nezapaženej jamy v hornine 3, do 100 m3</t>
  </si>
  <si>
    <t>-451066552</t>
  </si>
  <si>
    <t>131201109.S</t>
  </si>
  <si>
    <t>Hĺbenie nezapažených jám a zárezov. Príplatok za lepivosť horniny 3</t>
  </si>
  <si>
    <t>1622634516</t>
  </si>
  <si>
    <t>5</t>
  </si>
  <si>
    <t>132201101</t>
  </si>
  <si>
    <t>Výkop ryhy do šírky 600 mm v horn.3</t>
  </si>
  <si>
    <t>411949542</t>
  </si>
  <si>
    <t>6</t>
  </si>
  <si>
    <t>132201109</t>
  </si>
  <si>
    <t>Príplatok k cene za lepivosť pri hĺbení rýh šírky do 600 mm zapažených i nezapažených s urovnaním dna v hornine 3</t>
  </si>
  <si>
    <t>-1650415246</t>
  </si>
  <si>
    <t>7</t>
  </si>
  <si>
    <t>162501102</t>
  </si>
  <si>
    <t>Vodorovné premiestnenie výkopku po spevnenej ceste z horniny tr.1-4, do 100 m3 na vzdialenosť do 3000 m</t>
  </si>
  <si>
    <t>190536956</t>
  </si>
  <si>
    <t>8</t>
  </si>
  <si>
    <t>174201101.S</t>
  </si>
  <si>
    <t>Zásyp sypaninou bez zhutnenia jám, šachiet, rýh, zárezov alebo okolo objektov do 100 m3</t>
  </si>
  <si>
    <t>-1742885388</t>
  </si>
  <si>
    <t>9</t>
  </si>
  <si>
    <t>M</t>
  </si>
  <si>
    <t>583410004100.S</t>
  </si>
  <si>
    <t>Okapový chodník - výplň</t>
  </si>
  <si>
    <t>t</t>
  </si>
  <si>
    <t>1165228719</t>
  </si>
  <si>
    <t>10</t>
  </si>
  <si>
    <t>181101102.S</t>
  </si>
  <si>
    <t>Úprava pláne v zárezoch v hornine 1-4 so zhutnením</t>
  </si>
  <si>
    <t>m2</t>
  </si>
  <si>
    <t>302567716</t>
  </si>
  <si>
    <t>Zakladanie</t>
  </si>
  <si>
    <t>11</t>
  </si>
  <si>
    <t>271573001.S</t>
  </si>
  <si>
    <t>Násyp pod základové konštrukcie so zhutnením zo štrkopiesku fr.0-32 mm</t>
  </si>
  <si>
    <t>-1479803101</t>
  </si>
  <si>
    <t>12</t>
  </si>
  <si>
    <t>274271051.S</t>
  </si>
  <si>
    <t>Murivo základových pásov (m3) z betónových debniacich tvárnic s betónovou výplňou C 16/20 hrúbky 400 mm</t>
  </si>
  <si>
    <t>935709568</t>
  </si>
  <si>
    <t>13</t>
  </si>
  <si>
    <t>274321411.S</t>
  </si>
  <si>
    <t>Betón základových pásov, železový (bez výstuže), tr. C 25/30</t>
  </si>
  <si>
    <t>784643410</t>
  </si>
  <si>
    <t>14</t>
  </si>
  <si>
    <t>274361821.S</t>
  </si>
  <si>
    <t>Výstuž základových pásov a debniacich tvárnic z ocele B500 (10505)</t>
  </si>
  <si>
    <t>-502545185</t>
  </si>
  <si>
    <t>15</t>
  </si>
  <si>
    <t>275313711.S</t>
  </si>
  <si>
    <t>Betón základových pätiek, prostý tr. C 25/30</t>
  </si>
  <si>
    <t>620147360</t>
  </si>
  <si>
    <t>Komunikácie</t>
  </si>
  <si>
    <t>17</t>
  </si>
  <si>
    <t>564791111.S</t>
  </si>
  <si>
    <t>Podklad spevnenej plochy z kameniva drveného so zhutnením frakcie 0-63 mm</t>
  </si>
  <si>
    <t>-1944828415</t>
  </si>
  <si>
    <t>18</t>
  </si>
  <si>
    <t>596911163.S</t>
  </si>
  <si>
    <t>Kladenie betónovej zámkovej dlažby komunikácií pre peších hr. 60 mm pre peších do 50 m2 so zriadením lôžka z kameniva hr. 30 mm</t>
  </si>
  <si>
    <t>93166766</t>
  </si>
  <si>
    <t>19</t>
  </si>
  <si>
    <t>592460008500.S</t>
  </si>
  <si>
    <t>Dlažba betónová škárová, hr. 60 mm, prírodná</t>
  </si>
  <si>
    <t>-1882392109</t>
  </si>
  <si>
    <t>Úpravy povrchov, podlahy, osadenie</t>
  </si>
  <si>
    <t>621460114.S</t>
  </si>
  <si>
    <t>Príprava vonkajšieho podkladu podhľadov na hladké nenasiakavé podklady adhéznym mostíkom</t>
  </si>
  <si>
    <t>964156274</t>
  </si>
  <si>
    <t>21</t>
  </si>
  <si>
    <t>621460121.S</t>
  </si>
  <si>
    <t>Príprava vonkajšieho podkladu podhľadov penetráciou základnou</t>
  </si>
  <si>
    <t>627220979</t>
  </si>
  <si>
    <t>22</t>
  </si>
  <si>
    <t>621460124.S</t>
  </si>
  <si>
    <t>Príprava vonkajšieho podkladu podhľadov penetráciou pod omietky a nátery</t>
  </si>
  <si>
    <t>958789887</t>
  </si>
  <si>
    <t>23</t>
  </si>
  <si>
    <t>621461055.S</t>
  </si>
  <si>
    <t>Vonkajšia omietka podhľadov pastovitá silikónová roztieraná, hr. 3 mm</t>
  </si>
  <si>
    <t>266941532</t>
  </si>
  <si>
    <t>24</t>
  </si>
  <si>
    <t>621481119.S</t>
  </si>
  <si>
    <t>Potiahnutie vonkajších podhľadov sklotextílnou mriežkou s celoplošným prilepením</t>
  </si>
  <si>
    <t>990264674</t>
  </si>
  <si>
    <t>25</t>
  </si>
  <si>
    <t>622460112.S</t>
  </si>
  <si>
    <t>Príprava vonkajšieho podkladu stien na betónové podklady kontaktným mostíkom</t>
  </si>
  <si>
    <t>2055323967</t>
  </si>
  <si>
    <t>26</t>
  </si>
  <si>
    <t>622460114.S</t>
  </si>
  <si>
    <t>Príprava vonkajšieho podkladu stien na hladké nenasiakavé podklady adhéznym mostíkom</t>
  </si>
  <si>
    <t>869447451</t>
  </si>
  <si>
    <t>27</t>
  </si>
  <si>
    <t>622460121.S</t>
  </si>
  <si>
    <t>Príprava vonkajšieho podkladu stien penetráciou základnou</t>
  </si>
  <si>
    <t>-1232460297</t>
  </si>
  <si>
    <t>28</t>
  </si>
  <si>
    <t>622460124.S</t>
  </si>
  <si>
    <t>Príprava vonkajšieho podkladu stien penetráciou pod omietky a nátery</t>
  </si>
  <si>
    <t>1054969300</t>
  </si>
  <si>
    <t>29</t>
  </si>
  <si>
    <t>622461055.S</t>
  </si>
  <si>
    <t>Vonkajšia omietka stien pastovitá silikónová roztieraná, hr. 3 mm</t>
  </si>
  <si>
    <t>1805182523</t>
  </si>
  <si>
    <t>30</t>
  </si>
  <si>
    <t>622481119.S</t>
  </si>
  <si>
    <t>Potiahnutie vonkajších stien sklotextílnou mriežkou s celoplošným prilepením</t>
  </si>
  <si>
    <t>1867430243</t>
  </si>
  <si>
    <t>31</t>
  </si>
  <si>
    <t>625250710.S</t>
  </si>
  <si>
    <t>Kontaktný zatepľovací systém z minerálnej vlny hr. 150 mm</t>
  </si>
  <si>
    <t>-2080952515</t>
  </si>
  <si>
    <t>32</t>
  </si>
  <si>
    <t>625251435</t>
  </si>
  <si>
    <t>Kontaktný zatepľovací systém podzemných stien hr. 100 mm BAUMIT STAR (EPS-PERIMETER), skrutkovacie kotvy</t>
  </si>
  <si>
    <t>789065221</t>
  </si>
  <si>
    <t>33</t>
  </si>
  <si>
    <t>648991113.S</t>
  </si>
  <si>
    <t>Osadenie parapetných dosiek z plastických a poloplast., hmôt, š. nad 200 mm</t>
  </si>
  <si>
    <t>m</t>
  </si>
  <si>
    <t>1427163033</t>
  </si>
  <si>
    <t>34</t>
  </si>
  <si>
    <t>611560000400.S</t>
  </si>
  <si>
    <t>Parapetná doska plastová, šírka 300 mm, komôrková vnútorná, zlatý dub, mramor, mahagon, svetlý buk, orech</t>
  </si>
  <si>
    <t>432786025</t>
  </si>
  <si>
    <t>35</t>
  </si>
  <si>
    <t>611560000800.S</t>
  </si>
  <si>
    <t>Plastové krytky k vnútorným parapetom plastovým, pár, vo farbe biela, mramor, zlatý dub, buk, mahagón, orech</t>
  </si>
  <si>
    <t>ks</t>
  </si>
  <si>
    <t>1101472412</t>
  </si>
  <si>
    <t>Ostatné konštrukcie a práce-búranie</t>
  </si>
  <si>
    <t>36</t>
  </si>
  <si>
    <t>916561111.S</t>
  </si>
  <si>
    <t>Osadenie záhonového alebo parkového obrubníka betón., do lôžka z bet. pros. tr. C 12/15 s bočnou oporou</t>
  </si>
  <si>
    <t>1308419565</t>
  </si>
  <si>
    <t>37</t>
  </si>
  <si>
    <t>592170001500.S</t>
  </si>
  <si>
    <t>Obrubník parkový, lxšxv 1000x50x200 mm, farebný</t>
  </si>
  <si>
    <t>-1121298357</t>
  </si>
  <si>
    <t>38</t>
  </si>
  <si>
    <t>918101111.S</t>
  </si>
  <si>
    <t>Lôžko pod obrubníky, krajníky alebo obruby z dlažobných kociek z betónu prostého tr. C 12/15</t>
  </si>
  <si>
    <t>2066671633</t>
  </si>
  <si>
    <t>39</t>
  </si>
  <si>
    <t>941941041.S</t>
  </si>
  <si>
    <t>Montáž lešenia ľahkého pracovného radového s podlahami šírky nad 1,00 do 1,20 m, výšky do 10 m</t>
  </si>
  <si>
    <t>475461602</t>
  </si>
  <si>
    <t>40</t>
  </si>
  <si>
    <t>941941291.S</t>
  </si>
  <si>
    <t>Príplatok za prvý a každý ďalší i začatý mesiac použitia lešenia ľahkého pracovného radového s podlahami šírky nad 1,00 do 1,20 m, výšky do 10 m</t>
  </si>
  <si>
    <t>-1852628136</t>
  </si>
  <si>
    <t>41</t>
  </si>
  <si>
    <t>941941841.S</t>
  </si>
  <si>
    <t>Demontáž lešenia ľahkého pracovného radového s podlahami šírky nad 1,00 do 1,20 m, výšky do 10 m</t>
  </si>
  <si>
    <t>-1030232640</t>
  </si>
  <si>
    <t>42</t>
  </si>
  <si>
    <t>941955001.S</t>
  </si>
  <si>
    <t>Lešenie ľahké pracovné pomocné, s výškou lešeňovej podlahy do 1,20 m</t>
  </si>
  <si>
    <t>1552466036</t>
  </si>
  <si>
    <t>43</t>
  </si>
  <si>
    <t>953945314.S</t>
  </si>
  <si>
    <t>Hliníkový soklový profil šírky 153 mm</t>
  </si>
  <si>
    <t>36409981</t>
  </si>
  <si>
    <t>44</t>
  </si>
  <si>
    <t>953945351.S</t>
  </si>
  <si>
    <t>Hliníkový rohový ochranný profil s integrovanou mriežkou</t>
  </si>
  <si>
    <t>-1547915084</t>
  </si>
  <si>
    <t>99</t>
  </si>
  <si>
    <t>Presun hmôt HSV</t>
  </si>
  <si>
    <t>45</t>
  </si>
  <si>
    <t>998011002.S</t>
  </si>
  <si>
    <t>Presun hmôt pre budovy (801, 803, 812), zvislá konštr. z tehál, tvárnic, z kovu výšky do 12 m</t>
  </si>
  <si>
    <t>-2129580169</t>
  </si>
  <si>
    <t>PSV</t>
  </si>
  <si>
    <t>Práce a dodávky PSV</t>
  </si>
  <si>
    <t>713</t>
  </si>
  <si>
    <t>Izolácie tepelné</t>
  </si>
  <si>
    <t>46</t>
  </si>
  <si>
    <t>713111111.S</t>
  </si>
  <si>
    <t>Montáž tepelnej izolácie stropov minerálnou vlnou, vrchom kladenou voľne</t>
  </si>
  <si>
    <t>16</t>
  </si>
  <si>
    <t>-30815512</t>
  </si>
  <si>
    <t>47</t>
  </si>
  <si>
    <t>631440004000.S</t>
  </si>
  <si>
    <t>Doska z minerálnej vlny hr. 100 mm, izolácia pre šikmé strechy, nezaťažené stropy, priečky</t>
  </si>
  <si>
    <t>1921367721</t>
  </si>
  <si>
    <t>48</t>
  </si>
  <si>
    <t>631440004300.S</t>
  </si>
  <si>
    <t>Doska z minerálnej vlny hr. 150 mm, izolácia pre šikmé strechy, nezaťažené stropy, priečky</t>
  </si>
  <si>
    <t>-1400649220</t>
  </si>
  <si>
    <t>49</t>
  </si>
  <si>
    <t>713111121.S</t>
  </si>
  <si>
    <t>Montáž tepelnej izolácie stropov rovných minerálnou vlnou, spodkom s úpravou viazacím drôtom</t>
  </si>
  <si>
    <t>258617673</t>
  </si>
  <si>
    <t>50</t>
  </si>
  <si>
    <t>1886145040</t>
  </si>
  <si>
    <t>51</t>
  </si>
  <si>
    <t>-1922478802</t>
  </si>
  <si>
    <t>52</t>
  </si>
  <si>
    <t>631440004100.S</t>
  </si>
  <si>
    <t>Doska z minerálnej vlny hr. 120 mm, izolácia pre šikmé strechy, nezaťažené stropy, priečky</t>
  </si>
  <si>
    <t>-590415368</t>
  </si>
  <si>
    <t>53</t>
  </si>
  <si>
    <t>713112122.S</t>
  </si>
  <si>
    <t>Montáž tepelnej izolácie stropov rovných polystyrénom, spodkom s pribitím na konštrukciu</t>
  </si>
  <si>
    <t>728970152</t>
  </si>
  <si>
    <t>54</t>
  </si>
  <si>
    <t>283720022100.S</t>
  </si>
  <si>
    <t>Doska fasádna EPS 70 F hr. 30 mm</t>
  </si>
  <si>
    <t>1197090902</t>
  </si>
  <si>
    <t>55</t>
  </si>
  <si>
    <t>713121111.S</t>
  </si>
  <si>
    <t>Montáž tepelnej izolácie podláh minerálnou vlnou, kladená voľne v jednej vrstve</t>
  </si>
  <si>
    <t>1520629806</t>
  </si>
  <si>
    <t>56</t>
  </si>
  <si>
    <t>631640001100.S</t>
  </si>
  <si>
    <t>Pás zo sklenej vlny hr. 120 mm, pre šikmé strechy, podkrovia, stropy a ľahké podlahy</t>
  </si>
  <si>
    <t>-1252949505</t>
  </si>
  <si>
    <t>57</t>
  </si>
  <si>
    <t>713122111.S</t>
  </si>
  <si>
    <t>Montáž tepelnej izolácie podláh polystyrénom, kladeným voľne v jednej vrstve</t>
  </si>
  <si>
    <t>-514154280</t>
  </si>
  <si>
    <t>58</t>
  </si>
  <si>
    <t>283760002700.S</t>
  </si>
  <si>
    <t>Doska EPS hr. 40 mm, pevnosť v tlaku 200 kPa, sivý penový polystyrén pre zateplenie podláh</t>
  </si>
  <si>
    <t>-258046348</t>
  </si>
  <si>
    <t>59</t>
  </si>
  <si>
    <t>713131121.S</t>
  </si>
  <si>
    <t>Montáž tepelnej izolácie stien minerálnou vlnou, s úpravou viazacím drôtom</t>
  </si>
  <si>
    <t>1663392740</t>
  </si>
  <si>
    <t>60</t>
  </si>
  <si>
    <t>631440042300.S</t>
  </si>
  <si>
    <t>Doska z minerálnej vlny hr. 150 mm, izolácia pre nezaťažené ľahké priečky, šikmé strechy, stropy, podhľady</t>
  </si>
  <si>
    <t>-1252471725</t>
  </si>
  <si>
    <t>61</t>
  </si>
  <si>
    <t>713131144.S</t>
  </si>
  <si>
    <t>Montáž paropriepustnej fólie na steny</t>
  </si>
  <si>
    <t>-30848373</t>
  </si>
  <si>
    <t>62</t>
  </si>
  <si>
    <t>283230004400.S</t>
  </si>
  <si>
    <t>Poistná hydroizolačná paropriepustná fólia , plošná hmotnosť 130 g/m2</t>
  </si>
  <si>
    <t>1310596969</t>
  </si>
  <si>
    <t>63</t>
  </si>
  <si>
    <t>713191122.S</t>
  </si>
  <si>
    <t>Izolácie tepelné, doplnky, podláh, stropov zvrchu,striech prekrytím pásom do výšky 100mm A500/H</t>
  </si>
  <si>
    <t>-701786692</t>
  </si>
  <si>
    <t>64</t>
  </si>
  <si>
    <t>998713202.S</t>
  </si>
  <si>
    <t>Presun hmôt pre izolácie tepelné v objektoch výšky nad 6 m do 12 m</t>
  </si>
  <si>
    <t>%</t>
  </si>
  <si>
    <t>-1358719641</t>
  </si>
  <si>
    <t>762</t>
  </si>
  <si>
    <t>Konštrukcie tesárske</t>
  </si>
  <si>
    <t>65</t>
  </si>
  <si>
    <t>762341251.S</t>
  </si>
  <si>
    <t>Montáž lát a kontralát pre sklon do 22°</t>
  </si>
  <si>
    <t>1991971281</t>
  </si>
  <si>
    <t>66</t>
  </si>
  <si>
    <t>605120002800.S</t>
  </si>
  <si>
    <t>Hranoly z mäkkého reziva neopracované nehranené akosť II, prierez 25-100 cm2</t>
  </si>
  <si>
    <t>648597123</t>
  </si>
  <si>
    <t>67</t>
  </si>
  <si>
    <t>762395000.S</t>
  </si>
  <si>
    <t>Spojovacie prostriedky pre viazané konštrukcie krovov, debnenie a laťovanie, nadstrešné konštr., spádové kliny - svorky, dosky, klince, pásová oceľ, vruty</t>
  </si>
  <si>
    <t>-1417340938</t>
  </si>
  <si>
    <t>68</t>
  </si>
  <si>
    <t>762431302.S</t>
  </si>
  <si>
    <t>Obloženie stien z dosiek OSB skrutkovaných na zraz hr. dosky 12 mm</t>
  </si>
  <si>
    <t>1992181835</t>
  </si>
  <si>
    <t>69</t>
  </si>
  <si>
    <t>762512235.S</t>
  </si>
  <si>
    <t xml:space="preserve">Položenie podláh z dosiek </t>
  </si>
  <si>
    <t>2037420740</t>
  </si>
  <si>
    <t>70</t>
  </si>
  <si>
    <t>607260000200.S</t>
  </si>
  <si>
    <t>Doska OSB nebrúsená hr. 12 mm</t>
  </si>
  <si>
    <t>-622660711</t>
  </si>
  <si>
    <t>71</t>
  </si>
  <si>
    <t>606210000100.S</t>
  </si>
  <si>
    <t>Preglejka vodovzdorná breza C/C, šxlxhr 2500x1250x18 mm</t>
  </si>
  <si>
    <t>1605400532</t>
  </si>
  <si>
    <t>72</t>
  </si>
  <si>
    <t>762810012.S</t>
  </si>
  <si>
    <t>Záklop stropov z dosiek OSB skrutkovaných na trámy na zraz hr. dosky 12 mm</t>
  </si>
  <si>
    <t>1868407399</t>
  </si>
  <si>
    <t>73</t>
  </si>
  <si>
    <t>998762202.S</t>
  </si>
  <si>
    <t>Presun hmôt pre konštrukcie tesárske v objektoch výšky do 12 m</t>
  </si>
  <si>
    <t>-924422353</t>
  </si>
  <si>
    <t>763</t>
  </si>
  <si>
    <t>Konštrukcie - drevostavby</t>
  </si>
  <si>
    <t>74</t>
  </si>
  <si>
    <t>763115612.S</t>
  </si>
  <si>
    <t>Priečka SDK hr. 100 mm, kca CW+UW 50, dvojito opláštená doskou protipožiarnou DF 2x12,5 mm, TI 50 mm</t>
  </si>
  <si>
    <t>1988296796</t>
  </si>
  <si>
    <t>75</t>
  </si>
  <si>
    <t>763115614.S</t>
  </si>
  <si>
    <t>Priečka SDK hr. 150 mm, kca CW+UW 100, dvojito opláštená doskou protipožiarnou DF 2x12,5 mm, TI 100 mm</t>
  </si>
  <si>
    <t>-1935995506</t>
  </si>
  <si>
    <t>76</t>
  </si>
  <si>
    <t>763116511.S</t>
  </si>
  <si>
    <t>Priečka SDK hr. 205 mm, kca 2xCW+2xUW 75, dvojito opláštená doskou protipožiarnou DF 2x12,5 mm, TI 2x75 mm</t>
  </si>
  <si>
    <t>866809432</t>
  </si>
  <si>
    <t>77</t>
  </si>
  <si>
    <t>763120010.S</t>
  </si>
  <si>
    <t>Sadrokartónová inštalačná predstena pre sanitárne zariadenia, kca CD+UD, jednoducho opláštená doskou impregnovanou H2 12,5 mm</t>
  </si>
  <si>
    <t>-1740513248</t>
  </si>
  <si>
    <t>78</t>
  </si>
  <si>
    <t>763120099</t>
  </si>
  <si>
    <t>Montáž a dodávka sanitárnych stien s dverami</t>
  </si>
  <si>
    <t>-2014909185</t>
  </si>
  <si>
    <t>79</t>
  </si>
  <si>
    <t>763132220.S</t>
  </si>
  <si>
    <t>Podhľad SDK závesný na dvojúrovňovej oceľovej podkonštrukcií CD+UD, doska protipožiarna DF 15 mm, vr. parozábrany</t>
  </si>
  <si>
    <t>-529348440</t>
  </si>
  <si>
    <t>80</t>
  </si>
  <si>
    <t>763147111.S</t>
  </si>
  <si>
    <t>Obklad steny sadrokartónom hr. konštrukcie 25 mm, doska 2x štandardná 12,5 mm vr. parozábrany</t>
  </si>
  <si>
    <t>966871127</t>
  </si>
  <si>
    <t>81</t>
  </si>
  <si>
    <t>763152310.S</t>
  </si>
  <si>
    <t>Montáž SDK suchej podlahy zo sadrokartónových panelov 2000x600x12.5 mm bez suchého podsypu</t>
  </si>
  <si>
    <t>-1138242988</t>
  </si>
  <si>
    <t>82</t>
  </si>
  <si>
    <t>590120000500.S</t>
  </si>
  <si>
    <t>Doska sadrokratónová, suchá podlaha hr. 12,5 mm</t>
  </si>
  <si>
    <t>-86423609</t>
  </si>
  <si>
    <t>83</t>
  </si>
  <si>
    <t>763181112.S</t>
  </si>
  <si>
    <t xml:space="preserve">Zárubne oceľové pre SDK priečky jednoducho opláštené výšky do 2,75 m šírky 600 mm </t>
  </si>
  <si>
    <t>259050266</t>
  </si>
  <si>
    <t>84</t>
  </si>
  <si>
    <t>763181132.S</t>
  </si>
  <si>
    <t>Zárubne oceľové pre SDK priečky jednoducho opláštené výšky do 2,75 m šírky 800 mm</t>
  </si>
  <si>
    <t>1900051294</t>
  </si>
  <si>
    <t>85</t>
  </si>
  <si>
    <t>763181142.S</t>
  </si>
  <si>
    <t xml:space="preserve">Zárubne oceľové pre SDK priečky jednoducho opláštené výšky do 2,75 m šírky 900 mm </t>
  </si>
  <si>
    <t>-546564078</t>
  </si>
  <si>
    <t>86</t>
  </si>
  <si>
    <t>763732112.S</t>
  </si>
  <si>
    <t>Montáž strešnej konštrukcie z väzníkov priehradových, konštrukčnej dĺžky do 18 m</t>
  </si>
  <si>
    <t>-2033452446</t>
  </si>
  <si>
    <t>87</t>
  </si>
  <si>
    <t>612220000600.S</t>
  </si>
  <si>
    <t>Väzník strešný drevený priehradový</t>
  </si>
  <si>
    <t>-1288213599</t>
  </si>
  <si>
    <t>88</t>
  </si>
  <si>
    <t>998763201.S</t>
  </si>
  <si>
    <t>Presun hmôt pre drevostavby v objektoch výšky do 12 m</t>
  </si>
  <si>
    <t>-1362743371</t>
  </si>
  <si>
    <t>764</t>
  </si>
  <si>
    <t>Konštrukcie klampiarske</t>
  </si>
  <si>
    <t>89</t>
  </si>
  <si>
    <t>764175601</t>
  </si>
  <si>
    <t>Krytina MASLEN - trapézový systém T-35, šírka 1075 mm, hr. 0,5 mm, sklon strechy do 30° vr. doplnkov</t>
  </si>
  <si>
    <t>-1795845663</t>
  </si>
  <si>
    <t>90</t>
  </si>
  <si>
    <t>764327220.S</t>
  </si>
  <si>
    <t>Oplechovanie z pozinkovaného farbeného PZf plechu - pri žľabe 9K</t>
  </si>
  <si>
    <t>1999466817</t>
  </si>
  <si>
    <t>91</t>
  </si>
  <si>
    <t>764333440.S</t>
  </si>
  <si>
    <t>Oplechovanie z pozinkovaného farbeného PZf plechu - oplechovanie okraja strechy 10K</t>
  </si>
  <si>
    <t>1795038744</t>
  </si>
  <si>
    <t>92</t>
  </si>
  <si>
    <t>764333480.S</t>
  </si>
  <si>
    <t>Oplechovanie z pozinkovaného farbeného PZf plechu - oplechovanie pri vysokej stene 11K</t>
  </si>
  <si>
    <t>-1351895084</t>
  </si>
  <si>
    <t>93</t>
  </si>
  <si>
    <t>764348401.S</t>
  </si>
  <si>
    <t>Snehové zachytávače z pozinkovaného farebného PZf plechu, jednoradové - 8K</t>
  </si>
  <si>
    <t>1796715906</t>
  </si>
  <si>
    <t>94</t>
  </si>
  <si>
    <t>764410450.S</t>
  </si>
  <si>
    <t>Oplechovanie parapetov z pozinkovaného farbeného PZf plechu, vrátane rohov r.š. 330 mm</t>
  </si>
  <si>
    <t>-210624009</t>
  </si>
  <si>
    <t>95</t>
  </si>
  <si>
    <t>764454453.S</t>
  </si>
  <si>
    <t>Zvodové rúry z pozinkovaného farbeného PZf plechu, kruhové priemer 100 mm</t>
  </si>
  <si>
    <t>-992197639</t>
  </si>
  <si>
    <t>96</t>
  </si>
  <si>
    <t>764761122.S</t>
  </si>
  <si>
    <t>Žľab pododkvapový polkruhový pozink farebný vrátane čela, hákov, rohov, kútov, r.š. 330 mm</t>
  </si>
  <si>
    <t>993216455</t>
  </si>
  <si>
    <t>97</t>
  </si>
  <si>
    <t>998764202.S</t>
  </si>
  <si>
    <t>Presun hmôt pre konštrukcie klampiarske v objektoch výšky nad 6 do 12 m</t>
  </si>
  <si>
    <t>-749551558</t>
  </si>
  <si>
    <t>765</t>
  </si>
  <si>
    <t>Konštrukcie - krytiny tvrdé</t>
  </si>
  <si>
    <t>98</t>
  </si>
  <si>
    <t>765901144.S</t>
  </si>
  <si>
    <t>Strešná fólia paropriepustná, na krokvy, plošná hmotnosť 135 g/m2</t>
  </si>
  <si>
    <t>-2078017453</t>
  </si>
  <si>
    <t>998765202.S</t>
  </si>
  <si>
    <t>Presun hmôt pre tvrdé krytiny v objektoch výšky nad 6 do 12 m</t>
  </si>
  <si>
    <t>-1370261890</t>
  </si>
  <si>
    <t>766</t>
  </si>
  <si>
    <t>Konštrukcie stolárske</t>
  </si>
  <si>
    <t>100</t>
  </si>
  <si>
    <t>766621400.S</t>
  </si>
  <si>
    <t>Montáž okien plastových s hydroizolačnými ISO páskami (exteriérová a interiérová)</t>
  </si>
  <si>
    <t>-611392937</t>
  </si>
  <si>
    <t>101</t>
  </si>
  <si>
    <t>283290006100.S</t>
  </si>
  <si>
    <t>Tesniaca paropriepustná fólia polymér-flísová, š. 290 mm, dĺ. 30 m, pre tesnenie pripájacej škáry okenného rámu a muriva z exteriéru</t>
  </si>
  <si>
    <t>-1754594885</t>
  </si>
  <si>
    <t>102</t>
  </si>
  <si>
    <t>283290006200.S</t>
  </si>
  <si>
    <t>Tesniaca paronepriepustná fólia polymér-flísová, š. 70 mm, dĺ. 30 m, pre tesnenie pripájacej škáry okenného rámu a muriva z interiéru</t>
  </si>
  <si>
    <t>-1449660308</t>
  </si>
  <si>
    <t>103</t>
  </si>
  <si>
    <t>766001</t>
  </si>
  <si>
    <t>Plastové okno 600x700mm - O2</t>
  </si>
  <si>
    <t>-1562039763</t>
  </si>
  <si>
    <t>104</t>
  </si>
  <si>
    <t>766002</t>
  </si>
  <si>
    <t>Plastové okno 1200x700mm - O3</t>
  </si>
  <si>
    <t>1671122903</t>
  </si>
  <si>
    <t>105</t>
  </si>
  <si>
    <t>766003</t>
  </si>
  <si>
    <t>Plastové okno 1200x2100mm - O5</t>
  </si>
  <si>
    <t>-687603035</t>
  </si>
  <si>
    <t>106</t>
  </si>
  <si>
    <t>766004</t>
  </si>
  <si>
    <t>Plastové okno 2000x2000mm - O6</t>
  </si>
  <si>
    <t>1253820348</t>
  </si>
  <si>
    <t>107</t>
  </si>
  <si>
    <t>766005</t>
  </si>
  <si>
    <t>Plastové okno 2000x1400mm - O7</t>
  </si>
  <si>
    <t>897647758</t>
  </si>
  <si>
    <t>108</t>
  </si>
  <si>
    <t>766006</t>
  </si>
  <si>
    <t>Plastové okno 1200x500mm - O8</t>
  </si>
  <si>
    <t>-979465643</t>
  </si>
  <si>
    <t>109</t>
  </si>
  <si>
    <t>766007</t>
  </si>
  <si>
    <t>Plastové okno  1500x700mm  -O9</t>
  </si>
  <si>
    <t>1921698389</t>
  </si>
  <si>
    <t>110</t>
  </si>
  <si>
    <t>766008</t>
  </si>
  <si>
    <t>Plastové okno 2000x1200mm - O10</t>
  </si>
  <si>
    <t>2323387</t>
  </si>
  <si>
    <t>111</t>
  </si>
  <si>
    <t>766641071.S</t>
  </si>
  <si>
    <t>Montáž dverí plastových s hydroizolačnými ISO páskami (exteriérová a interiérová)</t>
  </si>
  <si>
    <t>1917465337</t>
  </si>
  <si>
    <t>112</t>
  </si>
  <si>
    <t>1488292535</t>
  </si>
  <si>
    <t>113</t>
  </si>
  <si>
    <t>271846667</t>
  </si>
  <si>
    <t>114</t>
  </si>
  <si>
    <t>766101</t>
  </si>
  <si>
    <t>Plastové dvere 1500x2600mm</t>
  </si>
  <si>
    <t>678142896</t>
  </si>
  <si>
    <t>115</t>
  </si>
  <si>
    <t>766102</t>
  </si>
  <si>
    <t>Plastové dvere 900x2200mm</t>
  </si>
  <si>
    <t>1530508997</t>
  </si>
  <si>
    <t>116</t>
  </si>
  <si>
    <t>766662112.S</t>
  </si>
  <si>
    <t>Montáž dverového krídla otočného jednokrídlového poldrážkového, do existujúcej zárubne, vrátane kovania</t>
  </si>
  <si>
    <t>670935650</t>
  </si>
  <si>
    <t>117</t>
  </si>
  <si>
    <t>549150000600.S</t>
  </si>
  <si>
    <t>Kľučka dverová a rozeta 2x, nehrdzavejúca oceľ, povrch nerez brúsený</t>
  </si>
  <si>
    <t>-35754128</t>
  </si>
  <si>
    <t>118</t>
  </si>
  <si>
    <t>611610000400.S</t>
  </si>
  <si>
    <t>Dvere vnútorné jednokrídlové, šírka 600-900 mm, výplň papierová voština, povrch fólia, plné</t>
  </si>
  <si>
    <t>539638792</t>
  </si>
  <si>
    <t>119</t>
  </si>
  <si>
    <t>998766202.S</t>
  </si>
  <si>
    <t>Presun hmot pre konštrukcie stolárske v objektoch výšky nad 6 do 12 m</t>
  </si>
  <si>
    <t>1491589688</t>
  </si>
  <si>
    <t>767</t>
  </si>
  <si>
    <t>Konštrukcie doplnkové kovové</t>
  </si>
  <si>
    <t>146</t>
  </si>
  <si>
    <t>767222199</t>
  </si>
  <si>
    <t>Montáž a dodávka oceľového schodiska</t>
  </si>
  <si>
    <t>1753034502</t>
  </si>
  <si>
    <t>120</t>
  </si>
  <si>
    <t>767230000.S</t>
  </si>
  <si>
    <t>Montáž zábradlia oceľového na schody, výplň rebrovanie</t>
  </si>
  <si>
    <t>-1388838440</t>
  </si>
  <si>
    <t>121</t>
  </si>
  <si>
    <t>553520001400.S</t>
  </si>
  <si>
    <t>1049254853</t>
  </si>
  <si>
    <t>122</t>
  </si>
  <si>
    <t>998767202.S</t>
  </si>
  <si>
    <t>Presun hmôt pre kovové stavebné doplnkové konštrukcie v objektoch výšky nad 6 do 12 m</t>
  </si>
  <si>
    <t>-1707322848</t>
  </si>
  <si>
    <t>771</t>
  </si>
  <si>
    <t>Podlahy z dlaždíc</t>
  </si>
  <si>
    <t>123</t>
  </si>
  <si>
    <t>771575109</t>
  </si>
  <si>
    <t>Montáž podláh z dlaždíc keramických do tmelu vr. soklíkov</t>
  </si>
  <si>
    <t>920027268</t>
  </si>
  <si>
    <t>124</t>
  </si>
  <si>
    <t>5976455002</t>
  </si>
  <si>
    <t xml:space="preserve">Dlaždice keramické s protišmykovým povrchom líca úprava </t>
  </si>
  <si>
    <t>-85915540</t>
  </si>
  <si>
    <t>125</t>
  </si>
  <si>
    <t>5856111950</t>
  </si>
  <si>
    <t>Škárovacia hmota CERESIT CE 33</t>
  </si>
  <si>
    <t>kg</t>
  </si>
  <si>
    <t>15298988</t>
  </si>
  <si>
    <t>126</t>
  </si>
  <si>
    <t>5859482693</t>
  </si>
  <si>
    <t xml:space="preserve">Lepidlo na obklady a dlažby </t>
  </si>
  <si>
    <t>-213666935</t>
  </si>
  <si>
    <t>127</t>
  </si>
  <si>
    <t>998771201</t>
  </si>
  <si>
    <t>Presun hmôt pre podlahy z dlaždíc v objektoch výšky do 6m</t>
  </si>
  <si>
    <t>-144157704</t>
  </si>
  <si>
    <t>776</t>
  </si>
  <si>
    <t>Podlahy povlakové</t>
  </si>
  <si>
    <t>128</t>
  </si>
  <si>
    <t>776220110.S</t>
  </si>
  <si>
    <t>Lepenie povlakových podláh PVC homogénne alebo heterogénne na schodiskových stupňoch na stupnice rovné</t>
  </si>
  <si>
    <t>1768726610</t>
  </si>
  <si>
    <t>129</t>
  </si>
  <si>
    <t>284110000630.S</t>
  </si>
  <si>
    <t>Podlaha PVC heterogénna protišmyková, hrúbka do 2,5 mm</t>
  </si>
  <si>
    <t>1586628601</t>
  </si>
  <si>
    <t>130</t>
  </si>
  <si>
    <t>776220200.S</t>
  </si>
  <si>
    <t>Lepenie povlakových podláh PVC homogénne alebo heterogénne na schodiskových stupňoch na podstupnice</t>
  </si>
  <si>
    <t>327863571</t>
  </si>
  <si>
    <t>131</t>
  </si>
  <si>
    <t>398245363</t>
  </si>
  <si>
    <t>132</t>
  </si>
  <si>
    <t>776541100.S</t>
  </si>
  <si>
    <t>Lepenie povlakových podláh PVC heterogénnych v pásochn vr. soklíkov</t>
  </si>
  <si>
    <t>1044492702</t>
  </si>
  <si>
    <t>133</t>
  </si>
  <si>
    <t>284110000110.S</t>
  </si>
  <si>
    <t>Podlaha PVC heterogénna, hrúbka do 2,5 mm</t>
  </si>
  <si>
    <t>-445171309</t>
  </si>
  <si>
    <t>781</t>
  </si>
  <si>
    <t>Dokončovacie práce a obklady</t>
  </si>
  <si>
    <t>134</t>
  </si>
  <si>
    <t>781445062</t>
  </si>
  <si>
    <t>Montáž obkladov stien z obkladačiek hutných, keramických do tmelu</t>
  </si>
  <si>
    <t>-1769406913</t>
  </si>
  <si>
    <t>135</t>
  </si>
  <si>
    <t>5976559000</t>
  </si>
  <si>
    <t>Obkladačky keramické glazované hladké</t>
  </si>
  <si>
    <t>1849729933</t>
  </si>
  <si>
    <t>136</t>
  </si>
  <si>
    <t>5856111950.1</t>
  </si>
  <si>
    <t>CERESIT škárovacia hmota CE 33</t>
  </si>
  <si>
    <t>-623836147</t>
  </si>
  <si>
    <t>137</t>
  </si>
  <si>
    <t>5858400020</t>
  </si>
  <si>
    <t>Lepidlo na obklady a dlažby</t>
  </si>
  <si>
    <t>-118353116</t>
  </si>
  <si>
    <t>138</t>
  </si>
  <si>
    <t>998781201</t>
  </si>
  <si>
    <t>Presun hmôt pre obklady keramické v objektoch výšky do 6 m</t>
  </si>
  <si>
    <t>1890593217</t>
  </si>
  <si>
    <t>783</t>
  </si>
  <si>
    <t>Nátery</t>
  </si>
  <si>
    <t>139</t>
  </si>
  <si>
    <t>783894612.S</t>
  </si>
  <si>
    <t>Náter farbami akrylátovými ekologickými riediteľnými vodou, biely náter sadrokartónových stropov 2x</t>
  </si>
  <si>
    <t>-1253121578</t>
  </si>
  <si>
    <t>140</t>
  </si>
  <si>
    <t>783894622.S</t>
  </si>
  <si>
    <t>Náter farbami akrylátovými ekologickými riediteľnými vodou, biely náter sadrokartónových stien 2x</t>
  </si>
  <si>
    <t>-100861912</t>
  </si>
  <si>
    <t>Práce a dodávky M</t>
  </si>
  <si>
    <t>43-M</t>
  </si>
  <si>
    <t>Montáž oceľových konštrukcií</t>
  </si>
  <si>
    <t>141</t>
  </si>
  <si>
    <t>430861004.S</t>
  </si>
  <si>
    <t>Montáž a dodávka oceľového modulu 2700x6000x3400mm, vrátane povrchových úprav, označenie MODUL1, vrátane pomocných roštov</t>
  </si>
  <si>
    <t>-912496861</t>
  </si>
  <si>
    <t>142</t>
  </si>
  <si>
    <t>430861005.S</t>
  </si>
  <si>
    <t>Montáž a dodávka oceľového modulu 2570x6000x3400mm, vrátane povrchových úprav, označenie MODUL2, vrátane pomocných roštov</t>
  </si>
  <si>
    <t>-2043537116</t>
  </si>
  <si>
    <t>143</t>
  </si>
  <si>
    <t>430861006.S</t>
  </si>
  <si>
    <t>Montáž a dodávka oceľového modulu 2585x6000x3400mm, vrátane povrchových úprav, označenie MODUL3, vrátane pomocných roštov</t>
  </si>
  <si>
    <t>-251135742</t>
  </si>
  <si>
    <t>144</t>
  </si>
  <si>
    <t>430861007.S</t>
  </si>
  <si>
    <t>Montáž a dodávka oceľového modulu 3000x8000x3080mm, vrátane povrchových úprav, označenie MODUL4, vrátane pomocných roštov</t>
  </si>
  <si>
    <t>-275322087</t>
  </si>
  <si>
    <t>145</t>
  </si>
  <si>
    <t>430861008.S</t>
  </si>
  <si>
    <t>Montáž a dodávka oceľového modulu 2600x4025x3200mm, vrátane povrchových úprav, označenie MODUL5, vrátane pomocných roštov</t>
  </si>
  <si>
    <t>1598276348</t>
  </si>
  <si>
    <t>02 - Zdravotechnika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</si>
  <si>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</si>
  <si>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</si>
  <si>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</si>
  <si>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23-M - Montáže potrubia</t>
  </si>
  <si>
    <t>HZS - Hodinové zúčtovacie sadzby</t>
  </si>
  <si>
    <t>713482305</t>
  </si>
  <si>
    <t>Montaž trubíc  hr. do 13 mm, vnút.priemer 22 - 42 mm</t>
  </si>
  <si>
    <t>-98647391</t>
  </si>
  <si>
    <t>219</t>
  </si>
  <si>
    <t>283310002800</t>
  </si>
  <si>
    <t>Izolačná PE trubica 20x13 mm (d potrubia x hr. izolácie), nadrezaná</t>
  </si>
  <si>
    <t>-1347549066</t>
  </si>
  <si>
    <t>160</t>
  </si>
  <si>
    <t>283310003100</t>
  </si>
  <si>
    <t>Izolačná PE trubica 28x13 mm (d potrubia x hr. izolácie), nadrezaná</t>
  </si>
  <si>
    <t>540804425</t>
  </si>
  <si>
    <t>158</t>
  </si>
  <si>
    <t>283310003200</t>
  </si>
  <si>
    <t>Izolačná PE trubica 32x13 mm (d potrubia x hr. izolácie), nadrezaná</t>
  </si>
  <si>
    <t>-1404671430</t>
  </si>
  <si>
    <t>344</t>
  </si>
  <si>
    <t>283310003300</t>
  </si>
  <si>
    <t>Izolačná PE trubica 35x13 mm (d potrubia x hr. izolácie), nadrezaná</t>
  </si>
  <si>
    <t>1522046363</t>
  </si>
  <si>
    <t>228</t>
  </si>
  <si>
    <t>713482306</t>
  </si>
  <si>
    <t>Montaž trubíc hr. do 13 mm, vnút.priemer 43-52 mm</t>
  </si>
  <si>
    <t>976547988</t>
  </si>
  <si>
    <t>545</t>
  </si>
  <si>
    <t>283310003500.S</t>
  </si>
  <si>
    <t>Izolačná PE trubica dxhr. 42x13 mm, nadrezaná, na izolovanie rozvodov vody, kúrenia, zdravotechniky</t>
  </si>
  <si>
    <t>-1052482404</t>
  </si>
  <si>
    <t>998713201</t>
  </si>
  <si>
    <t>Presun hmôt pre izolácie tepelné v objektoch výšky do 6 m</t>
  </si>
  <si>
    <t>790977939</t>
  </si>
  <si>
    <t>998713292</t>
  </si>
  <si>
    <t>Izolácie tepelné, prípl.za presun nad vymedz. najväčšiu dopravnú vzdial. do 100 m</t>
  </si>
  <si>
    <t>-220620915</t>
  </si>
  <si>
    <t>721</t>
  </si>
  <si>
    <t>Zdravotechnika - vnútorná kanalizácia</t>
  </si>
  <si>
    <t>544</t>
  </si>
  <si>
    <t>721171205.S1</t>
  </si>
  <si>
    <t>Potrubie z rúr PP HT 32/3 mm ležaté zavesené</t>
  </si>
  <si>
    <t>-648917980</t>
  </si>
  <si>
    <t>500</t>
  </si>
  <si>
    <t>721171205.S2</t>
  </si>
  <si>
    <t>Potrubie z rúr PP HT 50/3 mm ležaté zavesené</t>
  </si>
  <si>
    <t>-1180494741</t>
  </si>
  <si>
    <t>564</t>
  </si>
  <si>
    <t>721172203.S</t>
  </si>
  <si>
    <t>Montáž odpadového HT potrubia vodorovného DN 40</t>
  </si>
  <si>
    <t>856411961</t>
  </si>
  <si>
    <t>565</t>
  </si>
  <si>
    <t>286140036800.S</t>
  </si>
  <si>
    <t>HT rúra hrdlová DN 40 dĺ. 1 m, PP systém pre rozvod vnútorného odpadu</t>
  </si>
  <si>
    <t>677798767</t>
  </si>
  <si>
    <t>566</t>
  </si>
  <si>
    <t>721172206.S</t>
  </si>
  <si>
    <t>Montáž odpadového HT potrubia vodorovného DN 50</t>
  </si>
  <si>
    <t>1367431111</t>
  </si>
  <si>
    <t>567</t>
  </si>
  <si>
    <t>286140037400.S</t>
  </si>
  <si>
    <t>HT rúra hrdlová DN 50 dĺ. 1 m, PP systém pre rozvod vnútorného odpadu</t>
  </si>
  <si>
    <t>-1939385384</t>
  </si>
  <si>
    <t>568</t>
  </si>
  <si>
    <t>721172209.S</t>
  </si>
  <si>
    <t>Montáž odpadového HT potrubia vodorovného DN 70</t>
  </si>
  <si>
    <t>-1989113650</t>
  </si>
  <si>
    <t>569</t>
  </si>
  <si>
    <t>286140038000.S</t>
  </si>
  <si>
    <t>HT rúra hrdlová DN 70 dĺ. 1 m, PP systém pre rozvod vnútorného odpadu</t>
  </si>
  <si>
    <t>-1542316599</t>
  </si>
  <si>
    <t>570</t>
  </si>
  <si>
    <t>721172212.S</t>
  </si>
  <si>
    <t>Montáž odpadového HT potrubia vodorovného DN 100</t>
  </si>
  <si>
    <t>-992476786</t>
  </si>
  <si>
    <t>571</t>
  </si>
  <si>
    <t>286140038600.S</t>
  </si>
  <si>
    <t>HT rúra hrdlová DN 100 dĺ. 1 m, PP systém pre rozvod vnútorného odpadu</t>
  </si>
  <si>
    <t>664531514</t>
  </si>
  <si>
    <t>572</t>
  </si>
  <si>
    <t>721172287.S</t>
  </si>
  <si>
    <t>Montáž kolena HT potrubia DN 40</t>
  </si>
  <si>
    <t>685935740</t>
  </si>
  <si>
    <t>573</t>
  </si>
  <si>
    <t>286540000600.S</t>
  </si>
  <si>
    <t>Koleno HT DN 40, PP systém pre beztlakový rozvod vnútorného odpadu</t>
  </si>
  <si>
    <t>-660417040</t>
  </si>
  <si>
    <t>574</t>
  </si>
  <si>
    <t>721172290.S</t>
  </si>
  <si>
    <t>Montáž kolena HT potrubia DN 50</t>
  </si>
  <si>
    <t>1994357405</t>
  </si>
  <si>
    <t>575</t>
  </si>
  <si>
    <t>286540001100.S</t>
  </si>
  <si>
    <t>Koleno HT DN 50, PP systém pre beztlakový rozvod vnútorného odpadu</t>
  </si>
  <si>
    <t>-1468796334</t>
  </si>
  <si>
    <t>576</t>
  </si>
  <si>
    <t>721172293.S</t>
  </si>
  <si>
    <t>Montáž kolena HT potrubia DN 70</t>
  </si>
  <si>
    <t>1818397166</t>
  </si>
  <si>
    <t>560</t>
  </si>
  <si>
    <t>286540002000.S</t>
  </si>
  <si>
    <t>Koleno DN 70, PP systém pre beztlakový rozvod vnútorného odpadu</t>
  </si>
  <si>
    <t>474782287</t>
  </si>
  <si>
    <t>577</t>
  </si>
  <si>
    <t>721172296.S</t>
  </si>
  <si>
    <t>Montáž kolena HT potrubia DN 100</t>
  </si>
  <si>
    <t>867032616</t>
  </si>
  <si>
    <t>578</t>
  </si>
  <si>
    <t>286540002500.S</t>
  </si>
  <si>
    <t>Koleno HT DN 100, PP systém pre beztlakový rozvod vnútorného odpadu</t>
  </si>
  <si>
    <t>354119748</t>
  </si>
  <si>
    <t>579</t>
  </si>
  <si>
    <t>721172309.S</t>
  </si>
  <si>
    <t>Montáž odbočky HT potrubia DN 50</t>
  </si>
  <si>
    <t>468273849</t>
  </si>
  <si>
    <t>580</t>
  </si>
  <si>
    <t>286540008500.S</t>
  </si>
  <si>
    <t>Odbočka HT DN 50, PP systém pre beztlakový rozvod vnútorného odpadu</t>
  </si>
  <si>
    <t>-606166796</t>
  </si>
  <si>
    <t>581</t>
  </si>
  <si>
    <t>721172315.S</t>
  </si>
  <si>
    <t>Montáž odbočky HT potrubia DN 100</t>
  </si>
  <si>
    <t>-1531219232</t>
  </si>
  <si>
    <t>582</t>
  </si>
  <si>
    <t>286540010600.S</t>
  </si>
  <si>
    <t>Odbočka DN 100, PP systém pre beztlakový rozvod vnútorného odpadu</t>
  </si>
  <si>
    <t>-515338323</t>
  </si>
  <si>
    <t>583</t>
  </si>
  <si>
    <t>721172327.S</t>
  </si>
  <si>
    <t>Montáž redukcie HT potrubia DN 50</t>
  </si>
  <si>
    <t>-304588558</t>
  </si>
  <si>
    <t>584</t>
  </si>
  <si>
    <t>286540006300.S</t>
  </si>
  <si>
    <t>Redukcia HT DN 50, PP systém pre beztlakový rozvod vnútorného odpadu</t>
  </si>
  <si>
    <t>-1034324823</t>
  </si>
  <si>
    <t>585</t>
  </si>
  <si>
    <t>721172330.S</t>
  </si>
  <si>
    <t>Montáž redukcie HT potrubia DN 70</t>
  </si>
  <si>
    <t>-1087766283</t>
  </si>
  <si>
    <t>586</t>
  </si>
  <si>
    <t>286540006400.S</t>
  </si>
  <si>
    <t>Redukcia HT DN 70, PP systém pre beztlakový rozvod vnútorného odpadu</t>
  </si>
  <si>
    <t>-1904773231</t>
  </si>
  <si>
    <t>587</t>
  </si>
  <si>
    <t>721172333.S</t>
  </si>
  <si>
    <t>Montáž redukcie HT potrubia DN 100</t>
  </si>
  <si>
    <t>117707761</t>
  </si>
  <si>
    <t>588</t>
  </si>
  <si>
    <t>286540006800.S</t>
  </si>
  <si>
    <t>Redukcia HT DN 100, PP systém pre beztlakový rozvod vnútorného odpadu</t>
  </si>
  <si>
    <t>704037568</t>
  </si>
  <si>
    <t>556</t>
  </si>
  <si>
    <t>721172107.S</t>
  </si>
  <si>
    <t>Potrubie z PVC - U odpadové zvislé hrdlové Dxt 75x1,8 mm</t>
  </si>
  <si>
    <t>1911642452</t>
  </si>
  <si>
    <t>557</t>
  </si>
  <si>
    <t>721172109.S</t>
  </si>
  <si>
    <t>Potrubie z PVC - U odpadové zvislé hrdlové Dxt 110x2,2 mm</t>
  </si>
  <si>
    <t>411116293</t>
  </si>
  <si>
    <t>170</t>
  </si>
  <si>
    <t>721174051</t>
  </si>
  <si>
    <t>Montáž tvarovky kanalizačného potrubia D 75 mm</t>
  </si>
  <si>
    <t>1182086410</t>
  </si>
  <si>
    <t>559</t>
  </si>
  <si>
    <t>286540141300.S</t>
  </si>
  <si>
    <t>Čistiaca tvarovka 90° s kruhovým servisným otvorom, D 75 mm</t>
  </si>
  <si>
    <t>-1263916793</t>
  </si>
  <si>
    <t>561</t>
  </si>
  <si>
    <t>286540009400.S</t>
  </si>
  <si>
    <t>Odbočka HT DN 70, PP systém pre beztlakový rozvod vnútorného odpadu</t>
  </si>
  <si>
    <t>1546137033</t>
  </si>
  <si>
    <t>173</t>
  </si>
  <si>
    <t>721174057</t>
  </si>
  <si>
    <t>Montáž tvarovky kanalizačného potrubia D 110 mm</t>
  </si>
  <si>
    <t>1253882717</t>
  </si>
  <si>
    <t>558</t>
  </si>
  <si>
    <t>286510021300.S</t>
  </si>
  <si>
    <t>Čistiaca tvarovka PVC-U, DN 110 pre hladký, kanalizačný, gravitačný systém</t>
  </si>
  <si>
    <t>-79299914</t>
  </si>
  <si>
    <t>562</t>
  </si>
  <si>
    <t>1296217660</t>
  </si>
  <si>
    <t>563</t>
  </si>
  <si>
    <t>286540016800</t>
  </si>
  <si>
    <t>Hrdlo dvojité DN 100, PP systém pre beztlakový rozvod vnútorného odpadu</t>
  </si>
  <si>
    <t>8595270</t>
  </si>
  <si>
    <t>504</t>
  </si>
  <si>
    <t>721175015</t>
  </si>
  <si>
    <t>Montáž zápachového uzáveru (sifónu) pre klimatizačné zariadenia</t>
  </si>
  <si>
    <t>1936877686</t>
  </si>
  <si>
    <t>505</t>
  </si>
  <si>
    <t>551620027100</t>
  </si>
  <si>
    <t>Vtokový lievik HL21, DN 32, (0,17 l/s), s protizápachovým uzáverom, vetranie a klimatizácia, PP</t>
  </si>
  <si>
    <t>1445061834</t>
  </si>
  <si>
    <t>721180923r</t>
  </si>
  <si>
    <t>Spojovací materiál kolená, spojky, odbočky nad vymedzené množstvo (5 % z ceny)</t>
  </si>
  <si>
    <t>149617418</t>
  </si>
  <si>
    <t>721194104</t>
  </si>
  <si>
    <t>Zriadenie prípojky na potrubí vyvedenie a upevnenie odpadových výpustiek D 40x1, 8</t>
  </si>
  <si>
    <t>1303398226</t>
  </si>
  <si>
    <t>487</t>
  </si>
  <si>
    <t>721194105.S</t>
  </si>
  <si>
    <t>Zriadenie prípojky na potrubí vyvedenie a upevnenie odpadových výpustiek D 50 mm</t>
  </si>
  <si>
    <t>1740931109</t>
  </si>
  <si>
    <t>721194109</t>
  </si>
  <si>
    <t>Zriadenie prípojky na potrubí vyvedenie a upevnenie odpadových výpustiek D 110x2, 3</t>
  </si>
  <si>
    <t>-753858727</t>
  </si>
  <si>
    <t>447</t>
  </si>
  <si>
    <t>721274103</t>
  </si>
  <si>
    <t>Ventilačné hlavice strešná - plastové DN 100 HL 810 alebo ekvivalent</t>
  </si>
  <si>
    <t>213038783</t>
  </si>
  <si>
    <t>345</t>
  </si>
  <si>
    <t>721290009.S</t>
  </si>
  <si>
    <t>Montáž privzdušňovacieho ventilu pre odpadové potrubia DN 75</t>
  </si>
  <si>
    <t>-1514206894</t>
  </si>
  <si>
    <t>346</t>
  </si>
  <si>
    <t>551610000300.S</t>
  </si>
  <si>
    <t>Privzdušňovacia hlavica DN 75, vnútorná kanalizácia, PP</t>
  </si>
  <si>
    <t>-464872790</t>
  </si>
  <si>
    <t>347</t>
  </si>
  <si>
    <t>721290012.S</t>
  </si>
  <si>
    <t>Montáž privzdušňovacieho ventilu pre odpadové potrubia DN 110</t>
  </si>
  <si>
    <t>-1066597724</t>
  </si>
  <si>
    <t>348</t>
  </si>
  <si>
    <t>551610000100.S</t>
  </si>
  <si>
    <t>Privzdušňovacia hlavica DN 110, vnútorná kanalizácia, PP</t>
  </si>
  <si>
    <t>22785049</t>
  </si>
  <si>
    <t>721290111</t>
  </si>
  <si>
    <t>Ostatné - skúška tesnosti kanalizácie v objektoch vodou do DN 125</t>
  </si>
  <si>
    <t>284275154</t>
  </si>
  <si>
    <t>998721201</t>
  </si>
  <si>
    <t>Presun hmôt pre vnútornú kanalizáciu v objektoch výšky do 6 m</t>
  </si>
  <si>
    <t>-257780771</t>
  </si>
  <si>
    <t>998721292</t>
  </si>
  <si>
    <t>Vnútorná kanalizácia, prípl.za presun nad vymedz. najväč. dopr. vzdial. do 100m</t>
  </si>
  <si>
    <t>1225211937</t>
  </si>
  <si>
    <t>722</t>
  </si>
  <si>
    <t>Zdravotechnika - vnútorný vodovod</t>
  </si>
  <si>
    <t>464</t>
  </si>
  <si>
    <t>722131316.S</t>
  </si>
  <si>
    <t>Potrubie z uhlíkovej ocele pozinkované, rúry lisovacie d 35x1,5 mm</t>
  </si>
  <si>
    <t>-1221462107</t>
  </si>
  <si>
    <t>589</t>
  </si>
  <si>
    <t>722171132.S</t>
  </si>
  <si>
    <t>Potrubie plasthliníkové D 20 mm vrátané kolien, odbočiek...</t>
  </si>
  <si>
    <t>-2122662431</t>
  </si>
  <si>
    <t>590</t>
  </si>
  <si>
    <t>722171133.S</t>
  </si>
  <si>
    <t>Potrubie plasthliníkové D 26 mm vrátané kolien, odbočiek...</t>
  </si>
  <si>
    <t>1590366220</t>
  </si>
  <si>
    <t>591</t>
  </si>
  <si>
    <t>722171134.S</t>
  </si>
  <si>
    <t>Potrubie plasthliníkové D 32 mm vrátané kolien, odbočiek...</t>
  </si>
  <si>
    <t>-41830467</t>
  </si>
  <si>
    <t>592</t>
  </si>
  <si>
    <t>722171135.S</t>
  </si>
  <si>
    <t>Potrubie plasthliníkové D 40 mm vrátané kolien, odbočiek...</t>
  </si>
  <si>
    <t>1772940937</t>
  </si>
  <si>
    <t>510</t>
  </si>
  <si>
    <t>722221020.S</t>
  </si>
  <si>
    <t>Montáž guľového kohúta závitového priameho pre vodu G 1</t>
  </si>
  <si>
    <t>-1023058036</t>
  </si>
  <si>
    <t>511</t>
  </si>
  <si>
    <t>551110005100.S</t>
  </si>
  <si>
    <t>Guľový uzáver pre vodu 1", niklovaná mosadz</t>
  </si>
  <si>
    <t>319443726</t>
  </si>
  <si>
    <t>468</t>
  </si>
  <si>
    <t>722221025.S</t>
  </si>
  <si>
    <t>Montáž guľového kohúta závitového priameho pre vodu G 5/4</t>
  </si>
  <si>
    <t>1877015952</t>
  </si>
  <si>
    <t>469</t>
  </si>
  <si>
    <t>551110005200.S</t>
  </si>
  <si>
    <t>Guľový uzáver pre vodu 5/4", niklovaná mosadz</t>
  </si>
  <si>
    <t>-387620762</t>
  </si>
  <si>
    <t>368</t>
  </si>
  <si>
    <t>722221070.S</t>
  </si>
  <si>
    <t>Montáž guľového kohúta závitového rohového pre vodu G 1/2</t>
  </si>
  <si>
    <t>1063994970</t>
  </si>
  <si>
    <t>369</t>
  </si>
  <si>
    <t>551110007700.S</t>
  </si>
  <si>
    <t>Guľový uzáver pre vodu rohový 1/2", niklovaná mosadz</t>
  </si>
  <si>
    <t>-1350437729</t>
  </si>
  <si>
    <t>335</t>
  </si>
  <si>
    <t>722221082.S</t>
  </si>
  <si>
    <t>Montáž guľového kohúta vypúšťacieho závitového G 1/2</t>
  </si>
  <si>
    <t>-711018679</t>
  </si>
  <si>
    <t>336</t>
  </si>
  <si>
    <t>551110011200.S</t>
  </si>
  <si>
    <t>Guľový uzáver vypúšťací s páčkou, 1/2" M, mosadz</t>
  </si>
  <si>
    <t>85522343</t>
  </si>
  <si>
    <t>532</t>
  </si>
  <si>
    <t>722221230.S</t>
  </si>
  <si>
    <t>Montáž tlakového redukčného závitového ventilu s manometrom G 1</t>
  </si>
  <si>
    <t>296532300</t>
  </si>
  <si>
    <t>533</t>
  </si>
  <si>
    <t>551110018300.S</t>
  </si>
  <si>
    <t>Tlakový redukčný ventil, 1" mm, so šróbením a manometrom, 1 až 6 bar, mosadz, plast</t>
  </si>
  <si>
    <t>976202408</t>
  </si>
  <si>
    <t>534</t>
  </si>
  <si>
    <t>722221280.S</t>
  </si>
  <si>
    <t>Montáž spätného ventilu závitového G 5/4</t>
  </si>
  <si>
    <t>-172463177</t>
  </si>
  <si>
    <t>535</t>
  </si>
  <si>
    <t>551110016700.S</t>
  </si>
  <si>
    <t>Spätný ventil kontrolovateľný, 5/4" FF, PN 16, mosadz, disk plast</t>
  </si>
  <si>
    <t>1974632866</t>
  </si>
  <si>
    <t>536</t>
  </si>
  <si>
    <t>722221320.S</t>
  </si>
  <si>
    <t>Montáž spätnej klapky závitovej pre vodu G 5/4</t>
  </si>
  <si>
    <t>431121582</t>
  </si>
  <si>
    <t>537</t>
  </si>
  <si>
    <t>551190001100.S</t>
  </si>
  <si>
    <t>Spätná klapka vodorovná závitová 5/4", PN 10, pre vodu, mosadz</t>
  </si>
  <si>
    <t>-947435110</t>
  </si>
  <si>
    <t>538</t>
  </si>
  <si>
    <t>722221375.S</t>
  </si>
  <si>
    <t>Montáž vodovodného filtra závitového G 5/4</t>
  </si>
  <si>
    <t>-590978868</t>
  </si>
  <si>
    <t>539</t>
  </si>
  <si>
    <t>422010003200.S</t>
  </si>
  <si>
    <t>Filter závitový na vodu 5/4", FF, PN 20, mosadz</t>
  </si>
  <si>
    <t>1675565110</t>
  </si>
  <si>
    <t>722231139r</t>
  </si>
  <si>
    <t>Montáž ostatných potrubných tvaroviek nad vymedzené množstvo (5 % z ceny)</t>
  </si>
  <si>
    <t>-2044139186</t>
  </si>
  <si>
    <t>722220111</t>
  </si>
  <si>
    <t>Montáž armatúry závitovej s jedným závitom, nástenka pre výtokový ventil G 1/2</t>
  </si>
  <si>
    <t>1203847872</t>
  </si>
  <si>
    <t>237</t>
  </si>
  <si>
    <t>197730011100</t>
  </si>
  <si>
    <t>Nástenné koleno s vnútorným závitom 20-Rp1/2 krátke, materiál: mosadz</t>
  </si>
  <si>
    <t>1310414938</t>
  </si>
  <si>
    <t>2862291600</t>
  </si>
  <si>
    <t>Prechod s vnútorným závitom 20 - Rp1/2</t>
  </si>
  <si>
    <t>2136796401</t>
  </si>
  <si>
    <t>291</t>
  </si>
  <si>
    <t>722250005</t>
  </si>
  <si>
    <t>Montáž hydrantového systému s tvarovo stálou hadicou D 25</t>
  </si>
  <si>
    <t>súb.</t>
  </si>
  <si>
    <t>58602239</t>
  </si>
  <si>
    <t>292</t>
  </si>
  <si>
    <t>449150000800</t>
  </si>
  <si>
    <t>Hydrantový systém s tvarovo stálou hadicou D 25 PH-PLUS, hadica 30 m, skriňa 710x710x245 mm, plné dvierka, prúdnica ekv. 10</t>
  </si>
  <si>
    <t>-1488867265</t>
  </si>
  <si>
    <t>722290226</t>
  </si>
  <si>
    <t>Tlaková skúška vodovodného potrubia do DN 50</t>
  </si>
  <si>
    <t>-1171842027</t>
  </si>
  <si>
    <t>722290234</t>
  </si>
  <si>
    <t>Prepláchnutie a dezinfekcia vodovodného potrubia do DN 80</t>
  </si>
  <si>
    <t>-1385037775</t>
  </si>
  <si>
    <t>998722201</t>
  </si>
  <si>
    <t>Presun hmôt pre vnútorný vodovod v objektoch výšky do 6 m</t>
  </si>
  <si>
    <t>-859479148</t>
  </si>
  <si>
    <t>998722292</t>
  </si>
  <si>
    <t>Vodovod, prípl.za presun nad vymedz. najväčšiu dopravnú vzdialenosť do 100m</t>
  </si>
  <si>
    <t>398061539</t>
  </si>
  <si>
    <t>725</t>
  </si>
  <si>
    <t>Zdravotechnika - zariaďovacie predmety</t>
  </si>
  <si>
    <t>550</t>
  </si>
  <si>
    <t>725119410.S</t>
  </si>
  <si>
    <t>Montáž záchodovej misy keramickej zavesenej s rovným odpadom</t>
  </si>
  <si>
    <t>2103131514</t>
  </si>
  <si>
    <t>551</t>
  </si>
  <si>
    <t>642360000500.S</t>
  </si>
  <si>
    <t>Misa záchodová keramická závesná so splachovacím okruhom</t>
  </si>
  <si>
    <t>-761717479</t>
  </si>
  <si>
    <t>552</t>
  </si>
  <si>
    <t>725119415.S</t>
  </si>
  <si>
    <t>Montáž záchodovej misy keramickej bezbariérovej</t>
  </si>
  <si>
    <t>-1370202188</t>
  </si>
  <si>
    <t>553</t>
  </si>
  <si>
    <t>642360004900.S</t>
  </si>
  <si>
    <t>Misa záchodová keramická závesná bezbariérová, bez splachovacieho okruhu</t>
  </si>
  <si>
    <t>-1710590224</t>
  </si>
  <si>
    <t>548</t>
  </si>
  <si>
    <t>725129201.S</t>
  </si>
  <si>
    <t>Montáž pisoáru keramického bez splachovacej nádrže</t>
  </si>
  <si>
    <t>-8917129</t>
  </si>
  <si>
    <t>549</t>
  </si>
  <si>
    <t>642510000100.S</t>
  </si>
  <si>
    <t>Pisoár keramický</t>
  </si>
  <si>
    <t>-1605791568</t>
  </si>
  <si>
    <t>554</t>
  </si>
  <si>
    <t>725149715.S</t>
  </si>
  <si>
    <t>Montáž predstenového systému záchodov do ľahkých stien s kovovou konštrukciou</t>
  </si>
  <si>
    <t>-1706213952</t>
  </si>
  <si>
    <t>555</t>
  </si>
  <si>
    <t>552370000100.S</t>
  </si>
  <si>
    <t>Predstenový systém pre závesné WC so splachovacou podomietkovou nádržou do ľahkých montovaných konštrukcií</t>
  </si>
  <si>
    <t>-63352538</t>
  </si>
  <si>
    <t>725219401</t>
  </si>
  <si>
    <t>Montáž umývadla na skrutky do muriva, bez výtokovej armatúry</t>
  </si>
  <si>
    <t>-792469585</t>
  </si>
  <si>
    <t>349</t>
  </si>
  <si>
    <t>642110004300.S</t>
  </si>
  <si>
    <t>Umývadlo keramické bežný typ</t>
  </si>
  <si>
    <t>-2057759505</t>
  </si>
  <si>
    <t>437</t>
  </si>
  <si>
    <t>6420135210R</t>
  </si>
  <si>
    <t>Umývadlo pre imobilných</t>
  </si>
  <si>
    <t>-1044778586</t>
  </si>
  <si>
    <t>470</t>
  </si>
  <si>
    <t>725241111r</t>
  </si>
  <si>
    <t>Montáž - žlabu sprchového</t>
  </si>
  <si>
    <t>-598463756</t>
  </si>
  <si>
    <t>471</t>
  </si>
  <si>
    <t>552240008700</t>
  </si>
  <si>
    <t>Žľab sprchový bez krytu nerezový HL50FF.0/90, DN 50, (0,7 l/s), dĺ. 900 mm, montáž do plochy, stavebná výška min. 90 mm</t>
  </si>
  <si>
    <t>-1358618226</t>
  </si>
  <si>
    <t>472</t>
  </si>
  <si>
    <t>725245122</t>
  </si>
  <si>
    <t>Montáž - zástena sprchová dvojkrídlová do výšky 2000 mm a šírky 900 mm</t>
  </si>
  <si>
    <t>1374478995</t>
  </si>
  <si>
    <t>473</t>
  </si>
  <si>
    <t>5548443200</t>
  </si>
  <si>
    <t>Sprchové dvierka 900 rozmer 880-940cm</t>
  </si>
  <si>
    <t>-1086700144</t>
  </si>
  <si>
    <t>444</t>
  </si>
  <si>
    <t>725291114.S</t>
  </si>
  <si>
    <t>Montáž doplnkov zariadení kúpeľní a záchodov, madlá</t>
  </si>
  <si>
    <t>-2034654452</t>
  </si>
  <si>
    <t>445</t>
  </si>
  <si>
    <t>552380012700</t>
  </si>
  <si>
    <t>Madlo nerezové univerzálne pevné, dĺžka 600 mm, povrch matný, SANELA alebo ekvivalent</t>
  </si>
  <si>
    <t>3057798</t>
  </si>
  <si>
    <t>149</t>
  </si>
  <si>
    <t>725333360</t>
  </si>
  <si>
    <t>Montáž výlevky keramickej voľne stojacej bez výtokovej armatúry</t>
  </si>
  <si>
    <t>1441669058</t>
  </si>
  <si>
    <t>150</t>
  </si>
  <si>
    <t>642710000200</t>
  </si>
  <si>
    <t>Výlevka stojatá keramická MIRA, rozmer 425x500x450 mm, plastová mreža, JIKA alebo ekvivalent</t>
  </si>
  <si>
    <t>-332966707</t>
  </si>
  <si>
    <t>725829201</t>
  </si>
  <si>
    <t>Montáž batérie umývadlovej a drezovej nástennej pákovej, alebo klasickej</t>
  </si>
  <si>
    <t>-702848654</t>
  </si>
  <si>
    <t>329</t>
  </si>
  <si>
    <t>551450003600</t>
  </si>
  <si>
    <t>Batéria umývadlová stojanková páková rozmer 166x116 mm, s click-clack odpadom, chróm</t>
  </si>
  <si>
    <t>-1090936914</t>
  </si>
  <si>
    <t>199</t>
  </si>
  <si>
    <t>551450000200r</t>
  </si>
  <si>
    <t>Batéria nástenná pre výlevku, rozmer dxšxv 253x147x103 mm, jednopáková, chróm</t>
  </si>
  <si>
    <t>469996254</t>
  </si>
  <si>
    <t>440</t>
  </si>
  <si>
    <t>551450003400r</t>
  </si>
  <si>
    <t>Batéria umývadlová nástenná páková pre imobilných, rozteč 150 mm, chróm</t>
  </si>
  <si>
    <t>1814033214</t>
  </si>
  <si>
    <t>484</t>
  </si>
  <si>
    <t>725829601.S</t>
  </si>
  <si>
    <t>Montáž batérie umývadlovej a drezovej stojankovej, pákovej alebo klasickej s mechanickým ovládaním</t>
  </si>
  <si>
    <t>-1201984768</t>
  </si>
  <si>
    <t>491</t>
  </si>
  <si>
    <t>551450000500</t>
  </si>
  <si>
    <t>Batéria drezová stojanková páková s výsuvnou sprchou a otočným výtokovým ramienkom, rozmer 417x340 mm, chróm</t>
  </si>
  <si>
    <t>405028154</t>
  </si>
  <si>
    <t>475</t>
  </si>
  <si>
    <t>725849201</t>
  </si>
  <si>
    <t>Montáž batérie sprchovej nástennej pákovej, klasickej</t>
  </si>
  <si>
    <t>1684409601</t>
  </si>
  <si>
    <t>476</t>
  </si>
  <si>
    <t>SP0001651</t>
  </si>
  <si>
    <t>Batéria nástenná sprchová bez príslušenstva, 1/2", pochrómovaná mosadz</t>
  </si>
  <si>
    <t>-60643670</t>
  </si>
  <si>
    <t>477</t>
  </si>
  <si>
    <t>725849205</t>
  </si>
  <si>
    <t>Montáž batérie sprchovej nástennej, držiak sprchy s nastaviteľnou výškou sprchy</t>
  </si>
  <si>
    <t>-937005140</t>
  </si>
  <si>
    <t>478</t>
  </si>
  <si>
    <t>5513006810</t>
  </si>
  <si>
    <t>Sprchová sada</t>
  </si>
  <si>
    <t>-25355805</t>
  </si>
  <si>
    <t>204</t>
  </si>
  <si>
    <t>725869301</t>
  </si>
  <si>
    <t>Montáž zápachovej uzávierky pre zariaďovacie predmety, umývadlovej do D 40</t>
  </si>
  <si>
    <t>205592575</t>
  </si>
  <si>
    <t>332</t>
  </si>
  <si>
    <t>551620006000</t>
  </si>
  <si>
    <t>Zápachová uzávierka kolenová uzatvárateľný pre umývadlá, d 40 mm, G 1 1/2" x 1 1/4", biely, s blokovaním spätného toku, vodorovný odtok, plast, GEBERIT</t>
  </si>
  <si>
    <t>-1723120702</t>
  </si>
  <si>
    <t>482</t>
  </si>
  <si>
    <t>725869311</t>
  </si>
  <si>
    <t>Montáž zápachovej uzávierky pre zariaďovacie predmety, drezová do D 50 (pre jeden drez)</t>
  </si>
  <si>
    <t>-1904736448</t>
  </si>
  <si>
    <t>483</t>
  </si>
  <si>
    <t>551620007100</t>
  </si>
  <si>
    <t>Zápachová uzávierka kolenová pre jednodielne drezy, d 50 mm, G 1 1/2", vodorovný odtok, úsporný, s uhlovou hadicovou prípojkou, plast, GEBERIT alebo ekvivalent</t>
  </si>
  <si>
    <t>840660992</t>
  </si>
  <si>
    <t>488</t>
  </si>
  <si>
    <t>725869320.S</t>
  </si>
  <si>
    <t>Montáž zápachovej uzávierky pre zariaďovacie predmety, pračkovej do D 40</t>
  </si>
  <si>
    <t>1919975713</t>
  </si>
  <si>
    <t>489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</si>
  <si>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</si>
  <si>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</si>
  <si>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2009545547</t>
  </si>
  <si>
    <t>542</t>
  </si>
  <si>
    <t>725869370.S</t>
  </si>
  <si>
    <t>Montáž zápachovej uzávierky pre zariaďovacie predmety, pisoárovej do D 40 mm</t>
  </si>
  <si>
    <t>-503015406</t>
  </si>
  <si>
    <t>543</t>
  </si>
  <si>
    <t>551620010800.S</t>
  </si>
  <si>
    <t>Zápachová uzávierka - sifón pre pisoáre DN 40</t>
  </si>
  <si>
    <t>-684283628</t>
  </si>
  <si>
    <t>998725201</t>
  </si>
  <si>
    <t>Presun hmôt pre zariaďovacie predmety v objektoch výšky do 6 m</t>
  </si>
  <si>
    <t>-65485074</t>
  </si>
  <si>
    <t>998725292</t>
  </si>
  <si>
    <t>Zariaďovacie predmety, prípl.za presun nad vymedz. najväčšiu dopravnú vzdialenosť do 100m</t>
  </si>
  <si>
    <t>1089180771</t>
  </si>
  <si>
    <t>23-M</t>
  </si>
  <si>
    <t>Montáže potrubia</t>
  </si>
  <si>
    <t>362</t>
  </si>
  <si>
    <t>552810005800.S</t>
  </si>
  <si>
    <t>Záves stropný nadstaviteľný</t>
  </si>
  <si>
    <t>256</t>
  </si>
  <si>
    <t>-1641607784</t>
  </si>
  <si>
    <t>546</t>
  </si>
  <si>
    <t>230203593</t>
  </si>
  <si>
    <t>Montáž USTN prechodka PE/oceľ s vonkajším závitom PE 100 SDR11 D 40/1 1/4"</t>
  </si>
  <si>
    <t>-102163305</t>
  </si>
  <si>
    <t>547</t>
  </si>
  <si>
    <t>286220027300.S</t>
  </si>
  <si>
    <t>Prechodka PE/oceľ s vonkajším závitom PE 100 SDR 11 D 40/1 1/4"</t>
  </si>
  <si>
    <t>228964344</t>
  </si>
  <si>
    <t>HZS</t>
  </si>
  <si>
    <t>Hodinové zúčtovacie sadzby</t>
  </si>
  <si>
    <t>HZS000111r</t>
  </si>
  <si>
    <t>Stavebno montážne práce menej náročne, pomocné alebo manupulačné (Tr 1) v rozsahu viac ako 8 hodín</t>
  </si>
  <si>
    <t>hod</t>
  </si>
  <si>
    <t>262144</t>
  </si>
  <si>
    <t>-1503253437</t>
  </si>
  <si>
    <t>218</t>
  </si>
  <si>
    <t>HZS000112</t>
  </si>
  <si>
    <t>Stavebno montážne práce náročnejšie, ucelené, obtiažne, rutinné (Tr. 2) v rozsahu viac ako 8 hodín náročnejšie</t>
  </si>
  <si>
    <t>-68091472</t>
  </si>
  <si>
    <t>03 - Rozvody vody, kanalizácie</t>
  </si>
  <si>
    <t>2 - Zakladanie</t>
  </si>
  <si>
    <t xml:space="preserve">    8 - Rúrové vedenie</t>
  </si>
  <si>
    <t>4 - Vodorovné konštrukcie</t>
  </si>
  <si>
    <t>279100015r</t>
  </si>
  <si>
    <t>Prestup v základoch  pre kanal.potrubia /250x250/ mm dĺžky 600 mm (po stenách polyst.10mm, zvyšok openiť pur penou)</t>
  </si>
  <si>
    <t>380258079</t>
  </si>
  <si>
    <t>279100031r</t>
  </si>
  <si>
    <t>Prestup v základoch  pre vodovo.potrubie D 110 mm dĺžky 600 mm (Sklolaminát.al PE potrubie D 110, potr.vystrediť cez dištančné objímky)</t>
  </si>
  <si>
    <t>-1934880223</t>
  </si>
  <si>
    <t>130201001</t>
  </si>
  <si>
    <t>Výkop jamy a ryhy v obmedzenom priestore horn. tr.3 ručne</t>
  </si>
  <si>
    <t>-524219489</t>
  </si>
  <si>
    <t>130001101r</t>
  </si>
  <si>
    <t>Príplatok k cenám za sťaženie výkopu - pre všetky triedy</t>
  </si>
  <si>
    <t>942624631</t>
  </si>
  <si>
    <t>162301101</t>
  </si>
  <si>
    <t>Vodorovné premiestnenie výkopku po spevnenej ceste z horniny tr.1-4, do 100 m3 na vzdialenosť do 500 m</t>
  </si>
  <si>
    <t>1127270236</t>
  </si>
  <si>
    <t>174101001</t>
  </si>
  <si>
    <t>Zásyp sypaninou so zhutnením jám, šachiet, rýh, zárezov alebo okolo objektov do 100 m3</t>
  </si>
  <si>
    <t>472504831</t>
  </si>
  <si>
    <t>175101102</t>
  </si>
  <si>
    <t>Obsyp potrubia sypaninou z vhodných hornín 1 až 4 s prehodením sypaniny</t>
  </si>
  <si>
    <t>29392654</t>
  </si>
  <si>
    <t>Rúrové vedenie</t>
  </si>
  <si>
    <t>871181002.S</t>
  </si>
  <si>
    <t>Montáž vodovodného potrubia z dvojvsrtvového PE 100 SDR11/PN16 zváraných natupo D 40x3,7 mm</t>
  </si>
  <si>
    <t>541580188</t>
  </si>
  <si>
    <t>286130033500.S</t>
  </si>
  <si>
    <t>Rúra HDPE na vodu PE100 PN16 SDR11 40x3,7x100 m</t>
  </si>
  <si>
    <t>1571447963</t>
  </si>
  <si>
    <t>286530020200.S</t>
  </si>
  <si>
    <t>Koleno 90° na tupo PE 100, na vodu, plyn a kanalizáciu, SDR 11 D 40 mm</t>
  </si>
  <si>
    <t>-696206756</t>
  </si>
  <si>
    <t>Vodorovné konštrukcie</t>
  </si>
  <si>
    <t>451572111</t>
  </si>
  <si>
    <t>Lôžko pod potrubie, stoky a drobné objekty, v otvorenom výkope z kameniva drobného ťaženého 0-4 mm</t>
  </si>
  <si>
    <t>-355423627</t>
  </si>
  <si>
    <t>721171109.S</t>
  </si>
  <si>
    <t>Potrubie HT odpadové ležaté hrdlové D 110 mm</t>
  </si>
  <si>
    <t>902084427</t>
  </si>
  <si>
    <t>721171110.S</t>
  </si>
  <si>
    <t>Potrubie HT odpadové ležaté hrdlové D 125 mm</t>
  </si>
  <si>
    <t>-925866476</t>
  </si>
  <si>
    <t>721171112.S</t>
  </si>
  <si>
    <t>Potrubie HT odpadové ležaté hrdlové D 160 mm</t>
  </si>
  <si>
    <t>799957372</t>
  </si>
  <si>
    <t>721172296</t>
  </si>
  <si>
    <t>749550260</t>
  </si>
  <si>
    <t>-306371919</t>
  </si>
  <si>
    <t>721172299</t>
  </si>
  <si>
    <t>Montáž kolena HT potrubia DN 125</t>
  </si>
  <si>
    <t>1387850208</t>
  </si>
  <si>
    <t>286540002700.S</t>
  </si>
  <si>
    <t>Koleno HT DN 125, PP systém pre beztlakový rozvod vnútorného odpadu</t>
  </si>
  <si>
    <t>283492110</t>
  </si>
  <si>
    <t>721172318</t>
  </si>
  <si>
    <t>Montáž odbočky HT potrubia DN 125</t>
  </si>
  <si>
    <t>-1989133102</t>
  </si>
  <si>
    <t>286540011300.S</t>
  </si>
  <si>
    <t>Odbočka HT DN 125, PP systém pre beztlakový rozvod vnútorného odpadu</t>
  </si>
  <si>
    <t>782790508</t>
  </si>
  <si>
    <t>721172333</t>
  </si>
  <si>
    <t>-79113934</t>
  </si>
  <si>
    <t>286540005600</t>
  </si>
  <si>
    <t>Redukcia HT DN 100/70, PP systém pre beztlakový rozvod vnútorného odpadu</t>
  </si>
  <si>
    <t>256218928</t>
  </si>
  <si>
    <t>721172336</t>
  </si>
  <si>
    <t>Montáž redukcie HT potrubia DN 125</t>
  </si>
  <si>
    <t>255657942</t>
  </si>
  <si>
    <t>286540005700</t>
  </si>
  <si>
    <t>Redukcia HT DN 125/100, PP systém pre beztlakový rozvod vnútorného odpadu, PIPELIFE</t>
  </si>
  <si>
    <t>469780936</t>
  </si>
  <si>
    <t>721172339</t>
  </si>
  <si>
    <t>Montáž redukcie HT potrubia DN 150</t>
  </si>
  <si>
    <t>-945141283</t>
  </si>
  <si>
    <t>286540005900.S</t>
  </si>
  <si>
    <t>Redukcia HT DN 150, PP systém pre beztlakový rozvod vnútorného odpadu</t>
  </si>
  <si>
    <t>-361950231</t>
  </si>
  <si>
    <t>721172339r</t>
  </si>
  <si>
    <t>Tvarovky nad rámec (% z ceny)</t>
  </si>
  <si>
    <t>270172800</t>
  </si>
  <si>
    <t>-1943881384</t>
  </si>
  <si>
    <t>488551651</t>
  </si>
  <si>
    <t>-1887380692</t>
  </si>
  <si>
    <t>998721299.S</t>
  </si>
  <si>
    <t>Vnútorná kanalizácia, prípl.za každých ďalších i začatých 1000 m nad 1000 m</t>
  </si>
  <si>
    <t>488611101</t>
  </si>
  <si>
    <t>230230016</t>
  </si>
  <si>
    <t>Hlavná tlaková skúška vzduchom 0, 6 MPa DN 50</t>
  </si>
  <si>
    <t>-703935567</t>
  </si>
  <si>
    <t>230230019.S</t>
  </si>
  <si>
    <t>Hlavná tlaková skúška vzduchom 0, 6 MPa DN 125</t>
  </si>
  <si>
    <t>1042060869</t>
  </si>
  <si>
    <t>230230121r</t>
  </si>
  <si>
    <t>Príprava na tlakovú skúšku kanalizácie a vody</t>
  </si>
  <si>
    <t>úsek</t>
  </si>
  <si>
    <t>-1533543688</t>
  </si>
  <si>
    <t>04 - Vykurovanie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</si>
  <si>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</si>
  <si>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</si>
  <si>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</si>
  <si>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973031619</t>
  </si>
  <si>
    <t>Vyserezanie kapsy pre klátiky a krabice, veľkosti do 150x150x100 mm,  -0,00300t</t>
  </si>
  <si>
    <t>1361169487</t>
  </si>
  <si>
    <t>713482121</t>
  </si>
  <si>
    <t>Montáž trubíc z PE, hr.15-20 mm,vnút.priemer do 38 mm</t>
  </si>
  <si>
    <t>1884926100</t>
  </si>
  <si>
    <t>176</t>
  </si>
  <si>
    <t>283310002700</t>
  </si>
  <si>
    <t>Izolačná PE trubica TUBOLIT DG 18x13 mm (d potrubia x hr. izolácie), nadrezaná, AZ FLEX alebo ekvivalent</t>
  </si>
  <si>
    <t>-1544672535</t>
  </si>
  <si>
    <t>213</t>
  </si>
  <si>
    <t>Izolačná PE trubica TUBOLIT DG 20x13 mm (d potrubia x hr. izolácie), nadrezaná, AZ FLEX alebo ekvivalent</t>
  </si>
  <si>
    <t>-1757077615</t>
  </si>
  <si>
    <t>154</t>
  </si>
  <si>
    <t>Izolačná PE trubica TUBOLIT DG 28x13 mm (d potrubia x hr. izolácie), nadrezaná, AZ FLEX alebo ekvivalent</t>
  </si>
  <si>
    <t>-583303934</t>
  </si>
  <si>
    <t>Izolačná PE trubica TUBOLIT DG 32x13 mm (d potrubia x hr. izolácie), nadrezaná, AZ FLEX alebo ekvivalent</t>
  </si>
  <si>
    <t>-1173937452</t>
  </si>
  <si>
    <t>-1486478779</t>
  </si>
  <si>
    <t>232</t>
  </si>
  <si>
    <t>998713294.S</t>
  </si>
  <si>
    <t>Izolácie tepelné, prípl.za presun nad vymedz. najväčšiu dopravnú vzdial. do 1000 m</t>
  </si>
  <si>
    <t>1377819991</t>
  </si>
  <si>
    <t>231</t>
  </si>
  <si>
    <t>998713299.S</t>
  </si>
  <si>
    <t>Izolácie tepelné, prípl.za presun za každých ďalších aj začatých 1000 m nad 1000 m</t>
  </si>
  <si>
    <t>-61150957</t>
  </si>
  <si>
    <t>733</t>
  </si>
  <si>
    <t>Ústredné kúrenie, rozvodné potrubie</t>
  </si>
  <si>
    <t>233</t>
  </si>
  <si>
    <t>733167100.S</t>
  </si>
  <si>
    <t>Montáž plasthliníkového potrubia lisovaním D 16x2,0</t>
  </si>
  <si>
    <t>-1137038116</t>
  </si>
  <si>
    <t>234</t>
  </si>
  <si>
    <t>286210003700.S</t>
  </si>
  <si>
    <t>Rúra plasthliníková D 16 mm, kotúč</t>
  </si>
  <si>
    <t>117244837</t>
  </si>
  <si>
    <t>214</t>
  </si>
  <si>
    <t>733167103</t>
  </si>
  <si>
    <t>Montáž plasthliníkového potrubia lisovaním D 20,2x2,9</t>
  </si>
  <si>
    <t>1135341675</t>
  </si>
  <si>
    <t>235</t>
  </si>
  <si>
    <t>286210003900.S</t>
  </si>
  <si>
    <t>Rúra plasthliníková D 20 mm, kotúč</t>
  </si>
  <si>
    <t>-1589713103</t>
  </si>
  <si>
    <t>190</t>
  </si>
  <si>
    <t>733167106</t>
  </si>
  <si>
    <t>Montáž plasthliníkového potrubia lisovaním D 25x3,7</t>
  </si>
  <si>
    <t>-1860998761</t>
  </si>
  <si>
    <t>236</t>
  </si>
  <si>
    <t>286210004000.S</t>
  </si>
  <si>
    <t>Rúra plasthliníková D 26 mm, kotúč</t>
  </si>
  <si>
    <t>89689755</t>
  </si>
  <si>
    <t>178</t>
  </si>
  <si>
    <t>733167109</t>
  </si>
  <si>
    <t>Montáž plasthliníkového potrubia lisovaním D 32x4,7</t>
  </si>
  <si>
    <t>-774301531</t>
  </si>
  <si>
    <t>286210004100.S</t>
  </si>
  <si>
    <t>Rúra plasthliníková D 32 mm, kotúč</t>
  </si>
  <si>
    <t>261858444</t>
  </si>
  <si>
    <t>182</t>
  </si>
  <si>
    <t>733167157</t>
  </si>
  <si>
    <t>Montáž plasthliníkového prechodu lisovaním D 16</t>
  </si>
  <si>
    <t>475997293</t>
  </si>
  <si>
    <t>183</t>
  </si>
  <si>
    <t>P701611</t>
  </si>
  <si>
    <t>Tvarovka lis. závitová - prechod 16 x 2 - R 1/2" vo.z.</t>
  </si>
  <si>
    <t>-1623667478</t>
  </si>
  <si>
    <t>278</t>
  </si>
  <si>
    <t>733167166.S</t>
  </si>
  <si>
    <t>Montáž plasthliníkového prechodu lisovaním D 32 mm</t>
  </si>
  <si>
    <t>1663387793</t>
  </si>
  <si>
    <t>279</t>
  </si>
  <si>
    <t>198730022600.S</t>
  </si>
  <si>
    <t>Prechod s prevlečnou maticou pre plasthliníkové potrubia(tesniaca naplocho) 32 - G1, červený bronz</t>
  </si>
  <si>
    <t>-990449473</t>
  </si>
  <si>
    <t>276</t>
  </si>
  <si>
    <t>733167178.S</t>
  </si>
  <si>
    <t>Montáž plasthliníkového kolena lisovaním D 16 mm</t>
  </si>
  <si>
    <t>-622020408</t>
  </si>
  <si>
    <t>277</t>
  </si>
  <si>
    <t>P711600</t>
  </si>
  <si>
    <t>HERZ Tvarovka lis. - koleno 90°, 16 x 2</t>
  </si>
  <si>
    <t>1935175147</t>
  </si>
  <si>
    <t>733167184</t>
  </si>
  <si>
    <t>Montáž plasthliníkového kolena lisovaním D 25</t>
  </si>
  <si>
    <t>-462490879</t>
  </si>
  <si>
    <t>205</t>
  </si>
  <si>
    <t>P712600</t>
  </si>
  <si>
    <t>Tvarovka lis. - koleno 90°, 26 x 3</t>
  </si>
  <si>
    <t>-437836475</t>
  </si>
  <si>
    <t>245</t>
  </si>
  <si>
    <t>733167199.S</t>
  </si>
  <si>
    <t>Montáž plasthliníkového T-kusu lisovaním D 16 mm</t>
  </si>
  <si>
    <t>-1581153257</t>
  </si>
  <si>
    <t>249</t>
  </si>
  <si>
    <t>P721600</t>
  </si>
  <si>
    <t>Tvarovka lis. - T-kus 16 x 2 rovnoramenný</t>
  </si>
  <si>
    <t>472407357</t>
  </si>
  <si>
    <t>250</t>
  </si>
  <si>
    <t>P721603</t>
  </si>
  <si>
    <t>Tvarovka lis. - T-kus, 16 x 2 - 20 x 2 - 16 x 2 s vedľajšou vetvou zväčšeného priemeru</t>
  </si>
  <si>
    <t>625677777</t>
  </si>
  <si>
    <t>247</t>
  </si>
  <si>
    <t>733167200.S</t>
  </si>
  <si>
    <t>Montáž plasthliníkového T-kusu lisovaním D 20 mm</t>
  </si>
  <si>
    <t>-423338227</t>
  </si>
  <si>
    <t>251</t>
  </si>
  <si>
    <t>P722000</t>
  </si>
  <si>
    <t>Tvarovka lis. - T-kus, 20 x 2 rovnoramenný</t>
  </si>
  <si>
    <t>-1777581278</t>
  </si>
  <si>
    <t>252</t>
  </si>
  <si>
    <t>P722001</t>
  </si>
  <si>
    <t>Tvarovka lis. - T-kus, 20 x 2 - 16 x 2 - 20 x 2 stredná vetva redukovaná</t>
  </si>
  <si>
    <t>1161376108</t>
  </si>
  <si>
    <t>253</t>
  </si>
  <si>
    <t>P722003</t>
  </si>
  <si>
    <t>Tvarovka lis. - T-kus redukovaný, 20 x 2 - 16 x 2 - 16 x 2</t>
  </si>
  <si>
    <t>-758243384</t>
  </si>
  <si>
    <t>254</t>
  </si>
  <si>
    <t>P722008</t>
  </si>
  <si>
    <t>Tvarovka lis. - T-kus redukovaný, 20 x 2 - 20 x 2 - 16 x 2</t>
  </si>
  <si>
    <t>-1526174702</t>
  </si>
  <si>
    <t>248</t>
  </si>
  <si>
    <t>733167400</t>
  </si>
  <si>
    <t>Montáž plasthliníkového T-kusu lisovaním D 26 mm</t>
  </si>
  <si>
    <t>175303886</t>
  </si>
  <si>
    <t>255</t>
  </si>
  <si>
    <t>P722614</t>
  </si>
  <si>
    <t>Tvarovka lis. - T-kus redukovaný, 26 x 3 - 20 x 2 - 20 x 2</t>
  </si>
  <si>
    <t>1771732292</t>
  </si>
  <si>
    <t>P722603</t>
  </si>
  <si>
    <t>Tvarovka lis. - T-kus, 26 x 3 - 16 x 2 - 26 x 3 stredná vetva redukovaná</t>
  </si>
  <si>
    <t>1079525962</t>
  </si>
  <si>
    <t>257</t>
  </si>
  <si>
    <t>P722617</t>
  </si>
  <si>
    <t>Tvarovka lis.  - T-kus, 26 x 3 - 32 x 3 - 26 x 3 s vedľajšou vetvou zväčšeného priemeru</t>
  </si>
  <si>
    <t>-541847025</t>
  </si>
  <si>
    <t>207</t>
  </si>
  <si>
    <t>733167206</t>
  </si>
  <si>
    <t>Montáž plasthliníkového T-kusu lisovaním D 32 mm</t>
  </si>
  <si>
    <t>-2022653810</t>
  </si>
  <si>
    <t>258</t>
  </si>
  <si>
    <t>P723214</t>
  </si>
  <si>
    <t>Tvarovka lis. - T kus redukovaný, 32 x 3 - 32 x 3 - 26 x 3</t>
  </si>
  <si>
    <t>-1121336853</t>
  </si>
  <si>
    <t>733191301</t>
  </si>
  <si>
    <t>Tlaková skúška plastového potrubia do 32 mm</t>
  </si>
  <si>
    <t>953365738</t>
  </si>
  <si>
    <t>259</t>
  </si>
  <si>
    <t>733191302.S</t>
  </si>
  <si>
    <t>Tlaková skúška plastového potrubia nad 32 do 63 mm</t>
  </si>
  <si>
    <t>1996146035</t>
  </si>
  <si>
    <t>998733201</t>
  </si>
  <si>
    <t>Presun hmôt pre rozvody potrubia v objektoch výšky do 6 m</t>
  </si>
  <si>
    <t>-175822653</t>
  </si>
  <si>
    <t>260</t>
  </si>
  <si>
    <t>998733294.S</t>
  </si>
  <si>
    <t>Rozvody potrubia, prípl.za presun nad vymedz. najväčšiu dopravnú vzdial. do 1000 m</t>
  </si>
  <si>
    <t>-1568376099</t>
  </si>
  <si>
    <t>261</t>
  </si>
  <si>
    <t>998733299.S</t>
  </si>
  <si>
    <t>Rozvody potrubia, prípl.za presun za každých ďaľších i začatých 1000 m nad 1000 m</t>
  </si>
  <si>
    <t>764125943</t>
  </si>
  <si>
    <t>734</t>
  </si>
  <si>
    <t>Ústredné kúrenie, armatúry.</t>
  </si>
  <si>
    <t>734209112</t>
  </si>
  <si>
    <t>Montáž závitovej armatúry s 2 závitmi do G 1/2</t>
  </si>
  <si>
    <t>1016512206</t>
  </si>
  <si>
    <t>1376611</t>
  </si>
  <si>
    <t>3000 Diel pripájací rohový pre 2-rúrk. sústavy, obojstr. uzatvárat., pripoj. telesa G 3/4, pripoj. na rúru vonk. závit. G 3/4 s kuž. tesnením, HERZ</t>
  </si>
  <si>
    <t>877426108</t>
  </si>
  <si>
    <t>147220</t>
  </si>
  <si>
    <t>Štvorcestný ventil HERZ-VUA-40 pre dvojrúrkové vykurovacie sústavy, rohový</t>
  </si>
  <si>
    <t>-580433542</t>
  </si>
  <si>
    <t>280</t>
  </si>
  <si>
    <t>734223150</t>
  </si>
  <si>
    <t>Montáž vyvažovacieho ventilu priameho pre kúrenie DN 15</t>
  </si>
  <si>
    <t>-1518624959</t>
  </si>
  <si>
    <t>282</t>
  </si>
  <si>
    <t>1421701</t>
  </si>
  <si>
    <t>HERZ Ventil STRÖMAX-GM 2013 DN 15 (normálny prietok, kvs=6,05 m3/h), priamy, vyvažovací, s meracími ventilčekmi pre meranie tlakovej diferencie, 2 vrty 1/4 uzatvorené uzávermi, hrdlo x hrdlo</t>
  </si>
  <si>
    <t>-869639853</t>
  </si>
  <si>
    <t>734223208</t>
  </si>
  <si>
    <t>Montáž termostatickej hlavice kvapalinovej jednoduchej</t>
  </si>
  <si>
    <t>-1270677466</t>
  </si>
  <si>
    <t>1923007</t>
  </si>
  <si>
    <t>Hlavica termostatická Design, M 28x1,5 s kvap. snímačom, poloha 0, nastav. protimraz. ochrana pri cca 6°C, od 6-30 °C, HERZ</t>
  </si>
  <si>
    <t>-1286255366</t>
  </si>
  <si>
    <t>1923006</t>
  </si>
  <si>
    <t>Hlavica termostatická Design, M 30x1,5 s kvap. snímačom, poloha 0, nastav. protimraz. ochrana pri cca 6°C, od 6-30 °C, HERZ</t>
  </si>
  <si>
    <t>-1630861948</t>
  </si>
  <si>
    <t>998734201</t>
  </si>
  <si>
    <t>Presun hmôt pre armatúry v objektoch výšky do 6 m</t>
  </si>
  <si>
    <t>-399130421</t>
  </si>
  <si>
    <t>238</t>
  </si>
  <si>
    <t>998734294.S</t>
  </si>
  <si>
    <t>Armatúry, prípl.za presun nad vymedz. najväčšiu dopravnú vzdialenosť do 1000 m</t>
  </si>
  <si>
    <t>-1949075486</t>
  </si>
  <si>
    <t>239</t>
  </si>
  <si>
    <t>998734299.S</t>
  </si>
  <si>
    <t>Armatúry, prípl.za presun za každých ďaľších i začatých 1000 m nad 1000 m</t>
  </si>
  <si>
    <t>-1329605817</t>
  </si>
  <si>
    <t>HZS000211r</t>
  </si>
  <si>
    <t>Ostatné prepojovacie potrubia a potrubné spojovacie tvarovky (flexi nerez.rúrky, matice, kolená, vsuvky, ...) % z ceny</t>
  </si>
  <si>
    <t>sub</t>
  </si>
  <si>
    <t>1829300322</t>
  </si>
  <si>
    <t>735</t>
  </si>
  <si>
    <t>Ústredné kúrenie, vykurovacie telesá</t>
  </si>
  <si>
    <t>735000912</t>
  </si>
  <si>
    <t>Vyregulovanie dvojregulačného ventilu s termostatickým ovládaním</t>
  </si>
  <si>
    <t>-1547305757</t>
  </si>
  <si>
    <t>152</t>
  </si>
  <si>
    <t>735153300</t>
  </si>
  <si>
    <t>Príplatok k cene za odvzdušňovací ventil telies s príplatkom 8 %</t>
  </si>
  <si>
    <t>-1290366400</t>
  </si>
  <si>
    <t>262</t>
  </si>
  <si>
    <t>735154040.S</t>
  </si>
  <si>
    <t>Montáž vykurovacieho telesa panelového jednoradového 600 mm/ dĺžky 400-600 mm</t>
  </si>
  <si>
    <t>-209136248</t>
  </si>
  <si>
    <t>263</t>
  </si>
  <si>
    <t>V00216004009016011</t>
  </si>
  <si>
    <t>Oceľové panelové radiátory KORAD 21VK 600x400, s pripojením vpravo/vľavo, s 2 panelmi a 1 konvektorom</t>
  </si>
  <si>
    <t>581969839</t>
  </si>
  <si>
    <t>268</t>
  </si>
  <si>
    <t>V00226006009016011</t>
  </si>
  <si>
    <t>Oceľové panelové radiátory KORAD 22VK 600x600, s pripojením vpravo/vľavo, s 2 panelmi a 2 konvektormi</t>
  </si>
  <si>
    <t>955654790</t>
  </si>
  <si>
    <t>227</t>
  </si>
  <si>
    <t>735154041</t>
  </si>
  <si>
    <t>Montáž vykurovacieho telesa panelového jednoradového 600 mm/ dĺžky 700-900 mm</t>
  </si>
  <si>
    <t>624975956</t>
  </si>
  <si>
    <t>264</t>
  </si>
  <si>
    <t>V00216008009016011</t>
  </si>
  <si>
    <t>Oceľové panelové radiátory KORAD 21VK 600x800, s pripojením vpravo/vľavo, s 2 panelmi a 1 konvektorom</t>
  </si>
  <si>
    <t>-1524143686</t>
  </si>
  <si>
    <t>269</t>
  </si>
  <si>
    <t>V00226008009016011</t>
  </si>
  <si>
    <t>Oceľové panelové radiátory KORAD 22VK 600x800, s pripojením vpravo/vľavo, s 2 panelmi a 2 konvektormi</t>
  </si>
  <si>
    <t>652334391</t>
  </si>
  <si>
    <t>148</t>
  </si>
  <si>
    <t>735154142</t>
  </si>
  <si>
    <t>Montáž vykurovacieho telesa panelového dvojradového výšky 600 mm/ dĺžky 1000-1200 mm</t>
  </si>
  <si>
    <t>-972305868</t>
  </si>
  <si>
    <t>270</t>
  </si>
  <si>
    <t>V00226010009016011</t>
  </si>
  <si>
    <t>Oceľové panelové radiátory KORAD 22VK 600x1000, s pripojením vpravo/vľavo, s 2 panelmi a 2 konvektormi</t>
  </si>
  <si>
    <t>-1748275481</t>
  </si>
  <si>
    <t>271</t>
  </si>
  <si>
    <t>V00226012009016011</t>
  </si>
  <si>
    <t>Oceľové panelové radiátory KORAD 22VK 600x1200, s pripojením vpravo/vľavo, s 2 panelmi a 2 konvektormi</t>
  </si>
  <si>
    <t>-908503670</t>
  </si>
  <si>
    <t>265</t>
  </si>
  <si>
    <t>V00216010009016011</t>
  </si>
  <si>
    <t>Oceľové panelové radiátory KORAD 21VK 600x1000, s pripojením vpravo/vľavo, s 2 panelmi a 1 konvektorom</t>
  </si>
  <si>
    <t>-798880988</t>
  </si>
  <si>
    <t>266</t>
  </si>
  <si>
    <t>735154143.S</t>
  </si>
  <si>
    <t>Montáž vykurovacieho telesa panelového dvojradového výšky 600 mm/ dĺžky 1400-1800 mm</t>
  </si>
  <si>
    <t>-1651385369</t>
  </si>
  <si>
    <t>272</t>
  </si>
  <si>
    <t>V00226014009016011</t>
  </si>
  <si>
    <t>Oceľové panelové radiátory KORAD 22VK 600x1400, s pripojením vpravo/vľavo, s 2 panelmi a 2 konvektormi</t>
  </si>
  <si>
    <t>-10774749</t>
  </si>
  <si>
    <t>273</t>
  </si>
  <si>
    <t>V00226016009016011</t>
  </si>
  <si>
    <t>Oceľové panelové radiátory KORAD 22VK 600x1600, s pripojením vpravo/vľavo, s 2 panelmi a 2 konvektormi</t>
  </si>
  <si>
    <t>-903915427</t>
  </si>
  <si>
    <t>267</t>
  </si>
  <si>
    <t>V00216014009016011</t>
  </si>
  <si>
    <t>Oceľové panelové radiátory KORAD 21VK 600x1400, s pripojením vpravo/vľavo, s 2 panelmi a 1 konvektorom</t>
  </si>
  <si>
    <t>111864805</t>
  </si>
  <si>
    <t>274</t>
  </si>
  <si>
    <t>735154152.S</t>
  </si>
  <si>
    <t>Montáž vykurovacieho telesa panelového dvojradového výšky 900 mm/ dĺžky 1000-1200 mm</t>
  </si>
  <si>
    <t>1622642817</t>
  </si>
  <si>
    <t>275</t>
  </si>
  <si>
    <t>V00229010009016011</t>
  </si>
  <si>
    <t>Oceľové panelové radiátory KORAD 22VK 900x1000, s pripojením vpravo/vľavo, s 2 panelmi a 2 konvektormi</t>
  </si>
  <si>
    <t>423989510</t>
  </si>
  <si>
    <t>151</t>
  </si>
  <si>
    <t>735158120</t>
  </si>
  <si>
    <t>Vykurovacie telesá panelové, tlaková skúška telesa vodou U. S. Steel Košice dvojradového</t>
  </si>
  <si>
    <t>-1729380309</t>
  </si>
  <si>
    <t>196</t>
  </si>
  <si>
    <t>735162140</t>
  </si>
  <si>
    <t>Montáž vykurovacieho telesa rúrkového výšky 1500 mm</t>
  </si>
  <si>
    <t>77267244</t>
  </si>
  <si>
    <t>226</t>
  </si>
  <si>
    <t>484520001900</t>
  </si>
  <si>
    <t>Teleso vykurovacie rebríkové oceľové KORALUX RONDO CLASSIC KRC, lxvxhĺ 450x1500x54 mm, pripojenie G 1/2" vnútorné, KORADO</t>
  </si>
  <si>
    <t>-1631698282</t>
  </si>
  <si>
    <t>153</t>
  </si>
  <si>
    <t>735191910</t>
  </si>
  <si>
    <t>Napustenie vody do vykurovacieho systému vrátane potrubia o v. pl. vykurovacích telies</t>
  </si>
  <si>
    <t>-1814728383</t>
  </si>
  <si>
    <t>240</t>
  </si>
  <si>
    <t>998735201.S</t>
  </si>
  <si>
    <t>Presun hmôt pre vykurovacie telesá v objektoch výšky do 6 m</t>
  </si>
  <si>
    <t>-1580721605</t>
  </si>
  <si>
    <t>241</t>
  </si>
  <si>
    <t>998735294.S</t>
  </si>
  <si>
    <t>Vykurovacie telesá, prípl.za presun nad vymedz. najväčšiu dopr. vzdial. do 1000 m</t>
  </si>
  <si>
    <t>1879768544</t>
  </si>
  <si>
    <t>242</t>
  </si>
  <si>
    <t>998735299.S</t>
  </si>
  <si>
    <t>Vykurovacie telesá, prípl.za presun za každých ďaľších i začatých 1000 m nad 1000 m</t>
  </si>
  <si>
    <t>578651407</t>
  </si>
  <si>
    <t>230180066r</t>
  </si>
  <si>
    <t>Prepoj.potrubie dopúšťanie vody do UK (potrubie, prechodky, spoj.tvarovky, kotvenie, izolácia)</t>
  </si>
  <si>
    <t>-1156241259</t>
  </si>
  <si>
    <t>HZS000213</t>
  </si>
  <si>
    <t>Uvedenie technológie a zariadení do prevádzky, spustenie a nastavenie čerpadla podlahovkového okruhu</t>
  </si>
  <si>
    <t>1101153084</t>
  </si>
  <si>
    <t>HZS000312</t>
  </si>
  <si>
    <t>Skúšobná prevádzka vykurovacieho systému, vyregulovanie</t>
  </si>
  <si>
    <t>645948812</t>
  </si>
  <si>
    <t>244</t>
  </si>
  <si>
    <t>HZS000311.S</t>
  </si>
  <si>
    <t>Stavebno montážne práce menej náročne, pomocné alebo manipulačné (Tr. 1) v rozsahu menej ako 4 hodiny</t>
  </si>
  <si>
    <t>1616710681</t>
  </si>
  <si>
    <t>243</t>
  </si>
  <si>
    <t>HZS000313.S</t>
  </si>
  <si>
    <t>Stavebno montážne práce náročné ucelené - odborné, tvorivé remeselné (Tr. 3) v rozsahu menej ako 4 hodiny</t>
  </si>
  <si>
    <t>2002911734</t>
  </si>
  <si>
    <t>05 - UK - Kotolňa</t>
  </si>
  <si>
    <t>713 - Izolácie tepelné</t>
  </si>
  <si>
    <t xml:space="preserve">    731 - Ústredné kúrenie - kotolne</t>
  </si>
  <si>
    <t xml:space="preserve">    732 - Ústredné kúrenie, strojovne</t>
  </si>
  <si>
    <t xml:space="preserve">    733 - Ústredné kúrenie - rozvodné potrubie</t>
  </si>
  <si>
    <t>OST - Ostatné</t>
  </si>
  <si>
    <t>612401191</t>
  </si>
  <si>
    <t>Vyplnenie škár po prestupe potrubí</t>
  </si>
  <si>
    <t>-435786323</t>
  </si>
  <si>
    <t>713482131</t>
  </si>
  <si>
    <t>Montáž trubíc z PE, hr.30 mm,vnút.priemer do 38 mm</t>
  </si>
  <si>
    <t>833113311</t>
  </si>
  <si>
    <t>283310006400.S</t>
  </si>
  <si>
    <t>Izolačná PE trubica dxhr. 35x30 mm, rozrezaná, na izolovanie rozvodov vody, kúrenia, zdravotechniky</t>
  </si>
  <si>
    <t>1811969417</t>
  </si>
  <si>
    <t>294</t>
  </si>
  <si>
    <t>998713201.S</t>
  </si>
  <si>
    <t>1390492938</t>
  </si>
  <si>
    <t>295</t>
  </si>
  <si>
    <t>-855462330</t>
  </si>
  <si>
    <t>296</t>
  </si>
  <si>
    <t>656158288</t>
  </si>
  <si>
    <t>731</t>
  </si>
  <si>
    <t>Ústredné kúrenie - kotolne</t>
  </si>
  <si>
    <t>731261070r</t>
  </si>
  <si>
    <t>Montáž tepelného čerpadla</t>
  </si>
  <si>
    <t>-1116105133</t>
  </si>
  <si>
    <t>Z014659</t>
  </si>
  <si>
    <t>Splitové tepelné čerpadlo vzduch/voda pre vykurovanie a ohrev pitnej vody Vitocal 222-S, AWBT-M-E-AC 221.C10+Regulátor teploty</t>
  </si>
  <si>
    <t>-1151769568</t>
  </si>
  <si>
    <t>ZK02667</t>
  </si>
  <si>
    <t>konzola na zem</t>
  </si>
  <si>
    <t>755548017</t>
  </si>
  <si>
    <t>ZK02670</t>
  </si>
  <si>
    <t>inštal. sada pre mont. na podlahu 10/16</t>
  </si>
  <si>
    <t>-977877690</t>
  </si>
  <si>
    <t>484120041800</t>
  </si>
  <si>
    <t>Modul komunikačný LON, potrebný pre komunikáciu s nadradenou MaR pre Vitotronic 300-K, typ MW2B, VIESSMANN</t>
  </si>
  <si>
    <t>1989294112</t>
  </si>
  <si>
    <t>484120041800r</t>
  </si>
  <si>
    <t>Plošný spoj elektroniky na montáž do Vitotronic 100 (typ GC1), 200 (typ GW1),300 (typ GW2 a FW1) a 200-H. K výmene dát s ďalšími reguláciami</t>
  </si>
  <si>
    <t>1531168751</t>
  </si>
  <si>
    <t>484120042400</t>
  </si>
  <si>
    <t>Kábel spojovací LON, na výmenu údajov medzi reguláciami, dĺžka 7 m pre Vitotronic typu HK1B, HK1B alebo Vitotronic 300-K typu MW2B, VIESSMANN</t>
  </si>
  <si>
    <t>1007449111</t>
  </si>
  <si>
    <t>484120042500</t>
  </si>
  <si>
    <t>Odpor koncový na zakončenie systémovej komunikačnej zbernice pre Vitotronic(2ks) typu HK1B, HK1B alebo Vitotronic 300-K typu MW2B, VIESSMANN</t>
  </si>
  <si>
    <t>-1006435452</t>
  </si>
  <si>
    <t>ZK02669</t>
  </si>
  <si>
    <t>Prepojovací M-BUS kábel 30 m</t>
  </si>
  <si>
    <t>-638744932</t>
  </si>
  <si>
    <t>7426463</t>
  </si>
  <si>
    <t>Snímač príložný NTC 10 kOhm, dĺžka 5,8 m, s konektorom  pre Vitotronic typu HK1B, HK1B alebo Vitotronic 300-K typu MW2B, VIESSMANN</t>
  </si>
  <si>
    <t>1038401905</t>
  </si>
  <si>
    <t>484120038200</t>
  </si>
  <si>
    <t>Ovládanie diaľkové Vitotrol 200-A pre Vitotronic 200, typ KW6B, VIESSMANN</t>
  </si>
  <si>
    <t>2026649961</t>
  </si>
  <si>
    <t>731291080.S</t>
  </si>
  <si>
    <t>Montáž rýchlomontážnej sady s 3-cestným zmiešavačom DN 32</t>
  </si>
  <si>
    <t>1838054951</t>
  </si>
  <si>
    <t>281</t>
  </si>
  <si>
    <t>484120042300.S</t>
  </si>
  <si>
    <t>Sada doplnková so zmiešavačom k regulácii slúžiacej pre ekvitermickú prevádzku</t>
  </si>
  <si>
    <t>sada</t>
  </si>
  <si>
    <t>707713479</t>
  </si>
  <si>
    <t>293</t>
  </si>
  <si>
    <t>484810006000.S</t>
  </si>
  <si>
    <t>Rýchlomontážna sada so zmiešavačom, DN 32, vrátane integrovaného obehového čerpadla - max. dopravná výška 6 m, výkon 51/25,5 kW</t>
  </si>
  <si>
    <t>-292802150</t>
  </si>
  <si>
    <t>484810012300.S</t>
  </si>
  <si>
    <t>Sada montážna pre doplnkovú sadu pre vykurovací okruh so zmiešavačom</t>
  </si>
  <si>
    <t>-1512229683</t>
  </si>
  <si>
    <t>998731101</t>
  </si>
  <si>
    <t>Presun hmôt pre kotolne umiestnené vo výške (hĺbke) do 6 m</t>
  </si>
  <si>
    <t>-1141745123</t>
  </si>
  <si>
    <t>998731194</t>
  </si>
  <si>
    <t>Kotolne, prípl.za presun nad vymedz. najväčšiu dopravnú vzdialenosť do 1000 m</t>
  </si>
  <si>
    <t>-1948118146</t>
  </si>
  <si>
    <t>998731199</t>
  </si>
  <si>
    <t>Kotolne, prípl.za presun za každých ďaľších aj začatých 1000 m nad 1000 m</t>
  </si>
  <si>
    <t>787012130</t>
  </si>
  <si>
    <t>732</t>
  </si>
  <si>
    <t>Ústredné kúrenie, strojovne</t>
  </si>
  <si>
    <t>732331009.S</t>
  </si>
  <si>
    <t>Montáž expanznej nádoby tlak do 6 bar s membránou 25 l</t>
  </si>
  <si>
    <t>49895899</t>
  </si>
  <si>
    <t>484630006300.S</t>
  </si>
  <si>
    <t>Nádoba expanzná s membránou, objem 25 l, 3/1,5 bar, 6/1,5 bar</t>
  </si>
  <si>
    <t>-215057042</t>
  </si>
  <si>
    <t>484630012600.S</t>
  </si>
  <si>
    <t>Ventil so zaistením R3/4 pre expanznú nádobu s objemom 25 - 50 l, na kontrolu, údržbu a výmenu expanzných nádob</t>
  </si>
  <si>
    <t>291237591</t>
  </si>
  <si>
    <t>732351000.S</t>
  </si>
  <si>
    <t>Montáž akumulačného zásobníka vykurovacej vody v spojení so solár. systémami, tepel. čerpadlami a kotlami na pevné palivo objem do 400 l</t>
  </si>
  <si>
    <t>57324174</t>
  </si>
  <si>
    <t>290</t>
  </si>
  <si>
    <t>Z017685</t>
  </si>
  <si>
    <t>Vitocell 100-W, Typ SVPA 46l</t>
  </si>
  <si>
    <t>-637527350</t>
  </si>
  <si>
    <t>734296270r</t>
  </si>
  <si>
    <t>Montáž servomotora</t>
  </si>
  <si>
    <t>-264382785</t>
  </si>
  <si>
    <t>484120021400</t>
  </si>
  <si>
    <t>Servomotor SR 10, 230 V/50 Hz pre zmiešavač, voliteľná ručná/automatická prevádzka pre rýchlomontážne sady DN 20 - 50 pre kotly Vitodens 100-W/111-W, VIESSMANN</t>
  </si>
  <si>
    <t>-774346650</t>
  </si>
  <si>
    <t>732331929</t>
  </si>
  <si>
    <t>Uvedenie do prevádzky doplňovacieho zariadenia.</t>
  </si>
  <si>
    <t>909040600</t>
  </si>
  <si>
    <t>791741107</t>
  </si>
  <si>
    <t>Montáž stroja elektrického, zmäkčovač vody, dopojenie, spustenie</t>
  </si>
  <si>
    <t>1247759777</t>
  </si>
  <si>
    <t>297</t>
  </si>
  <si>
    <t>5511862000.1</t>
  </si>
  <si>
    <t>Aquaset 500-N, zariadenie na zmäkčenie vody</t>
  </si>
  <si>
    <t>2116449156</t>
  </si>
  <si>
    <t>298</t>
  </si>
  <si>
    <t>436390002700</t>
  </si>
  <si>
    <t>Regeneračná soľ pre zmäkčovače, 25 kg, GEL.SUL C.S</t>
  </si>
  <si>
    <t>-1706750449</t>
  </si>
  <si>
    <t>5511862000.2</t>
  </si>
  <si>
    <t>Ostatné prepoj. a kotviace tvarovky a prvky dopojenia úpravne vody</t>
  </si>
  <si>
    <t>1616926183</t>
  </si>
  <si>
    <t>287</t>
  </si>
  <si>
    <t>998732201.S</t>
  </si>
  <si>
    <t>Presun hmôt pre strojovne v objektoch výšky do 6 m</t>
  </si>
  <si>
    <t>-1196396012</t>
  </si>
  <si>
    <t>288</t>
  </si>
  <si>
    <t>998732294.S</t>
  </si>
  <si>
    <t>Strojovne, prípl.za presun nad vymedz. najväčšiu dopravnú vzdialenosť do 1000 m</t>
  </si>
  <si>
    <t>-1797458752</t>
  </si>
  <si>
    <t>289</t>
  </si>
  <si>
    <t>998732299.S</t>
  </si>
  <si>
    <t>Strojovne, prípl.za presun za každých ďaľších i začatých 1000 m nad 1000 m</t>
  </si>
  <si>
    <t>1187752875</t>
  </si>
  <si>
    <t>Ústredné kúrenie - rozvodné potrubie</t>
  </si>
  <si>
    <t>733151060.S</t>
  </si>
  <si>
    <t>Potrubie z medených rúrok tvrdých spájaných mäkkou spájkou D 35/1,5 mm</t>
  </si>
  <si>
    <t>-532493877</t>
  </si>
  <si>
    <t>998733101</t>
  </si>
  <si>
    <t>945316071</t>
  </si>
  <si>
    <t>998733193</t>
  </si>
  <si>
    <t>Rozvody potrubia, prípl.za presun nad vymedz. najväčšiu dopravnú vzdial. do 500 m</t>
  </si>
  <si>
    <t>-729808689</t>
  </si>
  <si>
    <t>734213250.S</t>
  </si>
  <si>
    <t>Montáž ventilu odvzdušňovacieho závitového automatického G 1/2</t>
  </si>
  <si>
    <t>1420022865</t>
  </si>
  <si>
    <t>551210009500.S</t>
  </si>
  <si>
    <t>Ventil odvzdušňovací automatický, 1/2"</t>
  </si>
  <si>
    <t>2113748205</t>
  </si>
  <si>
    <t>221</t>
  </si>
  <si>
    <t>734270015</t>
  </si>
  <si>
    <t>Montáž posúvača závitového G 5/4</t>
  </si>
  <si>
    <t>-565745588</t>
  </si>
  <si>
    <t>222</t>
  </si>
  <si>
    <t>551260001000</t>
  </si>
  <si>
    <t>Posúvač 5/4" FF, 2x vnútorný závit, mosadz, PN 16, IVAR</t>
  </si>
  <si>
    <t>841587409</t>
  </si>
  <si>
    <t>734291112</t>
  </si>
  <si>
    <t>Ostané armatúry, kohútik plniaci a vypúšťací normy 13 7061, PN 1,0/100st. C G 3/8</t>
  </si>
  <si>
    <t>-694122264</t>
  </si>
  <si>
    <t>734291350.S</t>
  </si>
  <si>
    <t>Montáž filtra závitového G 1 1/4</t>
  </si>
  <si>
    <t>1315200416</t>
  </si>
  <si>
    <t>203</t>
  </si>
  <si>
    <t>ZK04657</t>
  </si>
  <si>
    <t>Odkalovač Vitotrap s izoláciou 1 1/4"</t>
  </si>
  <si>
    <t>-957209871</t>
  </si>
  <si>
    <t>734240010</t>
  </si>
  <si>
    <t>Montáž spätnej klapky závitovej G 1</t>
  </si>
  <si>
    <t>-1505912896</t>
  </si>
  <si>
    <t>551190001900</t>
  </si>
  <si>
    <t>Spätná klapka vodorovná Clapet, 1", tesnenie kov-kov, mosadz, IVAR</t>
  </si>
  <si>
    <t>2073463731</t>
  </si>
  <si>
    <t>734252130</t>
  </si>
  <si>
    <t>Montáž ventilu poistného rohového G 1</t>
  </si>
  <si>
    <t>1671686473</t>
  </si>
  <si>
    <t>551210024200</t>
  </si>
  <si>
    <t>Ventil poistný pre vykurovanie, 1" x 5/4", 0,5-5,5 bar, PN16, KD25 Duco, mosadz, IVAR</t>
  </si>
  <si>
    <t>1454661547</t>
  </si>
  <si>
    <t>284</t>
  </si>
  <si>
    <t>998734201.S</t>
  </si>
  <si>
    <t>-450410498</t>
  </si>
  <si>
    <t>285</t>
  </si>
  <si>
    <t>1481325328</t>
  </si>
  <si>
    <t>286</t>
  </si>
  <si>
    <t>1120289953</t>
  </si>
  <si>
    <t>177</t>
  </si>
  <si>
    <t>-62094487</t>
  </si>
  <si>
    <t>OST</t>
  </si>
  <si>
    <t>Ostatné</t>
  </si>
  <si>
    <t>HZS-0061</t>
  </si>
  <si>
    <t>Kompletné vyskúšanie systému</t>
  </si>
  <si>
    <t>376319865</t>
  </si>
  <si>
    <t>HZS000214.1</t>
  </si>
  <si>
    <t>Technická inšpekcia</t>
  </si>
  <si>
    <t>-1118415082</t>
  </si>
  <si>
    <t>216</t>
  </si>
  <si>
    <t>HZS000214.4</t>
  </si>
  <si>
    <t>Dopravné náklady</t>
  </si>
  <si>
    <t>€/km</t>
  </si>
  <si>
    <t>-1127702123</t>
  </si>
  <si>
    <t>HZS000214.3</t>
  </si>
  <si>
    <t>Uvedenie do prevádzky zariadení+obhliadka</t>
  </si>
  <si>
    <t>-776896874</t>
  </si>
  <si>
    <t>HZS-0071</t>
  </si>
  <si>
    <t>Skúšobná vykurovacia prevádzka (3*24h)</t>
  </si>
  <si>
    <t>-356695299</t>
  </si>
  <si>
    <t>06 - Vzduchotechnika</t>
  </si>
  <si>
    <t xml:space="preserve">    769 - Montáže vzduchotechnických zariadení</t>
  </si>
  <si>
    <t xml:space="preserve">    21-M - Elektromontáže</t>
  </si>
  <si>
    <t>941955002.S</t>
  </si>
  <si>
    <t>Lešenie ľahké pracovné pomocné s výškou lešeňovej podlahy nad 1,20 do 1,90 m</t>
  </si>
  <si>
    <t>-297964147</t>
  </si>
  <si>
    <t>943943292.S</t>
  </si>
  <si>
    <t>Príplatok za prvý a každý ďalší i začatý mesiac používania lešenia priestorového ľahkého bez podláh výšky do 10 m a nad 10 do 22 m</t>
  </si>
  <si>
    <t>2089213165</t>
  </si>
  <si>
    <t>943955021.S</t>
  </si>
  <si>
    <t>Montáž lešeňovej podlahy s priečnikmi alebo pozdĺžnikmi výšky do do 10 m</t>
  </si>
  <si>
    <t>1571914956</t>
  </si>
  <si>
    <t>769</t>
  </si>
  <si>
    <t>Montáže vzduchotechnických zariadení</t>
  </si>
  <si>
    <t>769011130r</t>
  </si>
  <si>
    <t>Montáž lokálnej rekuperačnej jednotky DN120</t>
  </si>
  <si>
    <t>458702974</t>
  </si>
  <si>
    <t>3599551r</t>
  </si>
  <si>
    <t>Rekuperátor vzduchu do jednej miestnosti VENTS RA1 50COMFO TwinFresh 50m3+diaľkový ovládač</t>
  </si>
  <si>
    <t>-1545882413</t>
  </si>
  <si>
    <t>998769201.S</t>
  </si>
  <si>
    <t>Presun hmôt pre montáž vzduchotechnických zariadení v stavbe (objekte) výšky do 7 m</t>
  </si>
  <si>
    <t>-1205498705</t>
  </si>
  <si>
    <t>998769291.S</t>
  </si>
  <si>
    <t>Príplatok za zväčšený presun vzduchotechnických zariadení nad vymedzenú najväčšiu dopravnú vzdialenosť po stavenisku do 1 km</t>
  </si>
  <si>
    <t>2032071451</t>
  </si>
  <si>
    <t>998769294.S</t>
  </si>
  <si>
    <t>Príplatok za zväčšený presun vzduchotechnických zariadení nad vymedzenú najväčšiu dopravnú vzdialenosť mimo staveniska k.ď. 1 km</t>
  </si>
  <si>
    <t>603581036</t>
  </si>
  <si>
    <t>21-M</t>
  </si>
  <si>
    <t>Elektromontáže</t>
  </si>
  <si>
    <t>210800101r</t>
  </si>
  <si>
    <t>elektroinštalačné práce + materiál</t>
  </si>
  <si>
    <t>1406581341</t>
  </si>
  <si>
    <t>230120191.S</t>
  </si>
  <si>
    <t>Rezanie plechu kyslíkom do hrúbky plechu s = 5 mm</t>
  </si>
  <si>
    <t>-851124713</t>
  </si>
  <si>
    <t>HZS000111.S</t>
  </si>
  <si>
    <t>Stavebno montážne práce menej náročne, pomocné alebo manupulačné (Tr. 1) v rozsahu viac ako 8 hodín</t>
  </si>
  <si>
    <t>1426475540</t>
  </si>
  <si>
    <t>HZS-0051</t>
  </si>
  <si>
    <t>kompletácia, revízna správa</t>
  </si>
  <si>
    <t>1422547477</t>
  </si>
  <si>
    <t>-1597850420</t>
  </si>
  <si>
    <t>Skúšobná v prevádzka</t>
  </si>
  <si>
    <t>-2021641578</t>
  </si>
  <si>
    <t>07 - Elektorinštalácia a ochrana pred bleskom</t>
  </si>
  <si>
    <t>210010025.S</t>
  </si>
  <si>
    <t>Rúrka ohybná elektroinštalačná z PVC typ FXP 20, uložená pevne</t>
  </si>
  <si>
    <t>-1850993441</t>
  </si>
  <si>
    <t>345710009100.S</t>
  </si>
  <si>
    <t>Rúrka ohybná vlnitá pancierová so strednou mechanickou odolnosťou z PVC-U, D 20</t>
  </si>
  <si>
    <t>1021493006</t>
  </si>
  <si>
    <t>210010026.S</t>
  </si>
  <si>
    <t>Rúrka ohybná elektroinštalačná z PVC typ FXP 25, uložená pevne</t>
  </si>
  <si>
    <t>1113406730</t>
  </si>
  <si>
    <t>345710009200.S</t>
  </si>
  <si>
    <t>Rúrka ohybná vlnitá pancierová so strednou mechanickou odolnosťou z PVC-U, D 25</t>
  </si>
  <si>
    <t>-1633334941</t>
  </si>
  <si>
    <t>210010030.S</t>
  </si>
  <si>
    <t>Rúrka ohybná elektroinštalačná z PVC typ FXP 63, uložená pevne</t>
  </si>
  <si>
    <t>-666874328</t>
  </si>
  <si>
    <t>345710009600.S</t>
  </si>
  <si>
    <t>Rúrka ohybná vlnitá pancierová so strednou mechanickou odolnosťou z PVC-U, D 63</t>
  </si>
  <si>
    <t>-517042231</t>
  </si>
  <si>
    <t>210010306.S</t>
  </si>
  <si>
    <t>Krabica prístrojová KU 68/71 L1, KU 68 LA/1, do dutých stien,bez zapojenia</t>
  </si>
  <si>
    <t>1602799767</t>
  </si>
  <si>
    <t>345410014640.S</t>
  </si>
  <si>
    <t>Krabica izolačná KI 68 L/1, z PVC</t>
  </si>
  <si>
    <t>-2089207976</t>
  </si>
  <si>
    <t>210010307.S</t>
  </si>
  <si>
    <t>Krabica prístrojová KP 64/2, do dutých stien,bez zapojenia</t>
  </si>
  <si>
    <t>-82420938</t>
  </si>
  <si>
    <t>345410010200.S</t>
  </si>
  <si>
    <t>Krabica univerzálna z PVC do dutých stien KU 68/71L1</t>
  </si>
  <si>
    <t>749530317</t>
  </si>
  <si>
    <t>210010309.S</t>
  </si>
  <si>
    <t>Krabica prístrojová KP 64/4, do dutých stien,bez zapojenia</t>
  </si>
  <si>
    <t>-1358434060</t>
  </si>
  <si>
    <t>-1005299745</t>
  </si>
  <si>
    <t>210010325.S</t>
  </si>
  <si>
    <t>Krabica (KUL 68 kruhová) do dutých stien odbočná s viečkom, svorkovnicou vrátane zapojenia</t>
  </si>
  <si>
    <t>1233031692</t>
  </si>
  <si>
    <t>345410015010.S</t>
  </si>
  <si>
    <t>Krabica odbočná KUL 68-45/LD2 s viečkom V 68, z PVC</t>
  </si>
  <si>
    <t>443008020</t>
  </si>
  <si>
    <t>210021017.S</t>
  </si>
  <si>
    <t>Zhotovenie profilových a kruhových otvorov v sadrokartóne D do 100 mm</t>
  </si>
  <si>
    <t>-592834612</t>
  </si>
  <si>
    <t>210100001.S</t>
  </si>
  <si>
    <t>Ukončenie vodičov v rozvádzač. vrátane zapojenia a vodičovej koncovky do 2,5 mm2</t>
  </si>
  <si>
    <t>643657917</t>
  </si>
  <si>
    <t>210100002.S</t>
  </si>
  <si>
    <t>Ukončenie vodičov v rozvádzač. vrátane zapojenia a vodičovej koncovky do 6 mm2</t>
  </si>
  <si>
    <t>1348138610</t>
  </si>
  <si>
    <t>210100003.S</t>
  </si>
  <si>
    <t>Ukončenie vodičov v rozvádzač. vrátane zapojenia a vodičovej koncovky do 16 mm2</t>
  </si>
  <si>
    <t>-1258819760</t>
  </si>
  <si>
    <t>210110041.S</t>
  </si>
  <si>
    <t>Spínač polozapustený a zapustený vrátane zapojenia jednopólový - radenie 1</t>
  </si>
  <si>
    <t>1154423548</t>
  </si>
  <si>
    <t>345340004500.S</t>
  </si>
  <si>
    <t>Spínač polozápustný jednopólový, rad. 1, AC250V, 10A, IP20</t>
  </si>
  <si>
    <t>570956772</t>
  </si>
  <si>
    <t>210110043.S</t>
  </si>
  <si>
    <t>Spínač polozapustený a zapustený vrátane zapojenia sériový - radenie 5</t>
  </si>
  <si>
    <t>935967192</t>
  </si>
  <si>
    <t>345340007955.S</t>
  </si>
  <si>
    <t>Prepínač polozápustný sériový, rad. 5, AC250V, 10A, IP20</t>
  </si>
  <si>
    <t>-488685391</t>
  </si>
  <si>
    <t>210110045.S</t>
  </si>
  <si>
    <t>Spínač polozapustený a zapustený vrátane zapojenia stried.prep.- radenie 6</t>
  </si>
  <si>
    <t>-1937884953</t>
  </si>
  <si>
    <t>345330003510.S</t>
  </si>
  <si>
    <t>Prepínač polozápustný striedavý, rad. 6, AC250V, 10A, IP20</t>
  </si>
  <si>
    <t>453304271</t>
  </si>
  <si>
    <t>210110082.S</t>
  </si>
  <si>
    <t>Sporáková prípojka pre zapustenú montáž vrátane tlejivky</t>
  </si>
  <si>
    <t>-29221462</t>
  </si>
  <si>
    <t>345320003400.S</t>
  </si>
  <si>
    <t>Spínač trojpólový - sporáková prípojka, rad. 3, AC400V, 16A, IP20</t>
  </si>
  <si>
    <t>624945634</t>
  </si>
  <si>
    <t>210111011.S</t>
  </si>
  <si>
    <t>Domová zásuvka polozapustená alebo zapustená 250 V / 16A, vrátane zapojenia 2P + PE</t>
  </si>
  <si>
    <t>1812265753</t>
  </si>
  <si>
    <t>345350004320.S</t>
  </si>
  <si>
    <t>Rámik jednoduchý pre spínače a zásuvky</t>
  </si>
  <si>
    <t>-2125176255</t>
  </si>
  <si>
    <t>345350004322.S</t>
  </si>
  <si>
    <t>Rámik dvojnásobný pre spínače a zásuvky</t>
  </si>
  <si>
    <t>-908102169</t>
  </si>
  <si>
    <t>345350004324.S</t>
  </si>
  <si>
    <t>Rámik štvornásobný pre spínače a zásuvky</t>
  </si>
  <si>
    <t>2137512365</t>
  </si>
  <si>
    <t>345520000430.S</t>
  </si>
  <si>
    <t>Zásuvka jednonásobná polozapustená, radenie 2P+PE, komplet</t>
  </si>
  <si>
    <t>1895224561</t>
  </si>
  <si>
    <t>210190002.S</t>
  </si>
  <si>
    <t>Montáž oceľoplechovej rozvodnice do váhy 50 kg</t>
  </si>
  <si>
    <t>-129995672</t>
  </si>
  <si>
    <t>807202103101</t>
  </si>
  <si>
    <t>Rozvádzač RH - kompletne vyzbrojená rozvodnica v zmysle projektovej dokumentácie (výkres E203), vrátane výrobnej dokumentácie a atestov</t>
  </si>
  <si>
    <t>-1837662860</t>
  </si>
  <si>
    <t>807202103102</t>
  </si>
  <si>
    <t>Rozvádzač RS1 - kompletne vyzbrojená rozvodnica v zmysle projektovej dokumentácie (výkres E204), vrátane výrobnej dokumentácie a atestov</t>
  </si>
  <si>
    <t>1218136932</t>
  </si>
  <si>
    <t>210201080.S</t>
  </si>
  <si>
    <t>Zapojenie svietidla IP20, stropného - nástenného LED</t>
  </si>
  <si>
    <t>733255537</t>
  </si>
  <si>
    <t>807202103002</t>
  </si>
  <si>
    <t>Svietidlo A - interiérové, LED, prisadené, cca. 600x600, nanoprizmatický, LED driver, AC 230V/50Hz, 24 W, 3100 lm, 4000 K, CRI 80, IP20</t>
  </si>
  <si>
    <t>1874304973</t>
  </si>
  <si>
    <t>807202103003</t>
  </si>
  <si>
    <t>Svietidlo B - interiérové, LED, prisadené, okrúhle, opálový PMMA kryt, LED driver, AC 230V/50Hz, 27 W, 2900 lm, 4000 K, CRI 80, min.IP20</t>
  </si>
  <si>
    <t>-1611269084</t>
  </si>
  <si>
    <t>210201081.S</t>
  </si>
  <si>
    <t>Zapojenie svietidla IP44, stropného - nástenného LED</t>
  </si>
  <si>
    <t>-524062953</t>
  </si>
  <si>
    <t>807202103001</t>
  </si>
  <si>
    <t>Svietidlo C - exteriérové, LED, prisadené, okrúhle, opálový PMMA kryt, LED driver, AC 230V/50Hz, 27 W, 2700 lm, 4000 K, CRI 80, min.IP44</t>
  </si>
  <si>
    <t>175514971</t>
  </si>
  <si>
    <t>210201510.S</t>
  </si>
  <si>
    <t>Zapojenie svietidla 1x svetelný zdroj, núdzového, LED - núdzový režim</t>
  </si>
  <si>
    <t>512770945</t>
  </si>
  <si>
    <t>807202103005</t>
  </si>
  <si>
    <t>Svietidlo N - núdzové pre netrvalé núdzové osvetlenie, LED, autonómnosť 1 h, prisadené, obdĺžnikové, polykabonátové teleso, priehľadný polykarbonátový kryt, manuálny test, AC 240V, 2 W, IP65, bez piktogramu</t>
  </si>
  <si>
    <t>1850852101</t>
  </si>
  <si>
    <t>807202103006</t>
  </si>
  <si>
    <t>Svietidlo N1 - núdzové pre netrvalé núdzové osvetlenie, LED, autonómnosť 1 h, prisadené, obdĺžnikové, polykabonátové teleso, priehľadný polykarbonátový kryt, manuálny test, AC 240V, 2 W, IP65, piktogram</t>
  </si>
  <si>
    <t>-588085862</t>
  </si>
  <si>
    <t>210220020.S</t>
  </si>
  <si>
    <t>Uzemňovacie vedenie v zemi FeZn vrátane izolácie spojov</t>
  </si>
  <si>
    <t>-37178598</t>
  </si>
  <si>
    <t>354410058800.S</t>
  </si>
  <si>
    <t>Pásovina uzemňovacia FeZn 30 x 4 mm</t>
  </si>
  <si>
    <t>-2090754795</t>
  </si>
  <si>
    <t>210220021.S</t>
  </si>
  <si>
    <t>Uzemňovacie vedenie v zemi FeZn vrátane izolácie spojov O 10 mm</t>
  </si>
  <si>
    <t>1821180303</t>
  </si>
  <si>
    <t>354410054800.S</t>
  </si>
  <si>
    <t>Drôt bleskozvodový FeZn, d 10 mm</t>
  </si>
  <si>
    <t>1070248550</t>
  </si>
  <si>
    <t>210220031.S</t>
  </si>
  <si>
    <t>Ekvipotenciálna svorkovnica EPS 2 v krabici KO 125 E</t>
  </si>
  <si>
    <t>1232660597</t>
  </si>
  <si>
    <t>345410000400.S</t>
  </si>
  <si>
    <t>Krabica odbočná z PVC s viečkom pod omietku KO 125 E</t>
  </si>
  <si>
    <t>-177366844</t>
  </si>
  <si>
    <t>345610005100.S</t>
  </si>
  <si>
    <t>Svorkovnica ekvipotencionálna EPS 2, z PP</t>
  </si>
  <si>
    <t>-830300789</t>
  </si>
  <si>
    <t>210220040.S</t>
  </si>
  <si>
    <t>Svorka na potrubie Bernard vrátane pásika Cu</t>
  </si>
  <si>
    <t>-1481437704</t>
  </si>
  <si>
    <t>354410006200.S</t>
  </si>
  <si>
    <t>Svorka uzemňovacia Bernard ZSA 16</t>
  </si>
  <si>
    <t>-1552483365</t>
  </si>
  <si>
    <t>354410066900.S</t>
  </si>
  <si>
    <t>Páska CU, bleskozvodný a uzemňovací materiál, dĺžka 0,5 m</t>
  </si>
  <si>
    <t>1159312588</t>
  </si>
  <si>
    <t>210220050.S</t>
  </si>
  <si>
    <t>Označenie zvodov číselnými štítkami</t>
  </si>
  <si>
    <t>576358066</t>
  </si>
  <si>
    <t>354410064600.S</t>
  </si>
  <si>
    <t>Štítok orientačný nerezový zemniaci na zvody</t>
  </si>
  <si>
    <t>497508037</t>
  </si>
  <si>
    <t>354410064800.S</t>
  </si>
  <si>
    <t>Štítok orientačný nerezový na zvody 1</t>
  </si>
  <si>
    <t>1256862663</t>
  </si>
  <si>
    <t>354410064900.S</t>
  </si>
  <si>
    <t>Štítok orientačný nerezový na zvody 2</t>
  </si>
  <si>
    <t>-1576994551</t>
  </si>
  <si>
    <t>354410065000.S</t>
  </si>
  <si>
    <t>Štítok orientačný nerezový na zvody 3</t>
  </si>
  <si>
    <t>660248469</t>
  </si>
  <si>
    <t>354410065100.S</t>
  </si>
  <si>
    <t>Štítok orientačný nerezový na zvody 4</t>
  </si>
  <si>
    <t>-259581462</t>
  </si>
  <si>
    <t>354410065200.S</t>
  </si>
  <si>
    <t>Štítok orientačný nerezový na zvody 5</t>
  </si>
  <si>
    <t>1471196335</t>
  </si>
  <si>
    <t>354410065300.S</t>
  </si>
  <si>
    <t>Štítok orientačný nerezový na zvody 6 alebo 9</t>
  </si>
  <si>
    <t>450552441</t>
  </si>
  <si>
    <t>210220104.S</t>
  </si>
  <si>
    <t>Podpery vedenia FeZn na plechové strechy PV23-24</t>
  </si>
  <si>
    <t>621916573</t>
  </si>
  <si>
    <t>354410037300.S</t>
  </si>
  <si>
    <t>Podpera vedenia FeZn na plechové strechy označenie PV 23</t>
  </si>
  <si>
    <t>620201582</t>
  </si>
  <si>
    <t>210220107.S</t>
  </si>
  <si>
    <t>Podpery vedenia FeZn PV17 na zateplené fasády</t>
  </si>
  <si>
    <t>367507186</t>
  </si>
  <si>
    <t>354410034300.S</t>
  </si>
  <si>
    <t>Podpera vedenia FeZn na zateplené fasády označenie PV 17-6</t>
  </si>
  <si>
    <t>-499459344</t>
  </si>
  <si>
    <t>210220241.S</t>
  </si>
  <si>
    <t>Svorka FeZn krížová SK a diagonálna krížová DKS</t>
  </si>
  <si>
    <t>2019081712</t>
  </si>
  <si>
    <t>354410002500.S</t>
  </si>
  <si>
    <t>Svorka FeZn krížová označenie SK</t>
  </si>
  <si>
    <t>781441438</t>
  </si>
  <si>
    <t>210220243.S</t>
  </si>
  <si>
    <t>Svorka FeZn spojovacia SS</t>
  </si>
  <si>
    <t>992064981</t>
  </si>
  <si>
    <t>354410003400.S</t>
  </si>
  <si>
    <t>Svorka FeZn spojovacia označenie SS 2 skrutky s príložkou</t>
  </si>
  <si>
    <t>452395158</t>
  </si>
  <si>
    <t>210220246.S</t>
  </si>
  <si>
    <t>Svorka FeZn na odkvapový žľab SO</t>
  </si>
  <si>
    <t>1120177169</t>
  </si>
  <si>
    <t>354410004200.S</t>
  </si>
  <si>
    <t>Svorka FeZn odkvapová označenie SO</t>
  </si>
  <si>
    <t>1441148978</t>
  </si>
  <si>
    <t>210220247.S</t>
  </si>
  <si>
    <t>Svorka FeZn skúšobná SZ</t>
  </si>
  <si>
    <t>1389350053</t>
  </si>
  <si>
    <t>354410004300.S</t>
  </si>
  <si>
    <t>Svorka FeZn skúšobná označenie SZ</t>
  </si>
  <si>
    <t>-135548388</t>
  </si>
  <si>
    <t>210220249.S</t>
  </si>
  <si>
    <t>Svorka FeZn na odkvapové potrubie ST10-11, SU a SUP</t>
  </si>
  <si>
    <t>-2087184852</t>
  </si>
  <si>
    <t>354410005600.S</t>
  </si>
  <si>
    <t>Svorka FeZn D=50-140 mm na potrubie označenie ST 10</t>
  </si>
  <si>
    <t>2013381385</t>
  </si>
  <si>
    <t>210220252.S</t>
  </si>
  <si>
    <t>Svorka FeZn odbočovacia spojovacia SR01-02</t>
  </si>
  <si>
    <t>-684691352</t>
  </si>
  <si>
    <t>354410000600.S</t>
  </si>
  <si>
    <t>Svorka FeZn odbočovacia spojovacia označenie SR 02 (M8)</t>
  </si>
  <si>
    <t>1239190220</t>
  </si>
  <si>
    <t>210220253.S</t>
  </si>
  <si>
    <t>Svorka FeZn uzemňovacia SR03</t>
  </si>
  <si>
    <t>391654209</t>
  </si>
  <si>
    <t>354410000900.S</t>
  </si>
  <si>
    <t>Svorka FeZn uzemňovacia označenie SR 03 A</t>
  </si>
  <si>
    <t>-886103515</t>
  </si>
  <si>
    <t>210220260.S</t>
  </si>
  <si>
    <t>Ochranný uholník FeZn OU</t>
  </si>
  <si>
    <t>1871296396</t>
  </si>
  <si>
    <t>354410053300.S</t>
  </si>
  <si>
    <t>Uholník ochranný FeZn označenie OU 1,7 m</t>
  </si>
  <si>
    <t>-2068386348</t>
  </si>
  <si>
    <t>210220261.S</t>
  </si>
  <si>
    <t>Držiak ochranného uholníka FeZn DU-Z,D a DOU</t>
  </si>
  <si>
    <t>1696417092</t>
  </si>
  <si>
    <t>354410053600.S</t>
  </si>
  <si>
    <t>Držiak FeZn ochranného uholníka do muriva označenie DU Z</t>
  </si>
  <si>
    <t>-1392068136</t>
  </si>
  <si>
    <t>210220301.S</t>
  </si>
  <si>
    <t>Ochranné pospájanie v práčovniach, kúpeľniach, pevne uložené Cu 4-16mm2</t>
  </si>
  <si>
    <t>74599598</t>
  </si>
  <si>
    <t>341110012500.S</t>
  </si>
  <si>
    <t>Vodič medený H07V-U 16 mm2</t>
  </si>
  <si>
    <t>-701327063</t>
  </si>
  <si>
    <t>341110012200.S</t>
  </si>
  <si>
    <t>Vodič medený H07V-U 4 mm2</t>
  </si>
  <si>
    <t>316099819</t>
  </si>
  <si>
    <t>210220800.S</t>
  </si>
  <si>
    <t>Uzemňovacie vedenie na povrchu  AlMgSi  drôt zvodový Ø 8-10</t>
  </si>
  <si>
    <t>-1345482801</t>
  </si>
  <si>
    <t>354410064200.S</t>
  </si>
  <si>
    <t>Drôt bleskozvodový zliatina AlMgSi, d 8 mm, Al</t>
  </si>
  <si>
    <t>-520969405</t>
  </si>
  <si>
    <t>210881075.S</t>
  </si>
  <si>
    <t>Kábel bezhalogénový, medený uložený pevne N2XH 0,6/1,0 kV  3x1,5</t>
  </si>
  <si>
    <t>-1629088221</t>
  </si>
  <si>
    <t>341610014300.S1</t>
  </si>
  <si>
    <t>Kábel medený bezhalogenový N2XH-J 3x1,5 mm2</t>
  </si>
  <si>
    <t>74422419</t>
  </si>
  <si>
    <t>210881076.S</t>
  </si>
  <si>
    <t>Kábel bezhalogénový, medený uložený pevne N2XH 0,6/1,0 kV  3x2,5</t>
  </si>
  <si>
    <t>-1340598539</t>
  </si>
  <si>
    <t>341610014400.S</t>
  </si>
  <si>
    <t>Kábel medený bezhalogenový N2XH 3x2,5 mm2</t>
  </si>
  <si>
    <t>213368619</t>
  </si>
  <si>
    <t>210881077.S</t>
  </si>
  <si>
    <t>Kábel bezhalogénový, medený uložený pevne N2XH 0,6/1,0 kV  3x4</t>
  </si>
  <si>
    <t>-708059422</t>
  </si>
  <si>
    <t>341610014500.S</t>
  </si>
  <si>
    <t>Kábel medený bezhalogenový N2XH 3x4 mm2</t>
  </si>
  <si>
    <t>-1037736826</t>
  </si>
  <si>
    <t>210881100.S</t>
  </si>
  <si>
    <t>Kábel bezhalogénový, medený uložený pevne N2XH 0,6/1,0 kV  5x1,5</t>
  </si>
  <si>
    <t>-1617428759</t>
  </si>
  <si>
    <t>341610016800.S</t>
  </si>
  <si>
    <t>Kábel medený bezhalogenový N2XH 5x1,5 mm2</t>
  </si>
  <si>
    <t>73243347</t>
  </si>
  <si>
    <t>210881101.S</t>
  </si>
  <si>
    <t>Kábel bezhalogénový, medený uložený pevne N2XH 0,6/1,0 kV  5x2,5</t>
  </si>
  <si>
    <t>-1023549900</t>
  </si>
  <si>
    <t>341610016900.S</t>
  </si>
  <si>
    <t>Kábel medený bezhalogenový N2XH 5x2,5 mm2</t>
  </si>
  <si>
    <t>1869685068</t>
  </si>
  <si>
    <t>210881103.S</t>
  </si>
  <si>
    <t>Kábel bezhalogénový, medený uložený pevne N2XH 0,6/1,0 kV  5x6</t>
  </si>
  <si>
    <t>449747107</t>
  </si>
  <si>
    <t>341610017100.S</t>
  </si>
  <si>
    <t>Kábel medený bezhalogenový N2XH 5x6 mm2</t>
  </si>
  <si>
    <t>1385780599</t>
  </si>
  <si>
    <t>OST-001</t>
  </si>
  <si>
    <t>Odborná prehliadka a skúška elektrických zariadení</t>
  </si>
  <si>
    <t>1174733973</t>
  </si>
  <si>
    <t>OST-045</t>
  </si>
  <si>
    <t>Podružný materiíl pre uhytenie svietidiel  na SDK strop a steny (hmoždinky do SDK)</t>
  </si>
  <si>
    <t>kmpl</t>
  </si>
  <si>
    <t>1219181637</t>
  </si>
  <si>
    <t>SO 02 - Elektrická prípojka NN</t>
  </si>
  <si>
    <t xml:space="preserve">    46-M - Zemné práce vykonávané pri externých montážnych prácach</t>
  </si>
  <si>
    <t>141720014.S</t>
  </si>
  <si>
    <t>Neriadené zemné pretláčanie v hornine tr. 3-4, priemer pretláčania cez 75 do 90 mm</t>
  </si>
  <si>
    <t>1017039052</t>
  </si>
  <si>
    <t>210010091</t>
  </si>
  <si>
    <t>Rúrka ohybná elektroinštalačná z HDPE, D 63 uložená voľne</t>
  </si>
  <si>
    <t>-490891893</t>
  </si>
  <si>
    <t>286530257200</t>
  </si>
  <si>
    <t>Upchávka uzatváracia pre korugované rúrky HDPE, DN 63, 17063 BB, červená, KOPOS</t>
  </si>
  <si>
    <t>-595004026</t>
  </si>
  <si>
    <t>345710005700</t>
  </si>
  <si>
    <t>Rúrka ohybná dvojplášťová HDPE,DN 63</t>
  </si>
  <si>
    <t>-1470130718</t>
  </si>
  <si>
    <t>210010153.S</t>
  </si>
  <si>
    <t>Rúrka ohybná elektroinštalačná z HDPE, D 90 uložená pevne</t>
  </si>
  <si>
    <t>-482071490</t>
  </si>
  <si>
    <t>286530130000.S</t>
  </si>
  <si>
    <t>Spojka nasúvacia 02090 pre korudované elektroinštal. rúrky z HDPE, D 90 mm</t>
  </si>
  <si>
    <t>1681432452</t>
  </si>
  <si>
    <t>345710005900.S</t>
  </si>
  <si>
    <t>Rúrka ohybná 09090 dvojplášťová korugovaná z HDPE, bezhalogénová, D 90 mm</t>
  </si>
  <si>
    <t>-1406321712</t>
  </si>
  <si>
    <t>210100004.S</t>
  </si>
  <si>
    <t>Ukončenie vodičov v rozvádzač. vrátane zapojenia a vodičovej koncovky do 25 mm2</t>
  </si>
  <si>
    <t>-1016251668</t>
  </si>
  <si>
    <t>210193056.S</t>
  </si>
  <si>
    <t>Skriňa RE plastová, trojfázová, dvojtarifná 1 odberateľ</t>
  </si>
  <si>
    <t>-1745249725</t>
  </si>
  <si>
    <t>3571200103001</t>
  </si>
  <si>
    <t>Skriňa elektromerová RE 1.0-F402 (W), 1 x hlavný trojpólový istič B32A, 2x relé, nulový mostík</t>
  </si>
  <si>
    <t>758378564</t>
  </si>
  <si>
    <t>587610000200</t>
  </si>
  <si>
    <t>Ľahké keramické kamenivo LIAPOR 4-8/350, voľne ložené</t>
  </si>
  <si>
    <t>170315196</t>
  </si>
  <si>
    <t>732069589</t>
  </si>
  <si>
    <t>234282090</t>
  </si>
  <si>
    <t>-753327068</t>
  </si>
  <si>
    <t>-2018015944</t>
  </si>
  <si>
    <t>534060005</t>
  </si>
  <si>
    <t>-310090969</t>
  </si>
  <si>
    <t>210260162</t>
  </si>
  <si>
    <t>Zapojenie 4 žíl kábla alebo vodičov v istiacich domových skriniach do 35 mm2</t>
  </si>
  <si>
    <t>633881163</t>
  </si>
  <si>
    <t>210270801</t>
  </si>
  <si>
    <t>Označovací káblový štítok z PVC rozmer 4x8cm(15-22 znak.)</t>
  </si>
  <si>
    <t>-687460482</t>
  </si>
  <si>
    <t>283810000400</t>
  </si>
  <si>
    <t>Štítok na označenie káblového vývodu</t>
  </si>
  <si>
    <t>2120098726</t>
  </si>
  <si>
    <t>210800141.S</t>
  </si>
  <si>
    <t>Kábel medený uložený pevne CYKY 450/750 V 2x2,5</t>
  </si>
  <si>
    <t>406641564</t>
  </si>
  <si>
    <t>341110000200.S</t>
  </si>
  <si>
    <t>Kábel medený CYKY-O 2x2,5 mm2</t>
  </si>
  <si>
    <t>1355963704</t>
  </si>
  <si>
    <t>210902462.S</t>
  </si>
  <si>
    <t>Kábel hliníkový silový, uložený pevne NAYY 0,6/1 kV 4x25 pre vonkajšie práce</t>
  </si>
  <si>
    <t>-1000383321</t>
  </si>
  <si>
    <t>341110034000.S</t>
  </si>
  <si>
    <t>Kábel hliníkový NAYY 4x25 mm2</t>
  </si>
  <si>
    <t>601834161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</si>
  <si>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</si>
  <si>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</si>
  <si>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</si>
  <si>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</si>
  <si>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1222861932</t>
  </si>
  <si>
    <t>460420022.S</t>
  </si>
  <si>
    <t>Zriadenie, rekonšt. káblového lôžka z piesku bez zakrytia, v ryhe šír. do 65 cm, hrúbky vrstvy 10 cm</t>
  </si>
  <si>
    <t>1712765721</t>
  </si>
  <si>
    <t>583110000300.S</t>
  </si>
  <si>
    <t>Drvina vápencová frakcia 0-4 mm</t>
  </si>
  <si>
    <t>1765243139</t>
  </si>
  <si>
    <t>460490012.S</t>
  </si>
  <si>
    <t>Rozvinutie a uloženie výstražnej fólie z PE do ryhy, šírka do 33 cm</t>
  </si>
  <si>
    <t>1312113514</t>
  </si>
  <si>
    <t>283230008000</t>
  </si>
  <si>
    <t>Výstražná fóla PE, šxhr 300x0,08 mm, dĺ. 250 m, farba červená, HAGARD</t>
  </si>
  <si>
    <t>304521982</t>
  </si>
  <si>
    <t>460560163.S</t>
  </si>
  <si>
    <t>Ručný zásyp nezap. káblovej ryhy bez zhutn. zeminy, 35 cm širokej, 80 cm hlbokej v zemine tr. 3</t>
  </si>
  <si>
    <t>2000516254</t>
  </si>
  <si>
    <t>460620013.S</t>
  </si>
  <si>
    <t>Proviz. úprava terénu v zemine tr. 3, aby nerovnosti terénu neboli väčšie ako 2 cm od vodor.hladiny</t>
  </si>
  <si>
    <t>222904976</t>
  </si>
  <si>
    <t>-784477755</t>
  </si>
  <si>
    <t>OST-022</t>
  </si>
  <si>
    <t>Práce spojené s osadením rozvádzača RE výkop jamy, osadenie zemného dielu, zhutnenie, úprava terénu</t>
  </si>
  <si>
    <t>594953985</t>
  </si>
  <si>
    <t>SO 03 - Vodovodná prípojka</t>
  </si>
  <si>
    <t xml:space="preserve">    4 - Vodorovné konštrukcie</t>
  </si>
  <si>
    <t>132201201</t>
  </si>
  <si>
    <t>Výkop ryhy šírky 600-2000mm horn.3 do 100m3</t>
  </si>
  <si>
    <t>-402117712</t>
  </si>
  <si>
    <t>132201209</t>
  </si>
  <si>
    <t>Príplatok k cenám za lepivosť pri hĺbení rýh š. nad 600 do 2 000 mm zapaž. i nezapažených, s urovnaním dna v hornine 3</t>
  </si>
  <si>
    <t>158061734</t>
  </si>
  <si>
    <t>-1179403161</t>
  </si>
  <si>
    <t>162501102.S</t>
  </si>
  <si>
    <t>1990824136</t>
  </si>
  <si>
    <t>162501105.S</t>
  </si>
  <si>
    <t>Vodorovné premiestnenie výkopku po spevnenej ceste z horniny tr.1-4, do 100 m3, príplatok k cene za každých ďalšich a začatých 1000 m</t>
  </si>
  <si>
    <t>-141974018</t>
  </si>
  <si>
    <t>171209002.S</t>
  </si>
  <si>
    <t>Poplatok za skladovanie - zemina a kamenivo (17 05) ostatné</t>
  </si>
  <si>
    <t>1752729683</t>
  </si>
  <si>
    <t>1997821377</t>
  </si>
  <si>
    <t>-74652870</t>
  </si>
  <si>
    <t>5815322000</t>
  </si>
  <si>
    <t>Piesok technický triedený 0/4</t>
  </si>
  <si>
    <t>348586130</t>
  </si>
  <si>
    <t>451541111</t>
  </si>
  <si>
    <t>Lôžko pod potrubie, stoky a drobné objekty, v otvorenom výkope zo štrkodrvy 0-63 mm</t>
  </si>
  <si>
    <t>1690325826</t>
  </si>
  <si>
    <t>34982283</t>
  </si>
  <si>
    <t>-1223247568</t>
  </si>
  <si>
    <t>1319634171</t>
  </si>
  <si>
    <t>877313121r</t>
  </si>
  <si>
    <t>Tvarovky nad rámec ( 10% z ceny)</t>
  </si>
  <si>
    <t>1733215666</t>
  </si>
  <si>
    <t>891161111.</t>
  </si>
  <si>
    <t>Montáž vodovodného posúvača v otvorenom výkope s osadením zemnej súpravy (bez poklopov) DN 25</t>
  </si>
  <si>
    <t>251484336</t>
  </si>
  <si>
    <t>422210017200</t>
  </si>
  <si>
    <t>Posúvač pre domové prípojky 1"-5/4", z liatiny, PN 16 na vodu, HAWLE</t>
  </si>
  <si>
    <t>1489525136</t>
  </si>
  <si>
    <t>4229126175</t>
  </si>
  <si>
    <t>Vodárenské armatúry   Zemná súprava tuha. RD=1.25 m DN 3/4"-2"   Hawle s.r.o.</t>
  </si>
  <si>
    <t>-1654963624</t>
  </si>
  <si>
    <t>891269111</t>
  </si>
  <si>
    <t>Montáž navrtávacieho pásu s ventilom Jt 1 MPa na potr. z rúr liat., oceľ., plast., DN 100</t>
  </si>
  <si>
    <t>1708401523</t>
  </si>
  <si>
    <t>551180001700.S</t>
  </si>
  <si>
    <t>Navrtávaci pás uzáverový DN 100 - 5/4" až 2" na vodu, z tvárnej liatiny pre liatinové a oceľové potrubie</t>
  </si>
  <si>
    <t>791587202</t>
  </si>
  <si>
    <t>893810121</t>
  </si>
  <si>
    <t>Osadenie vodomernej šachty kruhovej z PP samonosnej D do 1,0 m, svetlej hĺbky do 1,0 m</t>
  </si>
  <si>
    <t>1760561397</t>
  </si>
  <si>
    <t>VS1000/1300</t>
  </si>
  <si>
    <t>Vodomerná šachta DN1000, výška 1300mm, PIPELIFE</t>
  </si>
  <si>
    <t>-699717364</t>
  </si>
  <si>
    <t>592240008100</t>
  </si>
  <si>
    <t>Poklop BEGU betón - liatina 1000 PL600/A15 pre zaťaženie do 1,5 t pre revízne šachty DN 630 až 1000, PIPELIFE</t>
  </si>
  <si>
    <t>-1870845017</t>
  </si>
  <si>
    <t>286610028000</t>
  </si>
  <si>
    <t>Predĺženie vlnovcové DN 630, PP, dĺžka 1 m, pre PP revízne šachty DN 630, PIPELIFE</t>
  </si>
  <si>
    <t>-1221652413</t>
  </si>
  <si>
    <t>892233111.</t>
  </si>
  <si>
    <t>Preplach a dezinfekcia vodovodného potrubia DN 32</t>
  </si>
  <si>
    <t>-1138350979</t>
  </si>
  <si>
    <t>892241111</t>
  </si>
  <si>
    <t>Ostatné práce na rúrovom vedení, tlakové skúšky vodovodného potrubia DN do 80</t>
  </si>
  <si>
    <t>-1447595863</t>
  </si>
  <si>
    <t>899401112.S</t>
  </si>
  <si>
    <t>Osadenie poklopu liatinového posúvačového</t>
  </si>
  <si>
    <t>-1892476240</t>
  </si>
  <si>
    <t>4229150015</t>
  </si>
  <si>
    <t>Vodárenské armatúry   Uličný poklop "tuhý" - ťažký pre domové prípojky    Hawle s.r.o.</t>
  </si>
  <si>
    <t>-1819029457</t>
  </si>
  <si>
    <t>899721121.S</t>
  </si>
  <si>
    <t>Signalizačný vodič na potrubí PVC DN do 150</t>
  </si>
  <si>
    <t>800813905</t>
  </si>
  <si>
    <t>899721131</t>
  </si>
  <si>
    <t>Označenie vodovodného potrubia bielou výstražnou fóliou</t>
  </si>
  <si>
    <t>52798291</t>
  </si>
  <si>
    <t>998276101</t>
  </si>
  <si>
    <t>Presun hmôt pre rúrové vedenie hĺbené z rúr z plast., hmôt alebo sklolamin. v otvorenom výkope</t>
  </si>
  <si>
    <t>-1299451798</t>
  </si>
  <si>
    <t>722263416</t>
  </si>
  <si>
    <t>Montáž vodomeru závit. jednovtokového suchobežného G 3/4 (2 m3.h-1)</t>
  </si>
  <si>
    <t>-858794485</t>
  </si>
  <si>
    <t>35068</t>
  </si>
  <si>
    <t>Vodomerná zostava DN32 prípojková so šraubením, kohútikmi, filtrom a spätnou klapkou, voda a kanál</t>
  </si>
  <si>
    <t>-1868594251</t>
  </si>
  <si>
    <t>388240001400</t>
  </si>
  <si>
    <t>Vodomer domový M100 KN ARTIST Q3=6,3 L=260mm. DN25 R1" (závit G5/4") PN 16 T50°</t>
  </si>
  <si>
    <t>411798685</t>
  </si>
  <si>
    <t>-1746057580</t>
  </si>
  <si>
    <t>HZS000312.S</t>
  </si>
  <si>
    <t>Stavebno montážne práce náročnejšie, ucelené, obtiažne, rutinné (Tr. 2) v rozsahu menej ako 4 hodimy</t>
  </si>
  <si>
    <t>-51367366</t>
  </si>
  <si>
    <t>230170001</t>
  </si>
  <si>
    <t>Príprava pre skúšku tesnosti DN do - 40</t>
  </si>
  <si>
    <t>1891668210</t>
  </si>
  <si>
    <t>230170011</t>
  </si>
  <si>
    <t>Skúška tesnosti potrubia podľa STN 13 0020 DN do - 40</t>
  </si>
  <si>
    <t>-306184745</t>
  </si>
  <si>
    <t>SO 04 - Kanalizačná prípojka</t>
  </si>
  <si>
    <t xml:space="preserve">    711 - Izolácie proti vode a vlhkosti</t>
  </si>
  <si>
    <t>23-M - Montáže potrubia</t>
  </si>
  <si>
    <t>-1995409088</t>
  </si>
  <si>
    <t>1678566852</t>
  </si>
  <si>
    <t>592726439</t>
  </si>
  <si>
    <t>-928572765</t>
  </si>
  <si>
    <t>972740473</t>
  </si>
  <si>
    <t>1171180663</t>
  </si>
  <si>
    <t>-2087147563</t>
  </si>
  <si>
    <t>1420204680</t>
  </si>
  <si>
    <t>334298428</t>
  </si>
  <si>
    <t>-1564722329</t>
  </si>
  <si>
    <t>871324004</t>
  </si>
  <si>
    <t>Montáž kanalizačného PP potrubia hladkého plnostenného SN 10 DN 160</t>
  </si>
  <si>
    <t>-609731382</t>
  </si>
  <si>
    <t>KGEM160/5SN8</t>
  </si>
  <si>
    <t>Rúra PVC hladký kanalizačný systém dxt 150,6x4,7 mm, vonk. D 160 mm, dĺ. 5 m, SN8</t>
  </si>
  <si>
    <t>-1252996564</t>
  </si>
  <si>
    <t>-261000573</t>
  </si>
  <si>
    <t>877324004</t>
  </si>
  <si>
    <t>Montáž kanalizačného PP kolena DN 160</t>
  </si>
  <si>
    <t>-623851752</t>
  </si>
  <si>
    <t>286540069500</t>
  </si>
  <si>
    <t>Koleno PP, DN 160x15° hladké pre gravitačnú kanalizáciu</t>
  </si>
  <si>
    <t>-1330511622</t>
  </si>
  <si>
    <t>877324126</t>
  </si>
  <si>
    <t>Montáž kanalizačného PP prechodu DN 160</t>
  </si>
  <si>
    <t>-1850888763</t>
  </si>
  <si>
    <t>286510019900</t>
  </si>
  <si>
    <t>Odbočka prípojná sedlová D160</t>
  </si>
  <si>
    <t>1958231955</t>
  </si>
  <si>
    <t>892311000</t>
  </si>
  <si>
    <t>Skúška tesnosti kanalizácie D 150</t>
  </si>
  <si>
    <t>-1788941517</t>
  </si>
  <si>
    <t>892372111.</t>
  </si>
  <si>
    <t>Zabezpečenie koncov kanal. potrubia pri tlakových skúškach DN do 300</t>
  </si>
  <si>
    <t>-1939278928</t>
  </si>
  <si>
    <t>894431132</t>
  </si>
  <si>
    <t>Montáž revíznej šachty z PVC, DN 400/160 (DN šachty/DN potr. ved.), tlak 12,5 t, hl. 1100 do 1500mm</t>
  </si>
  <si>
    <t>-269011991</t>
  </si>
  <si>
    <t>KGDOV40015</t>
  </si>
  <si>
    <t>Plastový poklop s rámom 1,5t pre revízne šachty DN 400 na PVC hladkú kanalizáciu s predĺžením</t>
  </si>
  <si>
    <t>432077201</t>
  </si>
  <si>
    <t>T05D2</t>
  </si>
  <si>
    <t>Teleskopické predĺženie s poklopom plným, do 1,5t pre revízne šachty DN 400 na PVC hladkú kanal. s predĺž.</t>
  </si>
  <si>
    <t>-1934184734</t>
  </si>
  <si>
    <t>KGSGK400/160</t>
  </si>
  <si>
    <t>Priebežné dno DN 400, vtok/vývod 160 pre revízne šachty na PVC hladkú kanalizáciu s predĺžením, PIPELIFE</t>
  </si>
  <si>
    <t>-184142981</t>
  </si>
  <si>
    <t>899721132</t>
  </si>
  <si>
    <t>Označenie kanalizačného potrubia hnedou výstražnou fóliou</t>
  </si>
  <si>
    <t>372350548</t>
  </si>
  <si>
    <t>1030149124</t>
  </si>
  <si>
    <t>711</t>
  </si>
  <si>
    <t>Izolácie proti vode a vlhkosti</t>
  </si>
  <si>
    <t>711774202</t>
  </si>
  <si>
    <t>Zhotovenie detailov spojov+ kanal.pena tesniaca</t>
  </si>
  <si>
    <t>1625677865</t>
  </si>
  <si>
    <t>-326287716</t>
  </si>
  <si>
    <t>SO 05 - Dažďová kanalizáčná prípojka</t>
  </si>
  <si>
    <t>721 - Zdravotech. vnútorná kanalizácia</t>
  </si>
  <si>
    <t>131201101</t>
  </si>
  <si>
    <t>-95922988</t>
  </si>
  <si>
    <t>131201109</t>
  </si>
  <si>
    <t>1665569882</t>
  </si>
  <si>
    <t>-894061499</t>
  </si>
  <si>
    <t>1877490967</t>
  </si>
  <si>
    <t>140710283</t>
  </si>
  <si>
    <t>185</t>
  </si>
  <si>
    <t>-1719575057</t>
  </si>
  <si>
    <t>186</t>
  </si>
  <si>
    <t>-2071019163</t>
  </si>
  <si>
    <t>184</t>
  </si>
  <si>
    <t>-238955388</t>
  </si>
  <si>
    <t>412302307</t>
  </si>
  <si>
    <t>-1334744512</t>
  </si>
  <si>
    <t>1998989071</t>
  </si>
  <si>
    <t>690814969</t>
  </si>
  <si>
    <t>179</t>
  </si>
  <si>
    <t>871264000.S</t>
  </si>
  <si>
    <t>Montáž kanalizačného PP potrubia hladkého plnostenného DN 100</t>
  </si>
  <si>
    <t>-1796440227</t>
  </si>
  <si>
    <t>187</t>
  </si>
  <si>
    <t>KGEM110/2</t>
  </si>
  <si>
    <t>Rúra PVC hladký kanalizačný systém dxt 103,6x3,2 mm, vonk. D 110 mm, dĺ. 2 m, SN4</t>
  </si>
  <si>
    <t>299559934</t>
  </si>
  <si>
    <t>-1455766168</t>
  </si>
  <si>
    <t>189</t>
  </si>
  <si>
    <t>KGEM160/5</t>
  </si>
  <si>
    <t>Rúra PVC hladký kanalizačný systém dxt 152x4,0 mm, vonk. D 160 mm, dĺ. 5 m, SN4</t>
  </si>
  <si>
    <t>-1315385045</t>
  </si>
  <si>
    <t>181</t>
  </si>
  <si>
    <t>877264000.S</t>
  </si>
  <si>
    <t>Montáž kanalizačného PP kolena DN 100</t>
  </si>
  <si>
    <t>981702274</t>
  </si>
  <si>
    <t>286540068700.S</t>
  </si>
  <si>
    <t>Koleno PP, DN 110x45° hladké pre gravitačnú kanalizáciu</t>
  </si>
  <si>
    <t>-1693014649</t>
  </si>
  <si>
    <t>159</t>
  </si>
  <si>
    <t>-1160312331</t>
  </si>
  <si>
    <t>286540069700</t>
  </si>
  <si>
    <t>Koleno PP, DN 160x45° hladké pre gravitačnú kanalizáciu</t>
  </si>
  <si>
    <t>1249599877</t>
  </si>
  <si>
    <t>161</t>
  </si>
  <si>
    <t>877324028</t>
  </si>
  <si>
    <t>Montáž kanalizačnej PP odbočky DN 160</t>
  </si>
  <si>
    <t>2044446946</t>
  </si>
  <si>
    <t>162</t>
  </si>
  <si>
    <t>286540118200</t>
  </si>
  <si>
    <t>Odbočka 45° KG 2000 PP, DN 160/160 hladká pre gravitačnú kanalizáciu</t>
  </si>
  <si>
    <t>-1671440142</t>
  </si>
  <si>
    <t>169</t>
  </si>
  <si>
    <t>894170001</t>
  </si>
  <si>
    <t>Montáž vsakovacích blokov- ELWA,recyklovatelný polypropylén (PP),rozmeru 600x600x600 mm do 10 m3</t>
  </si>
  <si>
    <t>-197346577</t>
  </si>
  <si>
    <t>5624505010</t>
  </si>
  <si>
    <t>Vsakovací blok DB60, 600x600x600mm,</t>
  </si>
  <si>
    <t>2060813705</t>
  </si>
  <si>
    <t>894170031</t>
  </si>
  <si>
    <t>Montáž filtračno-usadzovacej šachty FDN300, DN 300, výška 1000 mm</t>
  </si>
  <si>
    <t>-776293293</t>
  </si>
  <si>
    <t>5624505040</t>
  </si>
  <si>
    <t>Filtračno-usadzovacia šachta FDN300, rozmer:  DN300, H=2000mm,</t>
  </si>
  <si>
    <t>-848661194</t>
  </si>
  <si>
    <t>-304269007</t>
  </si>
  <si>
    <t>-1715807417</t>
  </si>
  <si>
    <t>172</t>
  </si>
  <si>
    <t>899721132.S</t>
  </si>
  <si>
    <t>-1954255126</t>
  </si>
  <si>
    <t>1382239567</t>
  </si>
  <si>
    <t>Zdravotech. vnútorná kanalizácia</t>
  </si>
  <si>
    <t>721230006.S</t>
  </si>
  <si>
    <t>Montáž terasového vtoku so zvislým odtokom DN 110</t>
  </si>
  <si>
    <t>-1722076300</t>
  </si>
  <si>
    <t>191</t>
  </si>
  <si>
    <t>286630034500.S</t>
  </si>
  <si>
    <t>Balkónový a terasový vpust, vertikálny odtok DN 110, pevná izolačná príruba, mriežka nerez</t>
  </si>
  <si>
    <t>-2075198125</t>
  </si>
  <si>
    <t>192</t>
  </si>
  <si>
    <t>286630050900.S</t>
  </si>
  <si>
    <t>Predlžovací nadstavec pre terasový vtok D 110 mm, výška 80  mm, PP</t>
  </si>
  <si>
    <t>690940630</t>
  </si>
  <si>
    <t>721242120.S</t>
  </si>
  <si>
    <t>Lapač strešných splavenín plastový univerzálny priamy DN 110</t>
  </si>
  <si>
    <t>14155179</t>
  </si>
  <si>
    <t>721274103.S</t>
  </si>
  <si>
    <t>Ventilačná hlavica strešná plastová DN 100</t>
  </si>
  <si>
    <t>961605649</t>
  </si>
  <si>
    <t>193</t>
  </si>
  <si>
    <t>998721201.S</t>
  </si>
  <si>
    <t>-1285810858</t>
  </si>
  <si>
    <t>194</t>
  </si>
  <si>
    <t>998721294.S</t>
  </si>
  <si>
    <t>Vnútorná kanalizácia, prípl.za presun nad vymedz. najväč. dopr. vzdial. do 1000m</t>
  </si>
  <si>
    <t>-702494204</t>
  </si>
  <si>
    <t>195</t>
  </si>
  <si>
    <t>-549862990</t>
  </si>
  <si>
    <t>711131102.S</t>
  </si>
  <si>
    <t>Zhotovenie geotextílie alebo tkaniny</t>
  </si>
  <si>
    <t>-69664399</t>
  </si>
  <si>
    <t>171</t>
  </si>
  <si>
    <t>5624505073</t>
  </si>
  <si>
    <t>Geotextília profi</t>
  </si>
  <si>
    <t>-1276208053</t>
  </si>
  <si>
    <t>144133873</t>
  </si>
  <si>
    <t>174</t>
  </si>
  <si>
    <t>HZS000112.S</t>
  </si>
  <si>
    <t>1515922831</t>
  </si>
  <si>
    <t>HZS000114.S</t>
  </si>
  <si>
    <t>Vsakovacia skúška, vystavenie protokolu o meraní</t>
  </si>
  <si>
    <t>kp</t>
  </si>
  <si>
    <t>645837777</t>
  </si>
  <si>
    <t>175</t>
  </si>
  <si>
    <t>HZS000213.S</t>
  </si>
  <si>
    <t>Stavebno montážne práce náročné ucelené - odborné, tvorivé remeselné (Tr. 3) v rozsahu viac ako 4 a menej ako 8 hodín</t>
  </si>
  <si>
    <t>1012429406</t>
  </si>
  <si>
    <t>Zábradlie na schody, oceľové, výška do 1200 mm, kotvenie do podlahy, vhodné do interiéru aj exteriéru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</si>
</sst>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4" fillId="6" borderId="22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200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6"/>
      <c r="BE5" s="178" t="s">
        <v>14</v>
      </c>
      <c r="BS5" s="13" t="s">
        <v>6</v>
      </c>
    </row>
    <row r="6" spans="1:74" ht="36.9" customHeight="1">
      <c r="B6" s="16"/>
      <c r="D6" s="22" t="s">
        <v>15</v>
      </c>
      <c r="K6" s="183" t="s">
        <v>16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6"/>
      <c r="BE6" s="17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9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79"/>
      <c r="BS8" s="13" t="s">
        <v>6</v>
      </c>
    </row>
    <row r="9" spans="1:74" ht="14.4" customHeight="1">
      <c r="B9" s="16"/>
      <c r="AR9" s="16"/>
      <c r="BE9" s="179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79"/>
      <c r="BS10" s="13" t="s">
        <v>6</v>
      </c>
    </row>
    <row r="11" spans="1:74" ht="18.45" customHeight="1">
      <c r="B11" s="16"/>
      <c r="E11" s="21" t="s">
        <v>25</v>
      </c>
      <c r="AK11" s="23" t="s">
        <v>26</v>
      </c>
      <c r="AN11" s="21" t="s">
        <v>1</v>
      </c>
      <c r="AR11" s="16"/>
      <c r="BE11" s="179"/>
      <c r="BS11" s="13" t="s">
        <v>6</v>
      </c>
    </row>
    <row r="12" spans="1:74" ht="6.9" customHeight="1">
      <c r="B12" s="16"/>
      <c r="AR12" s="16"/>
      <c r="BE12" s="179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79"/>
      <c r="BS13" s="13" t="s">
        <v>6</v>
      </c>
    </row>
    <row r="14" spans="1:74" ht="13.2">
      <c r="B14" s="16"/>
      <c r="E14" s="184" t="s">
        <v>28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3" t="s">
        <v>26</v>
      </c>
      <c r="AN14" s="25" t="s">
        <v>28</v>
      </c>
      <c r="AR14" s="16"/>
      <c r="BE14" s="179"/>
      <c r="BS14" s="13" t="s">
        <v>6</v>
      </c>
    </row>
    <row r="15" spans="1:74" ht="6.9" customHeight="1">
      <c r="B15" s="16"/>
      <c r="AR15" s="16"/>
      <c r="BE15" s="179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79"/>
      <c r="BS16" s="13" t="s">
        <v>3</v>
      </c>
    </row>
    <row r="17" spans="2:71" ht="18.45" customHeight="1">
      <c r="B17" s="16"/>
      <c r="E17" s="21" t="s">
        <v>30</v>
      </c>
      <c r="AK17" s="23" t="s">
        <v>26</v>
      </c>
      <c r="AN17" s="21" t="s">
        <v>1</v>
      </c>
      <c r="AR17" s="16"/>
      <c r="BE17" s="179"/>
      <c r="BS17" s="13" t="s">
        <v>31</v>
      </c>
    </row>
    <row r="18" spans="2:71" ht="6.9" customHeight="1">
      <c r="B18" s="16"/>
      <c r="AR18" s="16"/>
      <c r="BE18" s="179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79"/>
      <c r="BS19" s="13" t="s">
        <v>6</v>
      </c>
    </row>
    <row r="20" spans="2:71" ht="18.45" customHeight="1">
      <c r="B20" s="16"/>
      <c r="E20" s="21" t="s">
        <v>20</v>
      </c>
      <c r="AK20" s="23" t="s">
        <v>26</v>
      </c>
      <c r="AN20" s="21" t="s">
        <v>1</v>
      </c>
      <c r="AR20" s="16"/>
      <c r="BE20" s="179"/>
      <c r="BS20" s="13" t="s">
        <v>31</v>
      </c>
    </row>
    <row r="21" spans="2:71" ht="6.9" customHeight="1">
      <c r="B21" s="16"/>
      <c r="AR21" s="16"/>
      <c r="BE21" s="179"/>
    </row>
    <row r="22" spans="2:71" ht="12" customHeight="1">
      <c r="B22" s="16"/>
      <c r="D22" s="23" t="s">
        <v>33</v>
      </c>
      <c r="AR22" s="16"/>
      <c r="BE22" s="179"/>
    </row>
    <row r="23" spans="2:71" ht="16.5" customHeight="1">
      <c r="B23" s="16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6"/>
      <c r="BE23" s="179"/>
    </row>
    <row r="24" spans="2:71" ht="6.9" customHeight="1">
      <c r="B24" s="16"/>
      <c r="AR24" s="16"/>
      <c r="BE24" s="179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9"/>
    </row>
    <row r="26" spans="2:71" s="1" customFormat="1" ht="25.95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7">
        <f>ROUND(AG94,2)</f>
        <v>0</v>
      </c>
      <c r="AL26" s="188"/>
      <c r="AM26" s="188"/>
      <c r="AN26" s="188"/>
      <c r="AO26" s="188"/>
      <c r="AR26" s="28"/>
      <c r="BE26" s="179"/>
    </row>
    <row r="27" spans="2:71" s="1" customFormat="1" ht="6.9" customHeight="1">
      <c r="B27" s="28"/>
      <c r="AR27" s="28"/>
      <c r="BE27" s="179"/>
    </row>
    <row r="28" spans="2:71" s="1" customFormat="1" ht="13.2">
      <c r="B28" s="28"/>
      <c r="L28" s="189" t="s">
        <v>35</v>
      </c>
      <c r="M28" s="189"/>
      <c r="N28" s="189"/>
      <c r="O28" s="189"/>
      <c r="P28" s="189"/>
      <c r="W28" s="189" t="s">
        <v>36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37</v>
      </c>
      <c r="AL28" s="189"/>
      <c r="AM28" s="189"/>
      <c r="AN28" s="189"/>
      <c r="AO28" s="189"/>
      <c r="AR28" s="28"/>
      <c r="BE28" s="179"/>
    </row>
    <row r="29" spans="2:71" s="2" customFormat="1" ht="14.4" customHeight="1">
      <c r="B29" s="32"/>
      <c r="D29" s="23" t="s">
        <v>38</v>
      </c>
      <c r="F29" s="33" t="s">
        <v>39</v>
      </c>
      <c r="L29" s="192">
        <v>0.2</v>
      </c>
      <c r="M29" s="191"/>
      <c r="N29" s="191"/>
      <c r="O29" s="191"/>
      <c r="P29" s="191"/>
      <c r="Q29" s="34"/>
      <c r="R29" s="34"/>
      <c r="S29" s="34"/>
      <c r="T29" s="34"/>
      <c r="U29" s="34"/>
      <c r="V29" s="34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F29" s="34"/>
      <c r="AG29" s="34"/>
      <c r="AH29" s="34"/>
      <c r="AI29" s="34"/>
      <c r="AJ29" s="34"/>
      <c r="AK29" s="190">
        <f>ROUND(AV94, 2)</f>
        <v>0</v>
      </c>
      <c r="AL29" s="191"/>
      <c r="AM29" s="191"/>
      <c r="AN29" s="191"/>
      <c r="AO29" s="191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0"/>
    </row>
    <row r="30" spans="2:71" s="2" customFormat="1" ht="14.4" customHeight="1">
      <c r="B30" s="32"/>
      <c r="F30" s="33" t="s">
        <v>40</v>
      </c>
      <c r="L30" s="192">
        <v>0.2</v>
      </c>
      <c r="M30" s="191"/>
      <c r="N30" s="191"/>
      <c r="O30" s="191"/>
      <c r="P30" s="191"/>
      <c r="Q30" s="34"/>
      <c r="R30" s="34"/>
      <c r="S30" s="34"/>
      <c r="T30" s="34"/>
      <c r="U30" s="34"/>
      <c r="V30" s="34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F30" s="34"/>
      <c r="AG30" s="34"/>
      <c r="AH30" s="34"/>
      <c r="AI30" s="34"/>
      <c r="AJ30" s="34"/>
      <c r="AK30" s="190">
        <f>ROUND(AW94, 2)</f>
        <v>0</v>
      </c>
      <c r="AL30" s="191"/>
      <c r="AM30" s="191"/>
      <c r="AN30" s="191"/>
      <c r="AO30" s="191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0"/>
    </row>
    <row r="31" spans="2:71" s="2" customFormat="1" ht="14.4" hidden="1" customHeight="1">
      <c r="B31" s="32"/>
      <c r="F31" s="23" t="s">
        <v>41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2"/>
      <c r="BE31" s="180"/>
    </row>
    <row r="32" spans="2:71" s="2" customFormat="1" ht="14.4" hidden="1" customHeight="1">
      <c r="B32" s="32"/>
      <c r="F32" s="23" t="s">
        <v>42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2"/>
      <c r="BE32" s="180"/>
    </row>
    <row r="33" spans="2:57" s="2" customFormat="1" ht="14.4" hidden="1" customHeight="1">
      <c r="B33" s="32"/>
      <c r="F33" s="33" t="s">
        <v>43</v>
      </c>
      <c r="L33" s="192">
        <v>0</v>
      </c>
      <c r="M33" s="191"/>
      <c r="N33" s="191"/>
      <c r="O33" s="191"/>
      <c r="P33" s="191"/>
      <c r="Q33" s="34"/>
      <c r="R33" s="34"/>
      <c r="S33" s="34"/>
      <c r="T33" s="34"/>
      <c r="U33" s="34"/>
      <c r="V33" s="34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F33" s="34"/>
      <c r="AG33" s="34"/>
      <c r="AH33" s="34"/>
      <c r="AI33" s="34"/>
      <c r="AJ33" s="34"/>
      <c r="AK33" s="190">
        <v>0</v>
      </c>
      <c r="AL33" s="191"/>
      <c r="AM33" s="191"/>
      <c r="AN33" s="191"/>
      <c r="AO33" s="191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0"/>
    </row>
    <row r="34" spans="2:57" s="1" customFormat="1" ht="6.9" customHeight="1">
      <c r="B34" s="28"/>
      <c r="AR34" s="28"/>
      <c r="BE34" s="179"/>
    </row>
    <row r="35" spans="2:57" s="1" customFormat="1" ht="25.95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9" t="s">
        <v>46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0</v>
      </c>
      <c r="AL35" s="197"/>
      <c r="AM35" s="197"/>
      <c r="AN35" s="197"/>
      <c r="AO35" s="198"/>
      <c r="AP35" s="36"/>
      <c r="AQ35" s="36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>
      <c r="B82" s="28"/>
      <c r="C82" s="17" t="s">
        <v>53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M843</v>
      </c>
      <c r="AR84" s="47"/>
    </row>
    <row r="85" spans="1:91" s="4" customFormat="1" ht="36.9" customHeight="1">
      <c r="B85" s="48"/>
      <c r="C85" s="49" t="s">
        <v>15</v>
      </c>
      <c r="L85" s="176" t="str">
        <f>K6</f>
        <v>Komunitné centrum Svidník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R85" s="48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209" t="str">
        <f>IF(AN8= "","",AN8)</f>
        <v>12. 1. 2023</v>
      </c>
      <c r="AN87" s="209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23</v>
      </c>
      <c r="L89" s="3" t="str">
        <f>IF(E11= "","",E11)</f>
        <v>Mesto Svidník</v>
      </c>
      <c r="AI89" s="23" t="s">
        <v>29</v>
      </c>
      <c r="AM89" s="207" t="str">
        <f>IF(E17="","",E17)</f>
        <v>Ing. Jozef Špirko</v>
      </c>
      <c r="AN89" s="208"/>
      <c r="AO89" s="208"/>
      <c r="AP89" s="208"/>
      <c r="AR89" s="28"/>
      <c r="AS89" s="211" t="s">
        <v>54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207" t="str">
        <f>IF(E20="","",E20)</f>
        <v xml:space="preserve"> </v>
      </c>
      <c r="AN90" s="208"/>
      <c r="AO90" s="208"/>
      <c r="AP90" s="208"/>
      <c r="AR90" s="28"/>
      <c r="AS90" s="213"/>
      <c r="AT90" s="214"/>
      <c r="BD90" s="55"/>
    </row>
    <row r="91" spans="1:91" s="1" customFormat="1" ht="10.8" customHeight="1">
      <c r="B91" s="28"/>
      <c r="AR91" s="28"/>
      <c r="AS91" s="213"/>
      <c r="AT91" s="214"/>
      <c r="BD91" s="55"/>
    </row>
    <row r="92" spans="1:91" s="1" customFormat="1" ht="29.25" customHeight="1">
      <c r="B92" s="28"/>
      <c r="C92" s="171" t="s">
        <v>55</v>
      </c>
      <c r="D92" s="172"/>
      <c r="E92" s="172"/>
      <c r="F92" s="172"/>
      <c r="G92" s="172"/>
      <c r="H92" s="56"/>
      <c r="I92" s="175" t="s">
        <v>56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206" t="s">
        <v>57</v>
      </c>
      <c r="AH92" s="172"/>
      <c r="AI92" s="172"/>
      <c r="AJ92" s="172"/>
      <c r="AK92" s="172"/>
      <c r="AL92" s="172"/>
      <c r="AM92" s="172"/>
      <c r="AN92" s="175" t="s">
        <v>58</v>
      </c>
      <c r="AO92" s="172"/>
      <c r="AP92" s="210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5">
        <f>ROUND(AG95+SUM(AG103:AG106),2)</f>
        <v>0</v>
      </c>
      <c r="AH94" s="215"/>
      <c r="AI94" s="215"/>
      <c r="AJ94" s="215"/>
      <c r="AK94" s="215"/>
      <c r="AL94" s="215"/>
      <c r="AM94" s="215"/>
      <c r="AN94" s="216">
        <f t="shared" ref="AN94:AN106" si="0">SUM(AG94,AT94)</f>
        <v>0</v>
      </c>
      <c r="AO94" s="216"/>
      <c r="AP94" s="216"/>
      <c r="AQ94" s="66" t="s">
        <v>1</v>
      </c>
      <c r="AR94" s="62"/>
      <c r="AS94" s="67">
        <f>ROUND(AS95+SUM(AS103:AS106),2)</f>
        <v>0</v>
      </c>
      <c r="AT94" s="68">
        <f t="shared" ref="AT94:AT106" si="1">ROUND(SUM(AV94:AW94),2)</f>
        <v>0</v>
      </c>
      <c r="AU94" s="69">
        <f>ROUND(AU95+SUM(AU103:AU106),5)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ROUND(AZ95+SUM(AZ103:AZ106),2)</f>
        <v>0</v>
      </c>
      <c r="BA94" s="68">
        <f>ROUND(BA95+SUM(BA103:BA106),2)</f>
        <v>0</v>
      </c>
      <c r="BB94" s="68">
        <f>ROUND(BB95+SUM(BB103:BB106),2)</f>
        <v>0</v>
      </c>
      <c r="BC94" s="68">
        <f>ROUND(BC95+SUM(BC103:BC106),2)</f>
        <v>0</v>
      </c>
      <c r="BD94" s="70">
        <f>ROUND(BD95+SUM(BD103:BD106),2)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16.5" customHeight="1">
      <c r="B95" s="73"/>
      <c r="C95" s="74"/>
      <c r="D95" s="173" t="s">
        <v>78</v>
      </c>
      <c r="E95" s="173"/>
      <c r="F95" s="173"/>
      <c r="G95" s="173"/>
      <c r="H95" s="173"/>
      <c r="I95" s="75"/>
      <c r="J95" s="173" t="s">
        <v>79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205">
        <f>ROUND(SUM(AG96:AG102),2)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76" t="s">
        <v>80</v>
      </c>
      <c r="AR95" s="73"/>
      <c r="AS95" s="77">
        <f>ROUND(SUM(AS96:AS102),2)</f>
        <v>0</v>
      </c>
      <c r="AT95" s="78">
        <f t="shared" si="1"/>
        <v>0</v>
      </c>
      <c r="AU95" s="79">
        <f>ROUND(SUM(AU96:AU102),5)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ROUND(SUM(AZ96:AZ102),2)</f>
        <v>0</v>
      </c>
      <c r="BA95" s="78">
        <f>ROUND(SUM(BA96:BA102),2)</f>
        <v>0</v>
      </c>
      <c r="BB95" s="78">
        <f>ROUND(SUM(BB96:BB102),2)</f>
        <v>0</v>
      </c>
      <c r="BC95" s="78">
        <f>ROUND(SUM(BC96:BC102),2)</f>
        <v>0</v>
      </c>
      <c r="BD95" s="80">
        <f>ROUND(SUM(BD96:BD102),2)</f>
        <v>0</v>
      </c>
      <c r="BS95" s="81" t="s">
        <v>73</v>
      </c>
      <c r="BT95" s="81" t="s">
        <v>81</v>
      </c>
      <c r="BU95" s="81" t="s">
        <v>75</v>
      </c>
      <c r="BV95" s="81" t="s">
        <v>76</v>
      </c>
      <c r="BW95" s="81" t="s">
        <v>82</v>
      </c>
      <c r="BX95" s="81" t="s">
        <v>4</v>
      </c>
      <c r="CL95" s="81" t="s">
        <v>1</v>
      </c>
      <c r="CM95" s="81" t="s">
        <v>74</v>
      </c>
    </row>
    <row r="96" spans="1:91" s="3" customFormat="1" ht="16.5" customHeight="1">
      <c r="A96" s="82" t="s">
        <v>83</v>
      </c>
      <c r="B96" s="47"/>
      <c r="C96" s="9"/>
      <c r="D96" s="9"/>
      <c r="E96" s="174" t="s">
        <v>84</v>
      </c>
      <c r="F96" s="174"/>
      <c r="G96" s="174"/>
      <c r="H96" s="174"/>
      <c r="I96" s="174"/>
      <c r="J96" s="9"/>
      <c r="K96" s="174" t="s">
        <v>85</v>
      </c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201">
        <f>'01 - Stavebná časť'!J32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83" t="s">
        <v>86</v>
      </c>
      <c r="AR96" s="47"/>
      <c r="AS96" s="84">
        <v>0</v>
      </c>
      <c r="AT96" s="85">
        <f t="shared" si="1"/>
        <v>0</v>
      </c>
      <c r="AU96" s="86">
        <f>'01 - Stavebná časť'!P141</f>
        <v>0</v>
      </c>
      <c r="AV96" s="85">
        <f>'01 - Stavebná časť'!J35</f>
        <v>0</v>
      </c>
      <c r="AW96" s="85">
        <f>'01 - Stavebná časť'!J36</f>
        <v>0</v>
      </c>
      <c r="AX96" s="85">
        <f>'01 - Stavebná časť'!J37</f>
        <v>0</v>
      </c>
      <c r="AY96" s="85">
        <f>'01 - Stavebná časť'!J38</f>
        <v>0</v>
      </c>
      <c r="AZ96" s="85">
        <f>'01 - Stavebná časť'!F35</f>
        <v>0</v>
      </c>
      <c r="BA96" s="85">
        <f>'01 - Stavebná časť'!F36</f>
        <v>0</v>
      </c>
      <c r="BB96" s="85">
        <f>'01 - Stavebná časť'!F37</f>
        <v>0</v>
      </c>
      <c r="BC96" s="85">
        <f>'01 - Stavebná časť'!F38</f>
        <v>0</v>
      </c>
      <c r="BD96" s="87">
        <f>'01 - Stavebná časť'!F39</f>
        <v>0</v>
      </c>
      <c r="BT96" s="21" t="s">
        <v>87</v>
      </c>
      <c r="BV96" s="21" t="s">
        <v>76</v>
      </c>
      <c r="BW96" s="21" t="s">
        <v>88</v>
      </c>
      <c r="BX96" s="21" t="s">
        <v>82</v>
      </c>
      <c r="CL96" s="21" t="s">
        <v>1</v>
      </c>
    </row>
    <row r="97" spans="1:91" s="3" customFormat="1" ht="16.5" customHeight="1">
      <c r="A97" s="82" t="s">
        <v>83</v>
      </c>
      <c r="B97" s="47"/>
      <c r="C97" s="9"/>
      <c r="D97" s="9"/>
      <c r="E97" s="174" t="s">
        <v>89</v>
      </c>
      <c r="F97" s="174"/>
      <c r="G97" s="174"/>
      <c r="H97" s="174"/>
      <c r="I97" s="174"/>
      <c r="J97" s="9"/>
      <c r="K97" s="174" t="s">
        <v>90</v>
      </c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201">
        <f>'02 - Zdravotechnika'!J32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83" t="s">
        <v>86</v>
      </c>
      <c r="AR97" s="47"/>
      <c r="AS97" s="84">
        <v>0</v>
      </c>
      <c r="AT97" s="85">
        <f t="shared" si="1"/>
        <v>0</v>
      </c>
      <c r="AU97" s="86">
        <f>'02 - Zdravotechnika'!P128</f>
        <v>0</v>
      </c>
      <c r="AV97" s="85">
        <f>'02 - Zdravotechnika'!J35</f>
        <v>0</v>
      </c>
      <c r="AW97" s="85">
        <f>'02 - Zdravotechnika'!J36</f>
        <v>0</v>
      </c>
      <c r="AX97" s="85">
        <f>'02 - Zdravotechnika'!J37</f>
        <v>0</v>
      </c>
      <c r="AY97" s="85">
        <f>'02 - Zdravotechnika'!J38</f>
        <v>0</v>
      </c>
      <c r="AZ97" s="85">
        <f>'02 - Zdravotechnika'!F35</f>
        <v>0</v>
      </c>
      <c r="BA97" s="85">
        <f>'02 - Zdravotechnika'!F36</f>
        <v>0</v>
      </c>
      <c r="BB97" s="85">
        <f>'02 - Zdravotechnika'!F37</f>
        <v>0</v>
      </c>
      <c r="BC97" s="85">
        <f>'02 - Zdravotechnika'!F38</f>
        <v>0</v>
      </c>
      <c r="BD97" s="87">
        <f>'02 - Zdravotechnika'!F39</f>
        <v>0</v>
      </c>
      <c r="BT97" s="21" t="s">
        <v>87</v>
      </c>
      <c r="BV97" s="21" t="s">
        <v>76</v>
      </c>
      <c r="BW97" s="21" t="s">
        <v>91</v>
      </c>
      <c r="BX97" s="21" t="s">
        <v>82</v>
      </c>
      <c r="CL97" s="21" t="s">
        <v>1</v>
      </c>
    </row>
    <row r="98" spans="1:91" s="3" customFormat="1" ht="16.5" customHeight="1">
      <c r="A98" s="82" t="s">
        <v>83</v>
      </c>
      <c r="B98" s="47"/>
      <c r="C98" s="9"/>
      <c r="D98" s="9"/>
      <c r="E98" s="174" t="s">
        <v>92</v>
      </c>
      <c r="F98" s="174"/>
      <c r="G98" s="174"/>
      <c r="H98" s="174"/>
      <c r="I98" s="174"/>
      <c r="J98" s="9"/>
      <c r="K98" s="174" t="s">
        <v>93</v>
      </c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201">
        <f>'03 - Rozvody vody, kanali...'!J32</f>
        <v>0</v>
      </c>
      <c r="AH98" s="202"/>
      <c r="AI98" s="202"/>
      <c r="AJ98" s="202"/>
      <c r="AK98" s="202"/>
      <c r="AL98" s="202"/>
      <c r="AM98" s="202"/>
      <c r="AN98" s="201">
        <f t="shared" si="0"/>
        <v>0</v>
      </c>
      <c r="AO98" s="202"/>
      <c r="AP98" s="202"/>
      <c r="AQ98" s="83" t="s">
        <v>86</v>
      </c>
      <c r="AR98" s="47"/>
      <c r="AS98" s="84">
        <v>0</v>
      </c>
      <c r="AT98" s="85">
        <f t="shared" si="1"/>
        <v>0</v>
      </c>
      <c r="AU98" s="86">
        <f>'03 - Rozvody vody, kanali...'!P129</f>
        <v>0</v>
      </c>
      <c r="AV98" s="85">
        <f>'03 - Rozvody vody, kanali...'!J35</f>
        <v>0</v>
      </c>
      <c r="AW98" s="85">
        <f>'03 - Rozvody vody, kanali...'!J36</f>
        <v>0</v>
      </c>
      <c r="AX98" s="85">
        <f>'03 - Rozvody vody, kanali...'!J37</f>
        <v>0</v>
      </c>
      <c r="AY98" s="85">
        <f>'03 - Rozvody vody, kanali...'!J38</f>
        <v>0</v>
      </c>
      <c r="AZ98" s="85">
        <f>'03 - Rozvody vody, kanali...'!F35</f>
        <v>0</v>
      </c>
      <c r="BA98" s="85">
        <f>'03 - Rozvody vody, kanali...'!F36</f>
        <v>0</v>
      </c>
      <c r="BB98" s="85">
        <f>'03 - Rozvody vody, kanali...'!F37</f>
        <v>0</v>
      </c>
      <c r="BC98" s="85">
        <f>'03 - Rozvody vody, kanali...'!F38</f>
        <v>0</v>
      </c>
      <c r="BD98" s="87">
        <f>'03 - Rozvody vody, kanali...'!F39</f>
        <v>0</v>
      </c>
      <c r="BT98" s="21" t="s">
        <v>87</v>
      </c>
      <c r="BV98" s="21" t="s">
        <v>76</v>
      </c>
      <c r="BW98" s="21" t="s">
        <v>94</v>
      </c>
      <c r="BX98" s="21" t="s">
        <v>82</v>
      </c>
      <c r="CL98" s="21" t="s">
        <v>1</v>
      </c>
    </row>
    <row r="99" spans="1:91" s="3" customFormat="1" ht="16.5" customHeight="1">
      <c r="A99" s="82" t="s">
        <v>83</v>
      </c>
      <c r="B99" s="47"/>
      <c r="C99" s="9"/>
      <c r="D99" s="9"/>
      <c r="E99" s="174" t="s">
        <v>95</v>
      </c>
      <c r="F99" s="174"/>
      <c r="G99" s="174"/>
      <c r="H99" s="174"/>
      <c r="I99" s="174"/>
      <c r="J99" s="9"/>
      <c r="K99" s="174" t="s">
        <v>96</v>
      </c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201">
        <f>'04 - Vykurovanie'!J32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83" t="s">
        <v>86</v>
      </c>
      <c r="AR99" s="47"/>
      <c r="AS99" s="84">
        <v>0</v>
      </c>
      <c r="AT99" s="85">
        <f t="shared" si="1"/>
        <v>0</v>
      </c>
      <c r="AU99" s="86">
        <f>'04 - Vykurovanie'!P130</f>
        <v>0</v>
      </c>
      <c r="AV99" s="85">
        <f>'04 - Vykurovanie'!J35</f>
        <v>0</v>
      </c>
      <c r="AW99" s="85">
        <f>'04 - Vykurovanie'!J36</f>
        <v>0</v>
      </c>
      <c r="AX99" s="85">
        <f>'04 - Vykurovanie'!J37</f>
        <v>0</v>
      </c>
      <c r="AY99" s="85">
        <f>'04 - Vykurovanie'!J38</f>
        <v>0</v>
      </c>
      <c r="AZ99" s="85">
        <f>'04 - Vykurovanie'!F35</f>
        <v>0</v>
      </c>
      <c r="BA99" s="85">
        <f>'04 - Vykurovanie'!F36</f>
        <v>0</v>
      </c>
      <c r="BB99" s="85">
        <f>'04 - Vykurovanie'!F37</f>
        <v>0</v>
      </c>
      <c r="BC99" s="85">
        <f>'04 - Vykurovanie'!F38</f>
        <v>0</v>
      </c>
      <c r="BD99" s="87">
        <f>'04 - Vykurovanie'!F39</f>
        <v>0</v>
      </c>
      <c r="BT99" s="21" t="s">
        <v>87</v>
      </c>
      <c r="BV99" s="21" t="s">
        <v>76</v>
      </c>
      <c r="BW99" s="21" t="s">
        <v>97</v>
      </c>
      <c r="BX99" s="21" t="s">
        <v>82</v>
      </c>
      <c r="CL99" s="21" t="s">
        <v>1</v>
      </c>
    </row>
    <row r="100" spans="1:91" s="3" customFormat="1" ht="16.5" customHeight="1">
      <c r="A100" s="82" t="s">
        <v>83</v>
      </c>
      <c r="B100" s="47"/>
      <c r="C100" s="9"/>
      <c r="D100" s="9"/>
      <c r="E100" s="174" t="s">
        <v>98</v>
      </c>
      <c r="F100" s="174"/>
      <c r="G100" s="174"/>
      <c r="H100" s="174"/>
      <c r="I100" s="174"/>
      <c r="J100" s="9"/>
      <c r="K100" s="174" t="s">
        <v>99</v>
      </c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201">
        <f>'05 - UK - Kotolňa'!J32</f>
        <v>0</v>
      </c>
      <c r="AH100" s="202"/>
      <c r="AI100" s="202"/>
      <c r="AJ100" s="202"/>
      <c r="AK100" s="202"/>
      <c r="AL100" s="202"/>
      <c r="AM100" s="202"/>
      <c r="AN100" s="201">
        <f t="shared" si="0"/>
        <v>0</v>
      </c>
      <c r="AO100" s="202"/>
      <c r="AP100" s="202"/>
      <c r="AQ100" s="83" t="s">
        <v>86</v>
      </c>
      <c r="AR100" s="47"/>
      <c r="AS100" s="84">
        <v>0</v>
      </c>
      <c r="AT100" s="85">
        <f t="shared" si="1"/>
        <v>0</v>
      </c>
      <c r="AU100" s="86">
        <f>'05 - UK - Kotolňa'!P130</f>
        <v>0</v>
      </c>
      <c r="AV100" s="85">
        <f>'05 - UK - Kotolňa'!J35</f>
        <v>0</v>
      </c>
      <c r="AW100" s="85">
        <f>'05 - UK - Kotolňa'!J36</f>
        <v>0</v>
      </c>
      <c r="AX100" s="85">
        <f>'05 - UK - Kotolňa'!J37</f>
        <v>0</v>
      </c>
      <c r="AY100" s="85">
        <f>'05 - UK - Kotolňa'!J38</f>
        <v>0</v>
      </c>
      <c r="AZ100" s="85">
        <f>'05 - UK - Kotolňa'!F35</f>
        <v>0</v>
      </c>
      <c r="BA100" s="85">
        <f>'05 - UK - Kotolňa'!F36</f>
        <v>0</v>
      </c>
      <c r="BB100" s="85">
        <f>'05 - UK - Kotolňa'!F37</f>
        <v>0</v>
      </c>
      <c r="BC100" s="85">
        <f>'05 - UK - Kotolňa'!F38</f>
        <v>0</v>
      </c>
      <c r="BD100" s="87">
        <f>'05 - UK - Kotolňa'!F39</f>
        <v>0</v>
      </c>
      <c r="BT100" s="21" t="s">
        <v>87</v>
      </c>
      <c r="BV100" s="21" t="s">
        <v>76</v>
      </c>
      <c r="BW100" s="21" t="s">
        <v>100</v>
      </c>
      <c r="BX100" s="21" t="s">
        <v>82</v>
      </c>
      <c r="CL100" s="21" t="s">
        <v>1</v>
      </c>
    </row>
    <row r="101" spans="1:91" s="3" customFormat="1" ht="16.5" customHeight="1">
      <c r="A101" s="82" t="s">
        <v>83</v>
      </c>
      <c r="B101" s="47"/>
      <c r="C101" s="9"/>
      <c r="D101" s="9"/>
      <c r="E101" s="174" t="s">
        <v>101</v>
      </c>
      <c r="F101" s="174"/>
      <c r="G101" s="174"/>
      <c r="H101" s="174"/>
      <c r="I101" s="174"/>
      <c r="J101" s="9"/>
      <c r="K101" s="174" t="s">
        <v>102</v>
      </c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201">
        <f>'06 - Vzduchotechnika'!J32</f>
        <v>0</v>
      </c>
      <c r="AH101" s="202"/>
      <c r="AI101" s="202"/>
      <c r="AJ101" s="202"/>
      <c r="AK101" s="202"/>
      <c r="AL101" s="202"/>
      <c r="AM101" s="202"/>
      <c r="AN101" s="201">
        <f t="shared" si="0"/>
        <v>0</v>
      </c>
      <c r="AO101" s="202"/>
      <c r="AP101" s="202"/>
      <c r="AQ101" s="83" t="s">
        <v>86</v>
      </c>
      <c r="AR101" s="47"/>
      <c r="AS101" s="84">
        <v>0</v>
      </c>
      <c r="AT101" s="85">
        <f t="shared" si="1"/>
        <v>0</v>
      </c>
      <c r="AU101" s="86">
        <f>'06 - Vzduchotechnika'!P128</f>
        <v>0</v>
      </c>
      <c r="AV101" s="85">
        <f>'06 - Vzduchotechnika'!J35</f>
        <v>0</v>
      </c>
      <c r="AW101" s="85">
        <f>'06 - Vzduchotechnika'!J36</f>
        <v>0</v>
      </c>
      <c r="AX101" s="85">
        <f>'06 - Vzduchotechnika'!J37</f>
        <v>0</v>
      </c>
      <c r="AY101" s="85">
        <f>'06 - Vzduchotechnika'!J38</f>
        <v>0</v>
      </c>
      <c r="AZ101" s="85">
        <f>'06 - Vzduchotechnika'!F35</f>
        <v>0</v>
      </c>
      <c r="BA101" s="85">
        <f>'06 - Vzduchotechnika'!F36</f>
        <v>0</v>
      </c>
      <c r="BB101" s="85">
        <f>'06 - Vzduchotechnika'!F37</f>
        <v>0</v>
      </c>
      <c r="BC101" s="85">
        <f>'06 - Vzduchotechnika'!F38</f>
        <v>0</v>
      </c>
      <c r="BD101" s="87">
        <f>'06 - Vzduchotechnika'!F39</f>
        <v>0</v>
      </c>
      <c r="BT101" s="21" t="s">
        <v>87</v>
      </c>
      <c r="BV101" s="21" t="s">
        <v>76</v>
      </c>
      <c r="BW101" s="21" t="s">
        <v>103</v>
      </c>
      <c r="BX101" s="21" t="s">
        <v>82</v>
      </c>
      <c r="CL101" s="21" t="s">
        <v>1</v>
      </c>
    </row>
    <row r="102" spans="1:91" s="3" customFormat="1" ht="16.5" customHeight="1">
      <c r="A102" s="82" t="s">
        <v>83</v>
      </c>
      <c r="B102" s="47"/>
      <c r="C102" s="9"/>
      <c r="D102" s="9"/>
      <c r="E102" s="174" t="s">
        <v>104</v>
      </c>
      <c r="F102" s="174"/>
      <c r="G102" s="174"/>
      <c r="H102" s="174"/>
      <c r="I102" s="174"/>
      <c r="J102" s="9"/>
      <c r="K102" s="174" t="s">
        <v>105</v>
      </c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201">
        <f>'07 - Elektorinštalácia a ...'!J32</f>
        <v>0</v>
      </c>
      <c r="AH102" s="202"/>
      <c r="AI102" s="202"/>
      <c r="AJ102" s="202"/>
      <c r="AK102" s="202"/>
      <c r="AL102" s="202"/>
      <c r="AM102" s="202"/>
      <c r="AN102" s="201">
        <f t="shared" si="0"/>
        <v>0</v>
      </c>
      <c r="AO102" s="202"/>
      <c r="AP102" s="202"/>
      <c r="AQ102" s="83" t="s">
        <v>86</v>
      </c>
      <c r="AR102" s="47"/>
      <c r="AS102" s="84">
        <v>0</v>
      </c>
      <c r="AT102" s="85">
        <f t="shared" si="1"/>
        <v>0</v>
      </c>
      <c r="AU102" s="86">
        <f>'07 - Elektorinštalácia a ...'!P123</f>
        <v>0</v>
      </c>
      <c r="AV102" s="85">
        <f>'07 - Elektorinštalácia a ...'!J35</f>
        <v>0</v>
      </c>
      <c r="AW102" s="85">
        <f>'07 - Elektorinštalácia a ...'!J36</f>
        <v>0</v>
      </c>
      <c r="AX102" s="85">
        <f>'07 - Elektorinštalácia a ...'!J37</f>
        <v>0</v>
      </c>
      <c r="AY102" s="85">
        <f>'07 - Elektorinštalácia a ...'!J38</f>
        <v>0</v>
      </c>
      <c r="AZ102" s="85">
        <f>'07 - Elektorinštalácia a ...'!F35</f>
        <v>0</v>
      </c>
      <c r="BA102" s="85">
        <f>'07 - Elektorinštalácia a ...'!F36</f>
        <v>0</v>
      </c>
      <c r="BB102" s="85">
        <f>'07 - Elektorinštalácia a ...'!F37</f>
        <v>0</v>
      </c>
      <c r="BC102" s="85">
        <f>'07 - Elektorinštalácia a ...'!F38</f>
        <v>0</v>
      </c>
      <c r="BD102" s="87">
        <f>'07 - Elektorinštalácia a ...'!F39</f>
        <v>0</v>
      </c>
      <c r="BT102" s="21" t="s">
        <v>87</v>
      </c>
      <c r="BV102" s="21" t="s">
        <v>76</v>
      </c>
      <c r="BW102" s="21" t="s">
        <v>106</v>
      </c>
      <c r="BX102" s="21" t="s">
        <v>82</v>
      </c>
      <c r="CL102" s="21" t="s">
        <v>1</v>
      </c>
    </row>
    <row r="103" spans="1:91" s="6" customFormat="1" ht="16.5" customHeight="1">
      <c r="A103" s="82" t="s">
        <v>83</v>
      </c>
      <c r="B103" s="73"/>
      <c r="C103" s="74"/>
      <c r="D103" s="173" t="s">
        <v>107</v>
      </c>
      <c r="E103" s="173"/>
      <c r="F103" s="173"/>
      <c r="G103" s="173"/>
      <c r="H103" s="173"/>
      <c r="I103" s="75"/>
      <c r="J103" s="173" t="s">
        <v>108</v>
      </c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203">
        <f>'SO 02 - Elektrická prípoj...'!J30</f>
        <v>0</v>
      </c>
      <c r="AH103" s="204"/>
      <c r="AI103" s="204"/>
      <c r="AJ103" s="204"/>
      <c r="AK103" s="204"/>
      <c r="AL103" s="204"/>
      <c r="AM103" s="204"/>
      <c r="AN103" s="203">
        <f t="shared" si="0"/>
        <v>0</v>
      </c>
      <c r="AO103" s="204"/>
      <c r="AP103" s="204"/>
      <c r="AQ103" s="76" t="s">
        <v>80</v>
      </c>
      <c r="AR103" s="73"/>
      <c r="AS103" s="77">
        <v>0</v>
      </c>
      <c r="AT103" s="78">
        <f t="shared" si="1"/>
        <v>0</v>
      </c>
      <c r="AU103" s="79">
        <f>'SO 02 - Elektrická prípoj...'!P122</f>
        <v>0</v>
      </c>
      <c r="AV103" s="78">
        <f>'SO 02 - Elektrická prípoj...'!J33</f>
        <v>0</v>
      </c>
      <c r="AW103" s="78">
        <f>'SO 02 - Elektrická prípoj...'!J34</f>
        <v>0</v>
      </c>
      <c r="AX103" s="78">
        <f>'SO 02 - Elektrická prípoj...'!J35</f>
        <v>0</v>
      </c>
      <c r="AY103" s="78">
        <f>'SO 02 - Elektrická prípoj...'!J36</f>
        <v>0</v>
      </c>
      <c r="AZ103" s="78">
        <f>'SO 02 - Elektrická prípoj...'!F33</f>
        <v>0</v>
      </c>
      <c r="BA103" s="78">
        <f>'SO 02 - Elektrická prípoj...'!F34</f>
        <v>0</v>
      </c>
      <c r="BB103" s="78">
        <f>'SO 02 - Elektrická prípoj...'!F35</f>
        <v>0</v>
      </c>
      <c r="BC103" s="78">
        <f>'SO 02 - Elektrická prípoj...'!F36</f>
        <v>0</v>
      </c>
      <c r="BD103" s="80">
        <f>'SO 02 - Elektrická prípoj...'!F37</f>
        <v>0</v>
      </c>
      <c r="BT103" s="81" t="s">
        <v>81</v>
      </c>
      <c r="BV103" s="81" t="s">
        <v>76</v>
      </c>
      <c r="BW103" s="81" t="s">
        <v>109</v>
      </c>
      <c r="BX103" s="81" t="s">
        <v>4</v>
      </c>
      <c r="CL103" s="81" t="s">
        <v>1</v>
      </c>
      <c r="CM103" s="81" t="s">
        <v>74</v>
      </c>
    </row>
    <row r="104" spans="1:91" s="6" customFormat="1" ht="16.5" customHeight="1">
      <c r="A104" s="82" t="s">
        <v>83</v>
      </c>
      <c r="B104" s="73"/>
      <c r="C104" s="74"/>
      <c r="D104" s="173" t="s">
        <v>110</v>
      </c>
      <c r="E104" s="173"/>
      <c r="F104" s="173"/>
      <c r="G104" s="173"/>
      <c r="H104" s="173"/>
      <c r="I104" s="75"/>
      <c r="J104" s="173" t="s">
        <v>111</v>
      </c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203">
        <f>'SO 03 - Vodovodná prípojka'!J30</f>
        <v>0</v>
      </c>
      <c r="AH104" s="204"/>
      <c r="AI104" s="204"/>
      <c r="AJ104" s="204"/>
      <c r="AK104" s="204"/>
      <c r="AL104" s="204"/>
      <c r="AM104" s="204"/>
      <c r="AN104" s="203">
        <f t="shared" si="0"/>
        <v>0</v>
      </c>
      <c r="AO104" s="204"/>
      <c r="AP104" s="204"/>
      <c r="AQ104" s="76" t="s">
        <v>80</v>
      </c>
      <c r="AR104" s="73"/>
      <c r="AS104" s="77">
        <v>0</v>
      </c>
      <c r="AT104" s="78">
        <f t="shared" si="1"/>
        <v>0</v>
      </c>
      <c r="AU104" s="79">
        <f>'SO 03 - Vodovodná prípojka'!P126</f>
        <v>0</v>
      </c>
      <c r="AV104" s="78">
        <f>'SO 03 - Vodovodná prípojka'!J33</f>
        <v>0</v>
      </c>
      <c r="AW104" s="78">
        <f>'SO 03 - Vodovodná prípojka'!J34</f>
        <v>0</v>
      </c>
      <c r="AX104" s="78">
        <f>'SO 03 - Vodovodná prípojka'!J35</f>
        <v>0</v>
      </c>
      <c r="AY104" s="78">
        <f>'SO 03 - Vodovodná prípojka'!J36</f>
        <v>0</v>
      </c>
      <c r="AZ104" s="78">
        <f>'SO 03 - Vodovodná prípojka'!F33</f>
        <v>0</v>
      </c>
      <c r="BA104" s="78">
        <f>'SO 03 - Vodovodná prípojka'!F34</f>
        <v>0</v>
      </c>
      <c r="BB104" s="78">
        <f>'SO 03 - Vodovodná prípojka'!F35</f>
        <v>0</v>
      </c>
      <c r="BC104" s="78">
        <f>'SO 03 - Vodovodná prípojka'!F36</f>
        <v>0</v>
      </c>
      <c r="BD104" s="80">
        <f>'SO 03 - Vodovodná prípojka'!F37</f>
        <v>0</v>
      </c>
      <c r="BT104" s="81" t="s">
        <v>81</v>
      </c>
      <c r="BV104" s="81" t="s">
        <v>76</v>
      </c>
      <c r="BW104" s="81" t="s">
        <v>112</v>
      </c>
      <c r="BX104" s="81" t="s">
        <v>4</v>
      </c>
      <c r="CL104" s="81" t="s">
        <v>1</v>
      </c>
      <c r="CM104" s="81" t="s">
        <v>74</v>
      </c>
    </row>
    <row r="105" spans="1:91" s="6" customFormat="1" ht="16.5" customHeight="1">
      <c r="A105" s="82" t="s">
        <v>83</v>
      </c>
      <c r="B105" s="73"/>
      <c r="C105" s="74"/>
      <c r="D105" s="173" t="s">
        <v>113</v>
      </c>
      <c r="E105" s="173"/>
      <c r="F105" s="173"/>
      <c r="G105" s="173"/>
      <c r="H105" s="173"/>
      <c r="I105" s="75"/>
      <c r="J105" s="173" t="s">
        <v>114</v>
      </c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203">
        <f>'SO 04 - Kanalizačná prípojka'!J30</f>
        <v>0</v>
      </c>
      <c r="AH105" s="204"/>
      <c r="AI105" s="204"/>
      <c r="AJ105" s="204"/>
      <c r="AK105" s="204"/>
      <c r="AL105" s="204"/>
      <c r="AM105" s="204"/>
      <c r="AN105" s="203">
        <f t="shared" si="0"/>
        <v>0</v>
      </c>
      <c r="AO105" s="204"/>
      <c r="AP105" s="204"/>
      <c r="AQ105" s="76" t="s">
        <v>80</v>
      </c>
      <c r="AR105" s="73"/>
      <c r="AS105" s="77">
        <v>0</v>
      </c>
      <c r="AT105" s="78">
        <f t="shared" si="1"/>
        <v>0</v>
      </c>
      <c r="AU105" s="79">
        <f>'SO 04 - Kanalizačná prípojka'!P124</f>
        <v>0</v>
      </c>
      <c r="AV105" s="78">
        <f>'SO 04 - Kanalizačná prípojka'!J33</f>
        <v>0</v>
      </c>
      <c r="AW105" s="78">
        <f>'SO 04 - Kanalizačná prípojka'!J34</f>
        <v>0</v>
      </c>
      <c r="AX105" s="78">
        <f>'SO 04 - Kanalizačná prípojka'!J35</f>
        <v>0</v>
      </c>
      <c r="AY105" s="78">
        <f>'SO 04 - Kanalizačná prípojka'!J36</f>
        <v>0</v>
      </c>
      <c r="AZ105" s="78">
        <f>'SO 04 - Kanalizačná prípojka'!F33</f>
        <v>0</v>
      </c>
      <c r="BA105" s="78">
        <f>'SO 04 - Kanalizačná prípojka'!F34</f>
        <v>0</v>
      </c>
      <c r="BB105" s="78">
        <f>'SO 04 - Kanalizačná prípojka'!F35</f>
        <v>0</v>
      </c>
      <c r="BC105" s="78">
        <f>'SO 04 - Kanalizačná prípojka'!F36</f>
        <v>0</v>
      </c>
      <c r="BD105" s="80">
        <f>'SO 04 - Kanalizačná prípojka'!F37</f>
        <v>0</v>
      </c>
      <c r="BT105" s="81" t="s">
        <v>81</v>
      </c>
      <c r="BV105" s="81" t="s">
        <v>76</v>
      </c>
      <c r="BW105" s="81" t="s">
        <v>115</v>
      </c>
      <c r="BX105" s="81" t="s">
        <v>4</v>
      </c>
      <c r="CL105" s="81" t="s">
        <v>1</v>
      </c>
      <c r="CM105" s="81" t="s">
        <v>74</v>
      </c>
    </row>
    <row r="106" spans="1:91" s="6" customFormat="1" ht="16.5" customHeight="1">
      <c r="A106" s="82" t="s">
        <v>83</v>
      </c>
      <c r="B106" s="73"/>
      <c r="C106" s="74"/>
      <c r="D106" s="173" t="s">
        <v>116</v>
      </c>
      <c r="E106" s="173"/>
      <c r="F106" s="173"/>
      <c r="G106" s="173"/>
      <c r="H106" s="173"/>
      <c r="I106" s="75"/>
      <c r="J106" s="173" t="s">
        <v>117</v>
      </c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203">
        <f>'SO 05 - Dažďová kanalizáč...'!J30</f>
        <v>0</v>
      </c>
      <c r="AH106" s="204"/>
      <c r="AI106" s="204"/>
      <c r="AJ106" s="204"/>
      <c r="AK106" s="204"/>
      <c r="AL106" s="204"/>
      <c r="AM106" s="204"/>
      <c r="AN106" s="203">
        <f t="shared" si="0"/>
        <v>0</v>
      </c>
      <c r="AO106" s="204"/>
      <c r="AP106" s="204"/>
      <c r="AQ106" s="76" t="s">
        <v>80</v>
      </c>
      <c r="AR106" s="73"/>
      <c r="AS106" s="88">
        <v>0</v>
      </c>
      <c r="AT106" s="89">
        <f t="shared" si="1"/>
        <v>0</v>
      </c>
      <c r="AU106" s="90">
        <f>'SO 05 - Dažďová kanalizáč...'!P125</f>
        <v>0</v>
      </c>
      <c r="AV106" s="89">
        <f>'SO 05 - Dažďová kanalizáč...'!J33</f>
        <v>0</v>
      </c>
      <c r="AW106" s="89">
        <f>'SO 05 - Dažďová kanalizáč...'!J34</f>
        <v>0</v>
      </c>
      <c r="AX106" s="89">
        <f>'SO 05 - Dažďová kanalizáč...'!J35</f>
        <v>0</v>
      </c>
      <c r="AY106" s="89">
        <f>'SO 05 - Dažďová kanalizáč...'!J36</f>
        <v>0</v>
      </c>
      <c r="AZ106" s="89">
        <f>'SO 05 - Dažďová kanalizáč...'!F33</f>
        <v>0</v>
      </c>
      <c r="BA106" s="89">
        <f>'SO 05 - Dažďová kanalizáč...'!F34</f>
        <v>0</v>
      </c>
      <c r="BB106" s="89">
        <f>'SO 05 - Dažďová kanalizáč...'!F35</f>
        <v>0</v>
      </c>
      <c r="BC106" s="89">
        <f>'SO 05 - Dažďová kanalizáč...'!F36</f>
        <v>0</v>
      </c>
      <c r="BD106" s="91">
        <f>'SO 05 - Dažďová kanalizáč...'!F37</f>
        <v>0</v>
      </c>
      <c r="BT106" s="81" t="s">
        <v>81</v>
      </c>
      <c r="BV106" s="81" t="s">
        <v>76</v>
      </c>
      <c r="BW106" s="81" t="s">
        <v>118</v>
      </c>
      <c r="BX106" s="81" t="s">
        <v>4</v>
      </c>
      <c r="CL106" s="81" t="s">
        <v>1</v>
      </c>
      <c r="CM106" s="81" t="s">
        <v>74</v>
      </c>
    </row>
    <row r="107" spans="1:91" s="1" customFormat="1" ht="30" customHeight="1">
      <c r="B107" s="28"/>
      <c r="AR107" s="28"/>
    </row>
    <row r="108" spans="1:91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28"/>
    </row>
  </sheetData>
  <mergeCells count="86">
    <mergeCell ref="AS89:AT91"/>
    <mergeCell ref="AN105:AP105"/>
    <mergeCell ref="AG105:AM105"/>
    <mergeCell ref="AN106:AP106"/>
    <mergeCell ref="AG106:AM106"/>
    <mergeCell ref="AG94:AM94"/>
    <mergeCell ref="AN94:AP94"/>
    <mergeCell ref="AN96:AP96"/>
    <mergeCell ref="AN95:AP95"/>
    <mergeCell ref="AN92:AP92"/>
    <mergeCell ref="AN102:AP102"/>
    <mergeCell ref="AN104:AP104"/>
    <mergeCell ref="AN98:AP98"/>
    <mergeCell ref="AN101:AP101"/>
    <mergeCell ref="AN100:AP100"/>
    <mergeCell ref="AN99:AP99"/>
    <mergeCell ref="AN97:AP97"/>
    <mergeCell ref="AR2:BE2"/>
    <mergeCell ref="AG98:AM98"/>
    <mergeCell ref="AG101:AM101"/>
    <mergeCell ref="AG104:AM104"/>
    <mergeCell ref="AG96:AM96"/>
    <mergeCell ref="AG102:AM102"/>
    <mergeCell ref="AG95:AM95"/>
    <mergeCell ref="AG103:AM103"/>
    <mergeCell ref="AG99:AM99"/>
    <mergeCell ref="AG92:AM92"/>
    <mergeCell ref="AG100:AM100"/>
    <mergeCell ref="AG97:AM97"/>
    <mergeCell ref="AM90:AP90"/>
    <mergeCell ref="AM89:AP89"/>
    <mergeCell ref="AM87:AN87"/>
    <mergeCell ref="AN103:AP103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J85"/>
    <mergeCell ref="D105:H105"/>
    <mergeCell ref="J105:AF105"/>
    <mergeCell ref="D106:H106"/>
    <mergeCell ref="J106:AF106"/>
    <mergeCell ref="K98:AF98"/>
    <mergeCell ref="K99:AF99"/>
    <mergeCell ref="K100:AF100"/>
    <mergeCell ref="K102:AF102"/>
    <mergeCell ref="K97:AF97"/>
    <mergeCell ref="K101:AF101"/>
    <mergeCell ref="C92:G92"/>
    <mergeCell ref="D103:H103"/>
    <mergeCell ref="D104:H104"/>
    <mergeCell ref="D95:H95"/>
    <mergeCell ref="E99:I99"/>
    <mergeCell ref="E100:I100"/>
    <mergeCell ref="E96:I96"/>
    <mergeCell ref="E97:I97"/>
    <mergeCell ref="E102:I102"/>
    <mergeCell ref="E98:I98"/>
    <mergeCell ref="E101:I101"/>
    <mergeCell ref="I92:AF92"/>
    <mergeCell ref="J104:AF104"/>
    <mergeCell ref="J95:AF95"/>
    <mergeCell ref="J103:AF103"/>
    <mergeCell ref="K96:AF96"/>
  </mergeCells>
  <hyperlinks>
    <hyperlink ref="A96" location="'01 - Stavebná časť'!C2" display="/" xr:uid="{00000000-0004-0000-0000-000000000000}"/>
    <hyperlink ref="A97" location="'02 - Zdravotechnika'!C2" display="/" xr:uid="{00000000-0004-0000-0000-000001000000}"/>
    <hyperlink ref="A98" location="'03 - Rozvody vody, kanali...'!C2" display="/" xr:uid="{00000000-0004-0000-0000-000002000000}"/>
    <hyperlink ref="A99" location="'04 - Vykurovanie'!C2" display="/" xr:uid="{00000000-0004-0000-0000-000003000000}"/>
    <hyperlink ref="A100" location="'05 - UK - Kotolňa'!C2" display="/" xr:uid="{00000000-0004-0000-0000-000004000000}"/>
    <hyperlink ref="A101" location="'06 - Vzduchotechnika'!C2" display="/" xr:uid="{00000000-0004-0000-0000-000005000000}"/>
    <hyperlink ref="A102" location="'07 - Elektorinštalácia a ...'!C2" display="/" xr:uid="{00000000-0004-0000-0000-000006000000}"/>
    <hyperlink ref="A103" location="'SO 02 - Elektrická prípoj...'!C2" display="/" xr:uid="{00000000-0004-0000-0000-000007000000}"/>
    <hyperlink ref="A104" location="'SO 03 - Vodovodná prípojka'!C2" display="/" xr:uid="{00000000-0004-0000-0000-000008000000}"/>
    <hyperlink ref="A105" location="'SO 04 - Kanalizačná prípojka'!C2" display="/" xr:uid="{00000000-0004-0000-0000-000009000000}"/>
    <hyperlink ref="A106" location="'SO 05 - Dažďová kanalizáč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176" t="s">
        <v>2384</v>
      </c>
      <c r="F9" s="219"/>
      <c r="G9" s="219"/>
      <c r="H9" s="21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12. 1. 2023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20</v>
      </c>
      <c r="I24" s="23" t="s">
        <v>26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86" t="s">
        <v>1</v>
      </c>
      <c r="F27" s="186"/>
      <c r="G27" s="186"/>
      <c r="H27" s="186"/>
      <c r="L27" s="93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ROUND(J126,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5">
        <f>ROUND((SUM(BE126:BE173)),  2)</f>
        <v>0</v>
      </c>
      <c r="G33" s="96"/>
      <c r="H33" s="96"/>
      <c r="I33" s="97">
        <v>0.2</v>
      </c>
      <c r="J33" s="95">
        <f>ROUND(((SUM(BE126:BE173))*I33),  2)</f>
        <v>0</v>
      </c>
      <c r="L33" s="28"/>
    </row>
    <row r="34" spans="2:12" s="1" customFormat="1" ht="14.4" customHeight="1">
      <c r="B34" s="28"/>
      <c r="E34" s="33" t="s">
        <v>40</v>
      </c>
      <c r="F34" s="95">
        <f>ROUND((SUM(BF126:BF173)),  2)</f>
        <v>0</v>
      </c>
      <c r="G34" s="96"/>
      <c r="H34" s="96"/>
      <c r="I34" s="97">
        <v>0.2</v>
      </c>
      <c r="J34" s="95">
        <f>ROUND(((SUM(BF126:BF173))*I34),  2)</f>
        <v>0</v>
      </c>
      <c r="L34" s="28"/>
    </row>
    <row r="35" spans="2:12" s="1" customFormat="1" ht="14.4" hidden="1" customHeight="1">
      <c r="B35" s="28"/>
      <c r="E35" s="23" t="s">
        <v>41</v>
      </c>
      <c r="F35" s="85">
        <f>ROUND((SUM(BG126:BG173)),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85">
        <f>ROUND((SUM(BH126:BH173)),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5">
        <f>ROUND((SUM(BI126:BI173)),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124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176" t="str">
        <f>E9</f>
        <v>SO 03 - Vodovodná prípojka</v>
      </c>
      <c r="F87" s="219"/>
      <c r="G87" s="219"/>
      <c r="H87" s="219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12. 1. 2023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>Mesto Svidník</v>
      </c>
      <c r="I91" s="23" t="s">
        <v>29</v>
      </c>
      <c r="J91" s="26" t="str">
        <f>E21</f>
        <v>Ing. Jozef Špirko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9" t="s">
        <v>127</v>
      </c>
      <c r="J96" s="65">
        <f>J126</f>
        <v>0</v>
      </c>
      <c r="L96" s="28"/>
      <c r="AU96" s="13" t="s">
        <v>128</v>
      </c>
    </row>
    <row r="97" spans="2:12" s="8" customFormat="1" ht="24.9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95" customHeight="1">
      <c r="B98" s="114"/>
      <c r="D98" s="115" t="s">
        <v>130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95" customHeight="1">
      <c r="B99" s="114"/>
      <c r="D99" s="115" t="s">
        <v>2385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12" s="9" customFormat="1" ht="19.95" customHeight="1">
      <c r="B100" s="114"/>
      <c r="D100" s="115" t="s">
        <v>1313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95" customHeight="1">
      <c r="B101" s="114"/>
      <c r="D101" s="115" t="s">
        <v>135</v>
      </c>
      <c r="E101" s="116"/>
      <c r="F101" s="116"/>
      <c r="G101" s="116"/>
      <c r="H101" s="116"/>
      <c r="I101" s="116"/>
      <c r="J101" s="117">
        <f>J160</f>
        <v>0</v>
      </c>
      <c r="L101" s="114"/>
    </row>
    <row r="102" spans="2:12" s="8" customFormat="1" ht="24.9" customHeight="1">
      <c r="B102" s="110"/>
      <c r="D102" s="111" t="s">
        <v>136</v>
      </c>
      <c r="E102" s="112"/>
      <c r="F102" s="112"/>
      <c r="G102" s="112"/>
      <c r="H102" s="112"/>
      <c r="I102" s="112"/>
      <c r="J102" s="113">
        <f>J162</f>
        <v>0</v>
      </c>
      <c r="L102" s="110"/>
    </row>
    <row r="103" spans="2:12" s="9" customFormat="1" ht="19.95" customHeight="1">
      <c r="B103" s="114"/>
      <c r="D103" s="115" t="s">
        <v>776</v>
      </c>
      <c r="E103" s="116"/>
      <c r="F103" s="116"/>
      <c r="G103" s="116"/>
      <c r="H103" s="116"/>
      <c r="I103" s="116"/>
      <c r="J103" s="117">
        <f>J163</f>
        <v>0</v>
      </c>
      <c r="L103" s="114"/>
    </row>
    <row r="104" spans="2:12" s="8" customFormat="1" ht="24.9" customHeight="1">
      <c r="B104" s="110"/>
      <c r="D104" s="111" t="s">
        <v>779</v>
      </c>
      <c r="E104" s="112"/>
      <c r="F104" s="112"/>
      <c r="G104" s="112"/>
      <c r="H104" s="112"/>
      <c r="I104" s="112"/>
      <c r="J104" s="113">
        <f>J167</f>
        <v>0</v>
      </c>
      <c r="L104" s="110"/>
    </row>
    <row r="105" spans="2:12" s="8" customFormat="1" ht="24.9" customHeight="1">
      <c r="B105" s="110"/>
      <c r="D105" s="111" t="s">
        <v>148</v>
      </c>
      <c r="E105" s="112"/>
      <c r="F105" s="112"/>
      <c r="G105" s="112"/>
      <c r="H105" s="112"/>
      <c r="I105" s="112"/>
      <c r="J105" s="113">
        <f>J170</f>
        <v>0</v>
      </c>
      <c r="L105" s="110"/>
    </row>
    <row r="106" spans="2:12" s="9" customFormat="1" ht="19.95" customHeight="1">
      <c r="B106" s="114"/>
      <c r="D106" s="115" t="s">
        <v>778</v>
      </c>
      <c r="E106" s="116"/>
      <c r="F106" s="116"/>
      <c r="G106" s="116"/>
      <c r="H106" s="116"/>
      <c r="I106" s="116"/>
      <c r="J106" s="117">
        <f>J171</f>
        <v>0</v>
      </c>
      <c r="L106" s="114"/>
    </row>
    <row r="107" spans="2:12" s="1" customFormat="1" ht="21.75" customHeight="1">
      <c r="B107" s="28"/>
      <c r="L107" s="28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" customHeight="1">
      <c r="B113" s="28"/>
      <c r="C113" s="17" t="s">
        <v>150</v>
      </c>
      <c r="L113" s="28"/>
    </row>
    <row r="114" spans="2:63" s="1" customFormat="1" ht="6.9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16.5" customHeight="1">
      <c r="B116" s="28"/>
      <c r="E116" s="217" t="str">
        <f>E7</f>
        <v>Komunitné centrum Svidník</v>
      </c>
      <c r="F116" s="218"/>
      <c r="G116" s="218"/>
      <c r="H116" s="218"/>
      <c r="L116" s="28"/>
    </row>
    <row r="117" spans="2:63" s="1" customFormat="1" ht="12" customHeight="1">
      <c r="B117" s="28"/>
      <c r="C117" s="23" t="s">
        <v>120</v>
      </c>
      <c r="L117" s="28"/>
    </row>
    <row r="118" spans="2:63" s="1" customFormat="1" ht="16.5" customHeight="1">
      <c r="B118" s="28"/>
      <c r="E118" s="176" t="str">
        <f>E9</f>
        <v>SO 03 - Vodovodná prípojka</v>
      </c>
      <c r="F118" s="219"/>
      <c r="G118" s="219"/>
      <c r="H118" s="219"/>
      <c r="L118" s="28"/>
    </row>
    <row r="119" spans="2:63" s="1" customFormat="1" ht="6.9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 xml:space="preserve"> </v>
      </c>
      <c r="I120" s="23" t="s">
        <v>21</v>
      </c>
      <c r="J120" s="51" t="str">
        <f>IF(J12="","",J12)</f>
        <v>12. 1. 2023</v>
      </c>
      <c r="L120" s="28"/>
    </row>
    <row r="121" spans="2:63" s="1" customFormat="1" ht="6.9" customHeight="1">
      <c r="B121" s="28"/>
      <c r="L121" s="28"/>
    </row>
    <row r="122" spans="2:63" s="1" customFormat="1" ht="15.15" customHeight="1">
      <c r="B122" s="28"/>
      <c r="C122" s="23" t="s">
        <v>23</v>
      </c>
      <c r="F122" s="21" t="str">
        <f>E15</f>
        <v>Mesto Svidník</v>
      </c>
      <c r="I122" s="23" t="s">
        <v>29</v>
      </c>
      <c r="J122" s="26" t="str">
        <f>E21</f>
        <v>Ing. Jozef Špirko</v>
      </c>
      <c r="L122" s="28"/>
    </row>
    <row r="123" spans="2:63" s="1" customFormat="1" ht="15.15" customHeight="1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8"/>
      <c r="C125" s="119" t="s">
        <v>151</v>
      </c>
      <c r="D125" s="120" t="s">
        <v>59</v>
      </c>
      <c r="E125" s="120" t="s">
        <v>55</v>
      </c>
      <c r="F125" s="120" t="s">
        <v>56</v>
      </c>
      <c r="G125" s="120" t="s">
        <v>152</v>
      </c>
      <c r="H125" s="120" t="s">
        <v>153</v>
      </c>
      <c r="I125" s="120" t="s">
        <v>154</v>
      </c>
      <c r="J125" s="121" t="s">
        <v>126</v>
      </c>
      <c r="K125" s="122" t="s">
        <v>155</v>
      </c>
      <c r="L125" s="118"/>
      <c r="M125" s="58" t="s">
        <v>1</v>
      </c>
      <c r="N125" s="59" t="s">
        <v>38</v>
      </c>
      <c r="O125" s="59" t="s">
        <v>156</v>
      </c>
      <c r="P125" s="59" t="s">
        <v>157</v>
      </c>
      <c r="Q125" s="59" t="s">
        <v>158</v>
      </c>
      <c r="R125" s="59" t="s">
        <v>159</v>
      </c>
      <c r="S125" s="59" t="s">
        <v>160</v>
      </c>
      <c r="T125" s="60" t="s">
        <v>161</v>
      </c>
    </row>
    <row r="126" spans="2:63" s="1" customFormat="1" ht="22.8" customHeight="1">
      <c r="B126" s="28"/>
      <c r="C126" s="63" t="s">
        <v>127</v>
      </c>
      <c r="J126" s="123">
        <f>BK126</f>
        <v>0</v>
      </c>
      <c r="L126" s="28"/>
      <c r="M126" s="61"/>
      <c r="N126" s="52"/>
      <c r="O126" s="52"/>
      <c r="P126" s="124">
        <f>P127+P162+P167+P170</f>
        <v>0</v>
      </c>
      <c r="Q126" s="52"/>
      <c r="R126" s="124">
        <f>R127+R162+R167+R170</f>
        <v>0</v>
      </c>
      <c r="S126" s="52"/>
      <c r="T126" s="125">
        <f>T127+T162+T167+T170</f>
        <v>0</v>
      </c>
      <c r="AT126" s="13" t="s">
        <v>73</v>
      </c>
      <c r="AU126" s="13" t="s">
        <v>128</v>
      </c>
      <c r="BK126" s="126">
        <f>BK127+BK162+BK167+BK170</f>
        <v>0</v>
      </c>
    </row>
    <row r="127" spans="2:63" s="11" customFormat="1" ht="25.95" customHeight="1">
      <c r="B127" s="127"/>
      <c r="D127" s="128" t="s">
        <v>73</v>
      </c>
      <c r="E127" s="129" t="s">
        <v>162</v>
      </c>
      <c r="F127" s="129" t="s">
        <v>163</v>
      </c>
      <c r="I127" s="130"/>
      <c r="J127" s="131">
        <f>BK127</f>
        <v>0</v>
      </c>
      <c r="L127" s="127"/>
      <c r="M127" s="132"/>
      <c r="P127" s="133">
        <f>P128+P138+P140+P160</f>
        <v>0</v>
      </c>
      <c r="R127" s="133">
        <f>R128+R138+R140+R160</f>
        <v>0</v>
      </c>
      <c r="T127" s="134">
        <f>T128+T138+T140+T160</f>
        <v>0</v>
      </c>
      <c r="AR127" s="128" t="s">
        <v>81</v>
      </c>
      <c r="AT127" s="135" t="s">
        <v>73</v>
      </c>
      <c r="AU127" s="135" t="s">
        <v>74</v>
      </c>
      <c r="AY127" s="128" t="s">
        <v>164</v>
      </c>
      <c r="BK127" s="136">
        <f>BK128+BK138+BK140+BK160</f>
        <v>0</v>
      </c>
    </row>
    <row r="128" spans="2:63" s="11" customFormat="1" ht="22.8" customHeight="1">
      <c r="B128" s="127"/>
      <c r="D128" s="128" t="s">
        <v>73</v>
      </c>
      <c r="E128" s="137" t="s">
        <v>81</v>
      </c>
      <c r="F128" s="137" t="s">
        <v>165</v>
      </c>
      <c r="I128" s="130"/>
      <c r="J128" s="138">
        <f>BK128</f>
        <v>0</v>
      </c>
      <c r="L128" s="127"/>
      <c r="M128" s="132"/>
      <c r="P128" s="133">
        <f>SUM(P129:P137)</f>
        <v>0</v>
      </c>
      <c r="R128" s="133">
        <f>SUM(R129:R137)</f>
        <v>0</v>
      </c>
      <c r="T128" s="134">
        <f>SUM(T129:T137)</f>
        <v>0</v>
      </c>
      <c r="AR128" s="128" t="s">
        <v>81</v>
      </c>
      <c r="AT128" s="135" t="s">
        <v>73</v>
      </c>
      <c r="AU128" s="135" t="s">
        <v>81</v>
      </c>
      <c r="AY128" s="128" t="s">
        <v>164</v>
      </c>
      <c r="BK128" s="136">
        <f>SUM(BK129:BK137)</f>
        <v>0</v>
      </c>
    </row>
    <row r="129" spans="2:65" s="1" customFormat="1" ht="16.5" customHeight="1">
      <c r="B129" s="139"/>
      <c r="C129" s="140" t="s">
        <v>175</v>
      </c>
      <c r="D129" s="140" t="s">
        <v>166</v>
      </c>
      <c r="E129" s="141" t="s">
        <v>2386</v>
      </c>
      <c r="F129" s="142" t="s">
        <v>2387</v>
      </c>
      <c r="G129" s="143" t="s">
        <v>169</v>
      </c>
      <c r="H129" s="144">
        <v>13.92</v>
      </c>
      <c r="I129" s="145"/>
      <c r="J129" s="146">
        <f t="shared" ref="J129:J137" si="0">ROUND(I129*H129,2)</f>
        <v>0</v>
      </c>
      <c r="K129" s="147"/>
      <c r="L129" s="28"/>
      <c r="M129" s="148" t="s">
        <v>1</v>
      </c>
      <c r="N129" s="149" t="s">
        <v>40</v>
      </c>
      <c r="P129" s="150">
        <f t="shared" ref="P129:P137" si="1">O129*H129</f>
        <v>0</v>
      </c>
      <c r="Q129" s="150">
        <v>0</v>
      </c>
      <c r="R129" s="150">
        <f t="shared" ref="R129:R137" si="2">Q129*H129</f>
        <v>0</v>
      </c>
      <c r="S129" s="150">
        <v>0</v>
      </c>
      <c r="T129" s="151">
        <f t="shared" ref="T129:T137" si="3">S129*H129</f>
        <v>0</v>
      </c>
      <c r="AR129" s="152" t="s">
        <v>170</v>
      </c>
      <c r="AT129" s="152" t="s">
        <v>166</v>
      </c>
      <c r="AU129" s="152" t="s">
        <v>87</v>
      </c>
      <c r="AY129" s="13" t="s">
        <v>164</v>
      </c>
      <c r="BE129" s="153">
        <f t="shared" ref="BE129:BE137" si="4">IF(N129="základná",J129,0)</f>
        <v>0</v>
      </c>
      <c r="BF129" s="153">
        <f t="shared" ref="BF129:BF137" si="5">IF(N129="znížená",J129,0)</f>
        <v>0</v>
      </c>
      <c r="BG129" s="153">
        <f t="shared" ref="BG129:BG137" si="6">IF(N129="zákl. prenesená",J129,0)</f>
        <v>0</v>
      </c>
      <c r="BH129" s="153">
        <f t="shared" ref="BH129:BH137" si="7">IF(N129="zníž. prenesená",J129,0)</f>
        <v>0</v>
      </c>
      <c r="BI129" s="153">
        <f t="shared" ref="BI129:BI137" si="8">IF(N129="nulová",J129,0)</f>
        <v>0</v>
      </c>
      <c r="BJ129" s="13" t="s">
        <v>87</v>
      </c>
      <c r="BK129" s="153">
        <f t="shared" ref="BK129:BK137" si="9">ROUND(I129*H129,2)</f>
        <v>0</v>
      </c>
      <c r="BL129" s="13" t="s">
        <v>170</v>
      </c>
      <c r="BM129" s="152" t="s">
        <v>2388</v>
      </c>
    </row>
    <row r="130" spans="2:65" s="1" customFormat="1" ht="37.799999999999997" customHeight="1">
      <c r="B130" s="139"/>
      <c r="C130" s="140" t="s">
        <v>170</v>
      </c>
      <c r="D130" s="140" t="s">
        <v>166</v>
      </c>
      <c r="E130" s="141" t="s">
        <v>2389</v>
      </c>
      <c r="F130" s="142" t="s">
        <v>2390</v>
      </c>
      <c r="G130" s="143" t="s">
        <v>169</v>
      </c>
      <c r="H130" s="144">
        <v>13.92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170</v>
      </c>
      <c r="AT130" s="152" t="s">
        <v>166</v>
      </c>
      <c r="AU130" s="152" t="s">
        <v>87</v>
      </c>
      <c r="AY130" s="13" t="s">
        <v>164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170</v>
      </c>
      <c r="BM130" s="152" t="s">
        <v>2391</v>
      </c>
    </row>
    <row r="131" spans="2:65" s="1" customFormat="1" ht="33" customHeight="1">
      <c r="B131" s="139"/>
      <c r="C131" s="140" t="s">
        <v>182</v>
      </c>
      <c r="D131" s="140" t="s">
        <v>166</v>
      </c>
      <c r="E131" s="141" t="s">
        <v>1327</v>
      </c>
      <c r="F131" s="142" t="s">
        <v>1328</v>
      </c>
      <c r="G131" s="143" t="s">
        <v>169</v>
      </c>
      <c r="H131" s="144">
        <v>4.78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170</v>
      </c>
      <c r="AT131" s="152" t="s">
        <v>166</v>
      </c>
      <c r="AU131" s="152" t="s">
        <v>87</v>
      </c>
      <c r="AY131" s="13" t="s">
        <v>164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170</v>
      </c>
      <c r="BM131" s="152" t="s">
        <v>2392</v>
      </c>
    </row>
    <row r="132" spans="2:65" s="1" customFormat="1" ht="33" customHeight="1">
      <c r="B132" s="139"/>
      <c r="C132" s="140" t="s">
        <v>544</v>
      </c>
      <c r="D132" s="140" t="s">
        <v>166</v>
      </c>
      <c r="E132" s="141" t="s">
        <v>2393</v>
      </c>
      <c r="F132" s="142" t="s">
        <v>192</v>
      </c>
      <c r="G132" s="143" t="s">
        <v>169</v>
      </c>
      <c r="H132" s="144">
        <v>4.78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170</v>
      </c>
      <c r="AT132" s="152" t="s">
        <v>166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170</v>
      </c>
      <c r="BM132" s="152" t="s">
        <v>2394</v>
      </c>
    </row>
    <row r="133" spans="2:65" s="1" customFormat="1" ht="37.799999999999997" customHeight="1">
      <c r="B133" s="139"/>
      <c r="C133" s="140" t="s">
        <v>548</v>
      </c>
      <c r="D133" s="140" t="s">
        <v>166</v>
      </c>
      <c r="E133" s="141" t="s">
        <v>2395</v>
      </c>
      <c r="F133" s="142" t="s">
        <v>2396</v>
      </c>
      <c r="G133" s="143" t="s">
        <v>169</v>
      </c>
      <c r="H133" s="144">
        <v>4.78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170</v>
      </c>
      <c r="BM133" s="152" t="s">
        <v>2397</v>
      </c>
    </row>
    <row r="134" spans="2:65" s="1" customFormat="1" ht="24.15" customHeight="1">
      <c r="B134" s="139"/>
      <c r="C134" s="140" t="s">
        <v>552</v>
      </c>
      <c r="D134" s="140" t="s">
        <v>166</v>
      </c>
      <c r="E134" s="141" t="s">
        <v>2398</v>
      </c>
      <c r="F134" s="142" t="s">
        <v>2399</v>
      </c>
      <c r="G134" s="143" t="s">
        <v>202</v>
      </c>
      <c r="H134" s="144">
        <v>4.78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170</v>
      </c>
      <c r="AT134" s="152" t="s">
        <v>166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170</v>
      </c>
      <c r="BM134" s="152" t="s">
        <v>2400</v>
      </c>
    </row>
    <row r="135" spans="2:65" s="1" customFormat="1" ht="24.15" customHeight="1">
      <c r="B135" s="139"/>
      <c r="C135" s="140" t="s">
        <v>186</v>
      </c>
      <c r="D135" s="140" t="s">
        <v>166</v>
      </c>
      <c r="E135" s="141" t="s">
        <v>1330</v>
      </c>
      <c r="F135" s="142" t="s">
        <v>1331</v>
      </c>
      <c r="G135" s="143" t="s">
        <v>169</v>
      </c>
      <c r="H135" s="144">
        <v>9.14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170</v>
      </c>
      <c r="AT135" s="152" t="s">
        <v>166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170</v>
      </c>
      <c r="BM135" s="152" t="s">
        <v>2401</v>
      </c>
    </row>
    <row r="136" spans="2:65" s="1" customFormat="1" ht="24.15" customHeight="1">
      <c r="B136" s="139"/>
      <c r="C136" s="140" t="s">
        <v>190</v>
      </c>
      <c r="D136" s="140" t="s">
        <v>166</v>
      </c>
      <c r="E136" s="141" t="s">
        <v>1333</v>
      </c>
      <c r="F136" s="142" t="s">
        <v>1334</v>
      </c>
      <c r="G136" s="143" t="s">
        <v>169</v>
      </c>
      <c r="H136" s="144">
        <v>2.61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170</v>
      </c>
      <c r="AT136" s="152" t="s">
        <v>166</v>
      </c>
      <c r="AU136" s="152" t="s">
        <v>87</v>
      </c>
      <c r="AY136" s="13" t="s">
        <v>164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170</v>
      </c>
      <c r="BM136" s="152" t="s">
        <v>2402</v>
      </c>
    </row>
    <row r="137" spans="2:65" s="1" customFormat="1" ht="16.5" customHeight="1">
      <c r="B137" s="139"/>
      <c r="C137" s="154" t="s">
        <v>194</v>
      </c>
      <c r="D137" s="154" t="s">
        <v>199</v>
      </c>
      <c r="E137" s="155" t="s">
        <v>2403</v>
      </c>
      <c r="F137" s="156" t="s">
        <v>2404</v>
      </c>
      <c r="G137" s="157" t="s">
        <v>202</v>
      </c>
      <c r="H137" s="158">
        <v>3.915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194</v>
      </c>
      <c r="AT137" s="152" t="s">
        <v>199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170</v>
      </c>
      <c r="BM137" s="152" t="s">
        <v>2405</v>
      </c>
    </row>
    <row r="138" spans="2:65" s="11" customFormat="1" ht="22.8" customHeight="1">
      <c r="B138" s="127"/>
      <c r="D138" s="128" t="s">
        <v>73</v>
      </c>
      <c r="E138" s="137" t="s">
        <v>170</v>
      </c>
      <c r="F138" s="137" t="s">
        <v>1346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</v>
      </c>
      <c r="T138" s="134">
        <f>T139</f>
        <v>0</v>
      </c>
      <c r="AR138" s="128" t="s">
        <v>81</v>
      </c>
      <c r="AT138" s="135" t="s">
        <v>73</v>
      </c>
      <c r="AU138" s="135" t="s">
        <v>81</v>
      </c>
      <c r="AY138" s="128" t="s">
        <v>164</v>
      </c>
      <c r="BK138" s="136">
        <f>BK139</f>
        <v>0</v>
      </c>
    </row>
    <row r="139" spans="2:65" s="1" customFormat="1" ht="24.15" customHeight="1">
      <c r="B139" s="139"/>
      <c r="C139" s="140" t="s">
        <v>198</v>
      </c>
      <c r="D139" s="140" t="s">
        <v>166</v>
      </c>
      <c r="E139" s="141" t="s">
        <v>2406</v>
      </c>
      <c r="F139" s="142" t="s">
        <v>2407</v>
      </c>
      <c r="G139" s="143" t="s">
        <v>169</v>
      </c>
      <c r="H139" s="144">
        <v>0.87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170</v>
      </c>
      <c r="AT139" s="152" t="s">
        <v>166</v>
      </c>
      <c r="AU139" s="152" t="s">
        <v>87</v>
      </c>
      <c r="AY139" s="13" t="s">
        <v>164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170</v>
      </c>
      <c r="BM139" s="152" t="s">
        <v>2408</v>
      </c>
    </row>
    <row r="140" spans="2:65" s="11" customFormat="1" ht="22.8" customHeight="1">
      <c r="B140" s="127"/>
      <c r="D140" s="128" t="s">
        <v>73</v>
      </c>
      <c r="E140" s="137" t="s">
        <v>194</v>
      </c>
      <c r="F140" s="137" t="s">
        <v>1336</v>
      </c>
      <c r="I140" s="130"/>
      <c r="J140" s="138">
        <f>BK140</f>
        <v>0</v>
      </c>
      <c r="L140" s="127"/>
      <c r="M140" s="132"/>
      <c r="P140" s="133">
        <f>SUM(P141:P159)</f>
        <v>0</v>
      </c>
      <c r="R140" s="133">
        <f>SUM(R141:R159)</f>
        <v>0</v>
      </c>
      <c r="T140" s="134">
        <f>SUM(T141:T159)</f>
        <v>0</v>
      </c>
      <c r="AR140" s="128" t="s">
        <v>81</v>
      </c>
      <c r="AT140" s="135" t="s">
        <v>73</v>
      </c>
      <c r="AU140" s="135" t="s">
        <v>81</v>
      </c>
      <c r="AY140" s="128" t="s">
        <v>164</v>
      </c>
      <c r="BK140" s="136">
        <f>SUM(BK141:BK159)</f>
        <v>0</v>
      </c>
    </row>
    <row r="141" spans="2:65" s="1" customFormat="1" ht="33" customHeight="1">
      <c r="B141" s="139"/>
      <c r="C141" s="140" t="s">
        <v>570</v>
      </c>
      <c r="D141" s="140" t="s">
        <v>166</v>
      </c>
      <c r="E141" s="141" t="s">
        <v>1337</v>
      </c>
      <c r="F141" s="142" t="s">
        <v>1338</v>
      </c>
      <c r="G141" s="143" t="s">
        <v>298</v>
      </c>
      <c r="H141" s="144">
        <v>14.5</v>
      </c>
      <c r="I141" s="145"/>
      <c r="J141" s="146">
        <f t="shared" ref="J141:J159" si="10">ROUND(I141*H141,2)</f>
        <v>0</v>
      </c>
      <c r="K141" s="147"/>
      <c r="L141" s="28"/>
      <c r="M141" s="148" t="s">
        <v>1</v>
      </c>
      <c r="N141" s="149" t="s">
        <v>40</v>
      </c>
      <c r="P141" s="150">
        <f t="shared" ref="P141:P159" si="11">O141*H141</f>
        <v>0</v>
      </c>
      <c r="Q141" s="150">
        <v>0</v>
      </c>
      <c r="R141" s="150">
        <f t="shared" ref="R141:R159" si="12">Q141*H141</f>
        <v>0</v>
      </c>
      <c r="S141" s="150">
        <v>0</v>
      </c>
      <c r="T141" s="151">
        <f t="shared" ref="T141:T159" si="13">S141*H141</f>
        <v>0</v>
      </c>
      <c r="AR141" s="152" t="s">
        <v>170</v>
      </c>
      <c r="AT141" s="152" t="s">
        <v>166</v>
      </c>
      <c r="AU141" s="152" t="s">
        <v>87</v>
      </c>
      <c r="AY141" s="13" t="s">
        <v>164</v>
      </c>
      <c r="BE141" s="153">
        <f t="shared" ref="BE141:BE159" si="14">IF(N141="základná",J141,0)</f>
        <v>0</v>
      </c>
      <c r="BF141" s="153">
        <f t="shared" ref="BF141:BF159" si="15">IF(N141="znížená",J141,0)</f>
        <v>0</v>
      </c>
      <c r="BG141" s="153">
        <f t="shared" ref="BG141:BG159" si="16">IF(N141="zákl. prenesená",J141,0)</f>
        <v>0</v>
      </c>
      <c r="BH141" s="153">
        <f t="shared" ref="BH141:BH159" si="17">IF(N141="zníž. prenesená",J141,0)</f>
        <v>0</v>
      </c>
      <c r="BI141" s="153">
        <f t="shared" ref="BI141:BI159" si="18">IF(N141="nulová",J141,0)</f>
        <v>0</v>
      </c>
      <c r="BJ141" s="13" t="s">
        <v>87</v>
      </c>
      <c r="BK141" s="153">
        <f t="shared" ref="BK141:BK159" si="19">ROUND(I141*H141,2)</f>
        <v>0</v>
      </c>
      <c r="BL141" s="13" t="s">
        <v>170</v>
      </c>
      <c r="BM141" s="152" t="s">
        <v>2409</v>
      </c>
    </row>
    <row r="142" spans="2:65" s="1" customFormat="1" ht="24.15" customHeight="1">
      <c r="B142" s="139"/>
      <c r="C142" s="154" t="s">
        <v>346</v>
      </c>
      <c r="D142" s="154" t="s">
        <v>199</v>
      </c>
      <c r="E142" s="155" t="s">
        <v>1340</v>
      </c>
      <c r="F142" s="156" t="s">
        <v>1341</v>
      </c>
      <c r="G142" s="157" t="s">
        <v>298</v>
      </c>
      <c r="H142" s="158">
        <v>14.5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40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194</v>
      </c>
      <c r="AT142" s="152" t="s">
        <v>199</v>
      </c>
      <c r="AU142" s="152" t="s">
        <v>87</v>
      </c>
      <c r="AY142" s="13" t="s">
        <v>164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87</v>
      </c>
      <c r="BK142" s="153">
        <f t="shared" si="19"/>
        <v>0</v>
      </c>
      <c r="BL142" s="13" t="s">
        <v>170</v>
      </c>
      <c r="BM142" s="152" t="s">
        <v>2410</v>
      </c>
    </row>
    <row r="143" spans="2:65" s="1" customFormat="1" ht="24.15" customHeight="1">
      <c r="B143" s="139"/>
      <c r="C143" s="154" t="s">
        <v>579</v>
      </c>
      <c r="D143" s="154" t="s">
        <v>199</v>
      </c>
      <c r="E143" s="155" t="s">
        <v>1343</v>
      </c>
      <c r="F143" s="156" t="s">
        <v>1344</v>
      </c>
      <c r="G143" s="157" t="s">
        <v>307</v>
      </c>
      <c r="H143" s="158">
        <v>1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40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194</v>
      </c>
      <c r="AT143" s="152" t="s">
        <v>199</v>
      </c>
      <c r="AU143" s="152" t="s">
        <v>87</v>
      </c>
      <c r="AY143" s="13" t="s">
        <v>164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87</v>
      </c>
      <c r="BK143" s="153">
        <f t="shared" si="19"/>
        <v>0</v>
      </c>
      <c r="BL143" s="13" t="s">
        <v>170</v>
      </c>
      <c r="BM143" s="152" t="s">
        <v>2411</v>
      </c>
    </row>
    <row r="144" spans="2:65" s="1" customFormat="1" ht="16.5" customHeight="1">
      <c r="B144" s="139"/>
      <c r="C144" s="140" t="s">
        <v>417</v>
      </c>
      <c r="D144" s="140" t="s">
        <v>166</v>
      </c>
      <c r="E144" s="141" t="s">
        <v>2412</v>
      </c>
      <c r="F144" s="142" t="s">
        <v>2413</v>
      </c>
      <c r="G144" s="143" t="s">
        <v>428</v>
      </c>
      <c r="H144" s="165"/>
      <c r="I144" s="145"/>
      <c r="J144" s="146">
        <f t="shared" si="10"/>
        <v>0</v>
      </c>
      <c r="K144" s="147"/>
      <c r="L144" s="28"/>
      <c r="M144" s="148" t="s">
        <v>1</v>
      </c>
      <c r="N144" s="149" t="s">
        <v>40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170</v>
      </c>
      <c r="AT144" s="152" t="s">
        <v>166</v>
      </c>
      <c r="AU144" s="152" t="s">
        <v>87</v>
      </c>
      <c r="AY144" s="13" t="s">
        <v>164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170</v>
      </c>
      <c r="BM144" s="152" t="s">
        <v>2414</v>
      </c>
    </row>
    <row r="145" spans="2:65" s="1" customFormat="1" ht="33" customHeight="1">
      <c r="B145" s="139"/>
      <c r="C145" s="140" t="s">
        <v>514</v>
      </c>
      <c r="D145" s="140" t="s">
        <v>166</v>
      </c>
      <c r="E145" s="141" t="s">
        <v>2415</v>
      </c>
      <c r="F145" s="142" t="s">
        <v>2416</v>
      </c>
      <c r="G145" s="143" t="s">
        <v>307</v>
      </c>
      <c r="H145" s="144">
        <v>1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40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170</v>
      </c>
      <c r="AT145" s="152" t="s">
        <v>166</v>
      </c>
      <c r="AU145" s="152" t="s">
        <v>87</v>
      </c>
      <c r="AY145" s="13" t="s">
        <v>164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170</v>
      </c>
      <c r="BM145" s="152" t="s">
        <v>2417</v>
      </c>
    </row>
    <row r="146" spans="2:65" s="1" customFormat="1" ht="24.15" customHeight="1">
      <c r="B146" s="139"/>
      <c r="C146" s="154" t="s">
        <v>583</v>
      </c>
      <c r="D146" s="154" t="s">
        <v>199</v>
      </c>
      <c r="E146" s="155" t="s">
        <v>2418</v>
      </c>
      <c r="F146" s="156" t="s">
        <v>2419</v>
      </c>
      <c r="G146" s="157" t="s">
        <v>307</v>
      </c>
      <c r="H146" s="158">
        <v>1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40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194</v>
      </c>
      <c r="AT146" s="152" t="s">
        <v>199</v>
      </c>
      <c r="AU146" s="152" t="s">
        <v>87</v>
      </c>
      <c r="AY146" s="13" t="s">
        <v>164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170</v>
      </c>
      <c r="BM146" s="152" t="s">
        <v>2420</v>
      </c>
    </row>
    <row r="147" spans="2:65" s="1" customFormat="1" ht="24.15" customHeight="1">
      <c r="B147" s="139"/>
      <c r="C147" s="154" t="s">
        <v>522</v>
      </c>
      <c r="D147" s="154" t="s">
        <v>199</v>
      </c>
      <c r="E147" s="155" t="s">
        <v>2421</v>
      </c>
      <c r="F147" s="156" t="s">
        <v>2422</v>
      </c>
      <c r="G147" s="157" t="s">
        <v>307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194</v>
      </c>
      <c r="AT147" s="152" t="s">
        <v>199</v>
      </c>
      <c r="AU147" s="152" t="s">
        <v>87</v>
      </c>
      <c r="AY147" s="13" t="s">
        <v>164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170</v>
      </c>
      <c r="BM147" s="152" t="s">
        <v>2423</v>
      </c>
    </row>
    <row r="148" spans="2:65" s="1" customFormat="1" ht="24.15" customHeight="1">
      <c r="B148" s="139"/>
      <c r="C148" s="140" t="s">
        <v>506</v>
      </c>
      <c r="D148" s="140" t="s">
        <v>166</v>
      </c>
      <c r="E148" s="141" t="s">
        <v>2424</v>
      </c>
      <c r="F148" s="142" t="s">
        <v>2425</v>
      </c>
      <c r="G148" s="143" t="s">
        <v>307</v>
      </c>
      <c r="H148" s="144">
        <v>1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170</v>
      </c>
      <c r="AT148" s="152" t="s">
        <v>166</v>
      </c>
      <c r="AU148" s="152" t="s">
        <v>87</v>
      </c>
      <c r="AY148" s="13" t="s">
        <v>164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170</v>
      </c>
      <c r="BM148" s="152" t="s">
        <v>2426</v>
      </c>
    </row>
    <row r="149" spans="2:65" s="1" customFormat="1" ht="33" customHeight="1">
      <c r="B149" s="139"/>
      <c r="C149" s="154" t="s">
        <v>591</v>
      </c>
      <c r="D149" s="154" t="s">
        <v>199</v>
      </c>
      <c r="E149" s="155" t="s">
        <v>2427</v>
      </c>
      <c r="F149" s="156" t="s">
        <v>2428</v>
      </c>
      <c r="G149" s="157" t="s">
        <v>307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194</v>
      </c>
      <c r="AT149" s="152" t="s">
        <v>199</v>
      </c>
      <c r="AU149" s="152" t="s">
        <v>87</v>
      </c>
      <c r="AY149" s="13" t="s">
        <v>164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170</v>
      </c>
      <c r="BM149" s="152" t="s">
        <v>2429</v>
      </c>
    </row>
    <row r="150" spans="2:65" s="1" customFormat="1" ht="33" customHeight="1">
      <c r="B150" s="139"/>
      <c r="C150" s="140" t="s">
        <v>448</v>
      </c>
      <c r="D150" s="140" t="s">
        <v>166</v>
      </c>
      <c r="E150" s="141" t="s">
        <v>2430</v>
      </c>
      <c r="F150" s="142" t="s">
        <v>2431</v>
      </c>
      <c r="G150" s="143" t="s">
        <v>307</v>
      </c>
      <c r="H150" s="144">
        <v>1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170</v>
      </c>
      <c r="AT150" s="152" t="s">
        <v>166</v>
      </c>
      <c r="AU150" s="152" t="s">
        <v>87</v>
      </c>
      <c r="AY150" s="13" t="s">
        <v>164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170</v>
      </c>
      <c r="BM150" s="152" t="s">
        <v>2432</v>
      </c>
    </row>
    <row r="151" spans="2:65" s="1" customFormat="1" ht="21.75" customHeight="1">
      <c r="B151" s="139"/>
      <c r="C151" s="154" t="s">
        <v>452</v>
      </c>
      <c r="D151" s="154" t="s">
        <v>199</v>
      </c>
      <c r="E151" s="155" t="s">
        <v>2433</v>
      </c>
      <c r="F151" s="156" t="s">
        <v>2434</v>
      </c>
      <c r="G151" s="157" t="s">
        <v>307</v>
      </c>
      <c r="H151" s="158">
        <v>1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194</v>
      </c>
      <c r="AT151" s="152" t="s">
        <v>199</v>
      </c>
      <c r="AU151" s="152" t="s">
        <v>87</v>
      </c>
      <c r="AY151" s="13" t="s">
        <v>164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170</v>
      </c>
      <c r="BM151" s="152" t="s">
        <v>2435</v>
      </c>
    </row>
    <row r="152" spans="2:65" s="1" customFormat="1" ht="37.799999999999997" customHeight="1">
      <c r="B152" s="139"/>
      <c r="C152" s="154" t="s">
        <v>464</v>
      </c>
      <c r="D152" s="154" t="s">
        <v>199</v>
      </c>
      <c r="E152" s="155" t="s">
        <v>2436</v>
      </c>
      <c r="F152" s="156" t="s">
        <v>2437</v>
      </c>
      <c r="G152" s="157" t="s">
        <v>307</v>
      </c>
      <c r="H152" s="158">
        <v>1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194</v>
      </c>
      <c r="AT152" s="152" t="s">
        <v>199</v>
      </c>
      <c r="AU152" s="152" t="s">
        <v>87</v>
      </c>
      <c r="AY152" s="13" t="s">
        <v>164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170</v>
      </c>
      <c r="BM152" s="152" t="s">
        <v>2438</v>
      </c>
    </row>
    <row r="153" spans="2:65" s="1" customFormat="1" ht="24.15" customHeight="1">
      <c r="B153" s="139"/>
      <c r="C153" s="154" t="s">
        <v>460</v>
      </c>
      <c r="D153" s="154" t="s">
        <v>199</v>
      </c>
      <c r="E153" s="155" t="s">
        <v>2439</v>
      </c>
      <c r="F153" s="156" t="s">
        <v>2440</v>
      </c>
      <c r="G153" s="157" t="s">
        <v>307</v>
      </c>
      <c r="H153" s="158">
        <v>1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194</v>
      </c>
      <c r="AT153" s="152" t="s">
        <v>199</v>
      </c>
      <c r="AU153" s="152" t="s">
        <v>87</v>
      </c>
      <c r="AY153" s="13" t="s">
        <v>164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170</v>
      </c>
      <c r="BM153" s="152" t="s">
        <v>2441</v>
      </c>
    </row>
    <row r="154" spans="2:65" s="1" customFormat="1" ht="21.75" customHeight="1">
      <c r="B154" s="139"/>
      <c r="C154" s="140" t="s">
        <v>482</v>
      </c>
      <c r="D154" s="140" t="s">
        <v>166</v>
      </c>
      <c r="E154" s="141" t="s">
        <v>2442</v>
      </c>
      <c r="F154" s="142" t="s">
        <v>2443</v>
      </c>
      <c r="G154" s="143" t="s">
        <v>298</v>
      </c>
      <c r="H154" s="144">
        <v>14.5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170</v>
      </c>
      <c r="AT154" s="152" t="s">
        <v>166</v>
      </c>
      <c r="AU154" s="152" t="s">
        <v>87</v>
      </c>
      <c r="AY154" s="13" t="s">
        <v>164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170</v>
      </c>
      <c r="BM154" s="152" t="s">
        <v>2444</v>
      </c>
    </row>
    <row r="155" spans="2:65" s="1" customFormat="1" ht="24.15" customHeight="1">
      <c r="B155" s="139"/>
      <c r="C155" s="140" t="s">
        <v>486</v>
      </c>
      <c r="D155" s="140" t="s">
        <v>166</v>
      </c>
      <c r="E155" s="141" t="s">
        <v>2445</v>
      </c>
      <c r="F155" s="142" t="s">
        <v>2446</v>
      </c>
      <c r="G155" s="143" t="s">
        <v>298</v>
      </c>
      <c r="H155" s="144">
        <v>14.5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170</v>
      </c>
      <c r="AT155" s="152" t="s">
        <v>166</v>
      </c>
      <c r="AU155" s="152" t="s">
        <v>87</v>
      </c>
      <c r="AY155" s="13" t="s">
        <v>164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170</v>
      </c>
      <c r="BM155" s="152" t="s">
        <v>2447</v>
      </c>
    </row>
    <row r="156" spans="2:65" s="1" customFormat="1" ht="16.5" customHeight="1">
      <c r="B156" s="139"/>
      <c r="C156" s="140" t="s">
        <v>587</v>
      </c>
      <c r="D156" s="140" t="s">
        <v>166</v>
      </c>
      <c r="E156" s="141" t="s">
        <v>2448</v>
      </c>
      <c r="F156" s="142" t="s">
        <v>2449</v>
      </c>
      <c r="G156" s="143" t="s">
        <v>307</v>
      </c>
      <c r="H156" s="144">
        <v>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170</v>
      </c>
      <c r="AT156" s="152" t="s">
        <v>166</v>
      </c>
      <c r="AU156" s="152" t="s">
        <v>87</v>
      </c>
      <c r="AY156" s="13" t="s">
        <v>164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170</v>
      </c>
      <c r="BM156" s="152" t="s">
        <v>2450</v>
      </c>
    </row>
    <row r="157" spans="2:65" s="1" customFormat="1" ht="24.15" customHeight="1">
      <c r="B157" s="139"/>
      <c r="C157" s="154" t="s">
        <v>532</v>
      </c>
      <c r="D157" s="154" t="s">
        <v>199</v>
      </c>
      <c r="E157" s="155" t="s">
        <v>2451</v>
      </c>
      <c r="F157" s="156" t="s">
        <v>2452</v>
      </c>
      <c r="G157" s="157" t="s">
        <v>307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194</v>
      </c>
      <c r="AT157" s="152" t="s">
        <v>199</v>
      </c>
      <c r="AU157" s="152" t="s">
        <v>87</v>
      </c>
      <c r="AY157" s="13" t="s">
        <v>164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170</v>
      </c>
      <c r="BM157" s="152" t="s">
        <v>2453</v>
      </c>
    </row>
    <row r="158" spans="2:65" s="1" customFormat="1" ht="16.5" customHeight="1">
      <c r="B158" s="139"/>
      <c r="C158" s="140" t="s">
        <v>564</v>
      </c>
      <c r="D158" s="140" t="s">
        <v>166</v>
      </c>
      <c r="E158" s="141" t="s">
        <v>2454</v>
      </c>
      <c r="F158" s="142" t="s">
        <v>2455</v>
      </c>
      <c r="G158" s="143" t="s">
        <v>298</v>
      </c>
      <c r="H158" s="144">
        <v>14.5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170</v>
      </c>
      <c r="AT158" s="152" t="s">
        <v>166</v>
      </c>
      <c r="AU158" s="152" t="s">
        <v>87</v>
      </c>
      <c r="AY158" s="13" t="s">
        <v>164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170</v>
      </c>
      <c r="BM158" s="152" t="s">
        <v>2456</v>
      </c>
    </row>
    <row r="159" spans="2:65" s="1" customFormat="1" ht="24.15" customHeight="1">
      <c r="B159" s="139"/>
      <c r="C159" s="140" t="s">
        <v>502</v>
      </c>
      <c r="D159" s="140" t="s">
        <v>166</v>
      </c>
      <c r="E159" s="141" t="s">
        <v>2457</v>
      </c>
      <c r="F159" s="142" t="s">
        <v>2458</v>
      </c>
      <c r="G159" s="143" t="s">
        <v>298</v>
      </c>
      <c r="H159" s="144">
        <v>14.5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170</v>
      </c>
      <c r="AT159" s="152" t="s">
        <v>166</v>
      </c>
      <c r="AU159" s="152" t="s">
        <v>87</v>
      </c>
      <c r="AY159" s="13" t="s">
        <v>164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170</v>
      </c>
      <c r="BM159" s="152" t="s">
        <v>2459</v>
      </c>
    </row>
    <row r="160" spans="2:65" s="11" customFormat="1" ht="22.8" customHeight="1">
      <c r="B160" s="127"/>
      <c r="D160" s="128" t="s">
        <v>73</v>
      </c>
      <c r="E160" s="137" t="s">
        <v>346</v>
      </c>
      <c r="F160" s="137" t="s">
        <v>347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0</v>
      </c>
      <c r="AR160" s="128" t="s">
        <v>81</v>
      </c>
      <c r="AT160" s="135" t="s">
        <v>73</v>
      </c>
      <c r="AU160" s="135" t="s">
        <v>81</v>
      </c>
      <c r="AY160" s="128" t="s">
        <v>164</v>
      </c>
      <c r="BK160" s="136">
        <f>BK161</f>
        <v>0</v>
      </c>
    </row>
    <row r="161" spans="2:65" s="1" customFormat="1" ht="33" customHeight="1">
      <c r="B161" s="139"/>
      <c r="C161" s="140" t="s">
        <v>322</v>
      </c>
      <c r="D161" s="140" t="s">
        <v>166</v>
      </c>
      <c r="E161" s="141" t="s">
        <v>2460</v>
      </c>
      <c r="F161" s="142" t="s">
        <v>2461</v>
      </c>
      <c r="G161" s="143" t="s">
        <v>202</v>
      </c>
      <c r="H161" s="144">
        <v>0.58899999999999997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40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170</v>
      </c>
      <c r="AT161" s="152" t="s">
        <v>166</v>
      </c>
      <c r="AU161" s="152" t="s">
        <v>87</v>
      </c>
      <c r="AY161" s="13" t="s">
        <v>164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87</v>
      </c>
      <c r="BK161" s="153">
        <f>ROUND(I161*H161,2)</f>
        <v>0</v>
      </c>
      <c r="BL161" s="13" t="s">
        <v>170</v>
      </c>
      <c r="BM161" s="152" t="s">
        <v>2462</v>
      </c>
    </row>
    <row r="162" spans="2:65" s="11" customFormat="1" ht="25.95" customHeight="1">
      <c r="B162" s="127"/>
      <c r="D162" s="128" t="s">
        <v>73</v>
      </c>
      <c r="E162" s="129" t="s">
        <v>352</v>
      </c>
      <c r="F162" s="129" t="s">
        <v>353</v>
      </c>
      <c r="I162" s="130"/>
      <c r="J162" s="131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0</v>
      </c>
      <c r="AR162" s="128" t="s">
        <v>87</v>
      </c>
      <c r="AT162" s="135" t="s">
        <v>73</v>
      </c>
      <c r="AU162" s="135" t="s">
        <v>74</v>
      </c>
      <c r="AY162" s="128" t="s">
        <v>164</v>
      </c>
      <c r="BK162" s="136">
        <f>BK163</f>
        <v>0</v>
      </c>
    </row>
    <row r="163" spans="2:65" s="11" customFormat="1" ht="22.8" customHeight="1">
      <c r="B163" s="127"/>
      <c r="D163" s="128" t="s">
        <v>73</v>
      </c>
      <c r="E163" s="137" t="s">
        <v>1011</v>
      </c>
      <c r="F163" s="137" t="s">
        <v>1012</v>
      </c>
      <c r="I163" s="130"/>
      <c r="J163" s="138">
        <f>BK163</f>
        <v>0</v>
      </c>
      <c r="L163" s="127"/>
      <c r="M163" s="132"/>
      <c r="P163" s="133">
        <f>SUM(P164:P166)</f>
        <v>0</v>
      </c>
      <c r="R163" s="133">
        <f>SUM(R164:R166)</f>
        <v>0</v>
      </c>
      <c r="T163" s="134">
        <f>SUM(T164:T166)</f>
        <v>0</v>
      </c>
      <c r="AR163" s="128" t="s">
        <v>87</v>
      </c>
      <c r="AT163" s="135" t="s">
        <v>73</v>
      </c>
      <c r="AU163" s="135" t="s">
        <v>81</v>
      </c>
      <c r="AY163" s="128" t="s">
        <v>164</v>
      </c>
      <c r="BK163" s="136">
        <f>SUM(BK164:BK166)</f>
        <v>0</v>
      </c>
    </row>
    <row r="164" spans="2:65" s="1" customFormat="1" ht="24.15" customHeight="1">
      <c r="B164" s="139"/>
      <c r="C164" s="140" t="s">
        <v>470</v>
      </c>
      <c r="D164" s="140" t="s">
        <v>166</v>
      </c>
      <c r="E164" s="141" t="s">
        <v>2463</v>
      </c>
      <c r="F164" s="142" t="s">
        <v>2464</v>
      </c>
      <c r="G164" s="143" t="s">
        <v>307</v>
      </c>
      <c r="H164" s="144">
        <v>1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40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359</v>
      </c>
      <c r="AT164" s="152" t="s">
        <v>166</v>
      </c>
      <c r="AU164" s="152" t="s">
        <v>87</v>
      </c>
      <c r="AY164" s="13" t="s">
        <v>164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87</v>
      </c>
      <c r="BK164" s="153">
        <f>ROUND(I164*H164,2)</f>
        <v>0</v>
      </c>
      <c r="BL164" s="13" t="s">
        <v>359</v>
      </c>
      <c r="BM164" s="152" t="s">
        <v>2465</v>
      </c>
    </row>
    <row r="165" spans="2:65" s="1" customFormat="1" ht="33" customHeight="1">
      <c r="B165" s="139"/>
      <c r="C165" s="154" t="s">
        <v>478</v>
      </c>
      <c r="D165" s="154" t="s">
        <v>199</v>
      </c>
      <c r="E165" s="155" t="s">
        <v>2466</v>
      </c>
      <c r="F165" s="156" t="s">
        <v>2467</v>
      </c>
      <c r="G165" s="157" t="s">
        <v>307</v>
      </c>
      <c r="H165" s="158">
        <v>1</v>
      </c>
      <c r="I165" s="159"/>
      <c r="J165" s="160">
        <f>ROUND(I165*H165,2)</f>
        <v>0</v>
      </c>
      <c r="K165" s="161"/>
      <c r="L165" s="162"/>
      <c r="M165" s="163" t="s">
        <v>1</v>
      </c>
      <c r="N165" s="164" t="s">
        <v>40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291</v>
      </c>
      <c r="AT165" s="152" t="s">
        <v>199</v>
      </c>
      <c r="AU165" s="152" t="s">
        <v>87</v>
      </c>
      <c r="AY165" s="13" t="s">
        <v>164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87</v>
      </c>
      <c r="BK165" s="153">
        <f>ROUND(I165*H165,2)</f>
        <v>0</v>
      </c>
      <c r="BL165" s="13" t="s">
        <v>359</v>
      </c>
      <c r="BM165" s="152" t="s">
        <v>2468</v>
      </c>
    </row>
    <row r="166" spans="2:65" s="1" customFormat="1" ht="24.15" customHeight="1">
      <c r="B166" s="139"/>
      <c r="C166" s="154" t="s">
        <v>474</v>
      </c>
      <c r="D166" s="154" t="s">
        <v>199</v>
      </c>
      <c r="E166" s="155" t="s">
        <v>2469</v>
      </c>
      <c r="F166" s="156" t="s">
        <v>2470</v>
      </c>
      <c r="G166" s="157" t="s">
        <v>307</v>
      </c>
      <c r="H166" s="158">
        <v>1</v>
      </c>
      <c r="I166" s="159"/>
      <c r="J166" s="160">
        <f>ROUND(I166*H166,2)</f>
        <v>0</v>
      </c>
      <c r="K166" s="161"/>
      <c r="L166" s="162"/>
      <c r="M166" s="163" t="s">
        <v>1</v>
      </c>
      <c r="N166" s="164" t="s">
        <v>40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291</v>
      </c>
      <c r="AT166" s="152" t="s">
        <v>199</v>
      </c>
      <c r="AU166" s="152" t="s">
        <v>87</v>
      </c>
      <c r="AY166" s="13" t="s">
        <v>164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87</v>
      </c>
      <c r="BK166" s="153">
        <f>ROUND(I166*H166,2)</f>
        <v>0</v>
      </c>
      <c r="BL166" s="13" t="s">
        <v>359</v>
      </c>
      <c r="BM166" s="152" t="s">
        <v>2471</v>
      </c>
    </row>
    <row r="167" spans="2:65" s="11" customFormat="1" ht="25.95" customHeight="1">
      <c r="B167" s="127"/>
      <c r="D167" s="128" t="s">
        <v>73</v>
      </c>
      <c r="E167" s="129" t="s">
        <v>1300</v>
      </c>
      <c r="F167" s="129" t="s">
        <v>1301</v>
      </c>
      <c r="I167" s="130"/>
      <c r="J167" s="131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170</v>
      </c>
      <c r="AT167" s="135" t="s">
        <v>73</v>
      </c>
      <c r="AU167" s="135" t="s">
        <v>74</v>
      </c>
      <c r="AY167" s="128" t="s">
        <v>164</v>
      </c>
      <c r="BK167" s="136">
        <f>SUM(BK168:BK169)</f>
        <v>0</v>
      </c>
    </row>
    <row r="168" spans="2:65" s="1" customFormat="1" ht="33" customHeight="1">
      <c r="B168" s="139"/>
      <c r="C168" s="140" t="s">
        <v>556</v>
      </c>
      <c r="D168" s="140" t="s">
        <v>166</v>
      </c>
      <c r="E168" s="141" t="s">
        <v>1983</v>
      </c>
      <c r="F168" s="142" t="s">
        <v>1984</v>
      </c>
      <c r="G168" s="143" t="s">
        <v>1304</v>
      </c>
      <c r="H168" s="144">
        <v>10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40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1305</v>
      </c>
      <c r="AT168" s="152" t="s">
        <v>166</v>
      </c>
      <c r="AU168" s="152" t="s">
        <v>81</v>
      </c>
      <c r="AY168" s="13" t="s">
        <v>164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87</v>
      </c>
      <c r="BK168" s="153">
        <f>ROUND(I168*H168,2)</f>
        <v>0</v>
      </c>
      <c r="BL168" s="13" t="s">
        <v>1305</v>
      </c>
      <c r="BM168" s="152" t="s">
        <v>2472</v>
      </c>
    </row>
    <row r="169" spans="2:65" s="1" customFormat="1" ht="33" customHeight="1">
      <c r="B169" s="139"/>
      <c r="C169" s="140" t="s">
        <v>560</v>
      </c>
      <c r="D169" s="140" t="s">
        <v>166</v>
      </c>
      <c r="E169" s="141" t="s">
        <v>2473</v>
      </c>
      <c r="F169" s="142" t="s">
        <v>2474</v>
      </c>
      <c r="G169" s="143" t="s">
        <v>1304</v>
      </c>
      <c r="H169" s="144">
        <v>4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40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1305</v>
      </c>
      <c r="AT169" s="152" t="s">
        <v>166</v>
      </c>
      <c r="AU169" s="152" t="s">
        <v>81</v>
      </c>
      <c r="AY169" s="13" t="s">
        <v>164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87</v>
      </c>
      <c r="BK169" s="153">
        <f>ROUND(I169*H169,2)</f>
        <v>0</v>
      </c>
      <c r="BL169" s="13" t="s">
        <v>1305</v>
      </c>
      <c r="BM169" s="152" t="s">
        <v>2475</v>
      </c>
    </row>
    <row r="170" spans="2:65" s="11" customFormat="1" ht="25.95" customHeight="1">
      <c r="B170" s="127"/>
      <c r="D170" s="128" t="s">
        <v>73</v>
      </c>
      <c r="E170" s="129" t="s">
        <v>199</v>
      </c>
      <c r="F170" s="129" t="s">
        <v>751</v>
      </c>
      <c r="I170" s="130"/>
      <c r="J170" s="131">
        <f>BK170</f>
        <v>0</v>
      </c>
      <c r="L170" s="127"/>
      <c r="M170" s="132"/>
      <c r="P170" s="133">
        <f>P171</f>
        <v>0</v>
      </c>
      <c r="R170" s="133">
        <f>R171</f>
        <v>0</v>
      </c>
      <c r="T170" s="134">
        <f>T171</f>
        <v>0</v>
      </c>
      <c r="AR170" s="128" t="s">
        <v>175</v>
      </c>
      <c r="AT170" s="135" t="s">
        <v>73</v>
      </c>
      <c r="AU170" s="135" t="s">
        <v>74</v>
      </c>
      <c r="AY170" s="128" t="s">
        <v>164</v>
      </c>
      <c r="BK170" s="136">
        <f>BK171</f>
        <v>0</v>
      </c>
    </row>
    <row r="171" spans="2:65" s="11" customFormat="1" ht="22.8" customHeight="1">
      <c r="B171" s="127"/>
      <c r="D171" s="128" t="s">
        <v>73</v>
      </c>
      <c r="E171" s="137" t="s">
        <v>1285</v>
      </c>
      <c r="F171" s="137" t="s">
        <v>1286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</v>
      </c>
      <c r="AR171" s="128" t="s">
        <v>175</v>
      </c>
      <c r="AT171" s="135" t="s">
        <v>73</v>
      </c>
      <c r="AU171" s="135" t="s">
        <v>81</v>
      </c>
      <c r="AY171" s="128" t="s">
        <v>164</v>
      </c>
      <c r="BK171" s="136">
        <f>SUM(BK172:BK173)</f>
        <v>0</v>
      </c>
    </row>
    <row r="172" spans="2:65" s="1" customFormat="1" ht="16.5" customHeight="1">
      <c r="B172" s="139"/>
      <c r="C172" s="140" t="s">
        <v>436</v>
      </c>
      <c r="D172" s="140" t="s">
        <v>166</v>
      </c>
      <c r="E172" s="141" t="s">
        <v>2476</v>
      </c>
      <c r="F172" s="142" t="s">
        <v>2477</v>
      </c>
      <c r="G172" s="143" t="s">
        <v>1408</v>
      </c>
      <c r="H172" s="144">
        <v>1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425</v>
      </c>
      <c r="AT172" s="152" t="s">
        <v>166</v>
      </c>
      <c r="AU172" s="152" t="s">
        <v>87</v>
      </c>
      <c r="AY172" s="13" t="s">
        <v>164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87</v>
      </c>
      <c r="BK172" s="153">
        <f>ROUND(I172*H172,2)</f>
        <v>0</v>
      </c>
      <c r="BL172" s="13" t="s">
        <v>425</v>
      </c>
      <c r="BM172" s="152" t="s">
        <v>2478</v>
      </c>
    </row>
    <row r="173" spans="2:65" s="1" customFormat="1" ht="24.15" customHeight="1">
      <c r="B173" s="139"/>
      <c r="C173" s="140" t="s">
        <v>440</v>
      </c>
      <c r="D173" s="140" t="s">
        <v>166</v>
      </c>
      <c r="E173" s="141" t="s">
        <v>2479</v>
      </c>
      <c r="F173" s="142" t="s">
        <v>2480</v>
      </c>
      <c r="G173" s="143" t="s">
        <v>298</v>
      </c>
      <c r="H173" s="144">
        <v>14.5</v>
      </c>
      <c r="I173" s="145"/>
      <c r="J173" s="146">
        <f>ROUND(I173*H173,2)</f>
        <v>0</v>
      </c>
      <c r="K173" s="147"/>
      <c r="L173" s="28"/>
      <c r="M173" s="166" t="s">
        <v>1</v>
      </c>
      <c r="N173" s="167" t="s">
        <v>40</v>
      </c>
      <c r="O173" s="168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AR173" s="152" t="s">
        <v>425</v>
      </c>
      <c r="AT173" s="152" t="s">
        <v>166</v>
      </c>
      <c r="AU173" s="152" t="s">
        <v>87</v>
      </c>
      <c r="AY173" s="13" t="s">
        <v>164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87</v>
      </c>
      <c r="BK173" s="153">
        <f>ROUND(I173*H173,2)</f>
        <v>0</v>
      </c>
      <c r="BL173" s="13" t="s">
        <v>425</v>
      </c>
      <c r="BM173" s="152" t="s">
        <v>2481</v>
      </c>
    </row>
    <row r="174" spans="2:65" s="1" customFormat="1" ht="6.9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28"/>
    </row>
  </sheetData>
  <autoFilter ref="C125:K173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176" t="s">
        <v>2482</v>
      </c>
      <c r="F9" s="219"/>
      <c r="G9" s="219"/>
      <c r="H9" s="21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12. 1. 2023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20</v>
      </c>
      <c r="I24" s="23" t="s">
        <v>26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86" t="s">
        <v>1</v>
      </c>
      <c r="F27" s="186"/>
      <c r="G27" s="186"/>
      <c r="H27" s="186"/>
      <c r="L27" s="93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ROUND(J124,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5">
        <f>ROUND((SUM(BE124:BE159)),  2)</f>
        <v>0</v>
      </c>
      <c r="G33" s="96"/>
      <c r="H33" s="96"/>
      <c r="I33" s="97">
        <v>0.2</v>
      </c>
      <c r="J33" s="95">
        <f>ROUND(((SUM(BE124:BE159))*I33),  2)</f>
        <v>0</v>
      </c>
      <c r="L33" s="28"/>
    </row>
    <row r="34" spans="2:12" s="1" customFormat="1" ht="14.4" customHeight="1">
      <c r="B34" s="28"/>
      <c r="E34" s="33" t="s">
        <v>40</v>
      </c>
      <c r="F34" s="95">
        <f>ROUND((SUM(BF124:BF159)),  2)</f>
        <v>0</v>
      </c>
      <c r="G34" s="96"/>
      <c r="H34" s="96"/>
      <c r="I34" s="97">
        <v>0.2</v>
      </c>
      <c r="J34" s="95">
        <f>ROUND(((SUM(BF124:BF159))*I34),  2)</f>
        <v>0</v>
      </c>
      <c r="L34" s="28"/>
    </row>
    <row r="35" spans="2:12" s="1" customFormat="1" ht="14.4" hidden="1" customHeight="1">
      <c r="B35" s="28"/>
      <c r="E35" s="23" t="s">
        <v>41</v>
      </c>
      <c r="F35" s="85">
        <f>ROUND((SUM(BG124:BG159)),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85">
        <f>ROUND((SUM(BH124:BH159)),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5">
        <f>ROUND((SUM(BI124:BI159)),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124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176" t="str">
        <f>E9</f>
        <v>SO 04 - Kanalizačná prípojka</v>
      </c>
      <c r="F87" s="219"/>
      <c r="G87" s="219"/>
      <c r="H87" s="219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12. 1. 2023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>Mesto Svidník</v>
      </c>
      <c r="I91" s="23" t="s">
        <v>29</v>
      </c>
      <c r="J91" s="26" t="str">
        <f>E21</f>
        <v>Ing. Jozef Špirko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9" t="s">
        <v>127</v>
      </c>
      <c r="J96" s="65">
        <f>J124</f>
        <v>0</v>
      </c>
      <c r="L96" s="28"/>
      <c r="AU96" s="13" t="s">
        <v>128</v>
      </c>
    </row>
    <row r="97" spans="2:12" s="8" customFormat="1" ht="24.9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95" customHeight="1">
      <c r="B98" s="114"/>
      <c r="D98" s="115" t="s">
        <v>130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95" customHeight="1">
      <c r="B99" s="114"/>
      <c r="D99" s="115" t="s">
        <v>2385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12" s="9" customFormat="1" ht="19.95" customHeight="1">
      <c r="B100" s="114"/>
      <c r="D100" s="115" t="s">
        <v>1313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95" customHeight="1">
      <c r="B101" s="114"/>
      <c r="D101" s="115" t="s">
        <v>135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8" customFormat="1" ht="24.9" customHeight="1">
      <c r="B102" s="110"/>
      <c r="D102" s="111" t="s">
        <v>136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9" customFormat="1" ht="19.95" customHeight="1">
      <c r="B103" s="114"/>
      <c r="D103" s="115" t="s">
        <v>2483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8" customFormat="1" ht="24.9" customHeight="1">
      <c r="B104" s="110"/>
      <c r="D104" s="111" t="s">
        <v>2484</v>
      </c>
      <c r="E104" s="112"/>
      <c r="F104" s="112"/>
      <c r="G104" s="112"/>
      <c r="H104" s="112"/>
      <c r="I104" s="112"/>
      <c r="J104" s="113">
        <f>J158</f>
        <v>0</v>
      </c>
      <c r="L104" s="110"/>
    </row>
    <row r="105" spans="2:12" s="1" customFormat="1" ht="21.75" customHeight="1">
      <c r="B105" s="28"/>
      <c r="L105" s="28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" customHeight="1">
      <c r="B111" s="28"/>
      <c r="C111" s="17" t="s">
        <v>150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17" t="str">
        <f>E7</f>
        <v>Komunitné centrum Svidník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120</v>
      </c>
      <c r="L115" s="28"/>
    </row>
    <row r="116" spans="2:65" s="1" customFormat="1" ht="16.5" customHeight="1">
      <c r="B116" s="28"/>
      <c r="E116" s="176" t="str">
        <f>E9</f>
        <v>SO 04 - Kanalizačná prípojka</v>
      </c>
      <c r="F116" s="219"/>
      <c r="G116" s="219"/>
      <c r="H116" s="219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 xml:space="preserve"> </v>
      </c>
      <c r="I118" s="23" t="s">
        <v>21</v>
      </c>
      <c r="J118" s="51" t="str">
        <f>IF(J12="","",J12)</f>
        <v>12. 1. 2023</v>
      </c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23</v>
      </c>
      <c r="F120" s="21" t="str">
        <f>E15</f>
        <v>Mesto Svidník</v>
      </c>
      <c r="I120" s="23" t="s">
        <v>29</v>
      </c>
      <c r="J120" s="26" t="str">
        <f>E21</f>
        <v>Ing. Jozef Špirko</v>
      </c>
      <c r="L120" s="28"/>
    </row>
    <row r="121" spans="2:65" s="1" customFormat="1" ht="15.15" customHeight="1">
      <c r="B121" s="28"/>
      <c r="C121" s="23" t="s">
        <v>27</v>
      </c>
      <c r="F121" s="21" t="str">
        <f>IF(E18="","",E18)</f>
        <v>Vyplň údaj</v>
      </c>
      <c r="I121" s="23" t="s">
        <v>32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151</v>
      </c>
      <c r="D123" s="120" t="s">
        <v>59</v>
      </c>
      <c r="E123" s="120" t="s">
        <v>55</v>
      </c>
      <c r="F123" s="120" t="s">
        <v>56</v>
      </c>
      <c r="G123" s="120" t="s">
        <v>152</v>
      </c>
      <c r="H123" s="120" t="s">
        <v>153</v>
      </c>
      <c r="I123" s="120" t="s">
        <v>154</v>
      </c>
      <c r="J123" s="121" t="s">
        <v>126</v>
      </c>
      <c r="K123" s="122" t="s">
        <v>155</v>
      </c>
      <c r="L123" s="118"/>
      <c r="M123" s="58" t="s">
        <v>1</v>
      </c>
      <c r="N123" s="59" t="s">
        <v>38</v>
      </c>
      <c r="O123" s="59" t="s">
        <v>156</v>
      </c>
      <c r="P123" s="59" t="s">
        <v>157</v>
      </c>
      <c r="Q123" s="59" t="s">
        <v>158</v>
      </c>
      <c r="R123" s="59" t="s">
        <v>159</v>
      </c>
      <c r="S123" s="59" t="s">
        <v>160</v>
      </c>
      <c r="T123" s="60" t="s">
        <v>161</v>
      </c>
    </row>
    <row r="124" spans="2:65" s="1" customFormat="1" ht="22.8" customHeight="1">
      <c r="B124" s="28"/>
      <c r="C124" s="63" t="s">
        <v>127</v>
      </c>
      <c r="J124" s="123">
        <f>BK124</f>
        <v>0</v>
      </c>
      <c r="L124" s="28"/>
      <c r="M124" s="61"/>
      <c r="N124" s="52"/>
      <c r="O124" s="52"/>
      <c r="P124" s="124">
        <f>P125+P155+P158</f>
        <v>0</v>
      </c>
      <c r="Q124" s="52"/>
      <c r="R124" s="124">
        <f>R125+R155+R158</f>
        <v>0</v>
      </c>
      <c r="S124" s="52"/>
      <c r="T124" s="125">
        <f>T125+T155+T158</f>
        <v>0</v>
      </c>
      <c r="AT124" s="13" t="s">
        <v>73</v>
      </c>
      <c r="AU124" s="13" t="s">
        <v>128</v>
      </c>
      <c r="BK124" s="126">
        <f>BK125+BK155+BK158</f>
        <v>0</v>
      </c>
    </row>
    <row r="125" spans="2:65" s="11" customFormat="1" ht="25.95" customHeight="1">
      <c r="B125" s="127"/>
      <c r="D125" s="128" t="s">
        <v>73</v>
      </c>
      <c r="E125" s="129" t="s">
        <v>162</v>
      </c>
      <c r="F125" s="129" t="s">
        <v>163</v>
      </c>
      <c r="I125" s="130"/>
      <c r="J125" s="131">
        <f>BK125</f>
        <v>0</v>
      </c>
      <c r="L125" s="127"/>
      <c r="M125" s="132"/>
      <c r="P125" s="133">
        <f>P126+P136+P138+P153</f>
        <v>0</v>
      </c>
      <c r="R125" s="133">
        <f>R126+R136+R138+R153</f>
        <v>0</v>
      </c>
      <c r="T125" s="134">
        <f>T126+T136+T138+T153</f>
        <v>0</v>
      </c>
      <c r="AR125" s="128" t="s">
        <v>81</v>
      </c>
      <c r="AT125" s="135" t="s">
        <v>73</v>
      </c>
      <c r="AU125" s="135" t="s">
        <v>74</v>
      </c>
      <c r="AY125" s="128" t="s">
        <v>164</v>
      </c>
      <c r="BK125" s="136">
        <f>BK126+BK136+BK138+BK153</f>
        <v>0</v>
      </c>
    </row>
    <row r="126" spans="2:65" s="11" customFormat="1" ht="22.8" customHeight="1">
      <c r="B126" s="127"/>
      <c r="D126" s="128" t="s">
        <v>73</v>
      </c>
      <c r="E126" s="137" t="s">
        <v>81</v>
      </c>
      <c r="F126" s="137" t="s">
        <v>165</v>
      </c>
      <c r="I126" s="130"/>
      <c r="J126" s="138">
        <f>BK126</f>
        <v>0</v>
      </c>
      <c r="L126" s="127"/>
      <c r="M126" s="132"/>
      <c r="P126" s="133">
        <f>SUM(P127:P135)</f>
        <v>0</v>
      </c>
      <c r="R126" s="133">
        <f>SUM(R127:R135)</f>
        <v>0</v>
      </c>
      <c r="T126" s="134">
        <f>SUM(T127:T135)</f>
        <v>0</v>
      </c>
      <c r="AR126" s="128" t="s">
        <v>81</v>
      </c>
      <c r="AT126" s="135" t="s">
        <v>73</v>
      </c>
      <c r="AU126" s="135" t="s">
        <v>81</v>
      </c>
      <c r="AY126" s="128" t="s">
        <v>164</v>
      </c>
      <c r="BK126" s="136">
        <f>SUM(BK127:BK135)</f>
        <v>0</v>
      </c>
    </row>
    <row r="127" spans="2:65" s="1" customFormat="1" ht="16.5" customHeight="1">
      <c r="B127" s="139"/>
      <c r="C127" s="140" t="s">
        <v>175</v>
      </c>
      <c r="D127" s="140" t="s">
        <v>166</v>
      </c>
      <c r="E127" s="141" t="s">
        <v>2386</v>
      </c>
      <c r="F127" s="142" t="s">
        <v>2387</v>
      </c>
      <c r="G127" s="143" t="s">
        <v>169</v>
      </c>
      <c r="H127" s="144">
        <v>5.76</v>
      </c>
      <c r="I127" s="145"/>
      <c r="J127" s="146">
        <f t="shared" ref="J127:J135" si="0">ROUND(I127*H127,2)</f>
        <v>0</v>
      </c>
      <c r="K127" s="147"/>
      <c r="L127" s="28"/>
      <c r="M127" s="148" t="s">
        <v>1</v>
      </c>
      <c r="N127" s="149" t="s">
        <v>40</v>
      </c>
      <c r="P127" s="150">
        <f t="shared" ref="P127:P135" si="1">O127*H127</f>
        <v>0</v>
      </c>
      <c r="Q127" s="150">
        <v>0</v>
      </c>
      <c r="R127" s="150">
        <f t="shared" ref="R127:R135" si="2">Q127*H127</f>
        <v>0</v>
      </c>
      <c r="S127" s="150">
        <v>0</v>
      </c>
      <c r="T127" s="151">
        <f t="shared" ref="T127:T135" si="3">S127*H127</f>
        <v>0</v>
      </c>
      <c r="AR127" s="152" t="s">
        <v>170</v>
      </c>
      <c r="AT127" s="152" t="s">
        <v>166</v>
      </c>
      <c r="AU127" s="152" t="s">
        <v>87</v>
      </c>
      <c r="AY127" s="13" t="s">
        <v>164</v>
      </c>
      <c r="BE127" s="153">
        <f t="shared" ref="BE127:BE135" si="4">IF(N127="základná",J127,0)</f>
        <v>0</v>
      </c>
      <c r="BF127" s="153">
        <f t="shared" ref="BF127:BF135" si="5">IF(N127="znížená",J127,0)</f>
        <v>0</v>
      </c>
      <c r="BG127" s="153">
        <f t="shared" ref="BG127:BG135" si="6">IF(N127="zákl. prenesená",J127,0)</f>
        <v>0</v>
      </c>
      <c r="BH127" s="153">
        <f t="shared" ref="BH127:BH135" si="7">IF(N127="zníž. prenesená",J127,0)</f>
        <v>0</v>
      </c>
      <c r="BI127" s="153">
        <f t="shared" ref="BI127:BI135" si="8">IF(N127="nulová",J127,0)</f>
        <v>0</v>
      </c>
      <c r="BJ127" s="13" t="s">
        <v>87</v>
      </c>
      <c r="BK127" s="153">
        <f t="shared" ref="BK127:BK135" si="9">ROUND(I127*H127,2)</f>
        <v>0</v>
      </c>
      <c r="BL127" s="13" t="s">
        <v>170</v>
      </c>
      <c r="BM127" s="152" t="s">
        <v>2485</v>
      </c>
    </row>
    <row r="128" spans="2:65" s="1" customFormat="1" ht="37.799999999999997" customHeight="1">
      <c r="B128" s="139"/>
      <c r="C128" s="140" t="s">
        <v>170</v>
      </c>
      <c r="D128" s="140" t="s">
        <v>166</v>
      </c>
      <c r="E128" s="141" t="s">
        <v>2389</v>
      </c>
      <c r="F128" s="142" t="s">
        <v>2390</v>
      </c>
      <c r="G128" s="143" t="s">
        <v>169</v>
      </c>
      <c r="H128" s="144">
        <v>5.76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40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170</v>
      </c>
      <c r="AT128" s="152" t="s">
        <v>166</v>
      </c>
      <c r="AU128" s="152" t="s">
        <v>87</v>
      </c>
      <c r="AY128" s="13" t="s">
        <v>164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87</v>
      </c>
      <c r="BK128" s="153">
        <f t="shared" si="9"/>
        <v>0</v>
      </c>
      <c r="BL128" s="13" t="s">
        <v>170</v>
      </c>
      <c r="BM128" s="152" t="s">
        <v>2486</v>
      </c>
    </row>
    <row r="129" spans="2:65" s="1" customFormat="1" ht="33" customHeight="1">
      <c r="B129" s="139"/>
      <c r="C129" s="140" t="s">
        <v>182</v>
      </c>
      <c r="D129" s="140" t="s">
        <v>166</v>
      </c>
      <c r="E129" s="141" t="s">
        <v>1327</v>
      </c>
      <c r="F129" s="142" t="s">
        <v>1328</v>
      </c>
      <c r="G129" s="143" t="s">
        <v>169</v>
      </c>
      <c r="H129" s="144">
        <v>2.4449999999999998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170</v>
      </c>
      <c r="AT129" s="152" t="s">
        <v>166</v>
      </c>
      <c r="AU129" s="152" t="s">
        <v>87</v>
      </c>
      <c r="AY129" s="13" t="s">
        <v>164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87</v>
      </c>
      <c r="BK129" s="153">
        <f t="shared" si="9"/>
        <v>0</v>
      </c>
      <c r="BL129" s="13" t="s">
        <v>170</v>
      </c>
      <c r="BM129" s="152" t="s">
        <v>2487</v>
      </c>
    </row>
    <row r="130" spans="2:65" s="1" customFormat="1" ht="33" customHeight="1">
      <c r="B130" s="139"/>
      <c r="C130" s="140" t="s">
        <v>514</v>
      </c>
      <c r="D130" s="140" t="s">
        <v>166</v>
      </c>
      <c r="E130" s="141" t="s">
        <v>2393</v>
      </c>
      <c r="F130" s="142" t="s">
        <v>192</v>
      </c>
      <c r="G130" s="143" t="s">
        <v>169</v>
      </c>
      <c r="H130" s="144">
        <v>2.4449999999999998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170</v>
      </c>
      <c r="AT130" s="152" t="s">
        <v>166</v>
      </c>
      <c r="AU130" s="152" t="s">
        <v>87</v>
      </c>
      <c r="AY130" s="13" t="s">
        <v>164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170</v>
      </c>
      <c r="BM130" s="152" t="s">
        <v>2488</v>
      </c>
    </row>
    <row r="131" spans="2:65" s="1" customFormat="1" ht="37.799999999999997" customHeight="1">
      <c r="B131" s="139"/>
      <c r="C131" s="140" t="s">
        <v>518</v>
      </c>
      <c r="D131" s="140" t="s">
        <v>166</v>
      </c>
      <c r="E131" s="141" t="s">
        <v>2395</v>
      </c>
      <c r="F131" s="142" t="s">
        <v>2396</v>
      </c>
      <c r="G131" s="143" t="s">
        <v>169</v>
      </c>
      <c r="H131" s="144">
        <v>2.4449999999999998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170</v>
      </c>
      <c r="AT131" s="152" t="s">
        <v>166</v>
      </c>
      <c r="AU131" s="152" t="s">
        <v>87</v>
      </c>
      <c r="AY131" s="13" t="s">
        <v>164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170</v>
      </c>
      <c r="BM131" s="152" t="s">
        <v>2489</v>
      </c>
    </row>
    <row r="132" spans="2:65" s="1" customFormat="1" ht="24.15" customHeight="1">
      <c r="B132" s="139"/>
      <c r="C132" s="140" t="s">
        <v>522</v>
      </c>
      <c r="D132" s="140" t="s">
        <v>166</v>
      </c>
      <c r="E132" s="141" t="s">
        <v>2398</v>
      </c>
      <c r="F132" s="142" t="s">
        <v>2399</v>
      </c>
      <c r="G132" s="143" t="s">
        <v>202</v>
      </c>
      <c r="H132" s="144">
        <v>3.6680000000000001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170</v>
      </c>
      <c r="AT132" s="152" t="s">
        <v>166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170</v>
      </c>
      <c r="BM132" s="152" t="s">
        <v>2490</v>
      </c>
    </row>
    <row r="133" spans="2:65" s="1" customFormat="1" ht="24.15" customHeight="1">
      <c r="B133" s="139"/>
      <c r="C133" s="140" t="s">
        <v>186</v>
      </c>
      <c r="D133" s="140" t="s">
        <v>166</v>
      </c>
      <c r="E133" s="141" t="s">
        <v>1330</v>
      </c>
      <c r="F133" s="142" t="s">
        <v>1331</v>
      </c>
      <c r="G133" s="143" t="s">
        <v>169</v>
      </c>
      <c r="H133" s="144">
        <v>3.3149999999999999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170</v>
      </c>
      <c r="BM133" s="152" t="s">
        <v>2491</v>
      </c>
    </row>
    <row r="134" spans="2:65" s="1" customFormat="1" ht="24.15" customHeight="1">
      <c r="B134" s="139"/>
      <c r="C134" s="140" t="s">
        <v>190</v>
      </c>
      <c r="D134" s="140" t="s">
        <v>166</v>
      </c>
      <c r="E134" s="141" t="s">
        <v>1333</v>
      </c>
      <c r="F134" s="142" t="s">
        <v>1334</v>
      </c>
      <c r="G134" s="143" t="s">
        <v>169</v>
      </c>
      <c r="H134" s="144">
        <v>1.44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170</v>
      </c>
      <c r="AT134" s="152" t="s">
        <v>166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170</v>
      </c>
      <c r="BM134" s="152" t="s">
        <v>2492</v>
      </c>
    </row>
    <row r="135" spans="2:65" s="1" customFormat="1" ht="16.5" customHeight="1">
      <c r="B135" s="139"/>
      <c r="C135" s="154" t="s">
        <v>194</v>
      </c>
      <c r="D135" s="154" t="s">
        <v>199</v>
      </c>
      <c r="E135" s="155" t="s">
        <v>2403</v>
      </c>
      <c r="F135" s="156" t="s">
        <v>2404</v>
      </c>
      <c r="G135" s="157" t="s">
        <v>202</v>
      </c>
      <c r="H135" s="158">
        <v>2.16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194</v>
      </c>
      <c r="AT135" s="152" t="s">
        <v>199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170</v>
      </c>
      <c r="BM135" s="152" t="s">
        <v>2493</v>
      </c>
    </row>
    <row r="136" spans="2:65" s="11" customFormat="1" ht="22.8" customHeight="1">
      <c r="B136" s="127"/>
      <c r="D136" s="128" t="s">
        <v>73</v>
      </c>
      <c r="E136" s="137" t="s">
        <v>170</v>
      </c>
      <c r="F136" s="137" t="s">
        <v>1346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0</v>
      </c>
      <c r="T136" s="134">
        <f>T137</f>
        <v>0</v>
      </c>
      <c r="AR136" s="128" t="s">
        <v>81</v>
      </c>
      <c r="AT136" s="135" t="s">
        <v>73</v>
      </c>
      <c r="AU136" s="135" t="s">
        <v>81</v>
      </c>
      <c r="AY136" s="128" t="s">
        <v>164</v>
      </c>
      <c r="BK136" s="136">
        <f>BK137</f>
        <v>0</v>
      </c>
    </row>
    <row r="137" spans="2:65" s="1" customFormat="1" ht="24.15" customHeight="1">
      <c r="B137" s="139"/>
      <c r="C137" s="140" t="s">
        <v>198</v>
      </c>
      <c r="D137" s="140" t="s">
        <v>166</v>
      </c>
      <c r="E137" s="141" t="s">
        <v>2406</v>
      </c>
      <c r="F137" s="142" t="s">
        <v>2407</v>
      </c>
      <c r="G137" s="143" t="s">
        <v>169</v>
      </c>
      <c r="H137" s="144">
        <v>0.48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170</v>
      </c>
      <c r="AT137" s="152" t="s">
        <v>166</v>
      </c>
      <c r="AU137" s="152" t="s">
        <v>87</v>
      </c>
      <c r="AY137" s="13" t="s">
        <v>164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170</v>
      </c>
      <c r="BM137" s="152" t="s">
        <v>2494</v>
      </c>
    </row>
    <row r="138" spans="2:65" s="11" customFormat="1" ht="22.8" customHeight="1">
      <c r="B138" s="127"/>
      <c r="D138" s="128" t="s">
        <v>73</v>
      </c>
      <c r="E138" s="137" t="s">
        <v>194</v>
      </c>
      <c r="F138" s="137" t="s">
        <v>1336</v>
      </c>
      <c r="I138" s="130"/>
      <c r="J138" s="138">
        <f>BK138</f>
        <v>0</v>
      </c>
      <c r="L138" s="127"/>
      <c r="M138" s="132"/>
      <c r="P138" s="133">
        <f>SUM(P139:P152)</f>
        <v>0</v>
      </c>
      <c r="R138" s="133">
        <f>SUM(R139:R152)</f>
        <v>0</v>
      </c>
      <c r="T138" s="134">
        <f>SUM(T139:T152)</f>
        <v>0</v>
      </c>
      <c r="AR138" s="128" t="s">
        <v>81</v>
      </c>
      <c r="AT138" s="135" t="s">
        <v>73</v>
      </c>
      <c r="AU138" s="135" t="s">
        <v>81</v>
      </c>
      <c r="AY138" s="128" t="s">
        <v>164</v>
      </c>
      <c r="BK138" s="136">
        <f>SUM(BK139:BK152)</f>
        <v>0</v>
      </c>
    </row>
    <row r="139" spans="2:65" s="1" customFormat="1" ht="24.15" customHeight="1">
      <c r="B139" s="139"/>
      <c r="C139" s="140" t="s">
        <v>482</v>
      </c>
      <c r="D139" s="140" t="s">
        <v>166</v>
      </c>
      <c r="E139" s="141" t="s">
        <v>2495</v>
      </c>
      <c r="F139" s="142" t="s">
        <v>2496</v>
      </c>
      <c r="G139" s="143" t="s">
        <v>298</v>
      </c>
      <c r="H139" s="144">
        <v>8</v>
      </c>
      <c r="I139" s="145"/>
      <c r="J139" s="146">
        <f t="shared" ref="J139:J152" si="10">ROUND(I139*H139,2)</f>
        <v>0</v>
      </c>
      <c r="K139" s="147"/>
      <c r="L139" s="28"/>
      <c r="M139" s="148" t="s">
        <v>1</v>
      </c>
      <c r="N139" s="149" t="s">
        <v>40</v>
      </c>
      <c r="P139" s="150">
        <f t="shared" ref="P139:P152" si="11">O139*H139</f>
        <v>0</v>
      </c>
      <c r="Q139" s="150">
        <v>0</v>
      </c>
      <c r="R139" s="150">
        <f t="shared" ref="R139:R152" si="12">Q139*H139</f>
        <v>0</v>
      </c>
      <c r="S139" s="150">
        <v>0</v>
      </c>
      <c r="T139" s="151">
        <f t="shared" ref="T139:T152" si="13">S139*H139</f>
        <v>0</v>
      </c>
      <c r="AR139" s="152" t="s">
        <v>170</v>
      </c>
      <c r="AT139" s="152" t="s">
        <v>166</v>
      </c>
      <c r="AU139" s="152" t="s">
        <v>87</v>
      </c>
      <c r="AY139" s="13" t="s">
        <v>164</v>
      </c>
      <c r="BE139" s="153">
        <f t="shared" ref="BE139:BE152" si="14">IF(N139="základná",J139,0)</f>
        <v>0</v>
      </c>
      <c r="BF139" s="153">
        <f t="shared" ref="BF139:BF152" si="15">IF(N139="znížená",J139,0)</f>
        <v>0</v>
      </c>
      <c r="BG139" s="153">
        <f t="shared" ref="BG139:BG152" si="16">IF(N139="zákl. prenesená",J139,0)</f>
        <v>0</v>
      </c>
      <c r="BH139" s="153">
        <f t="shared" ref="BH139:BH152" si="17">IF(N139="zníž. prenesená",J139,0)</f>
        <v>0</v>
      </c>
      <c r="BI139" s="153">
        <f t="shared" ref="BI139:BI152" si="18">IF(N139="nulová",J139,0)</f>
        <v>0</v>
      </c>
      <c r="BJ139" s="13" t="s">
        <v>87</v>
      </c>
      <c r="BK139" s="153">
        <f t="shared" ref="BK139:BK152" si="19">ROUND(I139*H139,2)</f>
        <v>0</v>
      </c>
      <c r="BL139" s="13" t="s">
        <v>170</v>
      </c>
      <c r="BM139" s="152" t="s">
        <v>2497</v>
      </c>
    </row>
    <row r="140" spans="2:65" s="1" customFormat="1" ht="33" customHeight="1">
      <c r="B140" s="139"/>
      <c r="C140" s="154" t="s">
        <v>526</v>
      </c>
      <c r="D140" s="154" t="s">
        <v>199</v>
      </c>
      <c r="E140" s="155" t="s">
        <v>2498</v>
      </c>
      <c r="F140" s="156" t="s">
        <v>2499</v>
      </c>
      <c r="G140" s="157" t="s">
        <v>307</v>
      </c>
      <c r="H140" s="158">
        <v>1.6</v>
      </c>
      <c r="I140" s="159"/>
      <c r="J140" s="160">
        <f t="shared" si="10"/>
        <v>0</v>
      </c>
      <c r="K140" s="161"/>
      <c r="L140" s="162"/>
      <c r="M140" s="163" t="s">
        <v>1</v>
      </c>
      <c r="N140" s="164" t="s">
        <v>40</v>
      </c>
      <c r="P140" s="150">
        <f t="shared" si="11"/>
        <v>0</v>
      </c>
      <c r="Q140" s="150">
        <v>0</v>
      </c>
      <c r="R140" s="150">
        <f t="shared" si="12"/>
        <v>0</v>
      </c>
      <c r="S140" s="150">
        <v>0</v>
      </c>
      <c r="T140" s="151">
        <f t="shared" si="13"/>
        <v>0</v>
      </c>
      <c r="AR140" s="152" t="s">
        <v>194</v>
      </c>
      <c r="AT140" s="152" t="s">
        <v>199</v>
      </c>
      <c r="AU140" s="152" t="s">
        <v>87</v>
      </c>
      <c r="AY140" s="13" t="s">
        <v>164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87</v>
      </c>
      <c r="BK140" s="153">
        <f t="shared" si="19"/>
        <v>0</v>
      </c>
      <c r="BL140" s="13" t="s">
        <v>170</v>
      </c>
      <c r="BM140" s="152" t="s">
        <v>2500</v>
      </c>
    </row>
    <row r="141" spans="2:65" s="1" customFormat="1" ht="16.5" customHeight="1">
      <c r="B141" s="139"/>
      <c r="C141" s="140" t="s">
        <v>417</v>
      </c>
      <c r="D141" s="140" t="s">
        <v>166</v>
      </c>
      <c r="E141" s="141" t="s">
        <v>2412</v>
      </c>
      <c r="F141" s="142" t="s">
        <v>2413</v>
      </c>
      <c r="G141" s="143" t="s">
        <v>428</v>
      </c>
      <c r="H141" s="165"/>
      <c r="I141" s="145"/>
      <c r="J141" s="146">
        <f t="shared" si="10"/>
        <v>0</v>
      </c>
      <c r="K141" s="147"/>
      <c r="L141" s="28"/>
      <c r="M141" s="148" t="s">
        <v>1</v>
      </c>
      <c r="N141" s="149" t="s">
        <v>40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170</v>
      </c>
      <c r="AT141" s="152" t="s">
        <v>166</v>
      </c>
      <c r="AU141" s="152" t="s">
        <v>87</v>
      </c>
      <c r="AY141" s="13" t="s">
        <v>164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87</v>
      </c>
      <c r="BK141" s="153">
        <f t="shared" si="19"/>
        <v>0</v>
      </c>
      <c r="BL141" s="13" t="s">
        <v>170</v>
      </c>
      <c r="BM141" s="152" t="s">
        <v>2501</v>
      </c>
    </row>
    <row r="142" spans="2:65" s="1" customFormat="1" ht="16.5" customHeight="1">
      <c r="B142" s="139"/>
      <c r="C142" s="140" t="s">
        <v>490</v>
      </c>
      <c r="D142" s="140" t="s">
        <v>166</v>
      </c>
      <c r="E142" s="141" t="s">
        <v>2502</v>
      </c>
      <c r="F142" s="142" t="s">
        <v>2503</v>
      </c>
      <c r="G142" s="143" t="s">
        <v>307</v>
      </c>
      <c r="H142" s="144">
        <v>1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40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170</v>
      </c>
      <c r="AT142" s="152" t="s">
        <v>166</v>
      </c>
      <c r="AU142" s="152" t="s">
        <v>87</v>
      </c>
      <c r="AY142" s="13" t="s">
        <v>164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87</v>
      </c>
      <c r="BK142" s="153">
        <f t="shared" si="19"/>
        <v>0</v>
      </c>
      <c r="BL142" s="13" t="s">
        <v>170</v>
      </c>
      <c r="BM142" s="152" t="s">
        <v>2504</v>
      </c>
    </row>
    <row r="143" spans="2:65" s="1" customFormat="1" ht="24.15" customHeight="1">
      <c r="B143" s="139"/>
      <c r="C143" s="154" t="s">
        <v>494</v>
      </c>
      <c r="D143" s="154" t="s">
        <v>199</v>
      </c>
      <c r="E143" s="155" t="s">
        <v>2505</v>
      </c>
      <c r="F143" s="156" t="s">
        <v>2506</v>
      </c>
      <c r="G143" s="157" t="s">
        <v>307</v>
      </c>
      <c r="H143" s="158">
        <v>1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40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194</v>
      </c>
      <c r="AT143" s="152" t="s">
        <v>199</v>
      </c>
      <c r="AU143" s="152" t="s">
        <v>87</v>
      </c>
      <c r="AY143" s="13" t="s">
        <v>164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87</v>
      </c>
      <c r="BK143" s="153">
        <f t="shared" si="19"/>
        <v>0</v>
      </c>
      <c r="BL143" s="13" t="s">
        <v>170</v>
      </c>
      <c r="BM143" s="152" t="s">
        <v>2507</v>
      </c>
    </row>
    <row r="144" spans="2:65" s="1" customFormat="1" ht="16.5" customHeight="1">
      <c r="B144" s="139"/>
      <c r="C144" s="140" t="s">
        <v>502</v>
      </c>
      <c r="D144" s="140" t="s">
        <v>166</v>
      </c>
      <c r="E144" s="141" t="s">
        <v>2508</v>
      </c>
      <c r="F144" s="142" t="s">
        <v>2509</v>
      </c>
      <c r="G144" s="143" t="s">
        <v>298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40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170</v>
      </c>
      <c r="AT144" s="152" t="s">
        <v>166</v>
      </c>
      <c r="AU144" s="152" t="s">
        <v>87</v>
      </c>
      <c r="AY144" s="13" t="s">
        <v>164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170</v>
      </c>
      <c r="BM144" s="152" t="s">
        <v>2510</v>
      </c>
    </row>
    <row r="145" spans="2:65" s="1" customFormat="1" ht="16.5" customHeight="1">
      <c r="B145" s="139"/>
      <c r="C145" s="154" t="s">
        <v>506</v>
      </c>
      <c r="D145" s="154" t="s">
        <v>199</v>
      </c>
      <c r="E145" s="155" t="s">
        <v>2511</v>
      </c>
      <c r="F145" s="156" t="s">
        <v>2512</v>
      </c>
      <c r="G145" s="157" t="s">
        <v>307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40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194</v>
      </c>
      <c r="AT145" s="152" t="s">
        <v>199</v>
      </c>
      <c r="AU145" s="152" t="s">
        <v>87</v>
      </c>
      <c r="AY145" s="13" t="s">
        <v>164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170</v>
      </c>
      <c r="BM145" s="152" t="s">
        <v>2513</v>
      </c>
    </row>
    <row r="146" spans="2:65" s="1" customFormat="1" ht="16.5" customHeight="1">
      <c r="B146" s="139"/>
      <c r="C146" s="140" t="s">
        <v>275</v>
      </c>
      <c r="D146" s="140" t="s">
        <v>166</v>
      </c>
      <c r="E146" s="141" t="s">
        <v>2514</v>
      </c>
      <c r="F146" s="142" t="s">
        <v>2515</v>
      </c>
      <c r="G146" s="143" t="s">
        <v>298</v>
      </c>
      <c r="H146" s="144">
        <v>8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40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170</v>
      </c>
      <c r="AT146" s="152" t="s">
        <v>166</v>
      </c>
      <c r="AU146" s="152" t="s">
        <v>87</v>
      </c>
      <c r="AY146" s="13" t="s">
        <v>164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170</v>
      </c>
      <c r="BM146" s="152" t="s">
        <v>2516</v>
      </c>
    </row>
    <row r="147" spans="2:65" s="1" customFormat="1" ht="24.15" customHeight="1">
      <c r="B147" s="139"/>
      <c r="C147" s="140" t="s">
        <v>452</v>
      </c>
      <c r="D147" s="140" t="s">
        <v>166</v>
      </c>
      <c r="E147" s="141" t="s">
        <v>2517</v>
      </c>
      <c r="F147" s="142" t="s">
        <v>2518</v>
      </c>
      <c r="G147" s="143" t="s">
        <v>307</v>
      </c>
      <c r="H147" s="144">
        <v>2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170</v>
      </c>
      <c r="AT147" s="152" t="s">
        <v>166</v>
      </c>
      <c r="AU147" s="152" t="s">
        <v>87</v>
      </c>
      <c r="AY147" s="13" t="s">
        <v>164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170</v>
      </c>
      <c r="BM147" s="152" t="s">
        <v>2519</v>
      </c>
    </row>
    <row r="148" spans="2:65" s="1" customFormat="1" ht="33" customHeight="1">
      <c r="B148" s="139"/>
      <c r="C148" s="140" t="s">
        <v>421</v>
      </c>
      <c r="D148" s="140" t="s">
        <v>166</v>
      </c>
      <c r="E148" s="141" t="s">
        <v>2520</v>
      </c>
      <c r="F148" s="142" t="s">
        <v>2521</v>
      </c>
      <c r="G148" s="143" t="s">
        <v>307</v>
      </c>
      <c r="H148" s="144">
        <v>1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170</v>
      </c>
      <c r="AT148" s="152" t="s">
        <v>166</v>
      </c>
      <c r="AU148" s="152" t="s">
        <v>87</v>
      </c>
      <c r="AY148" s="13" t="s">
        <v>164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170</v>
      </c>
      <c r="BM148" s="152" t="s">
        <v>2522</v>
      </c>
    </row>
    <row r="149" spans="2:65" s="1" customFormat="1" ht="33" customHeight="1">
      <c r="B149" s="139"/>
      <c r="C149" s="154" t="s">
        <v>425</v>
      </c>
      <c r="D149" s="154" t="s">
        <v>199</v>
      </c>
      <c r="E149" s="155" t="s">
        <v>2523</v>
      </c>
      <c r="F149" s="156" t="s">
        <v>2524</v>
      </c>
      <c r="G149" s="157" t="s">
        <v>307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194</v>
      </c>
      <c r="AT149" s="152" t="s">
        <v>199</v>
      </c>
      <c r="AU149" s="152" t="s">
        <v>87</v>
      </c>
      <c r="AY149" s="13" t="s">
        <v>164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170</v>
      </c>
      <c r="BM149" s="152" t="s">
        <v>2525</v>
      </c>
    </row>
    <row r="150" spans="2:65" s="1" customFormat="1" ht="33" customHeight="1">
      <c r="B150" s="139"/>
      <c r="C150" s="154" t="s">
        <v>432</v>
      </c>
      <c r="D150" s="154" t="s">
        <v>199</v>
      </c>
      <c r="E150" s="155" t="s">
        <v>2526</v>
      </c>
      <c r="F150" s="156" t="s">
        <v>2527</v>
      </c>
      <c r="G150" s="157" t="s">
        <v>307</v>
      </c>
      <c r="H150" s="158">
        <v>1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194</v>
      </c>
      <c r="AT150" s="152" t="s">
        <v>199</v>
      </c>
      <c r="AU150" s="152" t="s">
        <v>87</v>
      </c>
      <c r="AY150" s="13" t="s">
        <v>164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170</v>
      </c>
      <c r="BM150" s="152" t="s">
        <v>2528</v>
      </c>
    </row>
    <row r="151" spans="2:65" s="1" customFormat="1" ht="37.799999999999997" customHeight="1">
      <c r="B151" s="139"/>
      <c r="C151" s="154" t="s">
        <v>436</v>
      </c>
      <c r="D151" s="154" t="s">
        <v>199</v>
      </c>
      <c r="E151" s="155" t="s">
        <v>2529</v>
      </c>
      <c r="F151" s="156" t="s">
        <v>2530</v>
      </c>
      <c r="G151" s="157" t="s">
        <v>307</v>
      </c>
      <c r="H151" s="158">
        <v>1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194</v>
      </c>
      <c r="AT151" s="152" t="s">
        <v>199</v>
      </c>
      <c r="AU151" s="152" t="s">
        <v>87</v>
      </c>
      <c r="AY151" s="13" t="s">
        <v>164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170</v>
      </c>
      <c r="BM151" s="152" t="s">
        <v>2531</v>
      </c>
    </row>
    <row r="152" spans="2:65" s="1" customFormat="1" ht="24.15" customHeight="1">
      <c r="B152" s="139"/>
      <c r="C152" s="140" t="s">
        <v>510</v>
      </c>
      <c r="D152" s="140" t="s">
        <v>166</v>
      </c>
      <c r="E152" s="141" t="s">
        <v>2532</v>
      </c>
      <c r="F152" s="142" t="s">
        <v>2533</v>
      </c>
      <c r="G152" s="143" t="s">
        <v>298</v>
      </c>
      <c r="H152" s="144">
        <v>8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170</v>
      </c>
      <c r="AT152" s="152" t="s">
        <v>166</v>
      </c>
      <c r="AU152" s="152" t="s">
        <v>87</v>
      </c>
      <c r="AY152" s="13" t="s">
        <v>164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170</v>
      </c>
      <c r="BM152" s="152" t="s">
        <v>2534</v>
      </c>
    </row>
    <row r="153" spans="2:65" s="11" customFormat="1" ht="22.8" customHeight="1">
      <c r="B153" s="127"/>
      <c r="D153" s="128" t="s">
        <v>73</v>
      </c>
      <c r="E153" s="137" t="s">
        <v>346</v>
      </c>
      <c r="F153" s="137" t="s">
        <v>347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81</v>
      </c>
      <c r="AT153" s="135" t="s">
        <v>73</v>
      </c>
      <c r="AU153" s="135" t="s">
        <v>81</v>
      </c>
      <c r="AY153" s="128" t="s">
        <v>164</v>
      </c>
      <c r="BK153" s="136">
        <f>BK154</f>
        <v>0</v>
      </c>
    </row>
    <row r="154" spans="2:65" s="1" customFormat="1" ht="33" customHeight="1">
      <c r="B154" s="139"/>
      <c r="C154" s="140" t="s">
        <v>322</v>
      </c>
      <c r="D154" s="140" t="s">
        <v>166</v>
      </c>
      <c r="E154" s="141" t="s">
        <v>2460</v>
      </c>
      <c r="F154" s="142" t="s">
        <v>2461</v>
      </c>
      <c r="G154" s="143" t="s">
        <v>202</v>
      </c>
      <c r="H154" s="144">
        <v>0.152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40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170</v>
      </c>
      <c r="AT154" s="152" t="s">
        <v>166</v>
      </c>
      <c r="AU154" s="152" t="s">
        <v>87</v>
      </c>
      <c r="AY154" s="13" t="s">
        <v>164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87</v>
      </c>
      <c r="BK154" s="153">
        <f>ROUND(I154*H154,2)</f>
        <v>0</v>
      </c>
      <c r="BL154" s="13" t="s">
        <v>170</v>
      </c>
      <c r="BM154" s="152" t="s">
        <v>2535</v>
      </c>
    </row>
    <row r="155" spans="2:65" s="11" customFormat="1" ht="25.95" customHeight="1">
      <c r="B155" s="127"/>
      <c r="D155" s="128" t="s">
        <v>73</v>
      </c>
      <c r="E155" s="129" t="s">
        <v>352</v>
      </c>
      <c r="F155" s="129" t="s">
        <v>353</v>
      </c>
      <c r="I155" s="130"/>
      <c r="J155" s="131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87</v>
      </c>
      <c r="AT155" s="135" t="s">
        <v>73</v>
      </c>
      <c r="AU155" s="135" t="s">
        <v>74</v>
      </c>
      <c r="AY155" s="128" t="s">
        <v>164</v>
      </c>
      <c r="BK155" s="136">
        <f>BK156</f>
        <v>0</v>
      </c>
    </row>
    <row r="156" spans="2:65" s="11" customFormat="1" ht="22.8" customHeight="1">
      <c r="B156" s="127"/>
      <c r="D156" s="128" t="s">
        <v>73</v>
      </c>
      <c r="E156" s="137" t="s">
        <v>2536</v>
      </c>
      <c r="F156" s="137" t="s">
        <v>2537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87</v>
      </c>
      <c r="AT156" s="135" t="s">
        <v>73</v>
      </c>
      <c r="AU156" s="135" t="s">
        <v>81</v>
      </c>
      <c r="AY156" s="128" t="s">
        <v>164</v>
      </c>
      <c r="BK156" s="136">
        <f>BK157</f>
        <v>0</v>
      </c>
    </row>
    <row r="157" spans="2:65" s="1" customFormat="1" ht="16.5" customHeight="1">
      <c r="B157" s="139"/>
      <c r="C157" s="140" t="s">
        <v>470</v>
      </c>
      <c r="D157" s="140" t="s">
        <v>166</v>
      </c>
      <c r="E157" s="141" t="s">
        <v>2538</v>
      </c>
      <c r="F157" s="142" t="s">
        <v>2539</v>
      </c>
      <c r="G157" s="143" t="s">
        <v>298</v>
      </c>
      <c r="H157" s="144">
        <v>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40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359</v>
      </c>
      <c r="AT157" s="152" t="s">
        <v>166</v>
      </c>
      <c r="AU157" s="152" t="s">
        <v>87</v>
      </c>
      <c r="AY157" s="13" t="s">
        <v>164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87</v>
      </c>
      <c r="BK157" s="153">
        <f>ROUND(I157*H157,2)</f>
        <v>0</v>
      </c>
      <c r="BL157" s="13" t="s">
        <v>359</v>
      </c>
      <c r="BM157" s="152" t="s">
        <v>2540</v>
      </c>
    </row>
    <row r="158" spans="2:65" s="11" customFormat="1" ht="25.95" customHeight="1">
      <c r="B158" s="127"/>
      <c r="D158" s="128" t="s">
        <v>73</v>
      </c>
      <c r="E158" s="129" t="s">
        <v>1285</v>
      </c>
      <c r="F158" s="129" t="s">
        <v>1286</v>
      </c>
      <c r="I158" s="130"/>
      <c r="J158" s="131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175</v>
      </c>
      <c r="AT158" s="135" t="s">
        <v>73</v>
      </c>
      <c r="AU158" s="135" t="s">
        <v>74</v>
      </c>
      <c r="AY158" s="128" t="s">
        <v>164</v>
      </c>
      <c r="BK158" s="136">
        <f>BK159</f>
        <v>0</v>
      </c>
    </row>
    <row r="159" spans="2:65" s="1" customFormat="1" ht="16.5" customHeight="1">
      <c r="B159" s="139"/>
      <c r="C159" s="140" t="s">
        <v>440</v>
      </c>
      <c r="D159" s="140" t="s">
        <v>166</v>
      </c>
      <c r="E159" s="141" t="s">
        <v>1406</v>
      </c>
      <c r="F159" s="142" t="s">
        <v>1407</v>
      </c>
      <c r="G159" s="143" t="s">
        <v>1408</v>
      </c>
      <c r="H159" s="144">
        <v>1</v>
      </c>
      <c r="I159" s="145"/>
      <c r="J159" s="146">
        <f>ROUND(I159*H159,2)</f>
        <v>0</v>
      </c>
      <c r="K159" s="147"/>
      <c r="L159" s="28"/>
      <c r="M159" s="166" t="s">
        <v>1</v>
      </c>
      <c r="N159" s="167" t="s">
        <v>40</v>
      </c>
      <c r="O159" s="168"/>
      <c r="P159" s="169">
        <f>O159*H159</f>
        <v>0</v>
      </c>
      <c r="Q159" s="169">
        <v>0</v>
      </c>
      <c r="R159" s="169">
        <f>Q159*H159</f>
        <v>0</v>
      </c>
      <c r="S159" s="169">
        <v>0</v>
      </c>
      <c r="T159" s="170">
        <f>S159*H159</f>
        <v>0</v>
      </c>
      <c r="AR159" s="152" t="s">
        <v>425</v>
      </c>
      <c r="AT159" s="152" t="s">
        <v>166</v>
      </c>
      <c r="AU159" s="152" t="s">
        <v>81</v>
      </c>
      <c r="AY159" s="13" t="s">
        <v>164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87</v>
      </c>
      <c r="BK159" s="153">
        <f>ROUND(I159*H159,2)</f>
        <v>0</v>
      </c>
      <c r="BL159" s="13" t="s">
        <v>425</v>
      </c>
      <c r="BM159" s="152" t="s">
        <v>2541</v>
      </c>
    </row>
    <row r="160" spans="2:65" s="1" customFormat="1" ht="6.9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28"/>
    </row>
  </sheetData>
  <autoFilter ref="C123:K159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7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176" t="s">
        <v>2542</v>
      </c>
      <c r="F9" s="219"/>
      <c r="G9" s="219"/>
      <c r="H9" s="21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12. 1. 2023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20</v>
      </c>
      <c r="I24" s="23" t="s">
        <v>26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86" t="s">
        <v>1</v>
      </c>
      <c r="F27" s="186"/>
      <c r="G27" s="186"/>
      <c r="H27" s="186"/>
      <c r="L27" s="93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ROUND(J125,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5">
        <f>ROUND((SUM(BE125:BE178)),  2)</f>
        <v>0</v>
      </c>
      <c r="G33" s="96"/>
      <c r="H33" s="96"/>
      <c r="I33" s="97">
        <v>0.2</v>
      </c>
      <c r="J33" s="95">
        <f>ROUND(((SUM(BE125:BE178))*I33),  2)</f>
        <v>0</v>
      </c>
      <c r="L33" s="28"/>
    </row>
    <row r="34" spans="2:12" s="1" customFormat="1" ht="14.4" customHeight="1">
      <c r="B34" s="28"/>
      <c r="E34" s="33" t="s">
        <v>40</v>
      </c>
      <c r="F34" s="95">
        <f>ROUND((SUM(BF125:BF178)),  2)</f>
        <v>0</v>
      </c>
      <c r="G34" s="96"/>
      <c r="H34" s="96"/>
      <c r="I34" s="97">
        <v>0.2</v>
      </c>
      <c r="J34" s="95">
        <f>ROUND(((SUM(BF125:BF178))*I34),  2)</f>
        <v>0</v>
      </c>
      <c r="L34" s="28"/>
    </row>
    <row r="35" spans="2:12" s="1" customFormat="1" ht="14.4" hidden="1" customHeight="1">
      <c r="B35" s="28"/>
      <c r="E35" s="23" t="s">
        <v>41</v>
      </c>
      <c r="F35" s="85">
        <f>ROUND((SUM(BG125:BG178)),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85">
        <f>ROUND((SUM(BH125:BH178)),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5">
        <f>ROUND((SUM(BI125:BI178)),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124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176" t="str">
        <f>E9</f>
        <v>SO 05 - Dažďová kanalizáčná prípojka</v>
      </c>
      <c r="F87" s="219"/>
      <c r="G87" s="219"/>
      <c r="H87" s="219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12. 1. 2023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>Mesto Svidník</v>
      </c>
      <c r="I91" s="23" t="s">
        <v>29</v>
      </c>
      <c r="J91" s="26" t="str">
        <f>E21</f>
        <v>Ing. Jozef Špirko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9" t="s">
        <v>127</v>
      </c>
      <c r="J96" s="65">
        <f>J125</f>
        <v>0</v>
      </c>
      <c r="L96" s="28"/>
      <c r="AU96" s="13" t="s">
        <v>128</v>
      </c>
    </row>
    <row r="97" spans="2:12" s="8" customFormat="1" ht="24.9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95" customHeight="1">
      <c r="B98" s="114"/>
      <c r="D98" s="115" t="s">
        <v>130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95" customHeight="1">
      <c r="B99" s="114"/>
      <c r="D99" s="115" t="s">
        <v>2385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12" s="9" customFormat="1" ht="19.95" customHeight="1">
      <c r="B100" s="114"/>
      <c r="D100" s="115" t="s">
        <v>1313</v>
      </c>
      <c r="E100" s="116"/>
      <c r="F100" s="116"/>
      <c r="G100" s="116"/>
      <c r="H100" s="116"/>
      <c r="I100" s="116"/>
      <c r="J100" s="117">
        <f>J141</f>
        <v>0</v>
      </c>
      <c r="L100" s="114"/>
    </row>
    <row r="101" spans="2:12" s="9" customFormat="1" ht="19.95" customHeight="1">
      <c r="B101" s="114"/>
      <c r="D101" s="115" t="s">
        <v>135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2:12" s="8" customFormat="1" ht="24.9" customHeight="1">
      <c r="B102" s="110"/>
      <c r="D102" s="111" t="s">
        <v>2543</v>
      </c>
      <c r="E102" s="112"/>
      <c r="F102" s="112"/>
      <c r="G102" s="112"/>
      <c r="H102" s="112"/>
      <c r="I102" s="112"/>
      <c r="J102" s="113">
        <f>J161</f>
        <v>0</v>
      </c>
      <c r="L102" s="110"/>
    </row>
    <row r="103" spans="2:12" s="8" customFormat="1" ht="24.9" customHeight="1">
      <c r="B103" s="110"/>
      <c r="D103" s="111" t="s">
        <v>136</v>
      </c>
      <c r="E103" s="112"/>
      <c r="F103" s="112"/>
      <c r="G103" s="112"/>
      <c r="H103" s="112"/>
      <c r="I103" s="112"/>
      <c r="J103" s="113">
        <f>J170</f>
        <v>0</v>
      </c>
      <c r="L103" s="110"/>
    </row>
    <row r="104" spans="2:12" s="9" customFormat="1" ht="19.95" customHeight="1">
      <c r="B104" s="114"/>
      <c r="D104" s="115" t="s">
        <v>2483</v>
      </c>
      <c r="E104" s="116"/>
      <c r="F104" s="116"/>
      <c r="G104" s="116"/>
      <c r="H104" s="116"/>
      <c r="I104" s="116"/>
      <c r="J104" s="117">
        <f>J171</f>
        <v>0</v>
      </c>
      <c r="L104" s="114"/>
    </row>
    <row r="105" spans="2:12" s="8" customFormat="1" ht="24.9" customHeight="1">
      <c r="B105" s="110"/>
      <c r="D105" s="111" t="s">
        <v>779</v>
      </c>
      <c r="E105" s="112"/>
      <c r="F105" s="112"/>
      <c r="G105" s="112"/>
      <c r="H105" s="112"/>
      <c r="I105" s="112"/>
      <c r="J105" s="113">
        <f>J174</f>
        <v>0</v>
      </c>
      <c r="L105" s="110"/>
    </row>
    <row r="106" spans="2:12" s="1" customFormat="1" ht="21.75" customHeight="1">
      <c r="B106" s="28"/>
      <c r="L106" s="28"/>
    </row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" customHeight="1">
      <c r="B112" s="28"/>
      <c r="C112" s="17" t="s">
        <v>150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217" t="str">
        <f>E7</f>
        <v>Komunitné centrum Svidník</v>
      </c>
      <c r="F115" s="218"/>
      <c r="G115" s="218"/>
      <c r="H115" s="218"/>
      <c r="L115" s="28"/>
    </row>
    <row r="116" spans="2:65" s="1" customFormat="1" ht="12" customHeight="1">
      <c r="B116" s="28"/>
      <c r="C116" s="23" t="s">
        <v>120</v>
      </c>
      <c r="L116" s="28"/>
    </row>
    <row r="117" spans="2:65" s="1" customFormat="1" ht="16.5" customHeight="1">
      <c r="B117" s="28"/>
      <c r="E117" s="176" t="str">
        <f>E9</f>
        <v>SO 05 - Dažďová kanalizáčná prípojka</v>
      </c>
      <c r="F117" s="219"/>
      <c r="G117" s="219"/>
      <c r="H117" s="219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 xml:space="preserve"> </v>
      </c>
      <c r="I119" s="23" t="s">
        <v>21</v>
      </c>
      <c r="J119" s="51" t="str">
        <f>IF(J12="","",J12)</f>
        <v>12. 1. 2023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3" t="s">
        <v>23</v>
      </c>
      <c r="F121" s="21" t="str">
        <f>E15</f>
        <v>Mesto Svidník</v>
      </c>
      <c r="I121" s="23" t="s">
        <v>29</v>
      </c>
      <c r="J121" s="26" t="str">
        <f>E21</f>
        <v>Ing. Jozef Špirko</v>
      </c>
      <c r="L121" s="28"/>
    </row>
    <row r="122" spans="2:65" s="1" customFormat="1" ht="15.15" customHeight="1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151</v>
      </c>
      <c r="D124" s="120" t="s">
        <v>59</v>
      </c>
      <c r="E124" s="120" t="s">
        <v>55</v>
      </c>
      <c r="F124" s="120" t="s">
        <v>56</v>
      </c>
      <c r="G124" s="120" t="s">
        <v>152</v>
      </c>
      <c r="H124" s="120" t="s">
        <v>153</v>
      </c>
      <c r="I124" s="120" t="s">
        <v>154</v>
      </c>
      <c r="J124" s="121" t="s">
        <v>126</v>
      </c>
      <c r="K124" s="122" t="s">
        <v>155</v>
      </c>
      <c r="L124" s="118"/>
      <c r="M124" s="58" t="s">
        <v>1</v>
      </c>
      <c r="N124" s="59" t="s">
        <v>38</v>
      </c>
      <c r="O124" s="59" t="s">
        <v>156</v>
      </c>
      <c r="P124" s="59" t="s">
        <v>157</v>
      </c>
      <c r="Q124" s="59" t="s">
        <v>158</v>
      </c>
      <c r="R124" s="59" t="s">
        <v>159</v>
      </c>
      <c r="S124" s="59" t="s">
        <v>160</v>
      </c>
      <c r="T124" s="60" t="s">
        <v>161</v>
      </c>
    </row>
    <row r="125" spans="2:65" s="1" customFormat="1" ht="22.8" customHeight="1">
      <c r="B125" s="28"/>
      <c r="C125" s="63" t="s">
        <v>127</v>
      </c>
      <c r="J125" s="123">
        <f>BK125</f>
        <v>0</v>
      </c>
      <c r="L125" s="28"/>
      <c r="M125" s="61"/>
      <c r="N125" s="52"/>
      <c r="O125" s="52"/>
      <c r="P125" s="124">
        <f>P126+P161+P170+P174</f>
        <v>0</v>
      </c>
      <c r="Q125" s="52"/>
      <c r="R125" s="124">
        <f>R126+R161+R170+R174</f>
        <v>0</v>
      </c>
      <c r="S125" s="52"/>
      <c r="T125" s="125">
        <f>T126+T161+T170+T174</f>
        <v>0</v>
      </c>
      <c r="AT125" s="13" t="s">
        <v>73</v>
      </c>
      <c r="AU125" s="13" t="s">
        <v>128</v>
      </c>
      <c r="BK125" s="126">
        <f>BK126+BK161+BK170+BK174</f>
        <v>0</v>
      </c>
    </row>
    <row r="126" spans="2:65" s="11" customFormat="1" ht="25.95" customHeight="1">
      <c r="B126" s="127"/>
      <c r="D126" s="128" t="s">
        <v>73</v>
      </c>
      <c r="E126" s="129" t="s">
        <v>162</v>
      </c>
      <c r="F126" s="129" t="s">
        <v>163</v>
      </c>
      <c r="I126" s="130"/>
      <c r="J126" s="131">
        <f>BK126</f>
        <v>0</v>
      </c>
      <c r="L126" s="127"/>
      <c r="M126" s="132"/>
      <c r="P126" s="133">
        <f>P127+P139+P141+P159</f>
        <v>0</v>
      </c>
      <c r="R126" s="133">
        <f>R127+R139+R141+R159</f>
        <v>0</v>
      </c>
      <c r="T126" s="134">
        <f>T127+T139+T141+T159</f>
        <v>0</v>
      </c>
      <c r="AR126" s="128" t="s">
        <v>81</v>
      </c>
      <c r="AT126" s="135" t="s">
        <v>73</v>
      </c>
      <c r="AU126" s="135" t="s">
        <v>74</v>
      </c>
      <c r="AY126" s="128" t="s">
        <v>164</v>
      </c>
      <c r="BK126" s="136">
        <f>BK127+BK139+BK141+BK159</f>
        <v>0</v>
      </c>
    </row>
    <row r="127" spans="2:65" s="11" customFormat="1" ht="22.8" customHeight="1">
      <c r="B127" s="127"/>
      <c r="D127" s="128" t="s">
        <v>73</v>
      </c>
      <c r="E127" s="137" t="s">
        <v>81</v>
      </c>
      <c r="F127" s="137" t="s">
        <v>165</v>
      </c>
      <c r="I127" s="130"/>
      <c r="J127" s="138">
        <f>BK127</f>
        <v>0</v>
      </c>
      <c r="L127" s="127"/>
      <c r="M127" s="132"/>
      <c r="P127" s="133">
        <f>SUM(P128:P138)</f>
        <v>0</v>
      </c>
      <c r="R127" s="133">
        <f>SUM(R128:R138)</f>
        <v>0</v>
      </c>
      <c r="T127" s="134">
        <f>SUM(T128:T138)</f>
        <v>0</v>
      </c>
      <c r="AR127" s="128" t="s">
        <v>81</v>
      </c>
      <c r="AT127" s="135" t="s">
        <v>73</v>
      </c>
      <c r="AU127" s="135" t="s">
        <v>81</v>
      </c>
      <c r="AY127" s="128" t="s">
        <v>164</v>
      </c>
      <c r="BK127" s="136">
        <f>SUM(BK128:BK138)</f>
        <v>0</v>
      </c>
    </row>
    <row r="128" spans="2:65" s="1" customFormat="1" ht="21.75" customHeight="1">
      <c r="B128" s="139"/>
      <c r="C128" s="140" t="s">
        <v>81</v>
      </c>
      <c r="D128" s="140" t="s">
        <v>166</v>
      </c>
      <c r="E128" s="141" t="s">
        <v>2544</v>
      </c>
      <c r="F128" s="142" t="s">
        <v>177</v>
      </c>
      <c r="G128" s="143" t="s">
        <v>169</v>
      </c>
      <c r="H128" s="144">
        <v>15.176</v>
      </c>
      <c r="I128" s="145"/>
      <c r="J128" s="146">
        <f t="shared" ref="J128:J138" si="0">ROUND(I128*H128,2)</f>
        <v>0</v>
      </c>
      <c r="K128" s="147"/>
      <c r="L128" s="28"/>
      <c r="M128" s="148" t="s">
        <v>1</v>
      </c>
      <c r="N128" s="149" t="s">
        <v>40</v>
      </c>
      <c r="P128" s="150">
        <f t="shared" ref="P128:P138" si="1">O128*H128</f>
        <v>0</v>
      </c>
      <c r="Q128" s="150">
        <v>0</v>
      </c>
      <c r="R128" s="150">
        <f t="shared" ref="R128:R138" si="2">Q128*H128</f>
        <v>0</v>
      </c>
      <c r="S128" s="150">
        <v>0</v>
      </c>
      <c r="T128" s="151">
        <f t="shared" ref="T128:T138" si="3">S128*H128</f>
        <v>0</v>
      </c>
      <c r="AR128" s="152" t="s">
        <v>170</v>
      </c>
      <c r="AT128" s="152" t="s">
        <v>166</v>
      </c>
      <c r="AU128" s="152" t="s">
        <v>87</v>
      </c>
      <c r="AY128" s="13" t="s">
        <v>164</v>
      </c>
      <c r="BE128" s="153">
        <f t="shared" ref="BE128:BE138" si="4">IF(N128="základná",J128,0)</f>
        <v>0</v>
      </c>
      <c r="BF128" s="153">
        <f t="shared" ref="BF128:BF138" si="5">IF(N128="znížená",J128,0)</f>
        <v>0</v>
      </c>
      <c r="BG128" s="153">
        <f t="shared" ref="BG128:BG138" si="6">IF(N128="zákl. prenesená",J128,0)</f>
        <v>0</v>
      </c>
      <c r="BH128" s="153">
        <f t="shared" ref="BH128:BH138" si="7">IF(N128="zníž. prenesená",J128,0)</f>
        <v>0</v>
      </c>
      <c r="BI128" s="153">
        <f t="shared" ref="BI128:BI138" si="8">IF(N128="nulová",J128,0)</f>
        <v>0</v>
      </c>
      <c r="BJ128" s="13" t="s">
        <v>87</v>
      </c>
      <c r="BK128" s="153">
        <f t="shared" ref="BK128:BK138" si="9">ROUND(I128*H128,2)</f>
        <v>0</v>
      </c>
      <c r="BL128" s="13" t="s">
        <v>170</v>
      </c>
      <c r="BM128" s="152" t="s">
        <v>2545</v>
      </c>
    </row>
    <row r="129" spans="2:65" s="1" customFormat="1" ht="24.15" customHeight="1">
      <c r="B129" s="139"/>
      <c r="C129" s="140" t="s">
        <v>87</v>
      </c>
      <c r="D129" s="140" t="s">
        <v>166</v>
      </c>
      <c r="E129" s="141" t="s">
        <v>2546</v>
      </c>
      <c r="F129" s="142" t="s">
        <v>180</v>
      </c>
      <c r="G129" s="143" t="s">
        <v>169</v>
      </c>
      <c r="H129" s="144">
        <v>15.176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170</v>
      </c>
      <c r="AT129" s="152" t="s">
        <v>166</v>
      </c>
      <c r="AU129" s="152" t="s">
        <v>87</v>
      </c>
      <c r="AY129" s="13" t="s">
        <v>164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87</v>
      </c>
      <c r="BK129" s="153">
        <f t="shared" si="9"/>
        <v>0</v>
      </c>
      <c r="BL129" s="13" t="s">
        <v>170</v>
      </c>
      <c r="BM129" s="152" t="s">
        <v>2547</v>
      </c>
    </row>
    <row r="130" spans="2:65" s="1" customFormat="1" ht="16.5" customHeight="1">
      <c r="B130" s="139"/>
      <c r="C130" s="140" t="s">
        <v>175</v>
      </c>
      <c r="D130" s="140" t="s">
        <v>166</v>
      </c>
      <c r="E130" s="141" t="s">
        <v>2386</v>
      </c>
      <c r="F130" s="142" t="s">
        <v>2387</v>
      </c>
      <c r="G130" s="143" t="s">
        <v>169</v>
      </c>
      <c r="H130" s="144">
        <v>45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170</v>
      </c>
      <c r="AT130" s="152" t="s">
        <v>166</v>
      </c>
      <c r="AU130" s="152" t="s">
        <v>87</v>
      </c>
      <c r="AY130" s="13" t="s">
        <v>164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170</v>
      </c>
      <c r="BM130" s="152" t="s">
        <v>2548</v>
      </c>
    </row>
    <row r="131" spans="2:65" s="1" customFormat="1" ht="37.799999999999997" customHeight="1">
      <c r="B131" s="139"/>
      <c r="C131" s="140" t="s">
        <v>170</v>
      </c>
      <c r="D131" s="140" t="s">
        <v>166</v>
      </c>
      <c r="E131" s="141" t="s">
        <v>2389</v>
      </c>
      <c r="F131" s="142" t="s">
        <v>2390</v>
      </c>
      <c r="G131" s="143" t="s">
        <v>169</v>
      </c>
      <c r="H131" s="144">
        <v>45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170</v>
      </c>
      <c r="AT131" s="152" t="s">
        <v>166</v>
      </c>
      <c r="AU131" s="152" t="s">
        <v>87</v>
      </c>
      <c r="AY131" s="13" t="s">
        <v>164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170</v>
      </c>
      <c r="BM131" s="152" t="s">
        <v>2549</v>
      </c>
    </row>
    <row r="132" spans="2:65" s="1" customFormat="1" ht="33" customHeight="1">
      <c r="B132" s="139"/>
      <c r="C132" s="140" t="s">
        <v>182</v>
      </c>
      <c r="D132" s="140" t="s">
        <v>166</v>
      </c>
      <c r="E132" s="141" t="s">
        <v>1327</v>
      </c>
      <c r="F132" s="142" t="s">
        <v>1328</v>
      </c>
      <c r="G132" s="143" t="s">
        <v>169</v>
      </c>
      <c r="H132" s="144">
        <v>27.776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170</v>
      </c>
      <c r="AT132" s="152" t="s">
        <v>166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170</v>
      </c>
      <c r="BM132" s="152" t="s">
        <v>2550</v>
      </c>
    </row>
    <row r="133" spans="2:65" s="1" customFormat="1" ht="33" customHeight="1">
      <c r="B133" s="139"/>
      <c r="C133" s="140" t="s">
        <v>2551</v>
      </c>
      <c r="D133" s="140" t="s">
        <v>166</v>
      </c>
      <c r="E133" s="141" t="s">
        <v>2393</v>
      </c>
      <c r="F133" s="142" t="s">
        <v>192</v>
      </c>
      <c r="G133" s="143" t="s">
        <v>169</v>
      </c>
      <c r="H133" s="144">
        <v>27.776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170</v>
      </c>
      <c r="BM133" s="152" t="s">
        <v>2552</v>
      </c>
    </row>
    <row r="134" spans="2:65" s="1" customFormat="1" ht="37.799999999999997" customHeight="1">
      <c r="B134" s="139"/>
      <c r="C134" s="140" t="s">
        <v>2553</v>
      </c>
      <c r="D134" s="140" t="s">
        <v>166</v>
      </c>
      <c r="E134" s="141" t="s">
        <v>2395</v>
      </c>
      <c r="F134" s="142" t="s">
        <v>2396</v>
      </c>
      <c r="G134" s="143" t="s">
        <v>169</v>
      </c>
      <c r="H134" s="144">
        <v>27.776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170</v>
      </c>
      <c r="AT134" s="152" t="s">
        <v>166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170</v>
      </c>
      <c r="BM134" s="152" t="s">
        <v>2554</v>
      </c>
    </row>
    <row r="135" spans="2:65" s="1" customFormat="1" ht="24.15" customHeight="1">
      <c r="B135" s="139"/>
      <c r="C135" s="140" t="s">
        <v>2555</v>
      </c>
      <c r="D135" s="140" t="s">
        <v>166</v>
      </c>
      <c r="E135" s="141" t="s">
        <v>2398</v>
      </c>
      <c r="F135" s="142" t="s">
        <v>2399</v>
      </c>
      <c r="G135" s="143" t="s">
        <v>202</v>
      </c>
      <c r="H135" s="144">
        <v>41.664000000000001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170</v>
      </c>
      <c r="AT135" s="152" t="s">
        <v>166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170</v>
      </c>
      <c r="BM135" s="152" t="s">
        <v>2556</v>
      </c>
    </row>
    <row r="136" spans="2:65" s="1" customFormat="1" ht="24.15" customHeight="1">
      <c r="B136" s="139"/>
      <c r="C136" s="140" t="s">
        <v>186</v>
      </c>
      <c r="D136" s="140" t="s">
        <v>166</v>
      </c>
      <c r="E136" s="141" t="s">
        <v>1330</v>
      </c>
      <c r="F136" s="142" t="s">
        <v>1331</v>
      </c>
      <c r="G136" s="143" t="s">
        <v>169</v>
      </c>
      <c r="H136" s="144">
        <v>27.2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170</v>
      </c>
      <c r="AT136" s="152" t="s">
        <v>166</v>
      </c>
      <c r="AU136" s="152" t="s">
        <v>87</v>
      </c>
      <c r="AY136" s="13" t="s">
        <v>164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170</v>
      </c>
      <c r="BM136" s="152" t="s">
        <v>2557</v>
      </c>
    </row>
    <row r="137" spans="2:65" s="1" customFormat="1" ht="24.15" customHeight="1">
      <c r="B137" s="139"/>
      <c r="C137" s="140" t="s">
        <v>190</v>
      </c>
      <c r="D137" s="140" t="s">
        <v>166</v>
      </c>
      <c r="E137" s="141" t="s">
        <v>1333</v>
      </c>
      <c r="F137" s="142" t="s">
        <v>1334</v>
      </c>
      <c r="G137" s="143" t="s">
        <v>169</v>
      </c>
      <c r="H137" s="144">
        <v>15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170</v>
      </c>
      <c r="AT137" s="152" t="s">
        <v>166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170</v>
      </c>
      <c r="BM137" s="152" t="s">
        <v>2558</v>
      </c>
    </row>
    <row r="138" spans="2:65" s="1" customFormat="1" ht="16.5" customHeight="1">
      <c r="B138" s="139"/>
      <c r="C138" s="154" t="s">
        <v>194</v>
      </c>
      <c r="D138" s="154" t="s">
        <v>199</v>
      </c>
      <c r="E138" s="155" t="s">
        <v>2403</v>
      </c>
      <c r="F138" s="156" t="s">
        <v>2404</v>
      </c>
      <c r="G138" s="157" t="s">
        <v>202</v>
      </c>
      <c r="H138" s="158">
        <v>22.5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194</v>
      </c>
      <c r="AT138" s="152" t="s">
        <v>199</v>
      </c>
      <c r="AU138" s="152" t="s">
        <v>87</v>
      </c>
      <c r="AY138" s="13" t="s">
        <v>164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170</v>
      </c>
      <c r="BM138" s="152" t="s">
        <v>2559</v>
      </c>
    </row>
    <row r="139" spans="2:65" s="11" customFormat="1" ht="22.8" customHeight="1">
      <c r="B139" s="127"/>
      <c r="D139" s="128" t="s">
        <v>73</v>
      </c>
      <c r="E139" s="137" t="s">
        <v>170</v>
      </c>
      <c r="F139" s="137" t="s">
        <v>1346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0</v>
      </c>
      <c r="T139" s="134">
        <f>T140</f>
        <v>0</v>
      </c>
      <c r="AR139" s="128" t="s">
        <v>81</v>
      </c>
      <c r="AT139" s="135" t="s">
        <v>73</v>
      </c>
      <c r="AU139" s="135" t="s">
        <v>81</v>
      </c>
      <c r="AY139" s="128" t="s">
        <v>164</v>
      </c>
      <c r="BK139" s="136">
        <f>BK140</f>
        <v>0</v>
      </c>
    </row>
    <row r="140" spans="2:65" s="1" customFormat="1" ht="24.15" customHeight="1">
      <c r="B140" s="139"/>
      <c r="C140" s="140" t="s">
        <v>198</v>
      </c>
      <c r="D140" s="140" t="s">
        <v>166</v>
      </c>
      <c r="E140" s="141" t="s">
        <v>2406</v>
      </c>
      <c r="F140" s="142" t="s">
        <v>2407</v>
      </c>
      <c r="G140" s="143" t="s">
        <v>169</v>
      </c>
      <c r="H140" s="144">
        <v>5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170</v>
      </c>
      <c r="AT140" s="152" t="s">
        <v>166</v>
      </c>
      <c r="AU140" s="152" t="s">
        <v>87</v>
      </c>
      <c r="AY140" s="13" t="s">
        <v>164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87</v>
      </c>
      <c r="BK140" s="153">
        <f>ROUND(I140*H140,2)</f>
        <v>0</v>
      </c>
      <c r="BL140" s="13" t="s">
        <v>170</v>
      </c>
      <c r="BM140" s="152" t="s">
        <v>2560</v>
      </c>
    </row>
    <row r="141" spans="2:65" s="11" customFormat="1" ht="22.8" customHeight="1">
      <c r="B141" s="127"/>
      <c r="D141" s="128" t="s">
        <v>73</v>
      </c>
      <c r="E141" s="137" t="s">
        <v>194</v>
      </c>
      <c r="F141" s="137" t="s">
        <v>1336</v>
      </c>
      <c r="I141" s="130"/>
      <c r="J141" s="138">
        <f>BK141</f>
        <v>0</v>
      </c>
      <c r="L141" s="127"/>
      <c r="M141" s="132"/>
      <c r="P141" s="133">
        <f>SUM(P142:P158)</f>
        <v>0</v>
      </c>
      <c r="R141" s="133">
        <f>SUM(R142:R158)</f>
        <v>0</v>
      </c>
      <c r="T141" s="134">
        <f>SUM(T142:T158)</f>
        <v>0</v>
      </c>
      <c r="AR141" s="128" t="s">
        <v>81</v>
      </c>
      <c r="AT141" s="135" t="s">
        <v>73</v>
      </c>
      <c r="AU141" s="135" t="s">
        <v>81</v>
      </c>
      <c r="AY141" s="128" t="s">
        <v>164</v>
      </c>
      <c r="BK141" s="136">
        <f>SUM(BK142:BK158)</f>
        <v>0</v>
      </c>
    </row>
    <row r="142" spans="2:65" s="1" customFormat="1" ht="24.15" customHeight="1">
      <c r="B142" s="139"/>
      <c r="C142" s="140" t="s">
        <v>2561</v>
      </c>
      <c r="D142" s="140" t="s">
        <v>166</v>
      </c>
      <c r="E142" s="141" t="s">
        <v>2562</v>
      </c>
      <c r="F142" s="142" t="s">
        <v>2563</v>
      </c>
      <c r="G142" s="143" t="s">
        <v>298</v>
      </c>
      <c r="H142" s="144">
        <v>2</v>
      </c>
      <c r="I142" s="145"/>
      <c r="J142" s="146">
        <f t="shared" ref="J142:J158" si="10">ROUND(I142*H142,2)</f>
        <v>0</v>
      </c>
      <c r="K142" s="147"/>
      <c r="L142" s="28"/>
      <c r="M142" s="148" t="s">
        <v>1</v>
      </c>
      <c r="N142" s="149" t="s">
        <v>40</v>
      </c>
      <c r="P142" s="150">
        <f t="shared" ref="P142:P158" si="11">O142*H142</f>
        <v>0</v>
      </c>
      <c r="Q142" s="150">
        <v>0</v>
      </c>
      <c r="R142" s="150">
        <f t="shared" ref="R142:R158" si="12">Q142*H142</f>
        <v>0</v>
      </c>
      <c r="S142" s="150">
        <v>0</v>
      </c>
      <c r="T142" s="151">
        <f t="shared" ref="T142:T158" si="13">S142*H142</f>
        <v>0</v>
      </c>
      <c r="AR142" s="152" t="s">
        <v>170</v>
      </c>
      <c r="AT142" s="152" t="s">
        <v>166</v>
      </c>
      <c r="AU142" s="152" t="s">
        <v>87</v>
      </c>
      <c r="AY142" s="13" t="s">
        <v>164</v>
      </c>
      <c r="BE142" s="153">
        <f t="shared" ref="BE142:BE158" si="14">IF(N142="základná",J142,0)</f>
        <v>0</v>
      </c>
      <c r="BF142" s="153">
        <f t="shared" ref="BF142:BF158" si="15">IF(N142="znížená",J142,0)</f>
        <v>0</v>
      </c>
      <c r="BG142" s="153">
        <f t="shared" ref="BG142:BG158" si="16">IF(N142="zákl. prenesená",J142,0)</f>
        <v>0</v>
      </c>
      <c r="BH142" s="153">
        <f t="shared" ref="BH142:BH158" si="17">IF(N142="zníž. prenesená",J142,0)</f>
        <v>0</v>
      </c>
      <c r="BI142" s="153">
        <f t="shared" ref="BI142:BI158" si="18">IF(N142="nulová",J142,0)</f>
        <v>0</v>
      </c>
      <c r="BJ142" s="13" t="s">
        <v>87</v>
      </c>
      <c r="BK142" s="153">
        <f t="shared" ref="BK142:BK158" si="19">ROUND(I142*H142,2)</f>
        <v>0</v>
      </c>
      <c r="BL142" s="13" t="s">
        <v>170</v>
      </c>
      <c r="BM142" s="152" t="s">
        <v>2564</v>
      </c>
    </row>
    <row r="143" spans="2:65" s="1" customFormat="1" ht="33" customHeight="1">
      <c r="B143" s="139"/>
      <c r="C143" s="154" t="s">
        <v>2565</v>
      </c>
      <c r="D143" s="154" t="s">
        <v>199</v>
      </c>
      <c r="E143" s="155" t="s">
        <v>2566</v>
      </c>
      <c r="F143" s="156" t="s">
        <v>2567</v>
      </c>
      <c r="G143" s="157" t="s">
        <v>307</v>
      </c>
      <c r="H143" s="158">
        <v>1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40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194</v>
      </c>
      <c r="AT143" s="152" t="s">
        <v>199</v>
      </c>
      <c r="AU143" s="152" t="s">
        <v>87</v>
      </c>
      <c r="AY143" s="13" t="s">
        <v>164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87</v>
      </c>
      <c r="BK143" s="153">
        <f t="shared" si="19"/>
        <v>0</v>
      </c>
      <c r="BL143" s="13" t="s">
        <v>170</v>
      </c>
      <c r="BM143" s="152" t="s">
        <v>2568</v>
      </c>
    </row>
    <row r="144" spans="2:65" s="1" customFormat="1" ht="24.15" customHeight="1">
      <c r="B144" s="139"/>
      <c r="C144" s="140" t="s">
        <v>518</v>
      </c>
      <c r="D144" s="140" t="s">
        <v>166</v>
      </c>
      <c r="E144" s="141" t="s">
        <v>2495</v>
      </c>
      <c r="F144" s="142" t="s">
        <v>2496</v>
      </c>
      <c r="G144" s="143" t="s">
        <v>298</v>
      </c>
      <c r="H144" s="144">
        <v>50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40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170</v>
      </c>
      <c r="AT144" s="152" t="s">
        <v>166</v>
      </c>
      <c r="AU144" s="152" t="s">
        <v>87</v>
      </c>
      <c r="AY144" s="13" t="s">
        <v>164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170</v>
      </c>
      <c r="BM144" s="152" t="s">
        <v>2569</v>
      </c>
    </row>
    <row r="145" spans="2:65" s="1" customFormat="1" ht="24.15" customHeight="1">
      <c r="B145" s="139"/>
      <c r="C145" s="154" t="s">
        <v>2570</v>
      </c>
      <c r="D145" s="154" t="s">
        <v>199</v>
      </c>
      <c r="E145" s="155" t="s">
        <v>2571</v>
      </c>
      <c r="F145" s="156" t="s">
        <v>2572</v>
      </c>
      <c r="G145" s="157" t="s">
        <v>307</v>
      </c>
      <c r="H145" s="158">
        <v>10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40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194</v>
      </c>
      <c r="AT145" s="152" t="s">
        <v>199</v>
      </c>
      <c r="AU145" s="152" t="s">
        <v>87</v>
      </c>
      <c r="AY145" s="13" t="s">
        <v>164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170</v>
      </c>
      <c r="BM145" s="152" t="s">
        <v>2573</v>
      </c>
    </row>
    <row r="146" spans="2:65" s="1" customFormat="1" ht="16.5" customHeight="1">
      <c r="B146" s="139"/>
      <c r="C146" s="140" t="s">
        <v>2574</v>
      </c>
      <c r="D146" s="140" t="s">
        <v>166</v>
      </c>
      <c r="E146" s="141" t="s">
        <v>2575</v>
      </c>
      <c r="F146" s="142" t="s">
        <v>2576</v>
      </c>
      <c r="G146" s="143" t="s">
        <v>307</v>
      </c>
      <c r="H146" s="144">
        <v>1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40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170</v>
      </c>
      <c r="AT146" s="152" t="s">
        <v>166</v>
      </c>
      <c r="AU146" s="152" t="s">
        <v>87</v>
      </c>
      <c r="AY146" s="13" t="s">
        <v>164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170</v>
      </c>
      <c r="BM146" s="152" t="s">
        <v>2577</v>
      </c>
    </row>
    <row r="147" spans="2:65" s="1" customFormat="1" ht="24.15" customHeight="1">
      <c r="B147" s="139"/>
      <c r="C147" s="154" t="s">
        <v>1474</v>
      </c>
      <c r="D147" s="154" t="s">
        <v>199</v>
      </c>
      <c r="E147" s="155" t="s">
        <v>2578</v>
      </c>
      <c r="F147" s="156" t="s">
        <v>2579</v>
      </c>
      <c r="G147" s="157" t="s">
        <v>307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194</v>
      </c>
      <c r="AT147" s="152" t="s">
        <v>199</v>
      </c>
      <c r="AU147" s="152" t="s">
        <v>87</v>
      </c>
      <c r="AY147" s="13" t="s">
        <v>164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170</v>
      </c>
      <c r="BM147" s="152" t="s">
        <v>2580</v>
      </c>
    </row>
    <row r="148" spans="2:65" s="1" customFormat="1" ht="16.5" customHeight="1">
      <c r="B148" s="139"/>
      <c r="C148" s="140" t="s">
        <v>2581</v>
      </c>
      <c r="D148" s="140" t="s">
        <v>166</v>
      </c>
      <c r="E148" s="141" t="s">
        <v>2502</v>
      </c>
      <c r="F148" s="142" t="s">
        <v>2503</v>
      </c>
      <c r="G148" s="143" t="s">
        <v>307</v>
      </c>
      <c r="H148" s="144">
        <v>6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170</v>
      </c>
      <c r="AT148" s="152" t="s">
        <v>166</v>
      </c>
      <c r="AU148" s="152" t="s">
        <v>87</v>
      </c>
      <c r="AY148" s="13" t="s">
        <v>164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170</v>
      </c>
      <c r="BM148" s="152" t="s">
        <v>2582</v>
      </c>
    </row>
    <row r="149" spans="2:65" s="1" customFormat="1" ht="24.15" customHeight="1">
      <c r="B149" s="139"/>
      <c r="C149" s="154" t="s">
        <v>787</v>
      </c>
      <c r="D149" s="154" t="s">
        <v>199</v>
      </c>
      <c r="E149" s="155" t="s">
        <v>2583</v>
      </c>
      <c r="F149" s="156" t="s">
        <v>2584</v>
      </c>
      <c r="G149" s="157" t="s">
        <v>307</v>
      </c>
      <c r="H149" s="158">
        <v>6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194</v>
      </c>
      <c r="AT149" s="152" t="s">
        <v>199</v>
      </c>
      <c r="AU149" s="152" t="s">
        <v>87</v>
      </c>
      <c r="AY149" s="13" t="s">
        <v>164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170</v>
      </c>
      <c r="BM149" s="152" t="s">
        <v>2585</v>
      </c>
    </row>
    <row r="150" spans="2:65" s="1" customFormat="1" ht="16.5" customHeight="1">
      <c r="B150" s="139"/>
      <c r="C150" s="140" t="s">
        <v>2586</v>
      </c>
      <c r="D150" s="140" t="s">
        <v>166</v>
      </c>
      <c r="E150" s="141" t="s">
        <v>2587</v>
      </c>
      <c r="F150" s="142" t="s">
        <v>2588</v>
      </c>
      <c r="G150" s="143" t="s">
        <v>307</v>
      </c>
      <c r="H150" s="144">
        <v>5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170</v>
      </c>
      <c r="AT150" s="152" t="s">
        <v>166</v>
      </c>
      <c r="AU150" s="152" t="s">
        <v>87</v>
      </c>
      <c r="AY150" s="13" t="s">
        <v>164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170</v>
      </c>
      <c r="BM150" s="152" t="s">
        <v>2589</v>
      </c>
    </row>
    <row r="151" spans="2:65" s="1" customFormat="1" ht="24.15" customHeight="1">
      <c r="B151" s="139"/>
      <c r="C151" s="154" t="s">
        <v>2590</v>
      </c>
      <c r="D151" s="154" t="s">
        <v>199</v>
      </c>
      <c r="E151" s="155" t="s">
        <v>2591</v>
      </c>
      <c r="F151" s="156" t="s">
        <v>2592</v>
      </c>
      <c r="G151" s="157" t="s">
        <v>307</v>
      </c>
      <c r="H151" s="158">
        <v>5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194</v>
      </c>
      <c r="AT151" s="152" t="s">
        <v>199</v>
      </c>
      <c r="AU151" s="152" t="s">
        <v>87</v>
      </c>
      <c r="AY151" s="13" t="s">
        <v>164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170</v>
      </c>
      <c r="BM151" s="152" t="s">
        <v>2593</v>
      </c>
    </row>
    <row r="152" spans="2:65" s="1" customFormat="1" ht="37.799999999999997" customHeight="1">
      <c r="B152" s="139"/>
      <c r="C152" s="140" t="s">
        <v>2594</v>
      </c>
      <c r="D152" s="140" t="s">
        <v>166</v>
      </c>
      <c r="E152" s="141" t="s">
        <v>2595</v>
      </c>
      <c r="F152" s="142" t="s">
        <v>2596</v>
      </c>
      <c r="G152" s="143" t="s">
        <v>169</v>
      </c>
      <c r="H152" s="144">
        <v>7.7759999999999998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170</v>
      </c>
      <c r="AT152" s="152" t="s">
        <v>166</v>
      </c>
      <c r="AU152" s="152" t="s">
        <v>87</v>
      </c>
      <c r="AY152" s="13" t="s">
        <v>164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170</v>
      </c>
      <c r="BM152" s="152" t="s">
        <v>2597</v>
      </c>
    </row>
    <row r="153" spans="2:65" s="1" customFormat="1" ht="16.5" customHeight="1">
      <c r="B153" s="139"/>
      <c r="C153" s="154" t="s">
        <v>935</v>
      </c>
      <c r="D153" s="154" t="s">
        <v>199</v>
      </c>
      <c r="E153" s="155" t="s">
        <v>2598</v>
      </c>
      <c r="F153" s="156" t="s">
        <v>2599</v>
      </c>
      <c r="G153" s="157" t="s">
        <v>307</v>
      </c>
      <c r="H153" s="158">
        <v>36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194</v>
      </c>
      <c r="AT153" s="152" t="s">
        <v>199</v>
      </c>
      <c r="AU153" s="152" t="s">
        <v>87</v>
      </c>
      <c r="AY153" s="13" t="s">
        <v>164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170</v>
      </c>
      <c r="BM153" s="152" t="s">
        <v>2600</v>
      </c>
    </row>
    <row r="154" spans="2:65" s="1" customFormat="1" ht="24.15" customHeight="1">
      <c r="B154" s="139"/>
      <c r="C154" s="140" t="s">
        <v>770</v>
      </c>
      <c r="D154" s="140" t="s">
        <v>166</v>
      </c>
      <c r="E154" s="141" t="s">
        <v>2601</v>
      </c>
      <c r="F154" s="142" t="s">
        <v>2602</v>
      </c>
      <c r="G154" s="143" t="s">
        <v>307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170</v>
      </c>
      <c r="AT154" s="152" t="s">
        <v>166</v>
      </c>
      <c r="AU154" s="152" t="s">
        <v>87</v>
      </c>
      <c r="AY154" s="13" t="s">
        <v>164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170</v>
      </c>
      <c r="BM154" s="152" t="s">
        <v>2603</v>
      </c>
    </row>
    <row r="155" spans="2:65" s="1" customFormat="1" ht="24.15" customHeight="1">
      <c r="B155" s="139"/>
      <c r="C155" s="154" t="s">
        <v>754</v>
      </c>
      <c r="D155" s="154" t="s">
        <v>199</v>
      </c>
      <c r="E155" s="155" t="s">
        <v>2604</v>
      </c>
      <c r="F155" s="156" t="s">
        <v>2605</v>
      </c>
      <c r="G155" s="157" t="s">
        <v>307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194</v>
      </c>
      <c r="AT155" s="152" t="s">
        <v>199</v>
      </c>
      <c r="AU155" s="152" t="s">
        <v>87</v>
      </c>
      <c r="AY155" s="13" t="s">
        <v>164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170</v>
      </c>
      <c r="BM155" s="152" t="s">
        <v>2606</v>
      </c>
    </row>
    <row r="156" spans="2:65" s="1" customFormat="1" ht="16.5" customHeight="1">
      <c r="B156" s="139"/>
      <c r="C156" s="140" t="s">
        <v>417</v>
      </c>
      <c r="D156" s="140" t="s">
        <v>166</v>
      </c>
      <c r="E156" s="141" t="s">
        <v>2412</v>
      </c>
      <c r="F156" s="142" t="s">
        <v>2413</v>
      </c>
      <c r="G156" s="143" t="s">
        <v>428</v>
      </c>
      <c r="H156" s="165"/>
      <c r="I156" s="145"/>
      <c r="J156" s="146">
        <f t="shared" si="10"/>
        <v>0</v>
      </c>
      <c r="K156" s="147"/>
      <c r="L156" s="28"/>
      <c r="M156" s="148" t="s">
        <v>1</v>
      </c>
      <c r="N156" s="149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170</v>
      </c>
      <c r="AT156" s="152" t="s">
        <v>166</v>
      </c>
      <c r="AU156" s="152" t="s">
        <v>87</v>
      </c>
      <c r="AY156" s="13" t="s">
        <v>164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170</v>
      </c>
      <c r="BM156" s="152" t="s">
        <v>2607</v>
      </c>
    </row>
    <row r="157" spans="2:65" s="1" customFormat="1" ht="16.5" customHeight="1">
      <c r="B157" s="139"/>
      <c r="C157" s="140" t="s">
        <v>275</v>
      </c>
      <c r="D157" s="140" t="s">
        <v>166</v>
      </c>
      <c r="E157" s="141" t="s">
        <v>2514</v>
      </c>
      <c r="F157" s="142" t="s">
        <v>2515</v>
      </c>
      <c r="G157" s="143" t="s">
        <v>298</v>
      </c>
      <c r="H157" s="144">
        <v>50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170</v>
      </c>
      <c r="AT157" s="152" t="s">
        <v>166</v>
      </c>
      <c r="AU157" s="152" t="s">
        <v>87</v>
      </c>
      <c r="AY157" s="13" t="s">
        <v>164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170</v>
      </c>
      <c r="BM157" s="152" t="s">
        <v>2608</v>
      </c>
    </row>
    <row r="158" spans="2:65" s="1" customFormat="1" ht="24.15" customHeight="1">
      <c r="B158" s="139"/>
      <c r="C158" s="140" t="s">
        <v>2609</v>
      </c>
      <c r="D158" s="140" t="s">
        <v>166</v>
      </c>
      <c r="E158" s="141" t="s">
        <v>2610</v>
      </c>
      <c r="F158" s="142" t="s">
        <v>2533</v>
      </c>
      <c r="G158" s="143" t="s">
        <v>298</v>
      </c>
      <c r="H158" s="144">
        <v>50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170</v>
      </c>
      <c r="AT158" s="152" t="s">
        <v>166</v>
      </c>
      <c r="AU158" s="152" t="s">
        <v>87</v>
      </c>
      <c r="AY158" s="13" t="s">
        <v>164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170</v>
      </c>
      <c r="BM158" s="152" t="s">
        <v>2611</v>
      </c>
    </row>
    <row r="159" spans="2:65" s="11" customFormat="1" ht="22.8" customHeight="1">
      <c r="B159" s="127"/>
      <c r="D159" s="128" t="s">
        <v>73</v>
      </c>
      <c r="E159" s="137" t="s">
        <v>346</v>
      </c>
      <c r="F159" s="137" t="s">
        <v>347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81</v>
      </c>
      <c r="AT159" s="135" t="s">
        <v>73</v>
      </c>
      <c r="AU159" s="135" t="s">
        <v>81</v>
      </c>
      <c r="AY159" s="128" t="s">
        <v>164</v>
      </c>
      <c r="BK159" s="136">
        <f>BK160</f>
        <v>0</v>
      </c>
    </row>
    <row r="160" spans="2:65" s="1" customFormat="1" ht="33" customHeight="1">
      <c r="B160" s="139"/>
      <c r="C160" s="140" t="s">
        <v>322</v>
      </c>
      <c r="D160" s="140" t="s">
        <v>166</v>
      </c>
      <c r="E160" s="141" t="s">
        <v>2460</v>
      </c>
      <c r="F160" s="142" t="s">
        <v>2461</v>
      </c>
      <c r="G160" s="143" t="s">
        <v>202</v>
      </c>
      <c r="H160" s="144">
        <v>0.14199999999999999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40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170</v>
      </c>
      <c r="AT160" s="152" t="s">
        <v>166</v>
      </c>
      <c r="AU160" s="152" t="s">
        <v>87</v>
      </c>
      <c r="AY160" s="13" t="s">
        <v>164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87</v>
      </c>
      <c r="BK160" s="153">
        <f>ROUND(I160*H160,2)</f>
        <v>0</v>
      </c>
      <c r="BL160" s="13" t="s">
        <v>170</v>
      </c>
      <c r="BM160" s="152" t="s">
        <v>2612</v>
      </c>
    </row>
    <row r="161" spans="2:65" s="11" customFormat="1" ht="25.95" customHeight="1">
      <c r="B161" s="127"/>
      <c r="D161" s="128" t="s">
        <v>73</v>
      </c>
      <c r="E161" s="129" t="s">
        <v>813</v>
      </c>
      <c r="F161" s="129" t="s">
        <v>2613</v>
      </c>
      <c r="I161" s="130"/>
      <c r="J161" s="131">
        <f>BK161</f>
        <v>0</v>
      </c>
      <c r="L161" s="127"/>
      <c r="M161" s="132"/>
      <c r="P161" s="133">
        <f>SUM(P162:P169)</f>
        <v>0</v>
      </c>
      <c r="R161" s="133">
        <f>SUM(R162:R169)</f>
        <v>0</v>
      </c>
      <c r="T161" s="134">
        <f>SUM(T162:T169)</f>
        <v>0</v>
      </c>
      <c r="AR161" s="128" t="s">
        <v>87</v>
      </c>
      <c r="AT161" s="135" t="s">
        <v>73</v>
      </c>
      <c r="AU161" s="135" t="s">
        <v>74</v>
      </c>
      <c r="AY161" s="128" t="s">
        <v>164</v>
      </c>
      <c r="BK161" s="136">
        <f>SUM(BK162:BK169)</f>
        <v>0</v>
      </c>
    </row>
    <row r="162" spans="2:65" s="1" customFormat="1" ht="21.75" customHeight="1">
      <c r="B162" s="139"/>
      <c r="C162" s="140" t="s">
        <v>1459</v>
      </c>
      <c r="D162" s="140" t="s">
        <v>166</v>
      </c>
      <c r="E162" s="141" t="s">
        <v>2614</v>
      </c>
      <c r="F162" s="142" t="s">
        <v>2615</v>
      </c>
      <c r="G162" s="143" t="s">
        <v>307</v>
      </c>
      <c r="H162" s="144">
        <v>1</v>
      </c>
      <c r="I162" s="145"/>
      <c r="J162" s="146">
        <f t="shared" ref="J162:J169" si="20">ROUND(I162*H162,2)</f>
        <v>0</v>
      </c>
      <c r="K162" s="147"/>
      <c r="L162" s="28"/>
      <c r="M162" s="148" t="s">
        <v>1</v>
      </c>
      <c r="N162" s="149" t="s">
        <v>40</v>
      </c>
      <c r="P162" s="150">
        <f t="shared" ref="P162:P169" si="21">O162*H162</f>
        <v>0</v>
      </c>
      <c r="Q162" s="150">
        <v>0</v>
      </c>
      <c r="R162" s="150">
        <f t="shared" ref="R162:R169" si="22">Q162*H162</f>
        <v>0</v>
      </c>
      <c r="S162" s="150">
        <v>0</v>
      </c>
      <c r="T162" s="151">
        <f t="shared" ref="T162:T169" si="23">S162*H162</f>
        <v>0</v>
      </c>
      <c r="AR162" s="152" t="s">
        <v>359</v>
      </c>
      <c r="AT162" s="152" t="s">
        <v>166</v>
      </c>
      <c r="AU162" s="152" t="s">
        <v>81</v>
      </c>
      <c r="AY162" s="13" t="s">
        <v>164</v>
      </c>
      <c r="BE162" s="153">
        <f t="shared" ref="BE162:BE169" si="24">IF(N162="základná",J162,0)</f>
        <v>0</v>
      </c>
      <c r="BF162" s="153">
        <f t="shared" ref="BF162:BF169" si="25">IF(N162="znížená",J162,0)</f>
        <v>0</v>
      </c>
      <c r="BG162" s="153">
        <f t="shared" ref="BG162:BG169" si="26">IF(N162="zákl. prenesená",J162,0)</f>
        <v>0</v>
      </c>
      <c r="BH162" s="153">
        <f t="shared" ref="BH162:BH169" si="27">IF(N162="zníž. prenesená",J162,0)</f>
        <v>0</v>
      </c>
      <c r="BI162" s="153">
        <f t="shared" ref="BI162:BI169" si="28">IF(N162="nulová",J162,0)</f>
        <v>0</v>
      </c>
      <c r="BJ162" s="13" t="s">
        <v>87</v>
      </c>
      <c r="BK162" s="153">
        <f t="shared" ref="BK162:BK169" si="29">ROUND(I162*H162,2)</f>
        <v>0</v>
      </c>
      <c r="BL162" s="13" t="s">
        <v>359</v>
      </c>
      <c r="BM162" s="152" t="s">
        <v>2616</v>
      </c>
    </row>
    <row r="163" spans="2:65" s="1" customFormat="1" ht="24.15" customHeight="1">
      <c r="B163" s="139"/>
      <c r="C163" s="154" t="s">
        <v>2617</v>
      </c>
      <c r="D163" s="154" t="s">
        <v>199</v>
      </c>
      <c r="E163" s="155" t="s">
        <v>2618</v>
      </c>
      <c r="F163" s="156" t="s">
        <v>2619</v>
      </c>
      <c r="G163" s="157" t="s">
        <v>307</v>
      </c>
      <c r="H163" s="158">
        <v>1</v>
      </c>
      <c r="I163" s="159"/>
      <c r="J163" s="160">
        <f t="shared" si="20"/>
        <v>0</v>
      </c>
      <c r="K163" s="161"/>
      <c r="L163" s="162"/>
      <c r="M163" s="163" t="s">
        <v>1</v>
      </c>
      <c r="N163" s="164" t="s">
        <v>40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291</v>
      </c>
      <c r="AT163" s="152" t="s">
        <v>199</v>
      </c>
      <c r="AU163" s="152" t="s">
        <v>81</v>
      </c>
      <c r="AY163" s="13" t="s">
        <v>164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87</v>
      </c>
      <c r="BK163" s="153">
        <f t="shared" si="29"/>
        <v>0</v>
      </c>
      <c r="BL163" s="13" t="s">
        <v>359</v>
      </c>
      <c r="BM163" s="152" t="s">
        <v>2620</v>
      </c>
    </row>
    <row r="164" spans="2:65" s="1" customFormat="1" ht="24.15" customHeight="1">
      <c r="B164" s="139"/>
      <c r="C164" s="154" t="s">
        <v>2621</v>
      </c>
      <c r="D164" s="154" t="s">
        <v>199</v>
      </c>
      <c r="E164" s="155" t="s">
        <v>2622</v>
      </c>
      <c r="F164" s="156" t="s">
        <v>2623</v>
      </c>
      <c r="G164" s="157" t="s">
        <v>307</v>
      </c>
      <c r="H164" s="158">
        <v>1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40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291</v>
      </c>
      <c r="AT164" s="152" t="s">
        <v>199</v>
      </c>
      <c r="AU164" s="152" t="s">
        <v>81</v>
      </c>
      <c r="AY164" s="13" t="s">
        <v>164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87</v>
      </c>
      <c r="BK164" s="153">
        <f t="shared" si="29"/>
        <v>0</v>
      </c>
      <c r="BL164" s="13" t="s">
        <v>359</v>
      </c>
      <c r="BM164" s="152" t="s">
        <v>2624</v>
      </c>
    </row>
    <row r="165" spans="2:65" s="1" customFormat="1" ht="24.15" customHeight="1">
      <c r="B165" s="139"/>
      <c r="C165" s="140" t="s">
        <v>743</v>
      </c>
      <c r="D165" s="140" t="s">
        <v>166</v>
      </c>
      <c r="E165" s="141" t="s">
        <v>2625</v>
      </c>
      <c r="F165" s="142" t="s">
        <v>2626</v>
      </c>
      <c r="G165" s="143" t="s">
        <v>307</v>
      </c>
      <c r="H165" s="144">
        <v>5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40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359</v>
      </c>
      <c r="AT165" s="152" t="s">
        <v>166</v>
      </c>
      <c r="AU165" s="152" t="s">
        <v>81</v>
      </c>
      <c r="AY165" s="13" t="s">
        <v>164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87</v>
      </c>
      <c r="BK165" s="153">
        <f t="shared" si="29"/>
        <v>0</v>
      </c>
      <c r="BL165" s="13" t="s">
        <v>359</v>
      </c>
      <c r="BM165" s="152" t="s">
        <v>2627</v>
      </c>
    </row>
    <row r="166" spans="2:65" s="1" customFormat="1" ht="16.5" customHeight="1">
      <c r="B166" s="139"/>
      <c r="C166" s="140" t="s">
        <v>1478</v>
      </c>
      <c r="D166" s="140" t="s">
        <v>166</v>
      </c>
      <c r="E166" s="141" t="s">
        <v>2628</v>
      </c>
      <c r="F166" s="142" t="s">
        <v>2629</v>
      </c>
      <c r="G166" s="143" t="s">
        <v>307</v>
      </c>
      <c r="H166" s="144">
        <v>1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40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359</v>
      </c>
      <c r="AT166" s="152" t="s">
        <v>166</v>
      </c>
      <c r="AU166" s="152" t="s">
        <v>81</v>
      </c>
      <c r="AY166" s="13" t="s">
        <v>164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87</v>
      </c>
      <c r="BK166" s="153">
        <f t="shared" si="29"/>
        <v>0</v>
      </c>
      <c r="BL166" s="13" t="s">
        <v>359</v>
      </c>
      <c r="BM166" s="152" t="s">
        <v>2630</v>
      </c>
    </row>
    <row r="167" spans="2:65" s="1" customFormat="1" ht="24.15" customHeight="1">
      <c r="B167" s="139"/>
      <c r="C167" s="140" t="s">
        <v>2631</v>
      </c>
      <c r="D167" s="140" t="s">
        <v>166</v>
      </c>
      <c r="E167" s="141" t="s">
        <v>2632</v>
      </c>
      <c r="F167" s="142" t="s">
        <v>1006</v>
      </c>
      <c r="G167" s="143" t="s">
        <v>428</v>
      </c>
      <c r="H167" s="165"/>
      <c r="I167" s="145"/>
      <c r="J167" s="146">
        <f t="shared" si="20"/>
        <v>0</v>
      </c>
      <c r="K167" s="147"/>
      <c r="L167" s="28"/>
      <c r="M167" s="148" t="s">
        <v>1</v>
      </c>
      <c r="N167" s="149" t="s">
        <v>40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359</v>
      </c>
      <c r="AT167" s="152" t="s">
        <v>166</v>
      </c>
      <c r="AU167" s="152" t="s">
        <v>81</v>
      </c>
      <c r="AY167" s="13" t="s">
        <v>164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87</v>
      </c>
      <c r="BK167" s="153">
        <f t="shared" si="29"/>
        <v>0</v>
      </c>
      <c r="BL167" s="13" t="s">
        <v>359</v>
      </c>
      <c r="BM167" s="152" t="s">
        <v>2633</v>
      </c>
    </row>
    <row r="168" spans="2:65" s="1" customFormat="1" ht="24.15" customHeight="1">
      <c r="B168" s="139"/>
      <c r="C168" s="140" t="s">
        <v>2634</v>
      </c>
      <c r="D168" s="140" t="s">
        <v>166</v>
      </c>
      <c r="E168" s="141" t="s">
        <v>2635</v>
      </c>
      <c r="F168" s="142" t="s">
        <v>2636</v>
      </c>
      <c r="G168" s="143" t="s">
        <v>428</v>
      </c>
      <c r="H168" s="165"/>
      <c r="I168" s="145"/>
      <c r="J168" s="146">
        <f t="shared" si="20"/>
        <v>0</v>
      </c>
      <c r="K168" s="147"/>
      <c r="L168" s="28"/>
      <c r="M168" s="148" t="s">
        <v>1</v>
      </c>
      <c r="N168" s="149" t="s">
        <v>40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359</v>
      </c>
      <c r="AT168" s="152" t="s">
        <v>166</v>
      </c>
      <c r="AU168" s="152" t="s">
        <v>81</v>
      </c>
      <c r="AY168" s="13" t="s">
        <v>164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87</v>
      </c>
      <c r="BK168" s="153">
        <f t="shared" si="29"/>
        <v>0</v>
      </c>
      <c r="BL168" s="13" t="s">
        <v>359</v>
      </c>
      <c r="BM168" s="152" t="s">
        <v>2637</v>
      </c>
    </row>
    <row r="169" spans="2:65" s="1" customFormat="1" ht="24.15" customHeight="1">
      <c r="B169" s="139"/>
      <c r="C169" s="140" t="s">
        <v>2638</v>
      </c>
      <c r="D169" s="140" t="s">
        <v>166</v>
      </c>
      <c r="E169" s="141" t="s">
        <v>1397</v>
      </c>
      <c r="F169" s="142" t="s">
        <v>1398</v>
      </c>
      <c r="G169" s="143" t="s">
        <v>428</v>
      </c>
      <c r="H169" s="165"/>
      <c r="I169" s="145"/>
      <c r="J169" s="146">
        <f t="shared" si="20"/>
        <v>0</v>
      </c>
      <c r="K169" s="147"/>
      <c r="L169" s="28"/>
      <c r="M169" s="148" t="s">
        <v>1</v>
      </c>
      <c r="N169" s="149" t="s">
        <v>40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359</v>
      </c>
      <c r="AT169" s="152" t="s">
        <v>166</v>
      </c>
      <c r="AU169" s="152" t="s">
        <v>81</v>
      </c>
      <c r="AY169" s="13" t="s">
        <v>164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87</v>
      </c>
      <c r="BK169" s="153">
        <f t="shared" si="29"/>
        <v>0</v>
      </c>
      <c r="BL169" s="13" t="s">
        <v>359</v>
      </c>
      <c r="BM169" s="152" t="s">
        <v>2639</v>
      </c>
    </row>
    <row r="170" spans="2:65" s="11" customFormat="1" ht="25.95" customHeight="1">
      <c r="B170" s="127"/>
      <c r="D170" s="128" t="s">
        <v>73</v>
      </c>
      <c r="E170" s="129" t="s">
        <v>352</v>
      </c>
      <c r="F170" s="129" t="s">
        <v>353</v>
      </c>
      <c r="I170" s="130"/>
      <c r="J170" s="131">
        <f>BK170</f>
        <v>0</v>
      </c>
      <c r="L170" s="127"/>
      <c r="M170" s="132"/>
      <c r="P170" s="133">
        <f>P171</f>
        <v>0</v>
      </c>
      <c r="R170" s="133">
        <f>R171</f>
        <v>0</v>
      </c>
      <c r="T170" s="134">
        <f>T171</f>
        <v>0</v>
      </c>
      <c r="AR170" s="128" t="s">
        <v>87</v>
      </c>
      <c r="AT170" s="135" t="s">
        <v>73</v>
      </c>
      <c r="AU170" s="135" t="s">
        <v>74</v>
      </c>
      <c r="AY170" s="128" t="s">
        <v>164</v>
      </c>
      <c r="BK170" s="136">
        <f>BK171</f>
        <v>0</v>
      </c>
    </row>
    <row r="171" spans="2:65" s="11" customFormat="1" ht="22.8" customHeight="1">
      <c r="B171" s="127"/>
      <c r="D171" s="128" t="s">
        <v>73</v>
      </c>
      <c r="E171" s="137" t="s">
        <v>2536</v>
      </c>
      <c r="F171" s="137" t="s">
        <v>2537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</v>
      </c>
      <c r="AR171" s="128" t="s">
        <v>87</v>
      </c>
      <c r="AT171" s="135" t="s">
        <v>73</v>
      </c>
      <c r="AU171" s="135" t="s">
        <v>81</v>
      </c>
      <c r="AY171" s="128" t="s">
        <v>164</v>
      </c>
      <c r="BK171" s="136">
        <f>SUM(BK172:BK173)</f>
        <v>0</v>
      </c>
    </row>
    <row r="172" spans="2:65" s="1" customFormat="1" ht="16.5" customHeight="1">
      <c r="B172" s="139"/>
      <c r="C172" s="140" t="s">
        <v>1420</v>
      </c>
      <c r="D172" s="140" t="s">
        <v>166</v>
      </c>
      <c r="E172" s="141" t="s">
        <v>2640</v>
      </c>
      <c r="F172" s="142" t="s">
        <v>2641</v>
      </c>
      <c r="G172" s="143" t="s">
        <v>207</v>
      </c>
      <c r="H172" s="144">
        <v>19.7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359</v>
      </c>
      <c r="AT172" s="152" t="s">
        <v>166</v>
      </c>
      <c r="AU172" s="152" t="s">
        <v>87</v>
      </c>
      <c r="AY172" s="13" t="s">
        <v>164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87</v>
      </c>
      <c r="BK172" s="153">
        <f>ROUND(I172*H172,2)</f>
        <v>0</v>
      </c>
      <c r="BL172" s="13" t="s">
        <v>359</v>
      </c>
      <c r="BM172" s="152" t="s">
        <v>2642</v>
      </c>
    </row>
    <row r="173" spans="2:65" s="1" customFormat="1" ht="16.5" customHeight="1">
      <c r="B173" s="139"/>
      <c r="C173" s="154" t="s">
        <v>2643</v>
      </c>
      <c r="D173" s="154" t="s">
        <v>199</v>
      </c>
      <c r="E173" s="155" t="s">
        <v>2644</v>
      </c>
      <c r="F173" s="156" t="s">
        <v>2645</v>
      </c>
      <c r="G173" s="157" t="s">
        <v>207</v>
      </c>
      <c r="H173" s="158">
        <v>19.7</v>
      </c>
      <c r="I173" s="159"/>
      <c r="J173" s="160">
        <f>ROUND(I173*H173,2)</f>
        <v>0</v>
      </c>
      <c r="K173" s="161"/>
      <c r="L173" s="162"/>
      <c r="M173" s="163" t="s">
        <v>1</v>
      </c>
      <c r="N173" s="164" t="s">
        <v>40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291</v>
      </c>
      <c r="AT173" s="152" t="s">
        <v>199</v>
      </c>
      <c r="AU173" s="152" t="s">
        <v>87</v>
      </c>
      <c r="AY173" s="13" t="s">
        <v>164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87</v>
      </c>
      <c r="BK173" s="153">
        <f>ROUND(I173*H173,2)</f>
        <v>0</v>
      </c>
      <c r="BL173" s="13" t="s">
        <v>359</v>
      </c>
      <c r="BM173" s="152" t="s">
        <v>2646</v>
      </c>
    </row>
    <row r="174" spans="2:65" s="11" customFormat="1" ht="25.95" customHeight="1">
      <c r="B174" s="127"/>
      <c r="D174" s="128" t="s">
        <v>73</v>
      </c>
      <c r="E174" s="129" t="s">
        <v>1300</v>
      </c>
      <c r="F174" s="129" t="s">
        <v>1301</v>
      </c>
      <c r="I174" s="130"/>
      <c r="J174" s="131">
        <f>BK174</f>
        <v>0</v>
      </c>
      <c r="L174" s="127"/>
      <c r="M174" s="132"/>
      <c r="P174" s="133">
        <f>SUM(P175:P178)</f>
        <v>0</v>
      </c>
      <c r="R174" s="133">
        <f>SUM(R175:R178)</f>
        <v>0</v>
      </c>
      <c r="T174" s="134">
        <f>SUM(T175:T178)</f>
        <v>0</v>
      </c>
      <c r="AR174" s="128" t="s">
        <v>170</v>
      </c>
      <c r="AT174" s="135" t="s">
        <v>73</v>
      </c>
      <c r="AU174" s="135" t="s">
        <v>74</v>
      </c>
      <c r="AY174" s="128" t="s">
        <v>164</v>
      </c>
      <c r="BK174" s="136">
        <f>SUM(BK175:BK178)</f>
        <v>0</v>
      </c>
    </row>
    <row r="175" spans="2:65" s="1" customFormat="1" ht="33" customHeight="1">
      <c r="B175" s="139"/>
      <c r="C175" s="140" t="s">
        <v>947</v>
      </c>
      <c r="D175" s="140" t="s">
        <v>166</v>
      </c>
      <c r="E175" s="141" t="s">
        <v>1983</v>
      </c>
      <c r="F175" s="142" t="s">
        <v>1984</v>
      </c>
      <c r="G175" s="143" t="s">
        <v>1304</v>
      </c>
      <c r="H175" s="144">
        <v>10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40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1305</v>
      </c>
      <c r="AT175" s="152" t="s">
        <v>166</v>
      </c>
      <c r="AU175" s="152" t="s">
        <v>81</v>
      </c>
      <c r="AY175" s="13" t="s">
        <v>164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87</v>
      </c>
      <c r="BK175" s="153">
        <f>ROUND(I175*H175,2)</f>
        <v>0</v>
      </c>
      <c r="BL175" s="13" t="s">
        <v>1305</v>
      </c>
      <c r="BM175" s="152" t="s">
        <v>2647</v>
      </c>
    </row>
    <row r="176" spans="2:65" s="1" customFormat="1" ht="37.799999999999997" customHeight="1">
      <c r="B176" s="139"/>
      <c r="C176" s="140" t="s">
        <v>2648</v>
      </c>
      <c r="D176" s="140" t="s">
        <v>166</v>
      </c>
      <c r="E176" s="141" t="s">
        <v>2649</v>
      </c>
      <c r="F176" s="142" t="s">
        <v>1309</v>
      </c>
      <c r="G176" s="143" t="s">
        <v>1304</v>
      </c>
      <c r="H176" s="144">
        <v>10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40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1305</v>
      </c>
      <c r="AT176" s="152" t="s">
        <v>166</v>
      </c>
      <c r="AU176" s="152" t="s">
        <v>81</v>
      </c>
      <c r="AY176" s="13" t="s">
        <v>164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87</v>
      </c>
      <c r="BK176" s="153">
        <f>ROUND(I176*H176,2)</f>
        <v>0</v>
      </c>
      <c r="BL176" s="13" t="s">
        <v>1305</v>
      </c>
      <c r="BM176" s="152" t="s">
        <v>2650</v>
      </c>
    </row>
    <row r="177" spans="2:65" s="1" customFormat="1" ht="21.75" customHeight="1">
      <c r="B177" s="139"/>
      <c r="C177" s="140" t="s">
        <v>1698</v>
      </c>
      <c r="D177" s="140" t="s">
        <v>166</v>
      </c>
      <c r="E177" s="141" t="s">
        <v>2651</v>
      </c>
      <c r="F177" s="142" t="s">
        <v>2652</v>
      </c>
      <c r="G177" s="143" t="s">
        <v>2653</v>
      </c>
      <c r="H177" s="144">
        <v>1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40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1305</v>
      </c>
      <c r="AT177" s="152" t="s">
        <v>166</v>
      </c>
      <c r="AU177" s="152" t="s">
        <v>81</v>
      </c>
      <c r="AY177" s="13" t="s">
        <v>164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87</v>
      </c>
      <c r="BK177" s="153">
        <f>ROUND(I177*H177,2)</f>
        <v>0</v>
      </c>
      <c r="BL177" s="13" t="s">
        <v>1305</v>
      </c>
      <c r="BM177" s="152" t="s">
        <v>2654</v>
      </c>
    </row>
    <row r="178" spans="2:65" s="1" customFormat="1" ht="37.799999999999997" customHeight="1">
      <c r="B178" s="139"/>
      <c r="C178" s="140" t="s">
        <v>2655</v>
      </c>
      <c r="D178" s="140" t="s">
        <v>166</v>
      </c>
      <c r="E178" s="141" t="s">
        <v>2656</v>
      </c>
      <c r="F178" s="142" t="s">
        <v>2657</v>
      </c>
      <c r="G178" s="143" t="s">
        <v>1304</v>
      </c>
      <c r="H178" s="144">
        <v>5</v>
      </c>
      <c r="I178" s="145"/>
      <c r="J178" s="146">
        <f>ROUND(I178*H178,2)</f>
        <v>0</v>
      </c>
      <c r="K178" s="147"/>
      <c r="L178" s="28"/>
      <c r="M178" s="166" t="s">
        <v>1</v>
      </c>
      <c r="N178" s="167" t="s">
        <v>40</v>
      </c>
      <c r="O178" s="168"/>
      <c r="P178" s="169">
        <f>O178*H178</f>
        <v>0</v>
      </c>
      <c r="Q178" s="169">
        <v>0</v>
      </c>
      <c r="R178" s="169">
        <f>Q178*H178</f>
        <v>0</v>
      </c>
      <c r="S178" s="169">
        <v>0</v>
      </c>
      <c r="T178" s="170">
        <f>S178*H178</f>
        <v>0</v>
      </c>
      <c r="AR178" s="152" t="s">
        <v>1305</v>
      </c>
      <c r="AT178" s="152" t="s">
        <v>166</v>
      </c>
      <c r="AU178" s="152" t="s">
        <v>81</v>
      </c>
      <c r="AY178" s="13" t="s">
        <v>164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87</v>
      </c>
      <c r="BK178" s="153">
        <f>ROUND(I178*H178,2)</f>
        <v>0</v>
      </c>
      <c r="BL178" s="13" t="s">
        <v>1305</v>
      </c>
      <c r="BM178" s="152" t="s">
        <v>2658</v>
      </c>
    </row>
    <row r="179" spans="2:65" s="1" customFormat="1" ht="6.9" customHeight="1">
      <c r="B179" s="43"/>
      <c r="C179" s="44"/>
      <c r="D179" s="44"/>
      <c r="E179" s="44"/>
      <c r="F179" s="44"/>
      <c r="G179" s="44"/>
      <c r="H179" s="44"/>
      <c r="I179" s="44"/>
      <c r="J179" s="44"/>
      <c r="K179" s="44"/>
      <c r="L179" s="28"/>
    </row>
  </sheetData>
  <autoFilter ref="C124:K178" xr:uid="{00000000-0009-0000-0000-00000B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8"/>
  <sheetViews>
    <sheetView showGridLines="0" tabSelected="1" topLeftCell="A266" workbookViewId="0">
      <selection activeCell="F270" sqref="F27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123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ROUND(J141,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ROUND((SUM(BE141:BE307)),  2)</f>
        <v>0</v>
      </c>
      <c r="G35" s="96"/>
      <c r="H35" s="96"/>
      <c r="I35" s="97">
        <v>0.2</v>
      </c>
      <c r="J35" s="95">
        <f>ROUND(((SUM(BE141:BE307))*I35),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ROUND((SUM(BF141:BF307)),  2)</f>
        <v>0</v>
      </c>
      <c r="G36" s="96"/>
      <c r="H36" s="96"/>
      <c r="I36" s="97">
        <v>0.2</v>
      </c>
      <c r="J36" s="95">
        <f>ROUND(((SUM(BF141:BF307))*I36),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ROUND((SUM(BG141:BG307)),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ROUND((SUM(BH141:BH307)),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ROUND((SUM(BI141:BI307)),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01 - Stavebná časť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J141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J142</f>
        <v>0</v>
      </c>
      <c r="L99" s="110"/>
    </row>
    <row r="100" spans="2:47" s="9" customFormat="1" ht="19.95" customHeight="1">
      <c r="B100" s="114"/>
      <c r="D100" s="115" t="s">
        <v>130</v>
      </c>
      <c r="E100" s="116"/>
      <c r="F100" s="116"/>
      <c r="G100" s="116"/>
      <c r="H100" s="116"/>
      <c r="I100" s="116"/>
      <c r="J100" s="117">
        <f>J143</f>
        <v>0</v>
      </c>
      <c r="L100" s="114"/>
    </row>
    <row r="101" spans="2:47" s="9" customFormat="1" ht="19.95" customHeight="1">
      <c r="B101" s="114"/>
      <c r="D101" s="115" t="s">
        <v>131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95" customHeight="1">
      <c r="B102" s="114"/>
      <c r="D102" s="115" t="s">
        <v>132</v>
      </c>
      <c r="E102" s="116"/>
      <c r="F102" s="116"/>
      <c r="G102" s="116"/>
      <c r="H102" s="116"/>
      <c r="I102" s="116"/>
      <c r="J102" s="117">
        <f>J160</f>
        <v>0</v>
      </c>
      <c r="L102" s="114"/>
    </row>
    <row r="103" spans="2:47" s="9" customFormat="1" ht="19.95" customHeight="1">
      <c r="B103" s="114"/>
      <c r="D103" s="115" t="s">
        <v>133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47" s="9" customFormat="1" ht="19.95" customHeight="1">
      <c r="B104" s="114"/>
      <c r="D104" s="115" t="s">
        <v>134</v>
      </c>
      <c r="E104" s="116"/>
      <c r="F104" s="116"/>
      <c r="G104" s="116"/>
      <c r="H104" s="116"/>
      <c r="I104" s="116"/>
      <c r="J104" s="117">
        <f>J181</f>
        <v>0</v>
      </c>
      <c r="L104" s="114"/>
    </row>
    <row r="105" spans="2:47" s="9" customFormat="1" ht="19.95" customHeight="1">
      <c r="B105" s="114"/>
      <c r="D105" s="115" t="s">
        <v>135</v>
      </c>
      <c r="E105" s="116"/>
      <c r="F105" s="116"/>
      <c r="G105" s="116"/>
      <c r="H105" s="116"/>
      <c r="I105" s="116"/>
      <c r="J105" s="117">
        <f>J191</f>
        <v>0</v>
      </c>
      <c r="L105" s="114"/>
    </row>
    <row r="106" spans="2:47" s="8" customFormat="1" ht="24.9" customHeight="1">
      <c r="B106" s="110"/>
      <c r="D106" s="111" t="s">
        <v>136</v>
      </c>
      <c r="E106" s="112"/>
      <c r="F106" s="112"/>
      <c r="G106" s="112"/>
      <c r="H106" s="112"/>
      <c r="I106" s="112"/>
      <c r="J106" s="113">
        <f>J193</f>
        <v>0</v>
      </c>
      <c r="L106" s="110"/>
    </row>
    <row r="107" spans="2:47" s="9" customFormat="1" ht="19.95" customHeight="1">
      <c r="B107" s="114"/>
      <c r="D107" s="115" t="s">
        <v>137</v>
      </c>
      <c r="E107" s="116"/>
      <c r="F107" s="116"/>
      <c r="G107" s="116"/>
      <c r="H107" s="116"/>
      <c r="I107" s="116"/>
      <c r="J107" s="117">
        <f>J194</f>
        <v>0</v>
      </c>
      <c r="L107" s="114"/>
    </row>
    <row r="108" spans="2:47" s="9" customFormat="1" ht="19.95" customHeight="1">
      <c r="B108" s="114"/>
      <c r="D108" s="115" t="s">
        <v>138</v>
      </c>
      <c r="E108" s="116"/>
      <c r="F108" s="116"/>
      <c r="G108" s="116"/>
      <c r="H108" s="116"/>
      <c r="I108" s="116"/>
      <c r="J108" s="117">
        <f>J214</f>
        <v>0</v>
      </c>
      <c r="L108" s="114"/>
    </row>
    <row r="109" spans="2:47" s="9" customFormat="1" ht="19.95" customHeight="1">
      <c r="B109" s="114"/>
      <c r="D109" s="115" t="s">
        <v>139</v>
      </c>
      <c r="E109" s="116"/>
      <c r="F109" s="116"/>
      <c r="G109" s="116"/>
      <c r="H109" s="116"/>
      <c r="I109" s="116"/>
      <c r="J109" s="117">
        <f>J224</f>
        <v>0</v>
      </c>
      <c r="L109" s="114"/>
    </row>
    <row r="110" spans="2:47" s="9" customFormat="1" ht="19.95" customHeight="1">
      <c r="B110" s="114"/>
      <c r="D110" s="115" t="s">
        <v>140</v>
      </c>
      <c r="E110" s="116"/>
      <c r="F110" s="116"/>
      <c r="G110" s="116"/>
      <c r="H110" s="116"/>
      <c r="I110" s="116"/>
      <c r="J110" s="117">
        <f>J240</f>
        <v>0</v>
      </c>
      <c r="L110" s="114"/>
    </row>
    <row r="111" spans="2:47" s="9" customFormat="1" ht="19.95" customHeight="1">
      <c r="B111" s="114"/>
      <c r="D111" s="115" t="s">
        <v>141</v>
      </c>
      <c r="E111" s="116"/>
      <c r="F111" s="116"/>
      <c r="G111" s="116"/>
      <c r="H111" s="116"/>
      <c r="I111" s="116"/>
      <c r="J111" s="117">
        <f>J250</f>
        <v>0</v>
      </c>
      <c r="L111" s="114"/>
    </row>
    <row r="112" spans="2:47" s="9" customFormat="1" ht="19.95" customHeight="1">
      <c r="B112" s="114"/>
      <c r="D112" s="115" t="s">
        <v>142</v>
      </c>
      <c r="E112" s="116"/>
      <c r="F112" s="116"/>
      <c r="G112" s="116"/>
      <c r="H112" s="116"/>
      <c r="I112" s="116"/>
      <c r="J112" s="117">
        <f>J253</f>
        <v>0</v>
      </c>
      <c r="L112" s="114"/>
    </row>
    <row r="113" spans="2:12" s="9" customFormat="1" ht="19.95" customHeight="1">
      <c r="B113" s="114"/>
      <c r="D113" s="115" t="s">
        <v>143</v>
      </c>
      <c r="E113" s="116"/>
      <c r="F113" s="116"/>
      <c r="G113" s="116"/>
      <c r="H113" s="116"/>
      <c r="I113" s="116"/>
      <c r="J113" s="117">
        <f>J274</f>
        <v>0</v>
      </c>
      <c r="L113" s="114"/>
    </row>
    <row r="114" spans="2:12" s="9" customFormat="1" ht="19.95" customHeight="1">
      <c r="B114" s="114"/>
      <c r="D114" s="115" t="s">
        <v>144</v>
      </c>
      <c r="E114" s="116"/>
      <c r="F114" s="116"/>
      <c r="G114" s="116"/>
      <c r="H114" s="116"/>
      <c r="I114" s="116"/>
      <c r="J114" s="117">
        <f>J279</f>
        <v>0</v>
      </c>
      <c r="L114" s="114"/>
    </row>
    <row r="115" spans="2:12" s="9" customFormat="1" ht="19.95" customHeight="1">
      <c r="B115" s="114"/>
      <c r="D115" s="115" t="s">
        <v>145</v>
      </c>
      <c r="E115" s="116"/>
      <c r="F115" s="116"/>
      <c r="G115" s="116"/>
      <c r="H115" s="116"/>
      <c r="I115" s="116"/>
      <c r="J115" s="117">
        <f>J285</f>
        <v>0</v>
      </c>
      <c r="L115" s="114"/>
    </row>
    <row r="116" spans="2:12" s="9" customFormat="1" ht="19.95" customHeight="1">
      <c r="B116" s="114"/>
      <c r="D116" s="115" t="s">
        <v>146</v>
      </c>
      <c r="E116" s="116"/>
      <c r="F116" s="116"/>
      <c r="G116" s="116"/>
      <c r="H116" s="116"/>
      <c r="I116" s="116"/>
      <c r="J116" s="117">
        <f>J292</f>
        <v>0</v>
      </c>
      <c r="L116" s="114"/>
    </row>
    <row r="117" spans="2:12" s="9" customFormat="1" ht="19.95" customHeight="1">
      <c r="B117" s="114"/>
      <c r="D117" s="115" t="s">
        <v>147</v>
      </c>
      <c r="E117" s="116"/>
      <c r="F117" s="116"/>
      <c r="G117" s="116"/>
      <c r="H117" s="116"/>
      <c r="I117" s="116"/>
      <c r="J117" s="117">
        <f>J298</f>
        <v>0</v>
      </c>
      <c r="L117" s="114"/>
    </row>
    <row r="118" spans="2:12" s="8" customFormat="1" ht="24.9" customHeight="1">
      <c r="B118" s="110"/>
      <c r="D118" s="111" t="s">
        <v>148</v>
      </c>
      <c r="E118" s="112"/>
      <c r="F118" s="112"/>
      <c r="G118" s="112"/>
      <c r="H118" s="112"/>
      <c r="I118" s="112"/>
      <c r="J118" s="113">
        <f>J301</f>
        <v>0</v>
      </c>
      <c r="L118" s="110"/>
    </row>
    <row r="119" spans="2:12" s="9" customFormat="1" ht="19.95" customHeight="1">
      <c r="B119" s="114"/>
      <c r="D119" s="115" t="s">
        <v>149</v>
      </c>
      <c r="E119" s="116"/>
      <c r="F119" s="116"/>
      <c r="G119" s="116"/>
      <c r="H119" s="116"/>
      <c r="I119" s="116"/>
      <c r="J119" s="117">
        <f>J302</f>
        <v>0</v>
      </c>
      <c r="L119" s="114"/>
    </row>
    <row r="120" spans="2:12" s="1" customFormat="1" ht="21.75" customHeight="1">
      <c r="B120" s="28"/>
      <c r="L120" s="28"/>
    </row>
    <row r="121" spans="2:12" s="1" customFormat="1" ht="6.9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8"/>
    </row>
    <row r="125" spans="2:12" s="1" customFormat="1" ht="6.9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28"/>
    </row>
    <row r="126" spans="2:12" s="1" customFormat="1" ht="24.9" customHeight="1">
      <c r="B126" s="28"/>
      <c r="C126" s="17" t="s">
        <v>150</v>
      </c>
      <c r="L126" s="28"/>
    </row>
    <row r="127" spans="2:12" s="1" customFormat="1" ht="6.9" customHeight="1">
      <c r="B127" s="28"/>
      <c r="L127" s="28"/>
    </row>
    <row r="128" spans="2:12" s="1" customFormat="1" ht="12" customHeight="1">
      <c r="B128" s="28"/>
      <c r="C128" s="23" t="s">
        <v>15</v>
      </c>
      <c r="L128" s="28"/>
    </row>
    <row r="129" spans="2:65" s="1" customFormat="1" ht="16.5" customHeight="1">
      <c r="B129" s="28"/>
      <c r="E129" s="217" t="str">
        <f>E7</f>
        <v>Komunitné centrum Svidník</v>
      </c>
      <c r="F129" s="218"/>
      <c r="G129" s="218"/>
      <c r="H129" s="218"/>
      <c r="L129" s="28"/>
    </row>
    <row r="130" spans="2:65" ht="12" customHeight="1">
      <c r="B130" s="16"/>
      <c r="C130" s="23" t="s">
        <v>120</v>
      </c>
      <c r="L130" s="16"/>
    </row>
    <row r="131" spans="2:65" s="1" customFormat="1" ht="16.5" customHeight="1">
      <c r="B131" s="28"/>
      <c r="E131" s="217" t="s">
        <v>121</v>
      </c>
      <c r="F131" s="219"/>
      <c r="G131" s="219"/>
      <c r="H131" s="219"/>
      <c r="L131" s="28"/>
    </row>
    <row r="132" spans="2:65" s="1" customFormat="1" ht="12" customHeight="1">
      <c r="B132" s="28"/>
      <c r="C132" s="23" t="s">
        <v>122</v>
      </c>
      <c r="L132" s="28"/>
    </row>
    <row r="133" spans="2:65" s="1" customFormat="1" ht="16.5" customHeight="1">
      <c r="B133" s="28"/>
      <c r="E133" s="176" t="str">
        <f>E11</f>
        <v>01 - Stavebná časť</v>
      </c>
      <c r="F133" s="219"/>
      <c r="G133" s="219"/>
      <c r="H133" s="219"/>
      <c r="L133" s="28"/>
    </row>
    <row r="134" spans="2:65" s="1" customFormat="1" ht="6.9" customHeight="1">
      <c r="B134" s="28"/>
      <c r="L134" s="28"/>
    </row>
    <row r="135" spans="2:65" s="1" customFormat="1" ht="12" customHeight="1">
      <c r="B135" s="28"/>
      <c r="C135" s="23" t="s">
        <v>19</v>
      </c>
      <c r="F135" s="21" t="str">
        <f>F14</f>
        <v xml:space="preserve"> </v>
      </c>
      <c r="I135" s="23" t="s">
        <v>21</v>
      </c>
      <c r="J135" s="51" t="str">
        <f>IF(J14="","",J14)</f>
        <v>12. 1. 2023</v>
      </c>
      <c r="L135" s="28"/>
    </row>
    <row r="136" spans="2:65" s="1" customFormat="1" ht="6.9" customHeight="1">
      <c r="B136" s="28"/>
      <c r="L136" s="28"/>
    </row>
    <row r="137" spans="2:65" s="1" customFormat="1" ht="15.15" customHeight="1">
      <c r="B137" s="28"/>
      <c r="C137" s="23" t="s">
        <v>23</v>
      </c>
      <c r="F137" s="21" t="str">
        <f>E17</f>
        <v>Mesto Svidník</v>
      </c>
      <c r="I137" s="23" t="s">
        <v>29</v>
      </c>
      <c r="J137" s="26" t="str">
        <f>E23</f>
        <v>Ing. Jozef Špirko</v>
      </c>
      <c r="L137" s="28"/>
    </row>
    <row r="138" spans="2:65" s="1" customFormat="1" ht="15.15" customHeight="1">
      <c r="B138" s="28"/>
      <c r="C138" s="23" t="s">
        <v>27</v>
      </c>
      <c r="F138" s="21" t="str">
        <f>IF(E20="","",E20)</f>
        <v>Vyplň údaj</v>
      </c>
      <c r="I138" s="23" t="s">
        <v>32</v>
      </c>
      <c r="J138" s="26" t="str">
        <f>E26</f>
        <v xml:space="preserve"> </v>
      </c>
      <c r="L138" s="28"/>
    </row>
    <row r="139" spans="2:65" s="1" customFormat="1" ht="10.35" customHeight="1">
      <c r="B139" s="28"/>
      <c r="L139" s="28"/>
    </row>
    <row r="140" spans="2:65" s="10" customFormat="1" ht="29.25" customHeight="1">
      <c r="B140" s="118"/>
      <c r="C140" s="119" t="s">
        <v>151</v>
      </c>
      <c r="D140" s="120" t="s">
        <v>59</v>
      </c>
      <c r="E140" s="120" t="s">
        <v>55</v>
      </c>
      <c r="F140" s="120" t="s">
        <v>56</v>
      </c>
      <c r="G140" s="120" t="s">
        <v>152</v>
      </c>
      <c r="H140" s="120" t="s">
        <v>153</v>
      </c>
      <c r="I140" s="120" t="s">
        <v>154</v>
      </c>
      <c r="J140" s="121" t="s">
        <v>126</v>
      </c>
      <c r="K140" s="122" t="s">
        <v>155</v>
      </c>
      <c r="L140" s="118"/>
      <c r="M140" s="58" t="s">
        <v>1</v>
      </c>
      <c r="N140" s="59" t="s">
        <v>38</v>
      </c>
      <c r="O140" s="59" t="s">
        <v>156</v>
      </c>
      <c r="P140" s="59" t="s">
        <v>157</v>
      </c>
      <c r="Q140" s="59" t="s">
        <v>158</v>
      </c>
      <c r="R140" s="59" t="s">
        <v>159</v>
      </c>
      <c r="S140" s="59" t="s">
        <v>160</v>
      </c>
      <c r="T140" s="60" t="s">
        <v>161</v>
      </c>
    </row>
    <row r="141" spans="2:65" s="1" customFormat="1" ht="22.8" customHeight="1">
      <c r="B141" s="28"/>
      <c r="C141" s="63" t="s">
        <v>127</v>
      </c>
      <c r="J141" s="123">
        <f>BK141</f>
        <v>0</v>
      </c>
      <c r="L141" s="28"/>
      <c r="M141" s="61"/>
      <c r="N141" s="52"/>
      <c r="O141" s="52"/>
      <c r="P141" s="124">
        <f>P142+P193+P301</f>
        <v>0</v>
      </c>
      <c r="Q141" s="52"/>
      <c r="R141" s="124">
        <f>R142+R193+R301</f>
        <v>310.83205150000003</v>
      </c>
      <c r="S141" s="52"/>
      <c r="T141" s="125">
        <f>T142+T193+T301</f>
        <v>0</v>
      </c>
      <c r="AT141" s="13" t="s">
        <v>73</v>
      </c>
      <c r="AU141" s="13" t="s">
        <v>128</v>
      </c>
      <c r="BK141" s="126">
        <f>BK142+BK193+BK301</f>
        <v>0</v>
      </c>
    </row>
    <row r="142" spans="2:65" s="11" customFormat="1" ht="25.95" customHeight="1">
      <c r="B142" s="127"/>
      <c r="D142" s="128" t="s">
        <v>73</v>
      </c>
      <c r="E142" s="129" t="s">
        <v>162</v>
      </c>
      <c r="F142" s="129" t="s">
        <v>163</v>
      </c>
      <c r="I142" s="130"/>
      <c r="J142" s="131">
        <f>BK142</f>
        <v>0</v>
      </c>
      <c r="L142" s="127"/>
      <c r="M142" s="132"/>
      <c r="P142" s="133">
        <f>P143+P154+P160+P164+P181+P191</f>
        <v>0</v>
      </c>
      <c r="R142" s="133">
        <f>R143+R154+R160+R164+R181+R191</f>
        <v>250.59447473000003</v>
      </c>
      <c r="T142" s="134">
        <f>T143+T154+T160+T164+T181+T191</f>
        <v>0</v>
      </c>
      <c r="AR142" s="128" t="s">
        <v>81</v>
      </c>
      <c r="AT142" s="135" t="s">
        <v>73</v>
      </c>
      <c r="AU142" s="135" t="s">
        <v>74</v>
      </c>
      <c r="AY142" s="128" t="s">
        <v>164</v>
      </c>
      <c r="BK142" s="136">
        <f>BK143+BK154+BK160+BK164+BK181+BK191</f>
        <v>0</v>
      </c>
    </row>
    <row r="143" spans="2:65" s="11" customFormat="1" ht="22.8" customHeight="1">
      <c r="B143" s="127"/>
      <c r="D143" s="128" t="s">
        <v>73</v>
      </c>
      <c r="E143" s="137" t="s">
        <v>81</v>
      </c>
      <c r="F143" s="137" t="s">
        <v>165</v>
      </c>
      <c r="I143" s="130"/>
      <c r="J143" s="138">
        <f>BK143</f>
        <v>0</v>
      </c>
      <c r="L143" s="127"/>
      <c r="M143" s="132"/>
      <c r="P143" s="133">
        <f>SUM(P144:P153)</f>
        <v>0</v>
      </c>
      <c r="R143" s="133">
        <f>SUM(R144:R153)</f>
        <v>9.2929999999999993</v>
      </c>
      <c r="T143" s="134">
        <f>SUM(T144:T153)</f>
        <v>0</v>
      </c>
      <c r="AR143" s="128" t="s">
        <v>81</v>
      </c>
      <c r="AT143" s="135" t="s">
        <v>73</v>
      </c>
      <c r="AU143" s="135" t="s">
        <v>81</v>
      </c>
      <c r="AY143" s="128" t="s">
        <v>164</v>
      </c>
      <c r="BK143" s="136">
        <f>SUM(BK144:BK153)</f>
        <v>0</v>
      </c>
    </row>
    <row r="144" spans="2:65" s="1" customFormat="1" ht="21.75" customHeight="1">
      <c r="B144" s="139"/>
      <c r="C144" s="140" t="s">
        <v>81</v>
      </c>
      <c r="D144" s="140" t="s">
        <v>166</v>
      </c>
      <c r="E144" s="141" t="s">
        <v>167</v>
      </c>
      <c r="F144" s="142" t="s">
        <v>168</v>
      </c>
      <c r="G144" s="143" t="s">
        <v>169</v>
      </c>
      <c r="H144" s="144">
        <v>101.75</v>
      </c>
      <c r="I144" s="145"/>
      <c r="J144" s="146">
        <f t="shared" ref="J144:J153" si="0">ROUND(I144*H144,2)</f>
        <v>0</v>
      </c>
      <c r="K144" s="147"/>
      <c r="L144" s="28"/>
      <c r="M144" s="148" t="s">
        <v>1</v>
      </c>
      <c r="N144" s="149" t="s">
        <v>40</v>
      </c>
      <c r="P144" s="150">
        <f t="shared" ref="P144:P153" si="1">O144*H144</f>
        <v>0</v>
      </c>
      <c r="Q144" s="150">
        <v>0</v>
      </c>
      <c r="R144" s="150">
        <f t="shared" ref="R144:R153" si="2">Q144*H144</f>
        <v>0</v>
      </c>
      <c r="S144" s="150">
        <v>0</v>
      </c>
      <c r="T144" s="151">
        <f t="shared" ref="T144:T153" si="3">S144*H144</f>
        <v>0</v>
      </c>
      <c r="AR144" s="152" t="s">
        <v>170</v>
      </c>
      <c r="AT144" s="152" t="s">
        <v>166</v>
      </c>
      <c r="AU144" s="152" t="s">
        <v>87</v>
      </c>
      <c r="AY144" s="13" t="s">
        <v>164</v>
      </c>
      <c r="BE144" s="153">
        <f t="shared" ref="BE144:BE153" si="4">IF(N144="základná",J144,0)</f>
        <v>0</v>
      </c>
      <c r="BF144" s="153">
        <f t="shared" ref="BF144:BF153" si="5">IF(N144="znížená",J144,0)</f>
        <v>0</v>
      </c>
      <c r="BG144" s="153">
        <f t="shared" ref="BG144:BG153" si="6">IF(N144="zákl. prenesená",J144,0)</f>
        <v>0</v>
      </c>
      <c r="BH144" s="153">
        <f t="shared" ref="BH144:BH153" si="7">IF(N144="zníž. prenesená",J144,0)</f>
        <v>0</v>
      </c>
      <c r="BI144" s="153">
        <f t="shared" ref="BI144:BI153" si="8">IF(N144="nulová",J144,0)</f>
        <v>0</v>
      </c>
      <c r="BJ144" s="13" t="s">
        <v>87</v>
      </c>
      <c r="BK144" s="153">
        <f t="shared" ref="BK144:BK153" si="9">ROUND(I144*H144,2)</f>
        <v>0</v>
      </c>
      <c r="BL144" s="13" t="s">
        <v>170</v>
      </c>
      <c r="BM144" s="152" t="s">
        <v>171</v>
      </c>
    </row>
    <row r="145" spans="2:65" s="1" customFormat="1" ht="24.15" customHeight="1">
      <c r="B145" s="139"/>
      <c r="C145" s="140" t="s">
        <v>87</v>
      </c>
      <c r="D145" s="140" t="s">
        <v>166</v>
      </c>
      <c r="E145" s="141" t="s">
        <v>172</v>
      </c>
      <c r="F145" s="142" t="s">
        <v>173</v>
      </c>
      <c r="G145" s="143" t="s">
        <v>169</v>
      </c>
      <c r="H145" s="144">
        <v>30.524999999999999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170</v>
      </c>
      <c r="AT145" s="152" t="s">
        <v>166</v>
      </c>
      <c r="AU145" s="152" t="s">
        <v>87</v>
      </c>
      <c r="AY145" s="13" t="s">
        <v>164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170</v>
      </c>
      <c r="BM145" s="152" t="s">
        <v>174</v>
      </c>
    </row>
    <row r="146" spans="2:65" s="1" customFormat="1" ht="21.75" customHeight="1">
      <c r="B146" s="139"/>
      <c r="C146" s="140" t="s">
        <v>175</v>
      </c>
      <c r="D146" s="140" t="s">
        <v>166</v>
      </c>
      <c r="E146" s="141" t="s">
        <v>176</v>
      </c>
      <c r="F146" s="142" t="s">
        <v>177</v>
      </c>
      <c r="G146" s="143" t="s">
        <v>169</v>
      </c>
      <c r="H146" s="144">
        <v>5.9859999999999998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170</v>
      </c>
      <c r="AT146" s="152" t="s">
        <v>166</v>
      </c>
      <c r="AU146" s="152" t="s">
        <v>87</v>
      </c>
      <c r="AY146" s="13" t="s">
        <v>164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170</v>
      </c>
      <c r="BM146" s="152" t="s">
        <v>178</v>
      </c>
    </row>
    <row r="147" spans="2:65" s="1" customFormat="1" ht="24.15" customHeight="1">
      <c r="B147" s="139"/>
      <c r="C147" s="140" t="s">
        <v>170</v>
      </c>
      <c r="D147" s="140" t="s">
        <v>166</v>
      </c>
      <c r="E147" s="141" t="s">
        <v>179</v>
      </c>
      <c r="F147" s="142" t="s">
        <v>180</v>
      </c>
      <c r="G147" s="143" t="s">
        <v>169</v>
      </c>
      <c r="H147" s="144">
        <v>1.796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170</v>
      </c>
      <c r="AT147" s="152" t="s">
        <v>166</v>
      </c>
      <c r="AU147" s="152" t="s">
        <v>87</v>
      </c>
      <c r="AY147" s="13" t="s">
        <v>164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170</v>
      </c>
      <c r="BM147" s="152" t="s">
        <v>181</v>
      </c>
    </row>
    <row r="148" spans="2:65" s="1" customFormat="1" ht="16.5" customHeight="1">
      <c r="B148" s="139"/>
      <c r="C148" s="140" t="s">
        <v>182</v>
      </c>
      <c r="D148" s="140" t="s">
        <v>166</v>
      </c>
      <c r="E148" s="141" t="s">
        <v>183</v>
      </c>
      <c r="F148" s="142" t="s">
        <v>184</v>
      </c>
      <c r="G148" s="143" t="s">
        <v>169</v>
      </c>
      <c r="H148" s="144">
        <v>29.515999999999998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170</v>
      </c>
      <c r="AT148" s="152" t="s">
        <v>166</v>
      </c>
      <c r="AU148" s="152" t="s">
        <v>87</v>
      </c>
      <c r="AY148" s="13" t="s">
        <v>164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170</v>
      </c>
      <c r="BM148" s="152" t="s">
        <v>185</v>
      </c>
    </row>
    <row r="149" spans="2:65" s="1" customFormat="1" ht="37.799999999999997" customHeight="1">
      <c r="B149" s="139"/>
      <c r="C149" s="140" t="s">
        <v>186</v>
      </c>
      <c r="D149" s="140" t="s">
        <v>166</v>
      </c>
      <c r="E149" s="141" t="s">
        <v>187</v>
      </c>
      <c r="F149" s="142" t="s">
        <v>188</v>
      </c>
      <c r="G149" s="143" t="s">
        <v>169</v>
      </c>
      <c r="H149" s="144">
        <v>8.8550000000000004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170</v>
      </c>
      <c r="AT149" s="152" t="s">
        <v>166</v>
      </c>
      <c r="AU149" s="152" t="s">
        <v>87</v>
      </c>
      <c r="AY149" s="13" t="s">
        <v>164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170</v>
      </c>
      <c r="BM149" s="152" t="s">
        <v>189</v>
      </c>
    </row>
    <row r="150" spans="2:65" s="1" customFormat="1" ht="33" customHeight="1">
      <c r="B150" s="139"/>
      <c r="C150" s="140" t="s">
        <v>190</v>
      </c>
      <c r="D150" s="140" t="s">
        <v>166</v>
      </c>
      <c r="E150" s="141" t="s">
        <v>191</v>
      </c>
      <c r="F150" s="142" t="s">
        <v>192</v>
      </c>
      <c r="G150" s="143" t="s">
        <v>169</v>
      </c>
      <c r="H150" s="144">
        <v>137.25200000000001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170</v>
      </c>
      <c r="AT150" s="152" t="s">
        <v>166</v>
      </c>
      <c r="AU150" s="152" t="s">
        <v>87</v>
      </c>
      <c r="AY150" s="13" t="s">
        <v>164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170</v>
      </c>
      <c r="BM150" s="152" t="s">
        <v>193</v>
      </c>
    </row>
    <row r="151" spans="2:65" s="1" customFormat="1" ht="24.15" customHeight="1">
      <c r="B151" s="139"/>
      <c r="C151" s="140" t="s">
        <v>194</v>
      </c>
      <c r="D151" s="140" t="s">
        <v>166</v>
      </c>
      <c r="E151" s="141" t="s">
        <v>195</v>
      </c>
      <c r="F151" s="142" t="s">
        <v>196</v>
      </c>
      <c r="G151" s="143" t="s">
        <v>169</v>
      </c>
      <c r="H151" s="144">
        <v>5.31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170</v>
      </c>
      <c r="AT151" s="152" t="s">
        <v>166</v>
      </c>
      <c r="AU151" s="152" t="s">
        <v>87</v>
      </c>
      <c r="AY151" s="13" t="s">
        <v>164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170</v>
      </c>
      <c r="BM151" s="152" t="s">
        <v>197</v>
      </c>
    </row>
    <row r="152" spans="2:65" s="1" customFormat="1" ht="16.5" customHeight="1">
      <c r="B152" s="139"/>
      <c r="C152" s="154" t="s">
        <v>198</v>
      </c>
      <c r="D152" s="154" t="s">
        <v>199</v>
      </c>
      <c r="E152" s="155" t="s">
        <v>200</v>
      </c>
      <c r="F152" s="156" t="s">
        <v>201</v>
      </c>
      <c r="G152" s="157" t="s">
        <v>202</v>
      </c>
      <c r="H152" s="158">
        <v>9.2929999999999993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40</v>
      </c>
      <c r="P152" s="150">
        <f t="shared" si="1"/>
        <v>0</v>
      </c>
      <c r="Q152" s="150">
        <v>1</v>
      </c>
      <c r="R152" s="150">
        <f t="shared" si="2"/>
        <v>9.2929999999999993</v>
      </c>
      <c r="S152" s="150">
        <v>0</v>
      </c>
      <c r="T152" s="151">
        <f t="shared" si="3"/>
        <v>0</v>
      </c>
      <c r="AR152" s="152" t="s">
        <v>194</v>
      </c>
      <c r="AT152" s="152" t="s">
        <v>199</v>
      </c>
      <c r="AU152" s="152" t="s">
        <v>87</v>
      </c>
      <c r="AY152" s="13" t="s">
        <v>164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170</v>
      </c>
      <c r="BM152" s="152" t="s">
        <v>203</v>
      </c>
    </row>
    <row r="153" spans="2:65" s="1" customFormat="1" ht="21.75" customHeight="1">
      <c r="B153" s="139"/>
      <c r="C153" s="140" t="s">
        <v>204</v>
      </c>
      <c r="D153" s="140" t="s">
        <v>166</v>
      </c>
      <c r="E153" s="141" t="s">
        <v>205</v>
      </c>
      <c r="F153" s="142" t="s">
        <v>206</v>
      </c>
      <c r="G153" s="143" t="s">
        <v>207</v>
      </c>
      <c r="H153" s="144">
        <v>234.86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170</v>
      </c>
      <c r="AT153" s="152" t="s">
        <v>166</v>
      </c>
      <c r="AU153" s="152" t="s">
        <v>87</v>
      </c>
      <c r="AY153" s="13" t="s">
        <v>164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170</v>
      </c>
      <c r="BM153" s="152" t="s">
        <v>208</v>
      </c>
    </row>
    <row r="154" spans="2:65" s="11" customFormat="1" ht="22.8" customHeight="1">
      <c r="B154" s="127"/>
      <c r="D154" s="128" t="s">
        <v>73</v>
      </c>
      <c r="E154" s="137" t="s">
        <v>87</v>
      </c>
      <c r="F154" s="137" t="s">
        <v>209</v>
      </c>
      <c r="I154" s="130"/>
      <c r="J154" s="138">
        <f>BK154</f>
        <v>0</v>
      </c>
      <c r="L154" s="127"/>
      <c r="M154" s="132"/>
      <c r="P154" s="133">
        <f>SUM(P155:P159)</f>
        <v>0</v>
      </c>
      <c r="R154" s="133">
        <f>SUM(R155:R159)</f>
        <v>157.27022597999999</v>
      </c>
      <c r="T154" s="134">
        <f>SUM(T155:T159)</f>
        <v>0</v>
      </c>
      <c r="AR154" s="128" t="s">
        <v>81</v>
      </c>
      <c r="AT154" s="135" t="s">
        <v>73</v>
      </c>
      <c r="AU154" s="135" t="s">
        <v>81</v>
      </c>
      <c r="AY154" s="128" t="s">
        <v>164</v>
      </c>
      <c r="BK154" s="136">
        <f>SUM(BK155:BK159)</f>
        <v>0</v>
      </c>
    </row>
    <row r="155" spans="2:65" s="1" customFormat="1" ht="24.15" customHeight="1">
      <c r="B155" s="139"/>
      <c r="C155" s="140" t="s">
        <v>210</v>
      </c>
      <c r="D155" s="140" t="s">
        <v>166</v>
      </c>
      <c r="E155" s="141" t="s">
        <v>211</v>
      </c>
      <c r="F155" s="142" t="s">
        <v>212</v>
      </c>
      <c r="G155" s="143" t="s">
        <v>169</v>
      </c>
      <c r="H155" s="144">
        <v>26.597000000000001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40</v>
      </c>
      <c r="P155" s="150">
        <f>O155*H155</f>
        <v>0</v>
      </c>
      <c r="Q155" s="150">
        <v>2.0699999999999998</v>
      </c>
      <c r="R155" s="150">
        <f>Q155*H155</f>
        <v>55.055790000000002</v>
      </c>
      <c r="S155" s="150">
        <v>0</v>
      </c>
      <c r="T155" s="151">
        <f>S155*H155</f>
        <v>0</v>
      </c>
      <c r="AR155" s="152" t="s">
        <v>170</v>
      </c>
      <c r="AT155" s="152" t="s">
        <v>166</v>
      </c>
      <c r="AU155" s="152" t="s">
        <v>87</v>
      </c>
      <c r="AY155" s="13" t="s">
        <v>164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87</v>
      </c>
      <c r="BK155" s="153">
        <f>ROUND(I155*H155,2)</f>
        <v>0</v>
      </c>
      <c r="BL155" s="13" t="s">
        <v>170</v>
      </c>
      <c r="BM155" s="152" t="s">
        <v>213</v>
      </c>
    </row>
    <row r="156" spans="2:65" s="1" customFormat="1" ht="37.799999999999997" customHeight="1">
      <c r="B156" s="139"/>
      <c r="C156" s="140" t="s">
        <v>214</v>
      </c>
      <c r="D156" s="140" t="s">
        <v>166</v>
      </c>
      <c r="E156" s="141" t="s">
        <v>215</v>
      </c>
      <c r="F156" s="142" t="s">
        <v>216</v>
      </c>
      <c r="G156" s="143" t="s">
        <v>169</v>
      </c>
      <c r="H156" s="144">
        <v>15.21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40</v>
      </c>
      <c r="P156" s="150">
        <f>O156*H156</f>
        <v>0</v>
      </c>
      <c r="Q156" s="150">
        <v>2.1544500000000002</v>
      </c>
      <c r="R156" s="150">
        <f>Q156*H156</f>
        <v>32.769184500000001</v>
      </c>
      <c r="S156" s="150">
        <v>0</v>
      </c>
      <c r="T156" s="151">
        <f>S156*H156</f>
        <v>0</v>
      </c>
      <c r="AR156" s="152" t="s">
        <v>170</v>
      </c>
      <c r="AT156" s="152" t="s">
        <v>166</v>
      </c>
      <c r="AU156" s="152" t="s">
        <v>87</v>
      </c>
      <c r="AY156" s="13" t="s">
        <v>164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87</v>
      </c>
      <c r="BK156" s="153">
        <f>ROUND(I156*H156,2)</f>
        <v>0</v>
      </c>
      <c r="BL156" s="13" t="s">
        <v>170</v>
      </c>
      <c r="BM156" s="152" t="s">
        <v>217</v>
      </c>
    </row>
    <row r="157" spans="2:65" s="1" customFormat="1" ht="24.15" customHeight="1">
      <c r="B157" s="139"/>
      <c r="C157" s="140" t="s">
        <v>218</v>
      </c>
      <c r="D157" s="140" t="s">
        <v>166</v>
      </c>
      <c r="E157" s="141" t="s">
        <v>219</v>
      </c>
      <c r="F157" s="142" t="s">
        <v>220</v>
      </c>
      <c r="G157" s="143" t="s">
        <v>169</v>
      </c>
      <c r="H157" s="144">
        <v>23.504000000000001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40</v>
      </c>
      <c r="P157" s="150">
        <f>O157*H157</f>
        <v>0</v>
      </c>
      <c r="Q157" s="150">
        <v>2.4157199999999999</v>
      </c>
      <c r="R157" s="150">
        <f>Q157*H157</f>
        <v>56.779082879999997</v>
      </c>
      <c r="S157" s="150">
        <v>0</v>
      </c>
      <c r="T157" s="151">
        <f>S157*H157</f>
        <v>0</v>
      </c>
      <c r="AR157" s="152" t="s">
        <v>170</v>
      </c>
      <c r="AT157" s="152" t="s">
        <v>166</v>
      </c>
      <c r="AU157" s="152" t="s">
        <v>87</v>
      </c>
      <c r="AY157" s="13" t="s">
        <v>164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87</v>
      </c>
      <c r="BK157" s="153">
        <f>ROUND(I157*H157,2)</f>
        <v>0</v>
      </c>
      <c r="BL157" s="13" t="s">
        <v>170</v>
      </c>
      <c r="BM157" s="152" t="s">
        <v>221</v>
      </c>
    </row>
    <row r="158" spans="2:65" s="1" customFormat="1" ht="24.15" customHeight="1">
      <c r="B158" s="139"/>
      <c r="C158" s="140" t="s">
        <v>222</v>
      </c>
      <c r="D158" s="140" t="s">
        <v>166</v>
      </c>
      <c r="E158" s="141" t="s">
        <v>223</v>
      </c>
      <c r="F158" s="142" t="s">
        <v>224</v>
      </c>
      <c r="G158" s="143" t="s">
        <v>202</v>
      </c>
      <c r="H158" s="144">
        <v>0.30399999999999999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1.01895</v>
      </c>
      <c r="R158" s="150">
        <f>Q158*H158</f>
        <v>0.3097608</v>
      </c>
      <c r="S158" s="150">
        <v>0</v>
      </c>
      <c r="T158" s="151">
        <f>S158*H158</f>
        <v>0</v>
      </c>
      <c r="AR158" s="152" t="s">
        <v>170</v>
      </c>
      <c r="AT158" s="152" t="s">
        <v>166</v>
      </c>
      <c r="AU158" s="152" t="s">
        <v>87</v>
      </c>
      <c r="AY158" s="13" t="s">
        <v>164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87</v>
      </c>
      <c r="BK158" s="153">
        <f>ROUND(I158*H158,2)</f>
        <v>0</v>
      </c>
      <c r="BL158" s="13" t="s">
        <v>170</v>
      </c>
      <c r="BM158" s="152" t="s">
        <v>225</v>
      </c>
    </row>
    <row r="159" spans="2:65" s="1" customFormat="1" ht="16.5" customHeight="1">
      <c r="B159" s="139"/>
      <c r="C159" s="140" t="s">
        <v>226</v>
      </c>
      <c r="D159" s="140" t="s">
        <v>166</v>
      </c>
      <c r="E159" s="141" t="s">
        <v>227</v>
      </c>
      <c r="F159" s="142" t="s">
        <v>228</v>
      </c>
      <c r="G159" s="143" t="s">
        <v>169</v>
      </c>
      <c r="H159" s="144">
        <v>5.1150000000000002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40</v>
      </c>
      <c r="P159" s="150">
        <f>O159*H159</f>
        <v>0</v>
      </c>
      <c r="Q159" s="150">
        <v>2.4157199999999999</v>
      </c>
      <c r="R159" s="150">
        <f>Q159*H159</f>
        <v>12.356407799999999</v>
      </c>
      <c r="S159" s="150">
        <v>0</v>
      </c>
      <c r="T159" s="151">
        <f>S159*H159</f>
        <v>0</v>
      </c>
      <c r="AR159" s="152" t="s">
        <v>170</v>
      </c>
      <c r="AT159" s="152" t="s">
        <v>166</v>
      </c>
      <c r="AU159" s="152" t="s">
        <v>87</v>
      </c>
      <c r="AY159" s="13" t="s">
        <v>164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87</v>
      </c>
      <c r="BK159" s="153">
        <f>ROUND(I159*H159,2)</f>
        <v>0</v>
      </c>
      <c r="BL159" s="13" t="s">
        <v>170</v>
      </c>
      <c r="BM159" s="152" t="s">
        <v>229</v>
      </c>
    </row>
    <row r="160" spans="2:65" s="11" customFormat="1" ht="22.8" customHeight="1">
      <c r="B160" s="127"/>
      <c r="D160" s="128" t="s">
        <v>73</v>
      </c>
      <c r="E160" s="137" t="s">
        <v>182</v>
      </c>
      <c r="F160" s="137" t="s">
        <v>230</v>
      </c>
      <c r="I160" s="130"/>
      <c r="J160" s="138">
        <f>BK160</f>
        <v>0</v>
      </c>
      <c r="L160" s="127"/>
      <c r="M160" s="132"/>
      <c r="P160" s="133">
        <f>SUM(P161:P163)</f>
        <v>0</v>
      </c>
      <c r="R160" s="133">
        <f>SUM(R161:R163)</f>
        <v>26.955607999999998</v>
      </c>
      <c r="T160" s="134">
        <f>SUM(T161:T163)</f>
        <v>0</v>
      </c>
      <c r="AR160" s="128" t="s">
        <v>81</v>
      </c>
      <c r="AT160" s="135" t="s">
        <v>73</v>
      </c>
      <c r="AU160" s="135" t="s">
        <v>81</v>
      </c>
      <c r="AY160" s="128" t="s">
        <v>164</v>
      </c>
      <c r="BK160" s="136">
        <f>SUM(BK161:BK163)</f>
        <v>0</v>
      </c>
    </row>
    <row r="161" spans="2:65" s="1" customFormat="1" ht="24.15" customHeight="1">
      <c r="B161" s="139"/>
      <c r="C161" s="140" t="s">
        <v>231</v>
      </c>
      <c r="D161" s="140" t="s">
        <v>166</v>
      </c>
      <c r="E161" s="141" t="s">
        <v>232</v>
      </c>
      <c r="F161" s="142" t="s">
        <v>233</v>
      </c>
      <c r="G161" s="143" t="s">
        <v>169</v>
      </c>
      <c r="H161" s="144">
        <v>9.4079999999999995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40</v>
      </c>
      <c r="P161" s="150">
        <f>O161*H161</f>
        <v>0</v>
      </c>
      <c r="Q161" s="150">
        <v>1.9312499999999999</v>
      </c>
      <c r="R161" s="150">
        <f>Q161*H161</f>
        <v>18.169199999999996</v>
      </c>
      <c r="S161" s="150">
        <v>0</v>
      </c>
      <c r="T161" s="151">
        <f>S161*H161</f>
        <v>0</v>
      </c>
      <c r="AR161" s="152" t="s">
        <v>170</v>
      </c>
      <c r="AT161" s="152" t="s">
        <v>166</v>
      </c>
      <c r="AU161" s="152" t="s">
        <v>87</v>
      </c>
      <c r="AY161" s="13" t="s">
        <v>164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87</v>
      </c>
      <c r="BK161" s="153">
        <f>ROUND(I161*H161,2)</f>
        <v>0</v>
      </c>
      <c r="BL161" s="13" t="s">
        <v>170</v>
      </c>
      <c r="BM161" s="152" t="s">
        <v>234</v>
      </c>
    </row>
    <row r="162" spans="2:65" s="1" customFormat="1" ht="37.799999999999997" customHeight="1">
      <c r="B162" s="139"/>
      <c r="C162" s="140" t="s">
        <v>235</v>
      </c>
      <c r="D162" s="140" t="s">
        <v>166</v>
      </c>
      <c r="E162" s="141" t="s">
        <v>236</v>
      </c>
      <c r="F162" s="142" t="s">
        <v>237</v>
      </c>
      <c r="G162" s="143" t="s">
        <v>207</v>
      </c>
      <c r="H162" s="144">
        <v>31.36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40</v>
      </c>
      <c r="P162" s="150">
        <f>O162*H162</f>
        <v>0</v>
      </c>
      <c r="Q162" s="150">
        <v>9.2499999999999999E-2</v>
      </c>
      <c r="R162" s="150">
        <f>Q162*H162</f>
        <v>2.9007999999999998</v>
      </c>
      <c r="S162" s="150">
        <v>0</v>
      </c>
      <c r="T162" s="151">
        <f>S162*H162</f>
        <v>0</v>
      </c>
      <c r="AR162" s="152" t="s">
        <v>170</v>
      </c>
      <c r="AT162" s="152" t="s">
        <v>166</v>
      </c>
      <c r="AU162" s="152" t="s">
        <v>87</v>
      </c>
      <c r="AY162" s="13" t="s">
        <v>164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87</v>
      </c>
      <c r="BK162" s="153">
        <f>ROUND(I162*H162,2)</f>
        <v>0</v>
      </c>
      <c r="BL162" s="13" t="s">
        <v>170</v>
      </c>
      <c r="BM162" s="152" t="s">
        <v>238</v>
      </c>
    </row>
    <row r="163" spans="2:65" s="1" customFormat="1" ht="16.5" customHeight="1">
      <c r="B163" s="139"/>
      <c r="C163" s="154" t="s">
        <v>239</v>
      </c>
      <c r="D163" s="154" t="s">
        <v>199</v>
      </c>
      <c r="E163" s="155" t="s">
        <v>240</v>
      </c>
      <c r="F163" s="156" t="s">
        <v>241</v>
      </c>
      <c r="G163" s="157" t="s">
        <v>207</v>
      </c>
      <c r="H163" s="158">
        <v>31.986999999999998</v>
      </c>
      <c r="I163" s="159"/>
      <c r="J163" s="160">
        <f>ROUND(I163*H163,2)</f>
        <v>0</v>
      </c>
      <c r="K163" s="161"/>
      <c r="L163" s="162"/>
      <c r="M163" s="163" t="s">
        <v>1</v>
      </c>
      <c r="N163" s="164" t="s">
        <v>40</v>
      </c>
      <c r="P163" s="150">
        <f>O163*H163</f>
        <v>0</v>
      </c>
      <c r="Q163" s="150">
        <v>0.184</v>
      </c>
      <c r="R163" s="150">
        <f>Q163*H163</f>
        <v>5.8856079999999995</v>
      </c>
      <c r="S163" s="150">
        <v>0</v>
      </c>
      <c r="T163" s="151">
        <f>S163*H163</f>
        <v>0</v>
      </c>
      <c r="AR163" s="152" t="s">
        <v>194</v>
      </c>
      <c r="AT163" s="152" t="s">
        <v>199</v>
      </c>
      <c r="AU163" s="152" t="s">
        <v>87</v>
      </c>
      <c r="AY163" s="13" t="s">
        <v>164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87</v>
      </c>
      <c r="BK163" s="153">
        <f>ROUND(I163*H163,2)</f>
        <v>0</v>
      </c>
      <c r="BL163" s="13" t="s">
        <v>170</v>
      </c>
      <c r="BM163" s="152" t="s">
        <v>242</v>
      </c>
    </row>
    <row r="164" spans="2:65" s="11" customFormat="1" ht="22.8" customHeight="1">
      <c r="B164" s="127"/>
      <c r="D164" s="128" t="s">
        <v>73</v>
      </c>
      <c r="E164" s="137" t="s">
        <v>186</v>
      </c>
      <c r="F164" s="137" t="s">
        <v>243</v>
      </c>
      <c r="I164" s="130"/>
      <c r="J164" s="138">
        <f>BK164</f>
        <v>0</v>
      </c>
      <c r="L164" s="127"/>
      <c r="M164" s="132"/>
      <c r="P164" s="133">
        <f>SUM(P165:P180)</f>
        <v>0</v>
      </c>
      <c r="R164" s="133">
        <f>SUM(R165:R180)</f>
        <v>14.301847250000002</v>
      </c>
      <c r="T164" s="134">
        <f>SUM(T165:T180)</f>
        <v>0</v>
      </c>
      <c r="AR164" s="128" t="s">
        <v>81</v>
      </c>
      <c r="AT164" s="135" t="s">
        <v>73</v>
      </c>
      <c r="AU164" s="135" t="s">
        <v>81</v>
      </c>
      <c r="AY164" s="128" t="s">
        <v>164</v>
      </c>
      <c r="BK164" s="136">
        <f>SUM(BK165:BK180)</f>
        <v>0</v>
      </c>
    </row>
    <row r="165" spans="2:65" s="1" customFormat="1" ht="33" customHeight="1">
      <c r="B165" s="139"/>
      <c r="C165" s="140" t="s">
        <v>7</v>
      </c>
      <c r="D165" s="140" t="s">
        <v>166</v>
      </c>
      <c r="E165" s="141" t="s">
        <v>244</v>
      </c>
      <c r="F165" s="142" t="s">
        <v>245</v>
      </c>
      <c r="G165" s="143" t="s">
        <v>207</v>
      </c>
      <c r="H165" s="144">
        <v>31.46</v>
      </c>
      <c r="I165" s="145"/>
      <c r="J165" s="146">
        <f t="shared" ref="J165:J180" si="10">ROUND(I165*H165,2)</f>
        <v>0</v>
      </c>
      <c r="K165" s="147"/>
      <c r="L165" s="28"/>
      <c r="M165" s="148" t="s">
        <v>1</v>
      </c>
      <c r="N165" s="149" t="s">
        <v>40</v>
      </c>
      <c r="P165" s="150">
        <f t="shared" ref="P165:P180" si="11">O165*H165</f>
        <v>0</v>
      </c>
      <c r="Q165" s="150">
        <v>3.5E-4</v>
      </c>
      <c r="R165" s="150">
        <f t="shared" ref="R165:R180" si="12">Q165*H165</f>
        <v>1.1011E-2</v>
      </c>
      <c r="S165" s="150">
        <v>0</v>
      </c>
      <c r="T165" s="151">
        <f t="shared" ref="T165:T180" si="13">S165*H165</f>
        <v>0</v>
      </c>
      <c r="AR165" s="152" t="s">
        <v>170</v>
      </c>
      <c r="AT165" s="152" t="s">
        <v>166</v>
      </c>
      <c r="AU165" s="152" t="s">
        <v>87</v>
      </c>
      <c r="AY165" s="13" t="s">
        <v>164</v>
      </c>
      <c r="BE165" s="153">
        <f t="shared" ref="BE165:BE180" si="14">IF(N165="základná",J165,0)</f>
        <v>0</v>
      </c>
      <c r="BF165" s="153">
        <f t="shared" ref="BF165:BF180" si="15">IF(N165="znížená",J165,0)</f>
        <v>0</v>
      </c>
      <c r="BG165" s="153">
        <f t="shared" ref="BG165:BG180" si="16">IF(N165="zákl. prenesená",J165,0)</f>
        <v>0</v>
      </c>
      <c r="BH165" s="153">
        <f t="shared" ref="BH165:BH180" si="17">IF(N165="zníž. prenesená",J165,0)</f>
        <v>0</v>
      </c>
      <c r="BI165" s="153">
        <f t="shared" ref="BI165:BI180" si="18">IF(N165="nulová",J165,0)</f>
        <v>0</v>
      </c>
      <c r="BJ165" s="13" t="s">
        <v>87</v>
      </c>
      <c r="BK165" s="153">
        <f t="shared" ref="BK165:BK180" si="19">ROUND(I165*H165,2)</f>
        <v>0</v>
      </c>
      <c r="BL165" s="13" t="s">
        <v>170</v>
      </c>
      <c r="BM165" s="152" t="s">
        <v>246</v>
      </c>
    </row>
    <row r="166" spans="2:65" s="1" customFormat="1" ht="24.15" customHeight="1">
      <c r="B166" s="139"/>
      <c r="C166" s="140" t="s">
        <v>247</v>
      </c>
      <c r="D166" s="140" t="s">
        <v>166</v>
      </c>
      <c r="E166" s="141" t="s">
        <v>248</v>
      </c>
      <c r="F166" s="142" t="s">
        <v>249</v>
      </c>
      <c r="G166" s="143" t="s">
        <v>207</v>
      </c>
      <c r="H166" s="144">
        <v>31.46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2.3000000000000001E-4</v>
      </c>
      <c r="R166" s="150">
        <f t="shared" si="12"/>
        <v>7.2358000000000006E-3</v>
      </c>
      <c r="S166" s="150">
        <v>0</v>
      </c>
      <c r="T166" s="151">
        <f t="shared" si="13"/>
        <v>0</v>
      </c>
      <c r="AR166" s="152" t="s">
        <v>170</v>
      </c>
      <c r="AT166" s="152" t="s">
        <v>166</v>
      </c>
      <c r="AU166" s="152" t="s">
        <v>87</v>
      </c>
      <c r="AY166" s="13" t="s">
        <v>164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170</v>
      </c>
      <c r="BM166" s="152" t="s">
        <v>250</v>
      </c>
    </row>
    <row r="167" spans="2:65" s="1" customFormat="1" ht="24.15" customHeight="1">
      <c r="B167" s="139"/>
      <c r="C167" s="140" t="s">
        <v>251</v>
      </c>
      <c r="D167" s="140" t="s">
        <v>166</v>
      </c>
      <c r="E167" s="141" t="s">
        <v>252</v>
      </c>
      <c r="F167" s="142" t="s">
        <v>253</v>
      </c>
      <c r="G167" s="143" t="s">
        <v>207</v>
      </c>
      <c r="H167" s="144">
        <v>31.46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4.0000000000000002E-4</v>
      </c>
      <c r="R167" s="150">
        <f t="shared" si="12"/>
        <v>1.2584000000000001E-2</v>
      </c>
      <c r="S167" s="150">
        <v>0</v>
      </c>
      <c r="T167" s="151">
        <f t="shared" si="13"/>
        <v>0</v>
      </c>
      <c r="AR167" s="152" t="s">
        <v>170</v>
      </c>
      <c r="AT167" s="152" t="s">
        <v>166</v>
      </c>
      <c r="AU167" s="152" t="s">
        <v>87</v>
      </c>
      <c r="AY167" s="13" t="s">
        <v>164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170</v>
      </c>
      <c r="BM167" s="152" t="s">
        <v>254</v>
      </c>
    </row>
    <row r="168" spans="2:65" s="1" customFormat="1" ht="24.15" customHeight="1">
      <c r="B168" s="139"/>
      <c r="C168" s="140" t="s">
        <v>255</v>
      </c>
      <c r="D168" s="140" t="s">
        <v>166</v>
      </c>
      <c r="E168" s="141" t="s">
        <v>256</v>
      </c>
      <c r="F168" s="142" t="s">
        <v>257</v>
      </c>
      <c r="G168" s="143" t="s">
        <v>207</v>
      </c>
      <c r="H168" s="144">
        <v>31.46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3.9199999999999999E-3</v>
      </c>
      <c r="R168" s="150">
        <f t="shared" si="12"/>
        <v>0.12332319999999999</v>
      </c>
      <c r="S168" s="150">
        <v>0</v>
      </c>
      <c r="T168" s="151">
        <f t="shared" si="13"/>
        <v>0</v>
      </c>
      <c r="AR168" s="152" t="s">
        <v>170</v>
      </c>
      <c r="AT168" s="152" t="s">
        <v>166</v>
      </c>
      <c r="AU168" s="152" t="s">
        <v>87</v>
      </c>
      <c r="AY168" s="13" t="s">
        <v>164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170</v>
      </c>
      <c r="BM168" s="152" t="s">
        <v>258</v>
      </c>
    </row>
    <row r="169" spans="2:65" s="1" customFormat="1" ht="24.15" customHeight="1">
      <c r="B169" s="139"/>
      <c r="C169" s="140" t="s">
        <v>259</v>
      </c>
      <c r="D169" s="140" t="s">
        <v>166</v>
      </c>
      <c r="E169" s="141" t="s">
        <v>260</v>
      </c>
      <c r="F169" s="142" t="s">
        <v>261</v>
      </c>
      <c r="G169" s="143" t="s">
        <v>207</v>
      </c>
      <c r="H169" s="144">
        <v>31.46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4.15E-3</v>
      </c>
      <c r="R169" s="150">
        <f t="shared" si="12"/>
        <v>0.13055900000000001</v>
      </c>
      <c r="S169" s="150">
        <v>0</v>
      </c>
      <c r="T169" s="151">
        <f t="shared" si="13"/>
        <v>0</v>
      </c>
      <c r="AR169" s="152" t="s">
        <v>170</v>
      </c>
      <c r="AT169" s="152" t="s">
        <v>166</v>
      </c>
      <c r="AU169" s="152" t="s">
        <v>87</v>
      </c>
      <c r="AY169" s="13" t="s">
        <v>164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170</v>
      </c>
      <c r="BM169" s="152" t="s">
        <v>262</v>
      </c>
    </row>
    <row r="170" spans="2:65" s="1" customFormat="1" ht="24.15" customHeight="1">
      <c r="B170" s="139"/>
      <c r="C170" s="140" t="s">
        <v>263</v>
      </c>
      <c r="D170" s="140" t="s">
        <v>166</v>
      </c>
      <c r="E170" s="141" t="s">
        <v>264</v>
      </c>
      <c r="F170" s="142" t="s">
        <v>265</v>
      </c>
      <c r="G170" s="143" t="s">
        <v>207</v>
      </c>
      <c r="H170" s="144">
        <v>29.145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4.2000000000000002E-4</v>
      </c>
      <c r="R170" s="150">
        <f t="shared" si="12"/>
        <v>1.2240900000000001E-2</v>
      </c>
      <c r="S170" s="150">
        <v>0</v>
      </c>
      <c r="T170" s="151">
        <f t="shared" si="13"/>
        <v>0</v>
      </c>
      <c r="AR170" s="152" t="s">
        <v>170</v>
      </c>
      <c r="AT170" s="152" t="s">
        <v>166</v>
      </c>
      <c r="AU170" s="152" t="s">
        <v>87</v>
      </c>
      <c r="AY170" s="13" t="s">
        <v>164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170</v>
      </c>
      <c r="BM170" s="152" t="s">
        <v>266</v>
      </c>
    </row>
    <row r="171" spans="2:65" s="1" customFormat="1" ht="24.15" customHeight="1">
      <c r="B171" s="139"/>
      <c r="C171" s="140" t="s">
        <v>267</v>
      </c>
      <c r="D171" s="140" t="s">
        <v>166</v>
      </c>
      <c r="E171" s="141" t="s">
        <v>268</v>
      </c>
      <c r="F171" s="142" t="s">
        <v>269</v>
      </c>
      <c r="G171" s="143" t="s">
        <v>207</v>
      </c>
      <c r="H171" s="144">
        <v>304.15499999999997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3.5E-4</v>
      </c>
      <c r="R171" s="150">
        <f t="shared" si="12"/>
        <v>0.10645424999999999</v>
      </c>
      <c r="S171" s="150">
        <v>0</v>
      </c>
      <c r="T171" s="151">
        <f t="shared" si="13"/>
        <v>0</v>
      </c>
      <c r="AR171" s="152" t="s">
        <v>170</v>
      </c>
      <c r="AT171" s="152" t="s">
        <v>166</v>
      </c>
      <c r="AU171" s="152" t="s">
        <v>87</v>
      </c>
      <c r="AY171" s="13" t="s">
        <v>164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170</v>
      </c>
      <c r="BM171" s="152" t="s">
        <v>270</v>
      </c>
    </row>
    <row r="172" spans="2:65" s="1" customFormat="1" ht="24.15" customHeight="1">
      <c r="B172" s="139"/>
      <c r="C172" s="140" t="s">
        <v>271</v>
      </c>
      <c r="D172" s="140" t="s">
        <v>166</v>
      </c>
      <c r="E172" s="141" t="s">
        <v>272</v>
      </c>
      <c r="F172" s="142" t="s">
        <v>273</v>
      </c>
      <c r="G172" s="143" t="s">
        <v>207</v>
      </c>
      <c r="H172" s="144">
        <v>333.59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2.3000000000000001E-4</v>
      </c>
      <c r="R172" s="150">
        <f t="shared" si="12"/>
        <v>7.6725699999999994E-2</v>
      </c>
      <c r="S172" s="150">
        <v>0</v>
      </c>
      <c r="T172" s="151">
        <f t="shared" si="13"/>
        <v>0</v>
      </c>
      <c r="AR172" s="152" t="s">
        <v>170</v>
      </c>
      <c r="AT172" s="152" t="s">
        <v>166</v>
      </c>
      <c r="AU172" s="152" t="s">
        <v>87</v>
      </c>
      <c r="AY172" s="13" t="s">
        <v>164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170</v>
      </c>
      <c r="BM172" s="152" t="s">
        <v>274</v>
      </c>
    </row>
    <row r="173" spans="2:65" s="1" customFormat="1" ht="24.15" customHeight="1">
      <c r="B173" s="139"/>
      <c r="C173" s="140" t="s">
        <v>275</v>
      </c>
      <c r="D173" s="140" t="s">
        <v>166</v>
      </c>
      <c r="E173" s="141" t="s">
        <v>276</v>
      </c>
      <c r="F173" s="142" t="s">
        <v>277</v>
      </c>
      <c r="G173" s="143" t="s">
        <v>207</v>
      </c>
      <c r="H173" s="144">
        <v>333.59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4.0000000000000002E-4</v>
      </c>
      <c r="R173" s="150">
        <f t="shared" si="12"/>
        <v>0.133436</v>
      </c>
      <c r="S173" s="150">
        <v>0</v>
      </c>
      <c r="T173" s="151">
        <f t="shared" si="13"/>
        <v>0</v>
      </c>
      <c r="AR173" s="152" t="s">
        <v>170</v>
      </c>
      <c r="AT173" s="152" t="s">
        <v>166</v>
      </c>
      <c r="AU173" s="152" t="s">
        <v>87</v>
      </c>
      <c r="AY173" s="13" t="s">
        <v>164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170</v>
      </c>
      <c r="BM173" s="152" t="s">
        <v>278</v>
      </c>
    </row>
    <row r="174" spans="2:65" s="1" customFormat="1" ht="24.15" customHeight="1">
      <c r="B174" s="139"/>
      <c r="C174" s="140" t="s">
        <v>279</v>
      </c>
      <c r="D174" s="140" t="s">
        <v>166</v>
      </c>
      <c r="E174" s="141" t="s">
        <v>280</v>
      </c>
      <c r="F174" s="142" t="s">
        <v>281</v>
      </c>
      <c r="G174" s="143" t="s">
        <v>207</v>
      </c>
      <c r="H174" s="144">
        <v>333.59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3.9199999999999999E-3</v>
      </c>
      <c r="R174" s="150">
        <f t="shared" si="12"/>
        <v>1.3076728</v>
      </c>
      <c r="S174" s="150">
        <v>0</v>
      </c>
      <c r="T174" s="151">
        <f t="shared" si="13"/>
        <v>0</v>
      </c>
      <c r="AR174" s="152" t="s">
        <v>170</v>
      </c>
      <c r="AT174" s="152" t="s">
        <v>166</v>
      </c>
      <c r="AU174" s="152" t="s">
        <v>87</v>
      </c>
      <c r="AY174" s="13" t="s">
        <v>164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170</v>
      </c>
      <c r="BM174" s="152" t="s">
        <v>282</v>
      </c>
    </row>
    <row r="175" spans="2:65" s="1" customFormat="1" ht="24.15" customHeight="1">
      <c r="B175" s="139"/>
      <c r="C175" s="140" t="s">
        <v>283</v>
      </c>
      <c r="D175" s="140" t="s">
        <v>166</v>
      </c>
      <c r="E175" s="141" t="s">
        <v>284</v>
      </c>
      <c r="F175" s="142" t="s">
        <v>285</v>
      </c>
      <c r="G175" s="143" t="s">
        <v>207</v>
      </c>
      <c r="H175" s="144">
        <v>319.31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4.15E-3</v>
      </c>
      <c r="R175" s="150">
        <f t="shared" si="12"/>
        <v>1.3251364999999999</v>
      </c>
      <c r="S175" s="150">
        <v>0</v>
      </c>
      <c r="T175" s="151">
        <f t="shared" si="13"/>
        <v>0</v>
      </c>
      <c r="AR175" s="152" t="s">
        <v>170</v>
      </c>
      <c r="AT175" s="152" t="s">
        <v>166</v>
      </c>
      <c r="AU175" s="152" t="s">
        <v>87</v>
      </c>
      <c r="AY175" s="13" t="s">
        <v>164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170</v>
      </c>
      <c r="BM175" s="152" t="s">
        <v>286</v>
      </c>
    </row>
    <row r="176" spans="2:65" s="1" customFormat="1" ht="24.15" customHeight="1">
      <c r="B176" s="139"/>
      <c r="C176" s="140" t="s">
        <v>287</v>
      </c>
      <c r="D176" s="140" t="s">
        <v>166</v>
      </c>
      <c r="E176" s="141" t="s">
        <v>288</v>
      </c>
      <c r="F176" s="142" t="s">
        <v>289</v>
      </c>
      <c r="G176" s="143" t="s">
        <v>207</v>
      </c>
      <c r="H176" s="144">
        <v>304.15499999999997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40</v>
      </c>
      <c r="P176" s="150">
        <f t="shared" si="11"/>
        <v>0</v>
      </c>
      <c r="Q176" s="150">
        <v>3.363E-2</v>
      </c>
      <c r="R176" s="150">
        <f t="shared" si="12"/>
        <v>10.22873265</v>
      </c>
      <c r="S176" s="150">
        <v>0</v>
      </c>
      <c r="T176" s="151">
        <f t="shared" si="13"/>
        <v>0</v>
      </c>
      <c r="AR176" s="152" t="s">
        <v>170</v>
      </c>
      <c r="AT176" s="152" t="s">
        <v>166</v>
      </c>
      <c r="AU176" s="152" t="s">
        <v>87</v>
      </c>
      <c r="AY176" s="13" t="s">
        <v>164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170</v>
      </c>
      <c r="BM176" s="152" t="s">
        <v>290</v>
      </c>
    </row>
    <row r="177" spans="2:65" s="1" customFormat="1" ht="37.799999999999997" customHeight="1">
      <c r="B177" s="139"/>
      <c r="C177" s="140" t="s">
        <v>291</v>
      </c>
      <c r="D177" s="140" t="s">
        <v>166</v>
      </c>
      <c r="E177" s="141" t="s">
        <v>292</v>
      </c>
      <c r="F177" s="142" t="s">
        <v>293</v>
      </c>
      <c r="G177" s="143" t="s">
        <v>207</v>
      </c>
      <c r="H177" s="144">
        <v>41.969000000000001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40</v>
      </c>
      <c r="P177" s="150">
        <f t="shared" si="11"/>
        <v>0</v>
      </c>
      <c r="Q177" s="150">
        <v>1.3050000000000001E-2</v>
      </c>
      <c r="R177" s="150">
        <f t="shared" si="12"/>
        <v>0.54769545000000008</v>
      </c>
      <c r="S177" s="150">
        <v>0</v>
      </c>
      <c r="T177" s="151">
        <f t="shared" si="13"/>
        <v>0</v>
      </c>
      <c r="AR177" s="152" t="s">
        <v>170</v>
      </c>
      <c r="AT177" s="152" t="s">
        <v>166</v>
      </c>
      <c r="AU177" s="152" t="s">
        <v>87</v>
      </c>
      <c r="AY177" s="13" t="s">
        <v>164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170</v>
      </c>
      <c r="BM177" s="152" t="s">
        <v>294</v>
      </c>
    </row>
    <row r="178" spans="2:65" s="1" customFormat="1" ht="24.15" customHeight="1">
      <c r="B178" s="139"/>
      <c r="C178" s="140" t="s">
        <v>295</v>
      </c>
      <c r="D178" s="140" t="s">
        <v>166</v>
      </c>
      <c r="E178" s="141" t="s">
        <v>296</v>
      </c>
      <c r="F178" s="142" t="s">
        <v>297</v>
      </c>
      <c r="G178" s="143" t="s">
        <v>298</v>
      </c>
      <c r="H178" s="144">
        <v>30.5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40</v>
      </c>
      <c r="P178" s="150">
        <f t="shared" si="11"/>
        <v>0</v>
      </c>
      <c r="Q178" s="150">
        <v>7.9399999999999991E-3</v>
      </c>
      <c r="R178" s="150">
        <f t="shared" si="12"/>
        <v>0.24216999999999997</v>
      </c>
      <c r="S178" s="150">
        <v>0</v>
      </c>
      <c r="T178" s="151">
        <f t="shared" si="13"/>
        <v>0</v>
      </c>
      <c r="AR178" s="152" t="s">
        <v>170</v>
      </c>
      <c r="AT178" s="152" t="s">
        <v>166</v>
      </c>
      <c r="AU178" s="152" t="s">
        <v>87</v>
      </c>
      <c r="AY178" s="13" t="s">
        <v>164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87</v>
      </c>
      <c r="BK178" s="153">
        <f t="shared" si="19"/>
        <v>0</v>
      </c>
      <c r="BL178" s="13" t="s">
        <v>170</v>
      </c>
      <c r="BM178" s="152" t="s">
        <v>299</v>
      </c>
    </row>
    <row r="179" spans="2:65" s="1" customFormat="1" ht="37.799999999999997" customHeight="1">
      <c r="B179" s="139"/>
      <c r="C179" s="154" t="s">
        <v>300</v>
      </c>
      <c r="D179" s="154" t="s">
        <v>199</v>
      </c>
      <c r="E179" s="155" t="s">
        <v>301</v>
      </c>
      <c r="F179" s="156" t="s">
        <v>302</v>
      </c>
      <c r="G179" s="157" t="s">
        <v>298</v>
      </c>
      <c r="H179" s="158">
        <v>30.5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40</v>
      </c>
      <c r="P179" s="150">
        <f t="shared" si="11"/>
        <v>0</v>
      </c>
      <c r="Q179" s="150">
        <v>1.14E-3</v>
      </c>
      <c r="R179" s="150">
        <f t="shared" si="12"/>
        <v>3.4769999999999995E-2</v>
      </c>
      <c r="S179" s="150">
        <v>0</v>
      </c>
      <c r="T179" s="151">
        <f t="shared" si="13"/>
        <v>0</v>
      </c>
      <c r="AR179" s="152" t="s">
        <v>194</v>
      </c>
      <c r="AT179" s="152" t="s">
        <v>199</v>
      </c>
      <c r="AU179" s="152" t="s">
        <v>87</v>
      </c>
      <c r="AY179" s="13" t="s">
        <v>164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87</v>
      </c>
      <c r="BK179" s="153">
        <f t="shared" si="19"/>
        <v>0</v>
      </c>
      <c r="BL179" s="13" t="s">
        <v>170</v>
      </c>
      <c r="BM179" s="152" t="s">
        <v>303</v>
      </c>
    </row>
    <row r="180" spans="2:65" s="1" customFormat="1" ht="33" customHeight="1">
      <c r="B180" s="139"/>
      <c r="C180" s="154" t="s">
        <v>304</v>
      </c>
      <c r="D180" s="154" t="s">
        <v>199</v>
      </c>
      <c r="E180" s="155" t="s">
        <v>305</v>
      </c>
      <c r="F180" s="156" t="s">
        <v>306</v>
      </c>
      <c r="G180" s="157" t="s">
        <v>307</v>
      </c>
      <c r="H180" s="158">
        <v>21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40</v>
      </c>
      <c r="P180" s="150">
        <f t="shared" si="11"/>
        <v>0</v>
      </c>
      <c r="Q180" s="150">
        <v>1E-4</v>
      </c>
      <c r="R180" s="150">
        <f t="shared" si="12"/>
        <v>2.1000000000000003E-3</v>
      </c>
      <c r="S180" s="150">
        <v>0</v>
      </c>
      <c r="T180" s="151">
        <f t="shared" si="13"/>
        <v>0</v>
      </c>
      <c r="AR180" s="152" t="s">
        <v>194</v>
      </c>
      <c r="AT180" s="152" t="s">
        <v>199</v>
      </c>
      <c r="AU180" s="152" t="s">
        <v>87</v>
      </c>
      <c r="AY180" s="13" t="s">
        <v>164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87</v>
      </c>
      <c r="BK180" s="153">
        <f t="shared" si="19"/>
        <v>0</v>
      </c>
      <c r="BL180" s="13" t="s">
        <v>170</v>
      </c>
      <c r="BM180" s="152" t="s">
        <v>308</v>
      </c>
    </row>
    <row r="181" spans="2:65" s="11" customFormat="1" ht="22.8" customHeight="1">
      <c r="B181" s="127"/>
      <c r="D181" s="128" t="s">
        <v>73</v>
      </c>
      <c r="E181" s="137" t="s">
        <v>198</v>
      </c>
      <c r="F181" s="137" t="s">
        <v>309</v>
      </c>
      <c r="I181" s="130"/>
      <c r="J181" s="138">
        <f>BK181</f>
        <v>0</v>
      </c>
      <c r="L181" s="127"/>
      <c r="M181" s="132"/>
      <c r="P181" s="133">
        <f>SUM(P182:P190)</f>
        <v>0</v>
      </c>
      <c r="R181" s="133">
        <f>SUM(R182:R190)</f>
        <v>42.773793500000004</v>
      </c>
      <c r="T181" s="134">
        <f>SUM(T182:T190)</f>
        <v>0</v>
      </c>
      <c r="AR181" s="128" t="s">
        <v>81</v>
      </c>
      <c r="AT181" s="135" t="s">
        <v>73</v>
      </c>
      <c r="AU181" s="135" t="s">
        <v>81</v>
      </c>
      <c r="AY181" s="128" t="s">
        <v>164</v>
      </c>
      <c r="BK181" s="136">
        <f>SUM(BK182:BK190)</f>
        <v>0</v>
      </c>
    </row>
    <row r="182" spans="2:65" s="1" customFormat="1" ht="37.799999999999997" customHeight="1">
      <c r="B182" s="139"/>
      <c r="C182" s="140" t="s">
        <v>310</v>
      </c>
      <c r="D182" s="140" t="s">
        <v>166</v>
      </c>
      <c r="E182" s="141" t="s">
        <v>311</v>
      </c>
      <c r="F182" s="142" t="s">
        <v>312</v>
      </c>
      <c r="G182" s="143" t="s">
        <v>298</v>
      </c>
      <c r="H182" s="144">
        <v>93</v>
      </c>
      <c r="I182" s="145"/>
      <c r="J182" s="146">
        <f t="shared" ref="J182:J190" si="20">ROUND(I182*H182,2)</f>
        <v>0</v>
      </c>
      <c r="K182" s="147"/>
      <c r="L182" s="28"/>
      <c r="M182" s="148" t="s">
        <v>1</v>
      </c>
      <c r="N182" s="149" t="s">
        <v>40</v>
      </c>
      <c r="P182" s="150">
        <f t="shared" ref="P182:P190" si="21">O182*H182</f>
        <v>0</v>
      </c>
      <c r="Q182" s="150">
        <v>9.7930000000000003E-2</v>
      </c>
      <c r="R182" s="150">
        <f t="shared" ref="R182:R190" si="22">Q182*H182</f>
        <v>9.1074900000000003</v>
      </c>
      <c r="S182" s="150">
        <v>0</v>
      </c>
      <c r="T182" s="151">
        <f t="shared" ref="T182:T190" si="23">S182*H182</f>
        <v>0</v>
      </c>
      <c r="AR182" s="152" t="s">
        <v>170</v>
      </c>
      <c r="AT182" s="152" t="s">
        <v>166</v>
      </c>
      <c r="AU182" s="152" t="s">
        <v>87</v>
      </c>
      <c r="AY182" s="13" t="s">
        <v>164</v>
      </c>
      <c r="BE182" s="153">
        <f t="shared" ref="BE182:BE190" si="24">IF(N182="základná",J182,0)</f>
        <v>0</v>
      </c>
      <c r="BF182" s="153">
        <f t="shared" ref="BF182:BF190" si="25">IF(N182="znížená",J182,0)</f>
        <v>0</v>
      </c>
      <c r="BG182" s="153">
        <f t="shared" ref="BG182:BG190" si="26">IF(N182="zákl. prenesená",J182,0)</f>
        <v>0</v>
      </c>
      <c r="BH182" s="153">
        <f t="shared" ref="BH182:BH190" si="27">IF(N182="zníž. prenesená",J182,0)</f>
        <v>0</v>
      </c>
      <c r="BI182" s="153">
        <f t="shared" ref="BI182:BI190" si="28">IF(N182="nulová",J182,0)</f>
        <v>0</v>
      </c>
      <c r="BJ182" s="13" t="s">
        <v>87</v>
      </c>
      <c r="BK182" s="153">
        <f t="shared" ref="BK182:BK190" si="29">ROUND(I182*H182,2)</f>
        <v>0</v>
      </c>
      <c r="BL182" s="13" t="s">
        <v>170</v>
      </c>
      <c r="BM182" s="152" t="s">
        <v>313</v>
      </c>
    </row>
    <row r="183" spans="2:65" s="1" customFormat="1" ht="21.75" customHeight="1">
      <c r="B183" s="139"/>
      <c r="C183" s="154" t="s">
        <v>314</v>
      </c>
      <c r="D183" s="154" t="s">
        <v>199</v>
      </c>
      <c r="E183" s="155" t="s">
        <v>315</v>
      </c>
      <c r="F183" s="156" t="s">
        <v>316</v>
      </c>
      <c r="G183" s="157" t="s">
        <v>307</v>
      </c>
      <c r="H183" s="158">
        <v>93.93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40</v>
      </c>
      <c r="P183" s="150">
        <f t="shared" si="21"/>
        <v>0</v>
      </c>
      <c r="Q183" s="150">
        <v>2.3E-2</v>
      </c>
      <c r="R183" s="150">
        <f t="shared" si="22"/>
        <v>2.16039</v>
      </c>
      <c r="S183" s="150">
        <v>0</v>
      </c>
      <c r="T183" s="151">
        <f t="shared" si="23"/>
        <v>0</v>
      </c>
      <c r="AR183" s="152" t="s">
        <v>194</v>
      </c>
      <c r="AT183" s="152" t="s">
        <v>199</v>
      </c>
      <c r="AU183" s="152" t="s">
        <v>87</v>
      </c>
      <c r="AY183" s="13" t="s">
        <v>164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170</v>
      </c>
      <c r="BM183" s="152" t="s">
        <v>317</v>
      </c>
    </row>
    <row r="184" spans="2:65" s="1" customFormat="1" ht="33" customHeight="1">
      <c r="B184" s="139"/>
      <c r="C184" s="140" t="s">
        <v>318</v>
      </c>
      <c r="D184" s="140" t="s">
        <v>166</v>
      </c>
      <c r="E184" s="141" t="s">
        <v>319</v>
      </c>
      <c r="F184" s="142" t="s">
        <v>320</v>
      </c>
      <c r="G184" s="143" t="s">
        <v>169</v>
      </c>
      <c r="H184" s="144">
        <v>5.58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2.2010900000000002</v>
      </c>
      <c r="R184" s="150">
        <f t="shared" si="22"/>
        <v>12.282082200000001</v>
      </c>
      <c r="S184" s="150">
        <v>0</v>
      </c>
      <c r="T184" s="151">
        <f t="shared" si="23"/>
        <v>0</v>
      </c>
      <c r="AR184" s="152" t="s">
        <v>170</v>
      </c>
      <c r="AT184" s="152" t="s">
        <v>166</v>
      </c>
      <c r="AU184" s="152" t="s">
        <v>87</v>
      </c>
      <c r="AY184" s="13" t="s">
        <v>164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170</v>
      </c>
      <c r="BM184" s="152" t="s">
        <v>321</v>
      </c>
    </row>
    <row r="185" spans="2:65" s="1" customFormat="1" ht="33" customHeight="1">
      <c r="B185" s="139"/>
      <c r="C185" s="140" t="s">
        <v>322</v>
      </c>
      <c r="D185" s="140" t="s">
        <v>166</v>
      </c>
      <c r="E185" s="141" t="s">
        <v>323</v>
      </c>
      <c r="F185" s="142" t="s">
        <v>324</v>
      </c>
      <c r="G185" s="143" t="s">
        <v>207</v>
      </c>
      <c r="H185" s="144">
        <v>366.4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40</v>
      </c>
      <c r="P185" s="150">
        <f t="shared" si="21"/>
        <v>0</v>
      </c>
      <c r="Q185" s="150">
        <v>2.572E-2</v>
      </c>
      <c r="R185" s="150">
        <f t="shared" si="22"/>
        <v>9.4238079999999993</v>
      </c>
      <c r="S185" s="150">
        <v>0</v>
      </c>
      <c r="T185" s="151">
        <f t="shared" si="23"/>
        <v>0</v>
      </c>
      <c r="AR185" s="152" t="s">
        <v>170</v>
      </c>
      <c r="AT185" s="152" t="s">
        <v>166</v>
      </c>
      <c r="AU185" s="152" t="s">
        <v>87</v>
      </c>
      <c r="AY185" s="13" t="s">
        <v>164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170</v>
      </c>
      <c r="BM185" s="152" t="s">
        <v>325</v>
      </c>
    </row>
    <row r="186" spans="2:65" s="1" customFormat="1" ht="44.25" customHeight="1">
      <c r="B186" s="139"/>
      <c r="C186" s="140" t="s">
        <v>326</v>
      </c>
      <c r="D186" s="140" t="s">
        <v>166</v>
      </c>
      <c r="E186" s="141" t="s">
        <v>327</v>
      </c>
      <c r="F186" s="142" t="s">
        <v>328</v>
      </c>
      <c r="G186" s="143" t="s">
        <v>207</v>
      </c>
      <c r="H186" s="144">
        <v>732.8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170</v>
      </c>
      <c r="AT186" s="152" t="s">
        <v>166</v>
      </c>
      <c r="AU186" s="152" t="s">
        <v>87</v>
      </c>
      <c r="AY186" s="13" t="s">
        <v>164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170</v>
      </c>
      <c r="BM186" s="152" t="s">
        <v>329</v>
      </c>
    </row>
    <row r="187" spans="2:65" s="1" customFormat="1" ht="33" customHeight="1">
      <c r="B187" s="139"/>
      <c r="C187" s="140" t="s">
        <v>330</v>
      </c>
      <c r="D187" s="140" t="s">
        <v>166</v>
      </c>
      <c r="E187" s="141" t="s">
        <v>331</v>
      </c>
      <c r="F187" s="142" t="s">
        <v>332</v>
      </c>
      <c r="G187" s="143" t="s">
        <v>207</v>
      </c>
      <c r="H187" s="144">
        <v>366.4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40</v>
      </c>
      <c r="P187" s="150">
        <f t="shared" si="21"/>
        <v>0</v>
      </c>
      <c r="Q187" s="150">
        <v>2.572E-2</v>
      </c>
      <c r="R187" s="150">
        <f t="shared" si="22"/>
        <v>9.4238079999999993</v>
      </c>
      <c r="S187" s="150">
        <v>0</v>
      </c>
      <c r="T187" s="151">
        <f t="shared" si="23"/>
        <v>0</v>
      </c>
      <c r="AR187" s="152" t="s">
        <v>170</v>
      </c>
      <c r="AT187" s="152" t="s">
        <v>166</v>
      </c>
      <c r="AU187" s="152" t="s">
        <v>87</v>
      </c>
      <c r="AY187" s="13" t="s">
        <v>164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170</v>
      </c>
      <c r="BM187" s="152" t="s">
        <v>333</v>
      </c>
    </row>
    <row r="188" spans="2:65" s="1" customFormat="1" ht="24.15" customHeight="1">
      <c r="B188" s="139"/>
      <c r="C188" s="140" t="s">
        <v>334</v>
      </c>
      <c r="D188" s="140" t="s">
        <v>166</v>
      </c>
      <c r="E188" s="141" t="s">
        <v>335</v>
      </c>
      <c r="F188" s="142" t="s">
        <v>336</v>
      </c>
      <c r="G188" s="143" t="s">
        <v>207</v>
      </c>
      <c r="H188" s="144">
        <v>228.81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1.5299999999999999E-3</v>
      </c>
      <c r="R188" s="150">
        <f t="shared" si="22"/>
        <v>0.35007929999999998</v>
      </c>
      <c r="S188" s="150">
        <v>0</v>
      </c>
      <c r="T188" s="151">
        <f t="shared" si="23"/>
        <v>0</v>
      </c>
      <c r="AR188" s="152" t="s">
        <v>170</v>
      </c>
      <c r="AT188" s="152" t="s">
        <v>166</v>
      </c>
      <c r="AU188" s="152" t="s">
        <v>87</v>
      </c>
      <c r="AY188" s="13" t="s">
        <v>164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170</v>
      </c>
      <c r="BM188" s="152" t="s">
        <v>337</v>
      </c>
    </row>
    <row r="189" spans="2:65" s="1" customFormat="1" ht="16.5" customHeight="1">
      <c r="B189" s="139"/>
      <c r="C189" s="140" t="s">
        <v>338</v>
      </c>
      <c r="D189" s="140" t="s">
        <v>166</v>
      </c>
      <c r="E189" s="141" t="s">
        <v>339</v>
      </c>
      <c r="F189" s="142" t="s">
        <v>340</v>
      </c>
      <c r="G189" s="143" t="s">
        <v>298</v>
      </c>
      <c r="H189" s="144">
        <v>58.2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4.0000000000000002E-4</v>
      </c>
      <c r="R189" s="150">
        <f t="shared" si="22"/>
        <v>2.3280000000000002E-2</v>
      </c>
      <c r="S189" s="150">
        <v>0</v>
      </c>
      <c r="T189" s="151">
        <f t="shared" si="23"/>
        <v>0</v>
      </c>
      <c r="AR189" s="152" t="s">
        <v>170</v>
      </c>
      <c r="AT189" s="152" t="s">
        <v>166</v>
      </c>
      <c r="AU189" s="152" t="s">
        <v>87</v>
      </c>
      <c r="AY189" s="13" t="s">
        <v>164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170</v>
      </c>
      <c r="BM189" s="152" t="s">
        <v>341</v>
      </c>
    </row>
    <row r="190" spans="2:65" s="1" customFormat="1" ht="24.15" customHeight="1">
      <c r="B190" s="139"/>
      <c r="C190" s="140" t="s">
        <v>342</v>
      </c>
      <c r="D190" s="140" t="s">
        <v>166</v>
      </c>
      <c r="E190" s="141" t="s">
        <v>343</v>
      </c>
      <c r="F190" s="142" t="s">
        <v>344</v>
      </c>
      <c r="G190" s="143" t="s">
        <v>298</v>
      </c>
      <c r="H190" s="144">
        <v>95.2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3.0000000000000001E-5</v>
      </c>
      <c r="R190" s="150">
        <f t="shared" si="22"/>
        <v>2.856E-3</v>
      </c>
      <c r="S190" s="150">
        <v>0</v>
      </c>
      <c r="T190" s="151">
        <f t="shared" si="23"/>
        <v>0</v>
      </c>
      <c r="AR190" s="152" t="s">
        <v>170</v>
      </c>
      <c r="AT190" s="152" t="s">
        <v>166</v>
      </c>
      <c r="AU190" s="152" t="s">
        <v>87</v>
      </c>
      <c r="AY190" s="13" t="s">
        <v>164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170</v>
      </c>
      <c r="BM190" s="152" t="s">
        <v>345</v>
      </c>
    </row>
    <row r="191" spans="2:65" s="11" customFormat="1" ht="22.8" customHeight="1">
      <c r="B191" s="127"/>
      <c r="D191" s="128" t="s">
        <v>73</v>
      </c>
      <c r="E191" s="137" t="s">
        <v>346</v>
      </c>
      <c r="F191" s="137" t="s">
        <v>347</v>
      </c>
      <c r="I191" s="130"/>
      <c r="J191" s="138">
        <f>BK191</f>
        <v>0</v>
      </c>
      <c r="L191" s="127"/>
      <c r="M191" s="132"/>
      <c r="P191" s="133">
        <f>P192</f>
        <v>0</v>
      </c>
      <c r="R191" s="133">
        <f>R192</f>
        <v>0</v>
      </c>
      <c r="T191" s="134">
        <f>T192</f>
        <v>0</v>
      </c>
      <c r="AR191" s="128" t="s">
        <v>81</v>
      </c>
      <c r="AT191" s="135" t="s">
        <v>73</v>
      </c>
      <c r="AU191" s="135" t="s">
        <v>81</v>
      </c>
      <c r="AY191" s="128" t="s">
        <v>164</v>
      </c>
      <c r="BK191" s="136">
        <f>BK192</f>
        <v>0</v>
      </c>
    </row>
    <row r="192" spans="2:65" s="1" customFormat="1" ht="24.15" customHeight="1">
      <c r="B192" s="139"/>
      <c r="C192" s="140" t="s">
        <v>348</v>
      </c>
      <c r="D192" s="140" t="s">
        <v>166</v>
      </c>
      <c r="E192" s="141" t="s">
        <v>349</v>
      </c>
      <c r="F192" s="142" t="s">
        <v>350</v>
      </c>
      <c r="G192" s="143" t="s">
        <v>202</v>
      </c>
      <c r="H192" s="144">
        <v>250.59399999999999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40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170</v>
      </c>
      <c r="AT192" s="152" t="s">
        <v>166</v>
      </c>
      <c r="AU192" s="152" t="s">
        <v>87</v>
      </c>
      <c r="AY192" s="13" t="s">
        <v>164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87</v>
      </c>
      <c r="BK192" s="153">
        <f>ROUND(I192*H192,2)</f>
        <v>0</v>
      </c>
      <c r="BL192" s="13" t="s">
        <v>170</v>
      </c>
      <c r="BM192" s="152" t="s">
        <v>351</v>
      </c>
    </row>
    <row r="193" spans="2:65" s="11" customFormat="1" ht="25.95" customHeight="1">
      <c r="B193" s="127"/>
      <c r="D193" s="128" t="s">
        <v>73</v>
      </c>
      <c r="E193" s="129" t="s">
        <v>352</v>
      </c>
      <c r="F193" s="129" t="s">
        <v>353</v>
      </c>
      <c r="I193" s="130"/>
      <c r="J193" s="131">
        <f>BK193</f>
        <v>0</v>
      </c>
      <c r="L193" s="127"/>
      <c r="M193" s="132"/>
      <c r="P193" s="133">
        <f>P194+P214+P224+P240+P250+P253+P274+P279+P285+P292+P298</f>
        <v>0</v>
      </c>
      <c r="R193" s="133">
        <f>R194+R214+R224+R240+R250+R253+R274+R279+R285+R292+R298</f>
        <v>60.237576770000004</v>
      </c>
      <c r="T193" s="134">
        <f>T194+T214+T224+T240+T250+T253+T274+T279+T285+T292+T298</f>
        <v>0</v>
      </c>
      <c r="AR193" s="128" t="s">
        <v>87</v>
      </c>
      <c r="AT193" s="135" t="s">
        <v>73</v>
      </c>
      <c r="AU193" s="135" t="s">
        <v>74</v>
      </c>
      <c r="AY193" s="128" t="s">
        <v>164</v>
      </c>
      <c r="BK193" s="136">
        <f>BK194+BK214+BK224+BK240+BK250+BK253+BK274+BK279+BK285+BK292+BK298</f>
        <v>0</v>
      </c>
    </row>
    <row r="194" spans="2:65" s="11" customFormat="1" ht="22.8" customHeight="1">
      <c r="B194" s="127"/>
      <c r="D194" s="128" t="s">
        <v>73</v>
      </c>
      <c r="E194" s="137" t="s">
        <v>354</v>
      </c>
      <c r="F194" s="137" t="s">
        <v>355</v>
      </c>
      <c r="I194" s="130"/>
      <c r="J194" s="138">
        <f>BK194</f>
        <v>0</v>
      </c>
      <c r="L194" s="127"/>
      <c r="M194" s="132"/>
      <c r="P194" s="133">
        <f>SUM(P195:P213)</f>
        <v>0</v>
      </c>
      <c r="R194" s="133">
        <f>SUM(R195:R213)</f>
        <v>11.190301190000005</v>
      </c>
      <c r="T194" s="134">
        <f>SUM(T195:T213)</f>
        <v>0</v>
      </c>
      <c r="AR194" s="128" t="s">
        <v>87</v>
      </c>
      <c r="AT194" s="135" t="s">
        <v>73</v>
      </c>
      <c r="AU194" s="135" t="s">
        <v>81</v>
      </c>
      <c r="AY194" s="128" t="s">
        <v>164</v>
      </c>
      <c r="BK194" s="136">
        <f>SUM(BK195:BK213)</f>
        <v>0</v>
      </c>
    </row>
    <row r="195" spans="2:65" s="1" customFormat="1" ht="24.15" customHeight="1">
      <c r="B195" s="139"/>
      <c r="C195" s="140" t="s">
        <v>356</v>
      </c>
      <c r="D195" s="140" t="s">
        <v>166</v>
      </c>
      <c r="E195" s="141" t="s">
        <v>357</v>
      </c>
      <c r="F195" s="142" t="s">
        <v>358</v>
      </c>
      <c r="G195" s="143" t="s">
        <v>207</v>
      </c>
      <c r="H195" s="144">
        <v>321.88</v>
      </c>
      <c r="I195" s="145"/>
      <c r="J195" s="146">
        <f t="shared" ref="J195:J213" si="30">ROUND(I195*H195,2)</f>
        <v>0</v>
      </c>
      <c r="K195" s="147"/>
      <c r="L195" s="28"/>
      <c r="M195" s="148" t="s">
        <v>1</v>
      </c>
      <c r="N195" s="149" t="s">
        <v>40</v>
      </c>
      <c r="P195" s="150">
        <f t="shared" ref="P195:P213" si="31">O195*H195</f>
        <v>0</v>
      </c>
      <c r="Q195" s="150">
        <v>0</v>
      </c>
      <c r="R195" s="150">
        <f t="shared" ref="R195:R213" si="32">Q195*H195</f>
        <v>0</v>
      </c>
      <c r="S195" s="150">
        <v>0</v>
      </c>
      <c r="T195" s="151">
        <f t="shared" ref="T195:T213" si="33">S195*H195</f>
        <v>0</v>
      </c>
      <c r="AR195" s="152" t="s">
        <v>359</v>
      </c>
      <c r="AT195" s="152" t="s">
        <v>166</v>
      </c>
      <c r="AU195" s="152" t="s">
        <v>87</v>
      </c>
      <c r="AY195" s="13" t="s">
        <v>164</v>
      </c>
      <c r="BE195" s="153">
        <f t="shared" ref="BE195:BE213" si="34">IF(N195="základná",J195,0)</f>
        <v>0</v>
      </c>
      <c r="BF195" s="153">
        <f t="shared" ref="BF195:BF213" si="35">IF(N195="znížená",J195,0)</f>
        <v>0</v>
      </c>
      <c r="BG195" s="153">
        <f t="shared" ref="BG195:BG213" si="36">IF(N195="zákl. prenesená",J195,0)</f>
        <v>0</v>
      </c>
      <c r="BH195" s="153">
        <f t="shared" ref="BH195:BH213" si="37">IF(N195="zníž. prenesená",J195,0)</f>
        <v>0</v>
      </c>
      <c r="BI195" s="153">
        <f t="shared" ref="BI195:BI213" si="38">IF(N195="nulová",J195,0)</f>
        <v>0</v>
      </c>
      <c r="BJ195" s="13" t="s">
        <v>87</v>
      </c>
      <c r="BK195" s="153">
        <f t="shared" ref="BK195:BK213" si="39">ROUND(I195*H195,2)</f>
        <v>0</v>
      </c>
      <c r="BL195" s="13" t="s">
        <v>359</v>
      </c>
      <c r="BM195" s="152" t="s">
        <v>360</v>
      </c>
    </row>
    <row r="196" spans="2:65" s="1" customFormat="1" ht="24.15" customHeight="1">
      <c r="B196" s="139"/>
      <c r="C196" s="154" t="s">
        <v>361</v>
      </c>
      <c r="D196" s="154" t="s">
        <v>199</v>
      </c>
      <c r="E196" s="155" t="s">
        <v>362</v>
      </c>
      <c r="F196" s="156" t="s">
        <v>363</v>
      </c>
      <c r="G196" s="157" t="s">
        <v>207</v>
      </c>
      <c r="H196" s="158">
        <v>164.15899999999999</v>
      </c>
      <c r="I196" s="159"/>
      <c r="J196" s="160">
        <f t="shared" si="30"/>
        <v>0</v>
      </c>
      <c r="K196" s="161"/>
      <c r="L196" s="162"/>
      <c r="M196" s="163" t="s">
        <v>1</v>
      </c>
      <c r="N196" s="164" t="s">
        <v>40</v>
      </c>
      <c r="P196" s="150">
        <f t="shared" si="31"/>
        <v>0</v>
      </c>
      <c r="Q196" s="150">
        <v>1.4999999999999999E-2</v>
      </c>
      <c r="R196" s="150">
        <f t="shared" si="32"/>
        <v>2.4623849999999998</v>
      </c>
      <c r="S196" s="150">
        <v>0</v>
      </c>
      <c r="T196" s="151">
        <f t="shared" si="33"/>
        <v>0</v>
      </c>
      <c r="AR196" s="152" t="s">
        <v>291</v>
      </c>
      <c r="AT196" s="152" t="s">
        <v>199</v>
      </c>
      <c r="AU196" s="152" t="s">
        <v>87</v>
      </c>
      <c r="AY196" s="13" t="s">
        <v>164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87</v>
      </c>
      <c r="BK196" s="153">
        <f t="shared" si="39"/>
        <v>0</v>
      </c>
      <c r="BL196" s="13" t="s">
        <v>359</v>
      </c>
      <c r="BM196" s="152" t="s">
        <v>364</v>
      </c>
    </row>
    <row r="197" spans="2:65" s="1" customFormat="1" ht="24.15" customHeight="1">
      <c r="B197" s="139"/>
      <c r="C197" s="154" t="s">
        <v>365</v>
      </c>
      <c r="D197" s="154" t="s">
        <v>199</v>
      </c>
      <c r="E197" s="155" t="s">
        <v>366</v>
      </c>
      <c r="F197" s="156" t="s">
        <v>367</v>
      </c>
      <c r="G197" s="157" t="s">
        <v>207</v>
      </c>
      <c r="H197" s="158">
        <v>164.15899999999999</v>
      </c>
      <c r="I197" s="159"/>
      <c r="J197" s="160">
        <f t="shared" si="30"/>
        <v>0</v>
      </c>
      <c r="K197" s="161"/>
      <c r="L197" s="162"/>
      <c r="M197" s="163" t="s">
        <v>1</v>
      </c>
      <c r="N197" s="164" t="s">
        <v>40</v>
      </c>
      <c r="P197" s="150">
        <f t="shared" si="31"/>
        <v>0</v>
      </c>
      <c r="Q197" s="150">
        <v>1.35E-2</v>
      </c>
      <c r="R197" s="150">
        <f t="shared" si="32"/>
        <v>2.2161464999999998</v>
      </c>
      <c r="S197" s="150">
        <v>0</v>
      </c>
      <c r="T197" s="151">
        <f t="shared" si="33"/>
        <v>0</v>
      </c>
      <c r="AR197" s="152" t="s">
        <v>291</v>
      </c>
      <c r="AT197" s="152" t="s">
        <v>199</v>
      </c>
      <c r="AU197" s="152" t="s">
        <v>87</v>
      </c>
      <c r="AY197" s="13" t="s">
        <v>164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87</v>
      </c>
      <c r="BK197" s="153">
        <f t="shared" si="39"/>
        <v>0</v>
      </c>
      <c r="BL197" s="13" t="s">
        <v>359</v>
      </c>
      <c r="BM197" s="152" t="s">
        <v>368</v>
      </c>
    </row>
    <row r="198" spans="2:65" s="1" customFormat="1" ht="33" customHeight="1">
      <c r="B198" s="139"/>
      <c r="C198" s="140" t="s">
        <v>369</v>
      </c>
      <c r="D198" s="140" t="s">
        <v>166</v>
      </c>
      <c r="E198" s="141" t="s">
        <v>370</v>
      </c>
      <c r="F198" s="142" t="s">
        <v>371</v>
      </c>
      <c r="G198" s="143" t="s">
        <v>207</v>
      </c>
      <c r="H198" s="144">
        <v>85.17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40</v>
      </c>
      <c r="P198" s="150">
        <f t="shared" si="31"/>
        <v>0</v>
      </c>
      <c r="Q198" s="150">
        <v>2.9999999999999997E-4</v>
      </c>
      <c r="R198" s="150">
        <f t="shared" si="32"/>
        <v>2.5550999999999997E-2</v>
      </c>
      <c r="S198" s="150">
        <v>0</v>
      </c>
      <c r="T198" s="151">
        <f t="shared" si="33"/>
        <v>0</v>
      </c>
      <c r="AR198" s="152" t="s">
        <v>359</v>
      </c>
      <c r="AT198" s="152" t="s">
        <v>166</v>
      </c>
      <c r="AU198" s="152" t="s">
        <v>87</v>
      </c>
      <c r="AY198" s="13" t="s">
        <v>164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87</v>
      </c>
      <c r="BK198" s="153">
        <f t="shared" si="39"/>
        <v>0</v>
      </c>
      <c r="BL198" s="13" t="s">
        <v>359</v>
      </c>
      <c r="BM198" s="152" t="s">
        <v>372</v>
      </c>
    </row>
    <row r="199" spans="2:65" s="1" customFormat="1" ht="24.15" customHeight="1">
      <c r="B199" s="139"/>
      <c r="C199" s="154" t="s">
        <v>373</v>
      </c>
      <c r="D199" s="154" t="s">
        <v>199</v>
      </c>
      <c r="E199" s="155" t="s">
        <v>362</v>
      </c>
      <c r="F199" s="156" t="s">
        <v>363</v>
      </c>
      <c r="G199" s="157" t="s">
        <v>207</v>
      </c>
      <c r="H199" s="158">
        <v>86.873000000000005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40</v>
      </c>
      <c r="P199" s="150">
        <f t="shared" si="31"/>
        <v>0</v>
      </c>
      <c r="Q199" s="150">
        <v>1.4999999999999999E-2</v>
      </c>
      <c r="R199" s="150">
        <f t="shared" si="32"/>
        <v>1.3030950000000001</v>
      </c>
      <c r="S199" s="150">
        <v>0</v>
      </c>
      <c r="T199" s="151">
        <f t="shared" si="33"/>
        <v>0</v>
      </c>
      <c r="AR199" s="152" t="s">
        <v>291</v>
      </c>
      <c r="AT199" s="152" t="s">
        <v>199</v>
      </c>
      <c r="AU199" s="152" t="s">
        <v>87</v>
      </c>
      <c r="AY199" s="13" t="s">
        <v>164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359</v>
      </c>
      <c r="BM199" s="152" t="s">
        <v>374</v>
      </c>
    </row>
    <row r="200" spans="2:65" s="1" customFormat="1" ht="33" customHeight="1">
      <c r="B200" s="139"/>
      <c r="C200" s="140" t="s">
        <v>375</v>
      </c>
      <c r="D200" s="140" t="s">
        <v>166</v>
      </c>
      <c r="E200" s="141" t="s">
        <v>370</v>
      </c>
      <c r="F200" s="142" t="s">
        <v>371</v>
      </c>
      <c r="G200" s="143" t="s">
        <v>207</v>
      </c>
      <c r="H200" s="144">
        <v>143.63999999999999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40</v>
      </c>
      <c r="P200" s="150">
        <f t="shared" si="31"/>
        <v>0</v>
      </c>
      <c r="Q200" s="150">
        <v>2.9999999999999997E-4</v>
      </c>
      <c r="R200" s="150">
        <f t="shared" si="32"/>
        <v>4.3091999999999991E-2</v>
      </c>
      <c r="S200" s="150">
        <v>0</v>
      </c>
      <c r="T200" s="151">
        <f t="shared" si="33"/>
        <v>0</v>
      </c>
      <c r="AR200" s="152" t="s">
        <v>359</v>
      </c>
      <c r="AT200" s="152" t="s">
        <v>166</v>
      </c>
      <c r="AU200" s="152" t="s">
        <v>87</v>
      </c>
      <c r="AY200" s="13" t="s">
        <v>164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359</v>
      </c>
      <c r="BM200" s="152" t="s">
        <v>376</v>
      </c>
    </row>
    <row r="201" spans="2:65" s="1" customFormat="1" ht="24.15" customHeight="1">
      <c r="B201" s="139"/>
      <c r="C201" s="154" t="s">
        <v>377</v>
      </c>
      <c r="D201" s="154" t="s">
        <v>199</v>
      </c>
      <c r="E201" s="155" t="s">
        <v>378</v>
      </c>
      <c r="F201" s="156" t="s">
        <v>379</v>
      </c>
      <c r="G201" s="157" t="s">
        <v>207</v>
      </c>
      <c r="H201" s="158">
        <v>146.51300000000001</v>
      </c>
      <c r="I201" s="159"/>
      <c r="J201" s="160">
        <f t="shared" si="30"/>
        <v>0</v>
      </c>
      <c r="K201" s="161"/>
      <c r="L201" s="162"/>
      <c r="M201" s="163" t="s">
        <v>1</v>
      </c>
      <c r="N201" s="164" t="s">
        <v>40</v>
      </c>
      <c r="P201" s="150">
        <f t="shared" si="31"/>
        <v>0</v>
      </c>
      <c r="Q201" s="150">
        <v>1.44E-2</v>
      </c>
      <c r="R201" s="150">
        <f t="shared" si="32"/>
        <v>2.1097872</v>
      </c>
      <c r="S201" s="150">
        <v>0</v>
      </c>
      <c r="T201" s="151">
        <f t="shared" si="33"/>
        <v>0</v>
      </c>
      <c r="AR201" s="152" t="s">
        <v>291</v>
      </c>
      <c r="AT201" s="152" t="s">
        <v>199</v>
      </c>
      <c r="AU201" s="152" t="s">
        <v>87</v>
      </c>
      <c r="AY201" s="13" t="s">
        <v>164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359</v>
      </c>
      <c r="BM201" s="152" t="s">
        <v>380</v>
      </c>
    </row>
    <row r="202" spans="2:65" s="1" customFormat="1" ht="24.15" customHeight="1">
      <c r="B202" s="139"/>
      <c r="C202" s="140" t="s">
        <v>381</v>
      </c>
      <c r="D202" s="140" t="s">
        <v>166</v>
      </c>
      <c r="E202" s="141" t="s">
        <v>382</v>
      </c>
      <c r="F202" s="142" t="s">
        <v>383</v>
      </c>
      <c r="G202" s="143" t="s">
        <v>207</v>
      </c>
      <c r="H202" s="144">
        <v>31.46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2.9E-4</v>
      </c>
      <c r="R202" s="150">
        <f t="shared" si="32"/>
        <v>9.1234000000000003E-3</v>
      </c>
      <c r="S202" s="150">
        <v>0</v>
      </c>
      <c r="T202" s="151">
        <f t="shared" si="33"/>
        <v>0</v>
      </c>
      <c r="AR202" s="152" t="s">
        <v>359</v>
      </c>
      <c r="AT202" s="152" t="s">
        <v>166</v>
      </c>
      <c r="AU202" s="152" t="s">
        <v>87</v>
      </c>
      <c r="AY202" s="13" t="s">
        <v>164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359</v>
      </c>
      <c r="BM202" s="152" t="s">
        <v>384</v>
      </c>
    </row>
    <row r="203" spans="2:65" s="1" customFormat="1" ht="16.5" customHeight="1">
      <c r="B203" s="139"/>
      <c r="C203" s="154" t="s">
        <v>385</v>
      </c>
      <c r="D203" s="154" t="s">
        <v>199</v>
      </c>
      <c r="E203" s="155" t="s">
        <v>386</v>
      </c>
      <c r="F203" s="156" t="s">
        <v>387</v>
      </c>
      <c r="G203" s="157" t="s">
        <v>207</v>
      </c>
      <c r="H203" s="158">
        <v>32.088999999999999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40</v>
      </c>
      <c r="P203" s="150">
        <f t="shared" si="31"/>
        <v>0</v>
      </c>
      <c r="Q203" s="150">
        <v>4.0000000000000002E-4</v>
      </c>
      <c r="R203" s="150">
        <f t="shared" si="32"/>
        <v>1.2835600000000001E-2</v>
      </c>
      <c r="S203" s="150">
        <v>0</v>
      </c>
      <c r="T203" s="151">
        <f t="shared" si="33"/>
        <v>0</v>
      </c>
      <c r="AR203" s="152" t="s">
        <v>291</v>
      </c>
      <c r="AT203" s="152" t="s">
        <v>199</v>
      </c>
      <c r="AU203" s="152" t="s">
        <v>87</v>
      </c>
      <c r="AY203" s="13" t="s">
        <v>164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359</v>
      </c>
      <c r="BM203" s="152" t="s">
        <v>388</v>
      </c>
    </row>
    <row r="204" spans="2:65" s="1" customFormat="1" ht="24.15" customHeight="1">
      <c r="B204" s="139"/>
      <c r="C204" s="140" t="s">
        <v>389</v>
      </c>
      <c r="D204" s="140" t="s">
        <v>166</v>
      </c>
      <c r="E204" s="141" t="s">
        <v>390</v>
      </c>
      <c r="F204" s="142" t="s">
        <v>391</v>
      </c>
      <c r="G204" s="143" t="s">
        <v>207</v>
      </c>
      <c r="H204" s="144">
        <v>249.08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359</v>
      </c>
      <c r="AT204" s="152" t="s">
        <v>166</v>
      </c>
      <c r="AU204" s="152" t="s">
        <v>87</v>
      </c>
      <c r="AY204" s="13" t="s">
        <v>164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359</v>
      </c>
      <c r="BM204" s="152" t="s">
        <v>392</v>
      </c>
    </row>
    <row r="205" spans="2:65" s="1" customFormat="1" ht="24.15" customHeight="1">
      <c r="B205" s="139"/>
      <c r="C205" s="154" t="s">
        <v>393</v>
      </c>
      <c r="D205" s="154" t="s">
        <v>199</v>
      </c>
      <c r="E205" s="155" t="s">
        <v>394</v>
      </c>
      <c r="F205" s="156" t="s">
        <v>395</v>
      </c>
      <c r="G205" s="157" t="s">
        <v>207</v>
      </c>
      <c r="H205" s="158">
        <v>254.06200000000001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40</v>
      </c>
      <c r="P205" s="150">
        <f t="shared" si="31"/>
        <v>0</v>
      </c>
      <c r="Q205" s="150">
        <v>2.8800000000000002E-3</v>
      </c>
      <c r="R205" s="150">
        <f t="shared" si="32"/>
        <v>0.73169856000000011</v>
      </c>
      <c r="S205" s="150">
        <v>0</v>
      </c>
      <c r="T205" s="151">
        <f t="shared" si="33"/>
        <v>0</v>
      </c>
      <c r="AR205" s="152" t="s">
        <v>291</v>
      </c>
      <c r="AT205" s="152" t="s">
        <v>199</v>
      </c>
      <c r="AU205" s="152" t="s">
        <v>87</v>
      </c>
      <c r="AY205" s="13" t="s">
        <v>164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359</v>
      </c>
      <c r="BM205" s="152" t="s">
        <v>396</v>
      </c>
    </row>
    <row r="206" spans="2:65" s="1" customFormat="1" ht="24.15" customHeight="1">
      <c r="B206" s="139"/>
      <c r="C206" s="140" t="s">
        <v>397</v>
      </c>
      <c r="D206" s="140" t="s">
        <v>166</v>
      </c>
      <c r="E206" s="141" t="s">
        <v>398</v>
      </c>
      <c r="F206" s="142" t="s">
        <v>399</v>
      </c>
      <c r="G206" s="143" t="s">
        <v>207</v>
      </c>
      <c r="H206" s="144">
        <v>249.08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359</v>
      </c>
      <c r="AT206" s="152" t="s">
        <v>166</v>
      </c>
      <c r="AU206" s="152" t="s">
        <v>87</v>
      </c>
      <c r="AY206" s="13" t="s">
        <v>164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359</v>
      </c>
      <c r="BM206" s="152" t="s">
        <v>400</v>
      </c>
    </row>
    <row r="207" spans="2:65" s="1" customFormat="1" ht="33" customHeight="1">
      <c r="B207" s="139"/>
      <c r="C207" s="154" t="s">
        <v>401</v>
      </c>
      <c r="D207" s="154" t="s">
        <v>199</v>
      </c>
      <c r="E207" s="155" t="s">
        <v>402</v>
      </c>
      <c r="F207" s="156" t="s">
        <v>403</v>
      </c>
      <c r="G207" s="157" t="s">
        <v>207</v>
      </c>
      <c r="H207" s="158">
        <v>254.06200000000001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40</v>
      </c>
      <c r="P207" s="150">
        <f t="shared" si="31"/>
        <v>0</v>
      </c>
      <c r="Q207" s="150">
        <v>1.8E-3</v>
      </c>
      <c r="R207" s="150">
        <f t="shared" si="32"/>
        <v>0.45731159999999998</v>
      </c>
      <c r="S207" s="150">
        <v>0</v>
      </c>
      <c r="T207" s="151">
        <f t="shared" si="33"/>
        <v>0</v>
      </c>
      <c r="AR207" s="152" t="s">
        <v>291</v>
      </c>
      <c r="AT207" s="152" t="s">
        <v>199</v>
      </c>
      <c r="AU207" s="152" t="s">
        <v>87</v>
      </c>
      <c r="AY207" s="13" t="s">
        <v>164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359</v>
      </c>
      <c r="BM207" s="152" t="s">
        <v>404</v>
      </c>
    </row>
    <row r="208" spans="2:65" s="1" customFormat="1" ht="24.15" customHeight="1">
      <c r="B208" s="139"/>
      <c r="C208" s="140" t="s">
        <v>405</v>
      </c>
      <c r="D208" s="140" t="s">
        <v>166</v>
      </c>
      <c r="E208" s="141" t="s">
        <v>406</v>
      </c>
      <c r="F208" s="142" t="s">
        <v>407</v>
      </c>
      <c r="G208" s="143" t="s">
        <v>207</v>
      </c>
      <c r="H208" s="144">
        <v>222.65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40</v>
      </c>
      <c r="P208" s="150">
        <f t="shared" si="31"/>
        <v>0</v>
      </c>
      <c r="Q208" s="150">
        <v>2.9999999999999997E-4</v>
      </c>
      <c r="R208" s="150">
        <f t="shared" si="32"/>
        <v>6.6794999999999993E-2</v>
      </c>
      <c r="S208" s="150">
        <v>0</v>
      </c>
      <c r="T208" s="151">
        <f t="shared" si="33"/>
        <v>0</v>
      </c>
      <c r="AR208" s="152" t="s">
        <v>359</v>
      </c>
      <c r="AT208" s="152" t="s">
        <v>166</v>
      </c>
      <c r="AU208" s="152" t="s">
        <v>87</v>
      </c>
      <c r="AY208" s="13" t="s">
        <v>164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359</v>
      </c>
      <c r="BM208" s="152" t="s">
        <v>408</v>
      </c>
    </row>
    <row r="209" spans="2:65" s="1" customFormat="1" ht="37.799999999999997" customHeight="1">
      <c r="B209" s="139"/>
      <c r="C209" s="154" t="s">
        <v>409</v>
      </c>
      <c r="D209" s="154" t="s">
        <v>199</v>
      </c>
      <c r="E209" s="155" t="s">
        <v>410</v>
      </c>
      <c r="F209" s="156" t="s">
        <v>411</v>
      </c>
      <c r="G209" s="157" t="s">
        <v>207</v>
      </c>
      <c r="H209" s="158">
        <v>227.10300000000001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40</v>
      </c>
      <c r="P209" s="150">
        <f t="shared" si="31"/>
        <v>0</v>
      </c>
      <c r="Q209" s="150">
        <v>6.4000000000000003E-3</v>
      </c>
      <c r="R209" s="150">
        <f t="shared" si="32"/>
        <v>1.4534592000000002</v>
      </c>
      <c r="S209" s="150">
        <v>0</v>
      </c>
      <c r="T209" s="151">
        <f t="shared" si="33"/>
        <v>0</v>
      </c>
      <c r="AR209" s="152" t="s">
        <v>291</v>
      </c>
      <c r="AT209" s="152" t="s">
        <v>199</v>
      </c>
      <c r="AU209" s="152" t="s">
        <v>87</v>
      </c>
      <c r="AY209" s="13" t="s">
        <v>164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359</v>
      </c>
      <c r="BM209" s="152" t="s">
        <v>412</v>
      </c>
    </row>
    <row r="210" spans="2:65" s="1" customFormat="1" ht="16.5" customHeight="1">
      <c r="B210" s="139"/>
      <c r="C210" s="140" t="s">
        <v>413</v>
      </c>
      <c r="D210" s="140" t="s">
        <v>166</v>
      </c>
      <c r="E210" s="141" t="s">
        <v>414</v>
      </c>
      <c r="F210" s="142" t="s">
        <v>415</v>
      </c>
      <c r="G210" s="143" t="s">
        <v>207</v>
      </c>
      <c r="H210" s="144">
        <v>304.15499999999997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1.0000000000000001E-5</v>
      </c>
      <c r="R210" s="150">
        <f t="shared" si="32"/>
        <v>3.0415500000000001E-3</v>
      </c>
      <c r="S210" s="150">
        <v>0</v>
      </c>
      <c r="T210" s="151">
        <f t="shared" si="33"/>
        <v>0</v>
      </c>
      <c r="AR210" s="152" t="s">
        <v>359</v>
      </c>
      <c r="AT210" s="152" t="s">
        <v>166</v>
      </c>
      <c r="AU210" s="152" t="s">
        <v>87</v>
      </c>
      <c r="AY210" s="13" t="s">
        <v>164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359</v>
      </c>
      <c r="BM210" s="152" t="s">
        <v>416</v>
      </c>
    </row>
    <row r="211" spans="2:65" s="1" customFormat="1" ht="24.15" customHeight="1">
      <c r="B211" s="139"/>
      <c r="C211" s="154" t="s">
        <v>417</v>
      </c>
      <c r="D211" s="154" t="s">
        <v>199</v>
      </c>
      <c r="E211" s="155" t="s">
        <v>418</v>
      </c>
      <c r="F211" s="156" t="s">
        <v>419</v>
      </c>
      <c r="G211" s="157" t="s">
        <v>207</v>
      </c>
      <c r="H211" s="158">
        <v>349.77800000000002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40</v>
      </c>
      <c r="P211" s="150">
        <f t="shared" si="31"/>
        <v>0</v>
      </c>
      <c r="Q211" s="150">
        <v>1.1E-4</v>
      </c>
      <c r="R211" s="150">
        <f t="shared" si="32"/>
        <v>3.8475580000000002E-2</v>
      </c>
      <c r="S211" s="150">
        <v>0</v>
      </c>
      <c r="T211" s="151">
        <f t="shared" si="33"/>
        <v>0</v>
      </c>
      <c r="AR211" s="152" t="s">
        <v>291</v>
      </c>
      <c r="AT211" s="152" t="s">
        <v>199</v>
      </c>
      <c r="AU211" s="152" t="s">
        <v>87</v>
      </c>
      <c r="AY211" s="13" t="s">
        <v>164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359</v>
      </c>
      <c r="BM211" s="152" t="s">
        <v>420</v>
      </c>
    </row>
    <row r="212" spans="2:65" s="1" customFormat="1" ht="33" customHeight="1">
      <c r="B212" s="139"/>
      <c r="C212" s="140" t="s">
        <v>421</v>
      </c>
      <c r="D212" s="140" t="s">
        <v>166</v>
      </c>
      <c r="E212" s="141" t="s">
        <v>422</v>
      </c>
      <c r="F212" s="142" t="s">
        <v>423</v>
      </c>
      <c r="G212" s="143" t="s">
        <v>207</v>
      </c>
      <c r="H212" s="144">
        <v>160.94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40</v>
      </c>
      <c r="P212" s="150">
        <f t="shared" si="31"/>
        <v>0</v>
      </c>
      <c r="Q212" s="150">
        <v>1.6000000000000001E-3</v>
      </c>
      <c r="R212" s="150">
        <f t="shared" si="32"/>
        <v>0.25750400000000001</v>
      </c>
      <c r="S212" s="150">
        <v>0</v>
      </c>
      <c r="T212" s="151">
        <f t="shared" si="33"/>
        <v>0</v>
      </c>
      <c r="AR212" s="152" t="s">
        <v>359</v>
      </c>
      <c r="AT212" s="152" t="s">
        <v>166</v>
      </c>
      <c r="AU212" s="152" t="s">
        <v>87</v>
      </c>
      <c r="AY212" s="13" t="s">
        <v>164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359</v>
      </c>
      <c r="BM212" s="152" t="s">
        <v>424</v>
      </c>
    </row>
    <row r="213" spans="2:65" s="1" customFormat="1" ht="24.15" customHeight="1">
      <c r="B213" s="139"/>
      <c r="C213" s="140" t="s">
        <v>425</v>
      </c>
      <c r="D213" s="140" t="s">
        <v>166</v>
      </c>
      <c r="E213" s="141" t="s">
        <v>426</v>
      </c>
      <c r="F213" s="142" t="s">
        <v>427</v>
      </c>
      <c r="G213" s="143" t="s">
        <v>428</v>
      </c>
      <c r="H213" s="165"/>
      <c r="I213" s="145"/>
      <c r="J213" s="146">
        <f t="shared" si="30"/>
        <v>0</v>
      </c>
      <c r="K213" s="147"/>
      <c r="L213" s="28"/>
      <c r="M213" s="148" t="s">
        <v>1</v>
      </c>
      <c r="N213" s="149" t="s">
        <v>40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359</v>
      </c>
      <c r="AT213" s="152" t="s">
        <v>166</v>
      </c>
      <c r="AU213" s="152" t="s">
        <v>87</v>
      </c>
      <c r="AY213" s="13" t="s">
        <v>164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359</v>
      </c>
      <c r="BM213" s="152" t="s">
        <v>429</v>
      </c>
    </row>
    <row r="214" spans="2:65" s="11" customFormat="1" ht="22.8" customHeight="1">
      <c r="B214" s="127"/>
      <c r="D214" s="128" t="s">
        <v>73</v>
      </c>
      <c r="E214" s="137" t="s">
        <v>430</v>
      </c>
      <c r="F214" s="137" t="s">
        <v>431</v>
      </c>
      <c r="I214" s="130"/>
      <c r="J214" s="138">
        <f>BK214</f>
        <v>0</v>
      </c>
      <c r="L214" s="127"/>
      <c r="M214" s="132"/>
      <c r="P214" s="133">
        <f>SUM(P215:P223)</f>
        <v>0</v>
      </c>
      <c r="R214" s="133">
        <f>SUM(R215:R223)</f>
        <v>7.570285329999999</v>
      </c>
      <c r="T214" s="134">
        <f>SUM(T215:T223)</f>
        <v>0</v>
      </c>
      <c r="AR214" s="128" t="s">
        <v>87</v>
      </c>
      <c r="AT214" s="135" t="s">
        <v>73</v>
      </c>
      <c r="AU214" s="135" t="s">
        <v>81</v>
      </c>
      <c r="AY214" s="128" t="s">
        <v>164</v>
      </c>
      <c r="BK214" s="136">
        <f>SUM(BK215:BK223)</f>
        <v>0</v>
      </c>
    </row>
    <row r="215" spans="2:65" s="1" customFormat="1" ht="16.5" customHeight="1">
      <c r="B215" s="139"/>
      <c r="C215" s="140" t="s">
        <v>432</v>
      </c>
      <c r="D215" s="140" t="s">
        <v>166</v>
      </c>
      <c r="E215" s="141" t="s">
        <v>433</v>
      </c>
      <c r="F215" s="142" t="s">
        <v>434</v>
      </c>
      <c r="G215" s="143" t="s">
        <v>298</v>
      </c>
      <c r="H215" s="144">
        <v>1040</v>
      </c>
      <c r="I215" s="145"/>
      <c r="J215" s="146">
        <f t="shared" ref="J215:J223" si="40">ROUND(I215*H215,2)</f>
        <v>0</v>
      </c>
      <c r="K215" s="147"/>
      <c r="L215" s="28"/>
      <c r="M215" s="148" t="s">
        <v>1</v>
      </c>
      <c r="N215" s="149" t="s">
        <v>40</v>
      </c>
      <c r="P215" s="150">
        <f t="shared" ref="P215:P223" si="41">O215*H215</f>
        <v>0</v>
      </c>
      <c r="Q215" s="150">
        <v>0</v>
      </c>
      <c r="R215" s="150">
        <f t="shared" ref="R215:R223" si="42">Q215*H215</f>
        <v>0</v>
      </c>
      <c r="S215" s="150">
        <v>0</v>
      </c>
      <c r="T215" s="151">
        <f t="shared" ref="T215:T223" si="43">S215*H215</f>
        <v>0</v>
      </c>
      <c r="AR215" s="152" t="s">
        <v>359</v>
      </c>
      <c r="AT215" s="152" t="s">
        <v>166</v>
      </c>
      <c r="AU215" s="152" t="s">
        <v>87</v>
      </c>
      <c r="AY215" s="13" t="s">
        <v>164</v>
      </c>
      <c r="BE215" s="153">
        <f t="shared" ref="BE215:BE223" si="44">IF(N215="základná",J215,0)</f>
        <v>0</v>
      </c>
      <c r="BF215" s="153">
        <f t="shared" ref="BF215:BF223" si="45">IF(N215="znížená",J215,0)</f>
        <v>0</v>
      </c>
      <c r="BG215" s="153">
        <f t="shared" ref="BG215:BG223" si="46">IF(N215="zákl. prenesená",J215,0)</f>
        <v>0</v>
      </c>
      <c r="BH215" s="153">
        <f t="shared" ref="BH215:BH223" si="47">IF(N215="zníž. prenesená",J215,0)</f>
        <v>0</v>
      </c>
      <c r="BI215" s="153">
        <f t="shared" ref="BI215:BI223" si="48">IF(N215="nulová",J215,0)</f>
        <v>0</v>
      </c>
      <c r="BJ215" s="13" t="s">
        <v>87</v>
      </c>
      <c r="BK215" s="153">
        <f t="shared" ref="BK215:BK223" si="49">ROUND(I215*H215,2)</f>
        <v>0</v>
      </c>
      <c r="BL215" s="13" t="s">
        <v>359</v>
      </c>
      <c r="BM215" s="152" t="s">
        <v>435</v>
      </c>
    </row>
    <row r="216" spans="2:65" s="1" customFormat="1" ht="24.15" customHeight="1">
      <c r="B216" s="139"/>
      <c r="C216" s="154" t="s">
        <v>436</v>
      </c>
      <c r="D216" s="154" t="s">
        <v>199</v>
      </c>
      <c r="E216" s="155" t="s">
        <v>437</v>
      </c>
      <c r="F216" s="156" t="s">
        <v>438</v>
      </c>
      <c r="G216" s="157" t="s">
        <v>169</v>
      </c>
      <c r="H216" s="158">
        <v>2.08</v>
      </c>
      <c r="I216" s="159"/>
      <c r="J216" s="160">
        <f t="shared" si="40"/>
        <v>0</v>
      </c>
      <c r="K216" s="161"/>
      <c r="L216" s="162"/>
      <c r="M216" s="163" t="s">
        <v>1</v>
      </c>
      <c r="N216" s="164" t="s">
        <v>40</v>
      </c>
      <c r="P216" s="150">
        <f t="shared" si="41"/>
        <v>0</v>
      </c>
      <c r="Q216" s="150">
        <v>0.55000000000000004</v>
      </c>
      <c r="R216" s="150">
        <f t="shared" si="42"/>
        <v>1.1440000000000001</v>
      </c>
      <c r="S216" s="150">
        <v>0</v>
      </c>
      <c r="T216" s="151">
        <f t="shared" si="43"/>
        <v>0</v>
      </c>
      <c r="AR216" s="152" t="s">
        <v>291</v>
      </c>
      <c r="AT216" s="152" t="s">
        <v>199</v>
      </c>
      <c r="AU216" s="152" t="s">
        <v>87</v>
      </c>
      <c r="AY216" s="13" t="s">
        <v>164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87</v>
      </c>
      <c r="BK216" s="153">
        <f t="shared" si="49"/>
        <v>0</v>
      </c>
      <c r="BL216" s="13" t="s">
        <v>359</v>
      </c>
      <c r="BM216" s="152" t="s">
        <v>439</v>
      </c>
    </row>
    <row r="217" spans="2:65" s="1" customFormat="1" ht="44.25" customHeight="1">
      <c r="B217" s="139"/>
      <c r="C217" s="140" t="s">
        <v>440</v>
      </c>
      <c r="D217" s="140" t="s">
        <v>166</v>
      </c>
      <c r="E217" s="141" t="s">
        <v>441</v>
      </c>
      <c r="F217" s="142" t="s">
        <v>442</v>
      </c>
      <c r="G217" s="143" t="s">
        <v>169</v>
      </c>
      <c r="H217" s="144">
        <v>2.08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40</v>
      </c>
      <c r="P217" s="150">
        <f t="shared" si="41"/>
        <v>0</v>
      </c>
      <c r="Q217" s="150">
        <v>2.3099999999999999E-2</v>
      </c>
      <c r="R217" s="150">
        <f t="shared" si="42"/>
        <v>4.8048E-2</v>
      </c>
      <c r="S217" s="150">
        <v>0</v>
      </c>
      <c r="T217" s="151">
        <f t="shared" si="43"/>
        <v>0</v>
      </c>
      <c r="AR217" s="152" t="s">
        <v>359</v>
      </c>
      <c r="AT217" s="152" t="s">
        <v>166</v>
      </c>
      <c r="AU217" s="152" t="s">
        <v>87</v>
      </c>
      <c r="AY217" s="13" t="s">
        <v>164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87</v>
      </c>
      <c r="BK217" s="153">
        <f t="shared" si="49"/>
        <v>0</v>
      </c>
      <c r="BL217" s="13" t="s">
        <v>359</v>
      </c>
      <c r="BM217" s="152" t="s">
        <v>443</v>
      </c>
    </row>
    <row r="218" spans="2:65" s="1" customFormat="1" ht="24.15" customHeight="1">
      <c r="B218" s="139"/>
      <c r="C218" s="140" t="s">
        <v>444</v>
      </c>
      <c r="D218" s="140" t="s">
        <v>166</v>
      </c>
      <c r="E218" s="141" t="s">
        <v>445</v>
      </c>
      <c r="F218" s="142" t="s">
        <v>446</v>
      </c>
      <c r="G218" s="143" t="s">
        <v>207</v>
      </c>
      <c r="H218" s="144">
        <v>304.15499999999997</v>
      </c>
      <c r="I218" s="145"/>
      <c r="J218" s="146">
        <f t="shared" si="40"/>
        <v>0</v>
      </c>
      <c r="K218" s="147"/>
      <c r="L218" s="28"/>
      <c r="M218" s="148" t="s">
        <v>1</v>
      </c>
      <c r="N218" s="149" t="s">
        <v>40</v>
      </c>
      <c r="P218" s="150">
        <f t="shared" si="41"/>
        <v>0</v>
      </c>
      <c r="Q218" s="150">
        <v>5.7299999999999999E-3</v>
      </c>
      <c r="R218" s="150">
        <f t="shared" si="42"/>
        <v>1.7428081499999999</v>
      </c>
      <c r="S218" s="150">
        <v>0</v>
      </c>
      <c r="T218" s="151">
        <f t="shared" si="43"/>
        <v>0</v>
      </c>
      <c r="AR218" s="152" t="s">
        <v>359</v>
      </c>
      <c r="AT218" s="152" t="s">
        <v>166</v>
      </c>
      <c r="AU218" s="152" t="s">
        <v>87</v>
      </c>
      <c r="AY218" s="13" t="s">
        <v>164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87</v>
      </c>
      <c r="BK218" s="153">
        <f t="shared" si="49"/>
        <v>0</v>
      </c>
      <c r="BL218" s="13" t="s">
        <v>359</v>
      </c>
      <c r="BM218" s="152" t="s">
        <v>447</v>
      </c>
    </row>
    <row r="219" spans="2:65" s="1" customFormat="1" ht="16.5" customHeight="1">
      <c r="B219" s="139"/>
      <c r="C219" s="140" t="s">
        <v>448</v>
      </c>
      <c r="D219" s="140" t="s">
        <v>166</v>
      </c>
      <c r="E219" s="141" t="s">
        <v>449</v>
      </c>
      <c r="F219" s="142" t="s">
        <v>450</v>
      </c>
      <c r="G219" s="143" t="s">
        <v>207</v>
      </c>
      <c r="H219" s="144">
        <v>498.16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40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359</v>
      </c>
      <c r="AT219" s="152" t="s">
        <v>166</v>
      </c>
      <c r="AU219" s="152" t="s">
        <v>87</v>
      </c>
      <c r="AY219" s="13" t="s">
        <v>164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87</v>
      </c>
      <c r="BK219" s="153">
        <f t="shared" si="49"/>
        <v>0</v>
      </c>
      <c r="BL219" s="13" t="s">
        <v>359</v>
      </c>
      <c r="BM219" s="152" t="s">
        <v>451</v>
      </c>
    </row>
    <row r="220" spans="2:65" s="1" customFormat="1" ht="16.5" customHeight="1">
      <c r="B220" s="139"/>
      <c r="C220" s="154" t="s">
        <v>452</v>
      </c>
      <c r="D220" s="154" t="s">
        <v>199</v>
      </c>
      <c r="E220" s="155" t="s">
        <v>453</v>
      </c>
      <c r="F220" s="156" t="s">
        <v>454</v>
      </c>
      <c r="G220" s="157" t="s">
        <v>207</v>
      </c>
      <c r="H220" s="158">
        <v>269.00599999999997</v>
      </c>
      <c r="I220" s="159"/>
      <c r="J220" s="160">
        <f t="shared" si="40"/>
        <v>0</v>
      </c>
      <c r="K220" s="161"/>
      <c r="L220" s="162"/>
      <c r="M220" s="163" t="s">
        <v>1</v>
      </c>
      <c r="N220" s="164" t="s">
        <v>40</v>
      </c>
      <c r="P220" s="150">
        <f t="shared" si="41"/>
        <v>0</v>
      </c>
      <c r="Q220" s="150">
        <v>5.28E-3</v>
      </c>
      <c r="R220" s="150">
        <f t="shared" si="42"/>
        <v>1.4203516799999998</v>
      </c>
      <c r="S220" s="150">
        <v>0</v>
      </c>
      <c r="T220" s="151">
        <f t="shared" si="43"/>
        <v>0</v>
      </c>
      <c r="AR220" s="152" t="s">
        <v>291</v>
      </c>
      <c r="AT220" s="152" t="s">
        <v>199</v>
      </c>
      <c r="AU220" s="152" t="s">
        <v>87</v>
      </c>
      <c r="AY220" s="13" t="s">
        <v>164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87</v>
      </c>
      <c r="BK220" s="153">
        <f t="shared" si="49"/>
        <v>0</v>
      </c>
      <c r="BL220" s="13" t="s">
        <v>359</v>
      </c>
      <c r="BM220" s="152" t="s">
        <v>455</v>
      </c>
    </row>
    <row r="221" spans="2:65" s="1" customFormat="1" ht="24.15" customHeight="1">
      <c r="B221" s="139"/>
      <c r="C221" s="154" t="s">
        <v>456</v>
      </c>
      <c r="D221" s="154" t="s">
        <v>199</v>
      </c>
      <c r="E221" s="155" t="s">
        <v>457</v>
      </c>
      <c r="F221" s="156" t="s">
        <v>458</v>
      </c>
      <c r="G221" s="157" t="s">
        <v>207</v>
      </c>
      <c r="H221" s="158">
        <v>269.00599999999997</v>
      </c>
      <c r="I221" s="159"/>
      <c r="J221" s="160">
        <f t="shared" si="40"/>
        <v>0</v>
      </c>
      <c r="K221" s="161"/>
      <c r="L221" s="162"/>
      <c r="M221" s="163" t="s">
        <v>1</v>
      </c>
      <c r="N221" s="164" t="s">
        <v>40</v>
      </c>
      <c r="P221" s="150">
        <f t="shared" si="41"/>
        <v>0</v>
      </c>
      <c r="Q221" s="150">
        <v>1.125E-2</v>
      </c>
      <c r="R221" s="150">
        <f t="shared" si="42"/>
        <v>3.0263174999999998</v>
      </c>
      <c r="S221" s="150">
        <v>0</v>
      </c>
      <c r="T221" s="151">
        <f t="shared" si="43"/>
        <v>0</v>
      </c>
      <c r="AR221" s="152" t="s">
        <v>291</v>
      </c>
      <c r="AT221" s="152" t="s">
        <v>199</v>
      </c>
      <c r="AU221" s="152" t="s">
        <v>87</v>
      </c>
      <c r="AY221" s="13" t="s">
        <v>164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87</v>
      </c>
      <c r="BK221" s="153">
        <f t="shared" si="49"/>
        <v>0</v>
      </c>
      <c r="BL221" s="13" t="s">
        <v>359</v>
      </c>
      <c r="BM221" s="152" t="s">
        <v>459</v>
      </c>
    </row>
    <row r="222" spans="2:65" s="1" customFormat="1" ht="24.15" customHeight="1">
      <c r="B222" s="139"/>
      <c r="C222" s="140" t="s">
        <v>460</v>
      </c>
      <c r="D222" s="140" t="s">
        <v>166</v>
      </c>
      <c r="E222" s="141" t="s">
        <v>461</v>
      </c>
      <c r="F222" s="142" t="s">
        <v>462</v>
      </c>
      <c r="G222" s="143" t="s">
        <v>207</v>
      </c>
      <c r="H222" s="144">
        <v>31.46</v>
      </c>
      <c r="I222" s="145"/>
      <c r="J222" s="146">
        <f t="shared" si="40"/>
        <v>0</v>
      </c>
      <c r="K222" s="147"/>
      <c r="L222" s="28"/>
      <c r="M222" s="148" t="s">
        <v>1</v>
      </c>
      <c r="N222" s="149" t="s">
        <v>40</v>
      </c>
      <c r="P222" s="150">
        <f t="shared" si="41"/>
        <v>0</v>
      </c>
      <c r="Q222" s="150">
        <v>6.0000000000000001E-3</v>
      </c>
      <c r="R222" s="150">
        <f t="shared" si="42"/>
        <v>0.18876000000000001</v>
      </c>
      <c r="S222" s="150">
        <v>0</v>
      </c>
      <c r="T222" s="151">
        <f t="shared" si="43"/>
        <v>0</v>
      </c>
      <c r="AR222" s="152" t="s">
        <v>359</v>
      </c>
      <c r="AT222" s="152" t="s">
        <v>166</v>
      </c>
      <c r="AU222" s="152" t="s">
        <v>87</v>
      </c>
      <c r="AY222" s="13" t="s">
        <v>164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87</v>
      </c>
      <c r="BK222" s="153">
        <f t="shared" si="49"/>
        <v>0</v>
      </c>
      <c r="BL222" s="13" t="s">
        <v>359</v>
      </c>
      <c r="BM222" s="152" t="s">
        <v>463</v>
      </c>
    </row>
    <row r="223" spans="2:65" s="1" customFormat="1" ht="24.15" customHeight="1">
      <c r="B223" s="139"/>
      <c r="C223" s="140" t="s">
        <v>464</v>
      </c>
      <c r="D223" s="140" t="s">
        <v>166</v>
      </c>
      <c r="E223" s="141" t="s">
        <v>465</v>
      </c>
      <c r="F223" s="142" t="s">
        <v>466</v>
      </c>
      <c r="G223" s="143" t="s">
        <v>428</v>
      </c>
      <c r="H223" s="165"/>
      <c r="I223" s="145"/>
      <c r="J223" s="146">
        <f t="shared" si="40"/>
        <v>0</v>
      </c>
      <c r="K223" s="147"/>
      <c r="L223" s="28"/>
      <c r="M223" s="148" t="s">
        <v>1</v>
      </c>
      <c r="N223" s="149" t="s">
        <v>40</v>
      </c>
      <c r="P223" s="150">
        <f t="shared" si="41"/>
        <v>0</v>
      </c>
      <c r="Q223" s="150">
        <v>0</v>
      </c>
      <c r="R223" s="150">
        <f t="shared" si="42"/>
        <v>0</v>
      </c>
      <c r="S223" s="150">
        <v>0</v>
      </c>
      <c r="T223" s="151">
        <f t="shared" si="43"/>
        <v>0</v>
      </c>
      <c r="AR223" s="152" t="s">
        <v>359</v>
      </c>
      <c r="AT223" s="152" t="s">
        <v>166</v>
      </c>
      <c r="AU223" s="152" t="s">
        <v>87</v>
      </c>
      <c r="AY223" s="13" t="s">
        <v>164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87</v>
      </c>
      <c r="BK223" s="153">
        <f t="shared" si="49"/>
        <v>0</v>
      </c>
      <c r="BL223" s="13" t="s">
        <v>359</v>
      </c>
      <c r="BM223" s="152" t="s">
        <v>467</v>
      </c>
    </row>
    <row r="224" spans="2:65" s="11" customFormat="1" ht="22.8" customHeight="1">
      <c r="B224" s="127"/>
      <c r="D224" s="128" t="s">
        <v>73</v>
      </c>
      <c r="E224" s="137" t="s">
        <v>468</v>
      </c>
      <c r="F224" s="137" t="s">
        <v>469</v>
      </c>
      <c r="I224" s="130"/>
      <c r="J224" s="138">
        <f>BK224</f>
        <v>0</v>
      </c>
      <c r="L224" s="127"/>
      <c r="M224" s="132"/>
      <c r="P224" s="133">
        <f>SUM(P225:P239)</f>
        <v>0</v>
      </c>
      <c r="R224" s="133">
        <f>SUM(R225:R239)</f>
        <v>26.897490300000001</v>
      </c>
      <c r="T224" s="134">
        <f>SUM(T225:T239)</f>
        <v>0</v>
      </c>
      <c r="AR224" s="128" t="s">
        <v>87</v>
      </c>
      <c r="AT224" s="135" t="s">
        <v>73</v>
      </c>
      <c r="AU224" s="135" t="s">
        <v>81</v>
      </c>
      <c r="AY224" s="128" t="s">
        <v>164</v>
      </c>
      <c r="BK224" s="136">
        <f>SUM(BK225:BK239)</f>
        <v>0</v>
      </c>
    </row>
    <row r="225" spans="2:65" s="1" customFormat="1" ht="37.799999999999997" customHeight="1">
      <c r="B225" s="139"/>
      <c r="C225" s="140" t="s">
        <v>470</v>
      </c>
      <c r="D225" s="140" t="s">
        <v>166</v>
      </c>
      <c r="E225" s="141" t="s">
        <v>471</v>
      </c>
      <c r="F225" s="142" t="s">
        <v>472</v>
      </c>
      <c r="G225" s="143" t="s">
        <v>207</v>
      </c>
      <c r="H225" s="144">
        <v>73.72</v>
      </c>
      <c r="I225" s="145"/>
      <c r="J225" s="146">
        <f t="shared" ref="J225:J239" si="50">ROUND(I225*H225,2)</f>
        <v>0</v>
      </c>
      <c r="K225" s="147"/>
      <c r="L225" s="28"/>
      <c r="M225" s="148" t="s">
        <v>1</v>
      </c>
      <c r="N225" s="149" t="s">
        <v>40</v>
      </c>
      <c r="P225" s="150">
        <f t="shared" ref="P225:P239" si="51">O225*H225</f>
        <v>0</v>
      </c>
      <c r="Q225" s="150">
        <v>4.8070000000000002E-2</v>
      </c>
      <c r="R225" s="150">
        <f t="shared" ref="R225:R239" si="52">Q225*H225</f>
        <v>3.5437204000000002</v>
      </c>
      <c r="S225" s="150">
        <v>0</v>
      </c>
      <c r="T225" s="151">
        <f t="shared" ref="T225:T239" si="53">S225*H225</f>
        <v>0</v>
      </c>
      <c r="AR225" s="152" t="s">
        <v>359</v>
      </c>
      <c r="AT225" s="152" t="s">
        <v>166</v>
      </c>
      <c r="AU225" s="152" t="s">
        <v>87</v>
      </c>
      <c r="AY225" s="13" t="s">
        <v>164</v>
      </c>
      <c r="BE225" s="153">
        <f t="shared" ref="BE225:BE239" si="54">IF(N225="základná",J225,0)</f>
        <v>0</v>
      </c>
      <c r="BF225" s="153">
        <f t="shared" ref="BF225:BF239" si="55">IF(N225="znížená",J225,0)</f>
        <v>0</v>
      </c>
      <c r="BG225" s="153">
        <f t="shared" ref="BG225:BG239" si="56">IF(N225="zákl. prenesená",J225,0)</f>
        <v>0</v>
      </c>
      <c r="BH225" s="153">
        <f t="shared" ref="BH225:BH239" si="57">IF(N225="zníž. prenesená",J225,0)</f>
        <v>0</v>
      </c>
      <c r="BI225" s="153">
        <f t="shared" ref="BI225:BI239" si="58">IF(N225="nulová",J225,0)</f>
        <v>0</v>
      </c>
      <c r="BJ225" s="13" t="s">
        <v>87</v>
      </c>
      <c r="BK225" s="153">
        <f t="shared" ref="BK225:BK239" si="59">ROUND(I225*H225,2)</f>
        <v>0</v>
      </c>
      <c r="BL225" s="13" t="s">
        <v>359</v>
      </c>
      <c r="BM225" s="152" t="s">
        <v>473</v>
      </c>
    </row>
    <row r="226" spans="2:65" s="1" customFormat="1" ht="37.799999999999997" customHeight="1">
      <c r="B226" s="139"/>
      <c r="C226" s="140" t="s">
        <v>474</v>
      </c>
      <c r="D226" s="140" t="s">
        <v>166</v>
      </c>
      <c r="E226" s="141" t="s">
        <v>475</v>
      </c>
      <c r="F226" s="142" t="s">
        <v>476</v>
      </c>
      <c r="G226" s="143" t="s">
        <v>207</v>
      </c>
      <c r="H226" s="144">
        <v>101.06</v>
      </c>
      <c r="I226" s="145"/>
      <c r="J226" s="146">
        <f t="shared" si="50"/>
        <v>0</v>
      </c>
      <c r="K226" s="147"/>
      <c r="L226" s="28"/>
      <c r="M226" s="148" t="s">
        <v>1</v>
      </c>
      <c r="N226" s="149" t="s">
        <v>40</v>
      </c>
      <c r="P226" s="150">
        <f t="shared" si="51"/>
        <v>0</v>
      </c>
      <c r="Q226" s="150">
        <v>4.9439999999999998E-2</v>
      </c>
      <c r="R226" s="150">
        <f t="shared" si="52"/>
        <v>4.9964063999999997</v>
      </c>
      <c r="S226" s="150">
        <v>0</v>
      </c>
      <c r="T226" s="151">
        <f t="shared" si="53"/>
        <v>0</v>
      </c>
      <c r="AR226" s="152" t="s">
        <v>359</v>
      </c>
      <c r="AT226" s="152" t="s">
        <v>166</v>
      </c>
      <c r="AU226" s="152" t="s">
        <v>87</v>
      </c>
      <c r="AY226" s="13" t="s">
        <v>164</v>
      </c>
      <c r="BE226" s="153">
        <f t="shared" si="54"/>
        <v>0</v>
      </c>
      <c r="BF226" s="153">
        <f t="shared" si="55"/>
        <v>0</v>
      </c>
      <c r="BG226" s="153">
        <f t="shared" si="56"/>
        <v>0</v>
      </c>
      <c r="BH226" s="153">
        <f t="shared" si="57"/>
        <v>0</v>
      </c>
      <c r="BI226" s="153">
        <f t="shared" si="58"/>
        <v>0</v>
      </c>
      <c r="BJ226" s="13" t="s">
        <v>87</v>
      </c>
      <c r="BK226" s="153">
        <f t="shared" si="59"/>
        <v>0</v>
      </c>
      <c r="BL226" s="13" t="s">
        <v>359</v>
      </c>
      <c r="BM226" s="152" t="s">
        <v>477</v>
      </c>
    </row>
    <row r="227" spans="2:65" s="1" customFormat="1" ht="37.799999999999997" customHeight="1">
      <c r="B227" s="139"/>
      <c r="C227" s="140" t="s">
        <v>478</v>
      </c>
      <c r="D227" s="140" t="s">
        <v>166</v>
      </c>
      <c r="E227" s="141" t="s">
        <v>479</v>
      </c>
      <c r="F227" s="142" t="s">
        <v>480</v>
      </c>
      <c r="G227" s="143" t="s">
        <v>207</v>
      </c>
      <c r="H227" s="144">
        <v>17.52</v>
      </c>
      <c r="I227" s="145"/>
      <c r="J227" s="146">
        <f t="shared" si="50"/>
        <v>0</v>
      </c>
      <c r="K227" s="147"/>
      <c r="L227" s="28"/>
      <c r="M227" s="148" t="s">
        <v>1</v>
      </c>
      <c r="N227" s="149" t="s">
        <v>40</v>
      </c>
      <c r="P227" s="150">
        <f t="shared" si="51"/>
        <v>0</v>
      </c>
      <c r="Q227" s="150">
        <v>5.1920000000000001E-2</v>
      </c>
      <c r="R227" s="150">
        <f t="shared" si="52"/>
        <v>0.90963839999999996</v>
      </c>
      <c r="S227" s="150">
        <v>0</v>
      </c>
      <c r="T227" s="151">
        <f t="shared" si="53"/>
        <v>0</v>
      </c>
      <c r="AR227" s="152" t="s">
        <v>359</v>
      </c>
      <c r="AT227" s="152" t="s">
        <v>166</v>
      </c>
      <c r="AU227" s="152" t="s">
        <v>87</v>
      </c>
      <c r="AY227" s="13" t="s">
        <v>164</v>
      </c>
      <c r="BE227" s="153">
        <f t="shared" si="54"/>
        <v>0</v>
      </c>
      <c r="BF227" s="153">
        <f t="shared" si="55"/>
        <v>0</v>
      </c>
      <c r="BG227" s="153">
        <f t="shared" si="56"/>
        <v>0</v>
      </c>
      <c r="BH227" s="153">
        <f t="shared" si="57"/>
        <v>0</v>
      </c>
      <c r="BI227" s="153">
        <f t="shared" si="58"/>
        <v>0</v>
      </c>
      <c r="BJ227" s="13" t="s">
        <v>87</v>
      </c>
      <c r="BK227" s="153">
        <f t="shared" si="59"/>
        <v>0</v>
      </c>
      <c r="BL227" s="13" t="s">
        <v>359</v>
      </c>
      <c r="BM227" s="152" t="s">
        <v>481</v>
      </c>
    </row>
    <row r="228" spans="2:65" s="1" customFormat="1" ht="37.799999999999997" customHeight="1">
      <c r="B228" s="139"/>
      <c r="C228" s="140" t="s">
        <v>482</v>
      </c>
      <c r="D228" s="140" t="s">
        <v>166</v>
      </c>
      <c r="E228" s="141" t="s">
        <v>483</v>
      </c>
      <c r="F228" s="142" t="s">
        <v>484</v>
      </c>
      <c r="G228" s="143" t="s">
        <v>207</v>
      </c>
      <c r="H228" s="144">
        <v>11.475</v>
      </c>
      <c r="I228" s="145"/>
      <c r="J228" s="146">
        <f t="shared" si="50"/>
        <v>0</v>
      </c>
      <c r="K228" s="147"/>
      <c r="L228" s="28"/>
      <c r="M228" s="148" t="s">
        <v>1</v>
      </c>
      <c r="N228" s="149" t="s">
        <v>40</v>
      </c>
      <c r="P228" s="150">
        <f t="shared" si="51"/>
        <v>0</v>
      </c>
      <c r="Q228" s="150">
        <v>1.1820000000000001E-2</v>
      </c>
      <c r="R228" s="150">
        <f t="shared" si="52"/>
        <v>0.13563449999999999</v>
      </c>
      <c r="S228" s="150">
        <v>0</v>
      </c>
      <c r="T228" s="151">
        <f t="shared" si="53"/>
        <v>0</v>
      </c>
      <c r="AR228" s="152" t="s">
        <v>359</v>
      </c>
      <c r="AT228" s="152" t="s">
        <v>166</v>
      </c>
      <c r="AU228" s="152" t="s">
        <v>87</v>
      </c>
      <c r="AY228" s="13" t="s">
        <v>164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87</v>
      </c>
      <c r="BK228" s="153">
        <f t="shared" si="59"/>
        <v>0</v>
      </c>
      <c r="BL228" s="13" t="s">
        <v>359</v>
      </c>
      <c r="BM228" s="152" t="s">
        <v>485</v>
      </c>
    </row>
    <row r="229" spans="2:65" s="1" customFormat="1" ht="16.5" customHeight="1">
      <c r="B229" s="139"/>
      <c r="C229" s="140" t="s">
        <v>486</v>
      </c>
      <c r="D229" s="140" t="s">
        <v>166</v>
      </c>
      <c r="E229" s="141" t="s">
        <v>487</v>
      </c>
      <c r="F229" s="142" t="s">
        <v>488</v>
      </c>
      <c r="G229" s="143" t="s">
        <v>207</v>
      </c>
      <c r="H229" s="144">
        <v>13.77</v>
      </c>
      <c r="I229" s="145"/>
      <c r="J229" s="146">
        <f t="shared" si="50"/>
        <v>0</v>
      </c>
      <c r="K229" s="147"/>
      <c r="L229" s="28"/>
      <c r="M229" s="148" t="s">
        <v>1</v>
      </c>
      <c r="N229" s="149" t="s">
        <v>40</v>
      </c>
      <c r="P229" s="150">
        <f t="shared" si="51"/>
        <v>0</v>
      </c>
      <c r="Q229" s="150">
        <v>2.2020000000000001E-2</v>
      </c>
      <c r="R229" s="150">
        <f t="shared" si="52"/>
        <v>0.30321540000000002</v>
      </c>
      <c r="S229" s="150">
        <v>0</v>
      </c>
      <c r="T229" s="151">
        <f t="shared" si="53"/>
        <v>0</v>
      </c>
      <c r="AR229" s="152" t="s">
        <v>359</v>
      </c>
      <c r="AT229" s="152" t="s">
        <v>166</v>
      </c>
      <c r="AU229" s="152" t="s">
        <v>87</v>
      </c>
      <c r="AY229" s="13" t="s">
        <v>164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87</v>
      </c>
      <c r="BK229" s="153">
        <f t="shared" si="59"/>
        <v>0</v>
      </c>
      <c r="BL229" s="13" t="s">
        <v>359</v>
      </c>
      <c r="BM229" s="152" t="s">
        <v>489</v>
      </c>
    </row>
    <row r="230" spans="2:65" s="1" customFormat="1" ht="37.799999999999997" customHeight="1">
      <c r="B230" s="139"/>
      <c r="C230" s="140" t="s">
        <v>490</v>
      </c>
      <c r="D230" s="140" t="s">
        <v>166</v>
      </c>
      <c r="E230" s="141" t="s">
        <v>491</v>
      </c>
      <c r="F230" s="142" t="s">
        <v>492</v>
      </c>
      <c r="G230" s="143" t="s">
        <v>207</v>
      </c>
      <c r="H230" s="144">
        <v>228.81</v>
      </c>
      <c r="I230" s="145"/>
      <c r="J230" s="146">
        <f t="shared" si="50"/>
        <v>0</v>
      </c>
      <c r="K230" s="147"/>
      <c r="L230" s="28"/>
      <c r="M230" s="148" t="s">
        <v>1</v>
      </c>
      <c r="N230" s="149" t="s">
        <v>40</v>
      </c>
      <c r="P230" s="150">
        <f t="shared" si="51"/>
        <v>0</v>
      </c>
      <c r="Q230" s="150">
        <v>1.4030000000000001E-2</v>
      </c>
      <c r="R230" s="150">
        <f t="shared" si="52"/>
        <v>3.2102043</v>
      </c>
      <c r="S230" s="150">
        <v>0</v>
      </c>
      <c r="T230" s="151">
        <f t="shared" si="53"/>
        <v>0</v>
      </c>
      <c r="AR230" s="152" t="s">
        <v>359</v>
      </c>
      <c r="AT230" s="152" t="s">
        <v>166</v>
      </c>
      <c r="AU230" s="152" t="s">
        <v>87</v>
      </c>
      <c r="AY230" s="13" t="s">
        <v>164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87</v>
      </c>
      <c r="BK230" s="153">
        <f t="shared" si="59"/>
        <v>0</v>
      </c>
      <c r="BL230" s="13" t="s">
        <v>359</v>
      </c>
      <c r="BM230" s="152" t="s">
        <v>493</v>
      </c>
    </row>
    <row r="231" spans="2:65" s="1" customFormat="1" ht="33" customHeight="1">
      <c r="B231" s="139"/>
      <c r="C231" s="140" t="s">
        <v>494</v>
      </c>
      <c r="D231" s="140" t="s">
        <v>166</v>
      </c>
      <c r="E231" s="141" t="s">
        <v>495</v>
      </c>
      <c r="F231" s="142" t="s">
        <v>496</v>
      </c>
      <c r="G231" s="143" t="s">
        <v>207</v>
      </c>
      <c r="H231" s="144">
        <v>222.65</v>
      </c>
      <c r="I231" s="145"/>
      <c r="J231" s="146">
        <f t="shared" si="50"/>
        <v>0</v>
      </c>
      <c r="K231" s="147"/>
      <c r="L231" s="28"/>
      <c r="M231" s="148" t="s">
        <v>1</v>
      </c>
      <c r="N231" s="149" t="s">
        <v>40</v>
      </c>
      <c r="P231" s="150">
        <f t="shared" si="51"/>
        <v>0</v>
      </c>
      <c r="Q231" s="150">
        <v>1.3849999999999999E-2</v>
      </c>
      <c r="R231" s="150">
        <f t="shared" si="52"/>
        <v>3.0837024999999998</v>
      </c>
      <c r="S231" s="150">
        <v>0</v>
      </c>
      <c r="T231" s="151">
        <f t="shared" si="53"/>
        <v>0</v>
      </c>
      <c r="AR231" s="152" t="s">
        <v>359</v>
      </c>
      <c r="AT231" s="152" t="s">
        <v>166</v>
      </c>
      <c r="AU231" s="152" t="s">
        <v>87</v>
      </c>
      <c r="AY231" s="13" t="s">
        <v>164</v>
      </c>
      <c r="BE231" s="153">
        <f t="shared" si="54"/>
        <v>0</v>
      </c>
      <c r="BF231" s="153">
        <f t="shared" si="55"/>
        <v>0</v>
      </c>
      <c r="BG231" s="153">
        <f t="shared" si="56"/>
        <v>0</v>
      </c>
      <c r="BH231" s="153">
        <f t="shared" si="57"/>
        <v>0</v>
      </c>
      <c r="BI231" s="153">
        <f t="shared" si="58"/>
        <v>0</v>
      </c>
      <c r="BJ231" s="13" t="s">
        <v>87</v>
      </c>
      <c r="BK231" s="153">
        <f t="shared" si="59"/>
        <v>0</v>
      </c>
      <c r="BL231" s="13" t="s">
        <v>359</v>
      </c>
      <c r="BM231" s="152" t="s">
        <v>497</v>
      </c>
    </row>
    <row r="232" spans="2:65" s="1" customFormat="1" ht="33" customHeight="1">
      <c r="B232" s="139"/>
      <c r="C232" s="140" t="s">
        <v>498</v>
      </c>
      <c r="D232" s="140" t="s">
        <v>166</v>
      </c>
      <c r="E232" s="141" t="s">
        <v>499</v>
      </c>
      <c r="F232" s="142" t="s">
        <v>500</v>
      </c>
      <c r="G232" s="143" t="s">
        <v>207</v>
      </c>
      <c r="H232" s="144">
        <v>249.08</v>
      </c>
      <c r="I232" s="145"/>
      <c r="J232" s="146">
        <f t="shared" si="50"/>
        <v>0</v>
      </c>
      <c r="K232" s="147"/>
      <c r="L232" s="28"/>
      <c r="M232" s="148" t="s">
        <v>1</v>
      </c>
      <c r="N232" s="149" t="s">
        <v>40</v>
      </c>
      <c r="P232" s="150">
        <f t="shared" si="51"/>
        <v>0</v>
      </c>
      <c r="Q232" s="150">
        <v>4.8000000000000001E-4</v>
      </c>
      <c r="R232" s="150">
        <f t="shared" si="52"/>
        <v>0.11955840000000001</v>
      </c>
      <c r="S232" s="150">
        <v>0</v>
      </c>
      <c r="T232" s="151">
        <f t="shared" si="53"/>
        <v>0</v>
      </c>
      <c r="AR232" s="152" t="s">
        <v>359</v>
      </c>
      <c r="AT232" s="152" t="s">
        <v>166</v>
      </c>
      <c r="AU232" s="152" t="s">
        <v>87</v>
      </c>
      <c r="AY232" s="13" t="s">
        <v>164</v>
      </c>
      <c r="BE232" s="153">
        <f t="shared" si="54"/>
        <v>0</v>
      </c>
      <c r="BF232" s="153">
        <f t="shared" si="55"/>
        <v>0</v>
      </c>
      <c r="BG232" s="153">
        <f t="shared" si="56"/>
        <v>0</v>
      </c>
      <c r="BH232" s="153">
        <f t="shared" si="57"/>
        <v>0</v>
      </c>
      <c r="BI232" s="153">
        <f t="shared" si="58"/>
        <v>0</v>
      </c>
      <c r="BJ232" s="13" t="s">
        <v>87</v>
      </c>
      <c r="BK232" s="153">
        <f t="shared" si="59"/>
        <v>0</v>
      </c>
      <c r="BL232" s="13" t="s">
        <v>359</v>
      </c>
      <c r="BM232" s="152" t="s">
        <v>501</v>
      </c>
    </row>
    <row r="233" spans="2:65" s="1" customFormat="1" ht="21.75" customHeight="1">
      <c r="B233" s="139"/>
      <c r="C233" s="154" t="s">
        <v>502</v>
      </c>
      <c r="D233" s="154" t="s">
        <v>199</v>
      </c>
      <c r="E233" s="155" t="s">
        <v>503</v>
      </c>
      <c r="F233" s="156" t="s">
        <v>504</v>
      </c>
      <c r="G233" s="157" t="s">
        <v>207</v>
      </c>
      <c r="H233" s="158">
        <v>523.06799999999998</v>
      </c>
      <c r="I233" s="159"/>
      <c r="J233" s="160">
        <f t="shared" si="50"/>
        <v>0</v>
      </c>
      <c r="K233" s="161"/>
      <c r="L233" s="162"/>
      <c r="M233" s="163" t="s">
        <v>1</v>
      </c>
      <c r="N233" s="164" t="s">
        <v>40</v>
      </c>
      <c r="P233" s="150">
        <f t="shared" si="51"/>
        <v>0</v>
      </c>
      <c r="Q233" s="150">
        <v>1.2500000000000001E-2</v>
      </c>
      <c r="R233" s="150">
        <f t="shared" si="52"/>
        <v>6.5383500000000003</v>
      </c>
      <c r="S233" s="150">
        <v>0</v>
      </c>
      <c r="T233" s="151">
        <f t="shared" si="53"/>
        <v>0</v>
      </c>
      <c r="AR233" s="152" t="s">
        <v>291</v>
      </c>
      <c r="AT233" s="152" t="s">
        <v>199</v>
      </c>
      <c r="AU233" s="152" t="s">
        <v>87</v>
      </c>
      <c r="AY233" s="13" t="s">
        <v>164</v>
      </c>
      <c r="BE233" s="153">
        <f t="shared" si="54"/>
        <v>0</v>
      </c>
      <c r="BF233" s="153">
        <f t="shared" si="55"/>
        <v>0</v>
      </c>
      <c r="BG233" s="153">
        <f t="shared" si="56"/>
        <v>0</v>
      </c>
      <c r="BH233" s="153">
        <f t="shared" si="57"/>
        <v>0</v>
      </c>
      <c r="BI233" s="153">
        <f t="shared" si="58"/>
        <v>0</v>
      </c>
      <c r="BJ233" s="13" t="s">
        <v>87</v>
      </c>
      <c r="BK233" s="153">
        <f t="shared" si="59"/>
        <v>0</v>
      </c>
      <c r="BL233" s="13" t="s">
        <v>359</v>
      </c>
      <c r="BM233" s="152" t="s">
        <v>505</v>
      </c>
    </row>
    <row r="234" spans="2:65" s="1" customFormat="1" ht="24.15" customHeight="1">
      <c r="B234" s="139"/>
      <c r="C234" s="140" t="s">
        <v>506</v>
      </c>
      <c r="D234" s="140" t="s">
        <v>166</v>
      </c>
      <c r="E234" s="141" t="s">
        <v>507</v>
      </c>
      <c r="F234" s="142" t="s">
        <v>508</v>
      </c>
      <c r="G234" s="143" t="s">
        <v>307</v>
      </c>
      <c r="H234" s="144">
        <v>4</v>
      </c>
      <c r="I234" s="145"/>
      <c r="J234" s="146">
        <f t="shared" si="50"/>
        <v>0</v>
      </c>
      <c r="K234" s="147"/>
      <c r="L234" s="28"/>
      <c r="M234" s="148" t="s">
        <v>1</v>
      </c>
      <c r="N234" s="149" t="s">
        <v>40</v>
      </c>
      <c r="P234" s="150">
        <f t="shared" si="51"/>
        <v>0</v>
      </c>
      <c r="Q234" s="150">
        <v>1.9980000000000001E-2</v>
      </c>
      <c r="R234" s="150">
        <f t="shared" si="52"/>
        <v>7.9920000000000005E-2</v>
      </c>
      <c r="S234" s="150">
        <v>0</v>
      </c>
      <c r="T234" s="151">
        <f t="shared" si="53"/>
        <v>0</v>
      </c>
      <c r="AR234" s="152" t="s">
        <v>359</v>
      </c>
      <c r="AT234" s="152" t="s">
        <v>166</v>
      </c>
      <c r="AU234" s="152" t="s">
        <v>87</v>
      </c>
      <c r="AY234" s="13" t="s">
        <v>164</v>
      </c>
      <c r="BE234" s="153">
        <f t="shared" si="54"/>
        <v>0</v>
      </c>
      <c r="BF234" s="153">
        <f t="shared" si="55"/>
        <v>0</v>
      </c>
      <c r="BG234" s="153">
        <f t="shared" si="56"/>
        <v>0</v>
      </c>
      <c r="BH234" s="153">
        <f t="shared" si="57"/>
        <v>0</v>
      </c>
      <c r="BI234" s="153">
        <f t="shared" si="58"/>
        <v>0</v>
      </c>
      <c r="BJ234" s="13" t="s">
        <v>87</v>
      </c>
      <c r="BK234" s="153">
        <f t="shared" si="59"/>
        <v>0</v>
      </c>
      <c r="BL234" s="13" t="s">
        <v>359</v>
      </c>
      <c r="BM234" s="152" t="s">
        <v>509</v>
      </c>
    </row>
    <row r="235" spans="2:65" s="1" customFormat="1" ht="24.15" customHeight="1">
      <c r="B235" s="139"/>
      <c r="C235" s="140" t="s">
        <v>510</v>
      </c>
      <c r="D235" s="140" t="s">
        <v>166</v>
      </c>
      <c r="E235" s="141" t="s">
        <v>511</v>
      </c>
      <c r="F235" s="142" t="s">
        <v>512</v>
      </c>
      <c r="G235" s="143" t="s">
        <v>307</v>
      </c>
      <c r="H235" s="144">
        <v>8</v>
      </c>
      <c r="I235" s="145"/>
      <c r="J235" s="146">
        <f t="shared" si="50"/>
        <v>0</v>
      </c>
      <c r="K235" s="147"/>
      <c r="L235" s="28"/>
      <c r="M235" s="148" t="s">
        <v>1</v>
      </c>
      <c r="N235" s="149" t="s">
        <v>40</v>
      </c>
      <c r="P235" s="150">
        <f t="shared" si="51"/>
        <v>0</v>
      </c>
      <c r="Q235" s="150">
        <v>2.112E-2</v>
      </c>
      <c r="R235" s="150">
        <f t="shared" si="52"/>
        <v>0.16896</v>
      </c>
      <c r="S235" s="150">
        <v>0</v>
      </c>
      <c r="T235" s="151">
        <f t="shared" si="53"/>
        <v>0</v>
      </c>
      <c r="AR235" s="152" t="s">
        <v>359</v>
      </c>
      <c r="AT235" s="152" t="s">
        <v>166</v>
      </c>
      <c r="AU235" s="152" t="s">
        <v>87</v>
      </c>
      <c r="AY235" s="13" t="s">
        <v>164</v>
      </c>
      <c r="BE235" s="153">
        <f t="shared" si="54"/>
        <v>0</v>
      </c>
      <c r="BF235" s="153">
        <f t="shared" si="55"/>
        <v>0</v>
      </c>
      <c r="BG235" s="153">
        <f t="shared" si="56"/>
        <v>0</v>
      </c>
      <c r="BH235" s="153">
        <f t="shared" si="57"/>
        <v>0</v>
      </c>
      <c r="BI235" s="153">
        <f t="shared" si="58"/>
        <v>0</v>
      </c>
      <c r="BJ235" s="13" t="s">
        <v>87</v>
      </c>
      <c r="BK235" s="153">
        <f t="shared" si="59"/>
        <v>0</v>
      </c>
      <c r="BL235" s="13" t="s">
        <v>359</v>
      </c>
      <c r="BM235" s="152" t="s">
        <v>513</v>
      </c>
    </row>
    <row r="236" spans="2:65" s="1" customFormat="1" ht="24.15" customHeight="1">
      <c r="B236" s="139"/>
      <c r="C236" s="140" t="s">
        <v>514</v>
      </c>
      <c r="D236" s="140" t="s">
        <v>166</v>
      </c>
      <c r="E236" s="141" t="s">
        <v>515</v>
      </c>
      <c r="F236" s="142" t="s">
        <v>516</v>
      </c>
      <c r="G236" s="143" t="s">
        <v>307</v>
      </c>
      <c r="H236" s="144">
        <v>1</v>
      </c>
      <c r="I236" s="145"/>
      <c r="J236" s="146">
        <f t="shared" si="50"/>
        <v>0</v>
      </c>
      <c r="K236" s="147"/>
      <c r="L236" s="28"/>
      <c r="M236" s="148" t="s">
        <v>1</v>
      </c>
      <c r="N236" s="149" t="s">
        <v>40</v>
      </c>
      <c r="P236" s="150">
        <f t="shared" si="51"/>
        <v>0</v>
      </c>
      <c r="Q236" s="150">
        <v>2.1180000000000001E-2</v>
      </c>
      <c r="R236" s="150">
        <f t="shared" si="52"/>
        <v>2.1180000000000001E-2</v>
      </c>
      <c r="S236" s="150">
        <v>0</v>
      </c>
      <c r="T236" s="151">
        <f t="shared" si="53"/>
        <v>0</v>
      </c>
      <c r="AR236" s="152" t="s">
        <v>359</v>
      </c>
      <c r="AT236" s="152" t="s">
        <v>166</v>
      </c>
      <c r="AU236" s="152" t="s">
        <v>87</v>
      </c>
      <c r="AY236" s="13" t="s">
        <v>164</v>
      </c>
      <c r="BE236" s="153">
        <f t="shared" si="54"/>
        <v>0</v>
      </c>
      <c r="BF236" s="153">
        <f t="shared" si="55"/>
        <v>0</v>
      </c>
      <c r="BG236" s="153">
        <f t="shared" si="56"/>
        <v>0</v>
      </c>
      <c r="BH236" s="153">
        <f t="shared" si="57"/>
        <v>0</v>
      </c>
      <c r="BI236" s="153">
        <f t="shared" si="58"/>
        <v>0</v>
      </c>
      <c r="BJ236" s="13" t="s">
        <v>87</v>
      </c>
      <c r="BK236" s="153">
        <f t="shared" si="59"/>
        <v>0</v>
      </c>
      <c r="BL236" s="13" t="s">
        <v>359</v>
      </c>
      <c r="BM236" s="152" t="s">
        <v>517</v>
      </c>
    </row>
    <row r="237" spans="2:65" s="1" customFormat="1" ht="24.15" customHeight="1">
      <c r="B237" s="139"/>
      <c r="C237" s="140" t="s">
        <v>518</v>
      </c>
      <c r="D237" s="140" t="s">
        <v>166</v>
      </c>
      <c r="E237" s="141" t="s">
        <v>519</v>
      </c>
      <c r="F237" s="142" t="s">
        <v>520</v>
      </c>
      <c r="G237" s="143" t="s">
        <v>298</v>
      </c>
      <c r="H237" s="144">
        <v>223.315</v>
      </c>
      <c r="I237" s="145"/>
      <c r="J237" s="146">
        <f t="shared" si="50"/>
        <v>0</v>
      </c>
      <c r="K237" s="147"/>
      <c r="L237" s="28"/>
      <c r="M237" s="148" t="s">
        <v>1</v>
      </c>
      <c r="N237" s="149" t="s">
        <v>40</v>
      </c>
      <c r="P237" s="150">
        <f t="shared" si="51"/>
        <v>0</v>
      </c>
      <c r="Q237" s="150">
        <v>0</v>
      </c>
      <c r="R237" s="150">
        <f t="shared" si="52"/>
        <v>0</v>
      </c>
      <c r="S237" s="150">
        <v>0</v>
      </c>
      <c r="T237" s="151">
        <f t="shared" si="53"/>
        <v>0</v>
      </c>
      <c r="AR237" s="152" t="s">
        <v>359</v>
      </c>
      <c r="AT237" s="152" t="s">
        <v>166</v>
      </c>
      <c r="AU237" s="152" t="s">
        <v>87</v>
      </c>
      <c r="AY237" s="13" t="s">
        <v>164</v>
      </c>
      <c r="BE237" s="153">
        <f t="shared" si="54"/>
        <v>0</v>
      </c>
      <c r="BF237" s="153">
        <f t="shared" si="55"/>
        <v>0</v>
      </c>
      <c r="BG237" s="153">
        <f t="shared" si="56"/>
        <v>0</v>
      </c>
      <c r="BH237" s="153">
        <f t="shared" si="57"/>
        <v>0</v>
      </c>
      <c r="BI237" s="153">
        <f t="shared" si="58"/>
        <v>0</v>
      </c>
      <c r="BJ237" s="13" t="s">
        <v>87</v>
      </c>
      <c r="BK237" s="153">
        <f t="shared" si="59"/>
        <v>0</v>
      </c>
      <c r="BL237" s="13" t="s">
        <v>359</v>
      </c>
      <c r="BM237" s="152" t="s">
        <v>521</v>
      </c>
    </row>
    <row r="238" spans="2:65" s="1" customFormat="1" ht="16.5" customHeight="1">
      <c r="B238" s="139"/>
      <c r="C238" s="154" t="s">
        <v>522</v>
      </c>
      <c r="D238" s="154" t="s">
        <v>199</v>
      </c>
      <c r="E238" s="155" t="s">
        <v>523</v>
      </c>
      <c r="F238" s="156" t="s">
        <v>524</v>
      </c>
      <c r="G238" s="157" t="s">
        <v>207</v>
      </c>
      <c r="H238" s="158">
        <v>189.35</v>
      </c>
      <c r="I238" s="159"/>
      <c r="J238" s="160">
        <f t="shared" si="50"/>
        <v>0</v>
      </c>
      <c r="K238" s="161"/>
      <c r="L238" s="162"/>
      <c r="M238" s="163" t="s">
        <v>1</v>
      </c>
      <c r="N238" s="164" t="s">
        <v>40</v>
      </c>
      <c r="P238" s="150">
        <f t="shared" si="51"/>
        <v>0</v>
      </c>
      <c r="Q238" s="150">
        <v>0.02</v>
      </c>
      <c r="R238" s="150">
        <f t="shared" si="52"/>
        <v>3.7869999999999999</v>
      </c>
      <c r="S238" s="150">
        <v>0</v>
      </c>
      <c r="T238" s="151">
        <f t="shared" si="53"/>
        <v>0</v>
      </c>
      <c r="AR238" s="152" t="s">
        <v>291</v>
      </c>
      <c r="AT238" s="152" t="s">
        <v>199</v>
      </c>
      <c r="AU238" s="152" t="s">
        <v>87</v>
      </c>
      <c r="AY238" s="13" t="s">
        <v>164</v>
      </c>
      <c r="BE238" s="153">
        <f t="shared" si="54"/>
        <v>0</v>
      </c>
      <c r="BF238" s="153">
        <f t="shared" si="55"/>
        <v>0</v>
      </c>
      <c r="BG238" s="153">
        <f t="shared" si="56"/>
        <v>0</v>
      </c>
      <c r="BH238" s="153">
        <f t="shared" si="57"/>
        <v>0</v>
      </c>
      <c r="BI238" s="153">
        <f t="shared" si="58"/>
        <v>0</v>
      </c>
      <c r="BJ238" s="13" t="s">
        <v>87</v>
      </c>
      <c r="BK238" s="153">
        <f t="shared" si="59"/>
        <v>0</v>
      </c>
      <c r="BL238" s="13" t="s">
        <v>359</v>
      </c>
      <c r="BM238" s="152" t="s">
        <v>525</v>
      </c>
    </row>
    <row r="239" spans="2:65" s="1" customFormat="1" ht="21.75" customHeight="1">
      <c r="B239" s="139"/>
      <c r="C239" s="140" t="s">
        <v>526</v>
      </c>
      <c r="D239" s="140" t="s">
        <v>166</v>
      </c>
      <c r="E239" s="141" t="s">
        <v>527</v>
      </c>
      <c r="F239" s="142" t="s">
        <v>528</v>
      </c>
      <c r="G239" s="143" t="s">
        <v>428</v>
      </c>
      <c r="H239" s="165"/>
      <c r="I239" s="145"/>
      <c r="J239" s="146">
        <f t="shared" si="50"/>
        <v>0</v>
      </c>
      <c r="K239" s="147"/>
      <c r="L239" s="28"/>
      <c r="M239" s="148" t="s">
        <v>1</v>
      </c>
      <c r="N239" s="149" t="s">
        <v>40</v>
      </c>
      <c r="P239" s="150">
        <f t="shared" si="51"/>
        <v>0</v>
      </c>
      <c r="Q239" s="150">
        <v>0</v>
      </c>
      <c r="R239" s="150">
        <f t="shared" si="52"/>
        <v>0</v>
      </c>
      <c r="S239" s="150">
        <v>0</v>
      </c>
      <c r="T239" s="151">
        <f t="shared" si="53"/>
        <v>0</v>
      </c>
      <c r="AR239" s="152" t="s">
        <v>359</v>
      </c>
      <c r="AT239" s="152" t="s">
        <v>166</v>
      </c>
      <c r="AU239" s="152" t="s">
        <v>87</v>
      </c>
      <c r="AY239" s="13" t="s">
        <v>164</v>
      </c>
      <c r="BE239" s="153">
        <f t="shared" si="54"/>
        <v>0</v>
      </c>
      <c r="BF239" s="153">
        <f t="shared" si="55"/>
        <v>0</v>
      </c>
      <c r="BG239" s="153">
        <f t="shared" si="56"/>
        <v>0</v>
      </c>
      <c r="BH239" s="153">
        <f t="shared" si="57"/>
        <v>0</v>
      </c>
      <c r="BI239" s="153">
        <f t="shared" si="58"/>
        <v>0</v>
      </c>
      <c r="BJ239" s="13" t="s">
        <v>87</v>
      </c>
      <c r="BK239" s="153">
        <f t="shared" si="59"/>
        <v>0</v>
      </c>
      <c r="BL239" s="13" t="s">
        <v>359</v>
      </c>
      <c r="BM239" s="152" t="s">
        <v>529</v>
      </c>
    </row>
    <row r="240" spans="2:65" s="11" customFormat="1" ht="22.8" customHeight="1">
      <c r="B240" s="127"/>
      <c r="D240" s="128" t="s">
        <v>73</v>
      </c>
      <c r="E240" s="137" t="s">
        <v>530</v>
      </c>
      <c r="F240" s="137" t="s">
        <v>531</v>
      </c>
      <c r="I240" s="130"/>
      <c r="J240" s="138">
        <f>BK240</f>
        <v>0</v>
      </c>
      <c r="L240" s="127"/>
      <c r="M240" s="132"/>
      <c r="P240" s="133">
        <f>SUM(P241:P249)</f>
        <v>0</v>
      </c>
      <c r="R240" s="133">
        <f>SUM(R241:R249)</f>
        <v>1.9233381000000001</v>
      </c>
      <c r="T240" s="134">
        <f>SUM(T241:T249)</f>
        <v>0</v>
      </c>
      <c r="AR240" s="128" t="s">
        <v>87</v>
      </c>
      <c r="AT240" s="135" t="s">
        <v>73</v>
      </c>
      <c r="AU240" s="135" t="s">
        <v>81</v>
      </c>
      <c r="AY240" s="128" t="s">
        <v>164</v>
      </c>
      <c r="BK240" s="136">
        <f>SUM(BK241:BK249)</f>
        <v>0</v>
      </c>
    </row>
    <row r="241" spans="2:65" s="1" customFormat="1" ht="33" customHeight="1">
      <c r="B241" s="139"/>
      <c r="C241" s="140" t="s">
        <v>532</v>
      </c>
      <c r="D241" s="140" t="s">
        <v>166</v>
      </c>
      <c r="E241" s="141" t="s">
        <v>533</v>
      </c>
      <c r="F241" s="142" t="s">
        <v>534</v>
      </c>
      <c r="G241" s="143" t="s">
        <v>207</v>
      </c>
      <c r="H241" s="144">
        <v>220.81</v>
      </c>
      <c r="I241" s="145"/>
      <c r="J241" s="146">
        <f t="shared" ref="J241:J249" si="60">ROUND(I241*H241,2)</f>
        <v>0</v>
      </c>
      <c r="K241" s="147"/>
      <c r="L241" s="28"/>
      <c r="M241" s="148" t="s">
        <v>1</v>
      </c>
      <c r="N241" s="149" t="s">
        <v>40</v>
      </c>
      <c r="P241" s="150">
        <f t="shared" ref="P241:P249" si="61">O241*H241</f>
        <v>0</v>
      </c>
      <c r="Q241" s="150">
        <v>6.6100000000000004E-3</v>
      </c>
      <c r="R241" s="150">
        <f t="shared" ref="R241:R249" si="62">Q241*H241</f>
        <v>1.4595541000000001</v>
      </c>
      <c r="S241" s="150">
        <v>0</v>
      </c>
      <c r="T241" s="151">
        <f t="shared" ref="T241:T249" si="63">S241*H241</f>
        <v>0</v>
      </c>
      <c r="AR241" s="152" t="s">
        <v>359</v>
      </c>
      <c r="AT241" s="152" t="s">
        <v>166</v>
      </c>
      <c r="AU241" s="152" t="s">
        <v>87</v>
      </c>
      <c r="AY241" s="13" t="s">
        <v>164</v>
      </c>
      <c r="BE241" s="153">
        <f t="shared" ref="BE241:BE249" si="64">IF(N241="základná",J241,0)</f>
        <v>0</v>
      </c>
      <c r="BF241" s="153">
        <f t="shared" ref="BF241:BF249" si="65">IF(N241="znížená",J241,0)</f>
        <v>0</v>
      </c>
      <c r="BG241" s="153">
        <f t="shared" ref="BG241:BG249" si="66">IF(N241="zákl. prenesená",J241,0)</f>
        <v>0</v>
      </c>
      <c r="BH241" s="153">
        <f t="shared" ref="BH241:BH249" si="67">IF(N241="zníž. prenesená",J241,0)</f>
        <v>0</v>
      </c>
      <c r="BI241" s="153">
        <f t="shared" ref="BI241:BI249" si="68">IF(N241="nulová",J241,0)</f>
        <v>0</v>
      </c>
      <c r="BJ241" s="13" t="s">
        <v>87</v>
      </c>
      <c r="BK241" s="153">
        <f t="shared" ref="BK241:BK249" si="69">ROUND(I241*H241,2)</f>
        <v>0</v>
      </c>
      <c r="BL241" s="13" t="s">
        <v>359</v>
      </c>
      <c r="BM241" s="152" t="s">
        <v>535</v>
      </c>
    </row>
    <row r="242" spans="2:65" s="1" customFormat="1" ht="24.15" customHeight="1">
      <c r="B242" s="139"/>
      <c r="C242" s="140" t="s">
        <v>536</v>
      </c>
      <c r="D242" s="140" t="s">
        <v>166</v>
      </c>
      <c r="E242" s="141" t="s">
        <v>537</v>
      </c>
      <c r="F242" s="142" t="s">
        <v>538</v>
      </c>
      <c r="G242" s="143" t="s">
        <v>298</v>
      </c>
      <c r="H242" s="144">
        <v>24.2</v>
      </c>
      <c r="I242" s="145"/>
      <c r="J242" s="146">
        <f t="shared" si="60"/>
        <v>0</v>
      </c>
      <c r="K242" s="147"/>
      <c r="L242" s="28"/>
      <c r="M242" s="148" t="s">
        <v>1</v>
      </c>
      <c r="N242" s="149" t="s">
        <v>40</v>
      </c>
      <c r="P242" s="150">
        <f t="shared" si="61"/>
        <v>0</v>
      </c>
      <c r="Q242" s="150">
        <v>2.7599999999999999E-3</v>
      </c>
      <c r="R242" s="150">
        <f t="shared" si="62"/>
        <v>6.679199999999999E-2</v>
      </c>
      <c r="S242" s="150">
        <v>0</v>
      </c>
      <c r="T242" s="151">
        <f t="shared" si="63"/>
        <v>0</v>
      </c>
      <c r="AR242" s="152" t="s">
        <v>359</v>
      </c>
      <c r="AT242" s="152" t="s">
        <v>166</v>
      </c>
      <c r="AU242" s="152" t="s">
        <v>87</v>
      </c>
      <c r="AY242" s="13" t="s">
        <v>164</v>
      </c>
      <c r="BE242" s="153">
        <f t="shared" si="64"/>
        <v>0</v>
      </c>
      <c r="BF242" s="153">
        <f t="shared" si="65"/>
        <v>0</v>
      </c>
      <c r="BG242" s="153">
        <f t="shared" si="66"/>
        <v>0</v>
      </c>
      <c r="BH242" s="153">
        <f t="shared" si="67"/>
        <v>0</v>
      </c>
      <c r="BI242" s="153">
        <f t="shared" si="68"/>
        <v>0</v>
      </c>
      <c r="BJ242" s="13" t="s">
        <v>87</v>
      </c>
      <c r="BK242" s="153">
        <f t="shared" si="69"/>
        <v>0</v>
      </c>
      <c r="BL242" s="13" t="s">
        <v>359</v>
      </c>
      <c r="BM242" s="152" t="s">
        <v>539</v>
      </c>
    </row>
    <row r="243" spans="2:65" s="1" customFormat="1" ht="24.15" customHeight="1">
      <c r="B243" s="139"/>
      <c r="C243" s="140" t="s">
        <v>540</v>
      </c>
      <c r="D243" s="140" t="s">
        <v>166</v>
      </c>
      <c r="E243" s="141" t="s">
        <v>541</v>
      </c>
      <c r="F243" s="142" t="s">
        <v>542</v>
      </c>
      <c r="G243" s="143" t="s">
        <v>298</v>
      </c>
      <c r="H243" s="144">
        <v>45.7</v>
      </c>
      <c r="I243" s="145"/>
      <c r="J243" s="146">
        <f t="shared" si="60"/>
        <v>0</v>
      </c>
      <c r="K243" s="147"/>
      <c r="L243" s="28"/>
      <c r="M243" s="148" t="s">
        <v>1</v>
      </c>
      <c r="N243" s="149" t="s">
        <v>40</v>
      </c>
      <c r="P243" s="150">
        <f t="shared" si="61"/>
        <v>0</v>
      </c>
      <c r="Q243" s="150">
        <v>3.3899999999999998E-3</v>
      </c>
      <c r="R243" s="150">
        <f t="shared" si="62"/>
        <v>0.15492300000000001</v>
      </c>
      <c r="S243" s="150">
        <v>0</v>
      </c>
      <c r="T243" s="151">
        <f t="shared" si="63"/>
        <v>0</v>
      </c>
      <c r="AR243" s="152" t="s">
        <v>359</v>
      </c>
      <c r="AT243" s="152" t="s">
        <v>166</v>
      </c>
      <c r="AU243" s="152" t="s">
        <v>87</v>
      </c>
      <c r="AY243" s="13" t="s">
        <v>164</v>
      </c>
      <c r="BE243" s="153">
        <f t="shared" si="64"/>
        <v>0</v>
      </c>
      <c r="BF243" s="153">
        <f t="shared" si="65"/>
        <v>0</v>
      </c>
      <c r="BG243" s="153">
        <f t="shared" si="66"/>
        <v>0</v>
      </c>
      <c r="BH243" s="153">
        <f t="shared" si="67"/>
        <v>0</v>
      </c>
      <c r="BI243" s="153">
        <f t="shared" si="68"/>
        <v>0</v>
      </c>
      <c r="BJ243" s="13" t="s">
        <v>87</v>
      </c>
      <c r="BK243" s="153">
        <f t="shared" si="69"/>
        <v>0</v>
      </c>
      <c r="BL243" s="13" t="s">
        <v>359</v>
      </c>
      <c r="BM243" s="152" t="s">
        <v>543</v>
      </c>
    </row>
    <row r="244" spans="2:65" s="1" customFormat="1" ht="24.15" customHeight="1">
      <c r="B244" s="139"/>
      <c r="C244" s="140" t="s">
        <v>544</v>
      </c>
      <c r="D244" s="140" t="s">
        <v>166</v>
      </c>
      <c r="E244" s="141" t="s">
        <v>545</v>
      </c>
      <c r="F244" s="142" t="s">
        <v>546</v>
      </c>
      <c r="G244" s="143" t="s">
        <v>298</v>
      </c>
      <c r="H244" s="144">
        <v>8.1</v>
      </c>
      <c r="I244" s="145"/>
      <c r="J244" s="146">
        <f t="shared" si="60"/>
        <v>0</v>
      </c>
      <c r="K244" s="147"/>
      <c r="L244" s="28"/>
      <c r="M244" s="148" t="s">
        <v>1</v>
      </c>
      <c r="N244" s="149" t="s">
        <v>40</v>
      </c>
      <c r="P244" s="150">
        <f t="shared" si="61"/>
        <v>0</v>
      </c>
      <c r="Q244" s="150">
        <v>7.5399999999999998E-3</v>
      </c>
      <c r="R244" s="150">
        <f t="shared" si="62"/>
        <v>6.1073999999999996E-2</v>
      </c>
      <c r="S244" s="150">
        <v>0</v>
      </c>
      <c r="T244" s="151">
        <f t="shared" si="63"/>
        <v>0</v>
      </c>
      <c r="AR244" s="152" t="s">
        <v>359</v>
      </c>
      <c r="AT244" s="152" t="s">
        <v>166</v>
      </c>
      <c r="AU244" s="152" t="s">
        <v>87</v>
      </c>
      <c r="AY244" s="13" t="s">
        <v>164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87</v>
      </c>
      <c r="BK244" s="153">
        <f t="shared" si="69"/>
        <v>0</v>
      </c>
      <c r="BL244" s="13" t="s">
        <v>359</v>
      </c>
      <c r="BM244" s="152" t="s">
        <v>547</v>
      </c>
    </row>
    <row r="245" spans="2:65" s="1" customFormat="1" ht="24.15" customHeight="1">
      <c r="B245" s="139"/>
      <c r="C245" s="140" t="s">
        <v>548</v>
      </c>
      <c r="D245" s="140" t="s">
        <v>166</v>
      </c>
      <c r="E245" s="141" t="s">
        <v>549</v>
      </c>
      <c r="F245" s="142" t="s">
        <v>550</v>
      </c>
      <c r="G245" s="143" t="s">
        <v>298</v>
      </c>
      <c r="H245" s="144">
        <v>23.8</v>
      </c>
      <c r="I245" s="145"/>
      <c r="J245" s="146">
        <f t="shared" si="60"/>
        <v>0</v>
      </c>
      <c r="K245" s="147"/>
      <c r="L245" s="28"/>
      <c r="M245" s="148" t="s">
        <v>1</v>
      </c>
      <c r="N245" s="149" t="s">
        <v>40</v>
      </c>
      <c r="P245" s="150">
        <f t="shared" si="61"/>
        <v>0</v>
      </c>
      <c r="Q245" s="150">
        <v>2.5999999999999998E-4</v>
      </c>
      <c r="R245" s="150">
        <f t="shared" si="62"/>
        <v>6.1879999999999999E-3</v>
      </c>
      <c r="S245" s="150">
        <v>0</v>
      </c>
      <c r="T245" s="151">
        <f t="shared" si="63"/>
        <v>0</v>
      </c>
      <c r="AR245" s="152" t="s">
        <v>359</v>
      </c>
      <c r="AT245" s="152" t="s">
        <v>166</v>
      </c>
      <c r="AU245" s="152" t="s">
        <v>87</v>
      </c>
      <c r="AY245" s="13" t="s">
        <v>164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87</v>
      </c>
      <c r="BK245" s="153">
        <f t="shared" si="69"/>
        <v>0</v>
      </c>
      <c r="BL245" s="13" t="s">
        <v>359</v>
      </c>
      <c r="BM245" s="152" t="s">
        <v>551</v>
      </c>
    </row>
    <row r="246" spans="2:65" s="1" customFormat="1" ht="33" customHeight="1">
      <c r="B246" s="139"/>
      <c r="C246" s="140" t="s">
        <v>552</v>
      </c>
      <c r="D246" s="140" t="s">
        <v>166</v>
      </c>
      <c r="E246" s="141" t="s">
        <v>553</v>
      </c>
      <c r="F246" s="142" t="s">
        <v>554</v>
      </c>
      <c r="G246" s="143" t="s">
        <v>298</v>
      </c>
      <c r="H246" s="144">
        <v>30.5</v>
      </c>
      <c r="I246" s="145"/>
      <c r="J246" s="146">
        <f t="shared" si="60"/>
        <v>0</v>
      </c>
      <c r="K246" s="147"/>
      <c r="L246" s="28"/>
      <c r="M246" s="148" t="s">
        <v>1</v>
      </c>
      <c r="N246" s="149" t="s">
        <v>40</v>
      </c>
      <c r="P246" s="150">
        <f t="shared" si="61"/>
        <v>0</v>
      </c>
      <c r="Q246" s="150">
        <v>2.9199999999999999E-3</v>
      </c>
      <c r="R246" s="150">
        <f t="shared" si="62"/>
        <v>8.906E-2</v>
      </c>
      <c r="S246" s="150">
        <v>0</v>
      </c>
      <c r="T246" s="151">
        <f t="shared" si="63"/>
        <v>0</v>
      </c>
      <c r="AR246" s="152" t="s">
        <v>359</v>
      </c>
      <c r="AT246" s="152" t="s">
        <v>166</v>
      </c>
      <c r="AU246" s="152" t="s">
        <v>87</v>
      </c>
      <c r="AY246" s="13" t="s">
        <v>164</v>
      </c>
      <c r="BE246" s="153">
        <f t="shared" si="64"/>
        <v>0</v>
      </c>
      <c r="BF246" s="153">
        <f t="shared" si="65"/>
        <v>0</v>
      </c>
      <c r="BG246" s="153">
        <f t="shared" si="66"/>
        <v>0</v>
      </c>
      <c r="BH246" s="153">
        <f t="shared" si="67"/>
        <v>0</v>
      </c>
      <c r="BI246" s="153">
        <f t="shared" si="68"/>
        <v>0</v>
      </c>
      <c r="BJ246" s="13" t="s">
        <v>87</v>
      </c>
      <c r="BK246" s="153">
        <f t="shared" si="69"/>
        <v>0</v>
      </c>
      <c r="BL246" s="13" t="s">
        <v>359</v>
      </c>
      <c r="BM246" s="152" t="s">
        <v>555</v>
      </c>
    </row>
    <row r="247" spans="2:65" s="1" customFormat="1" ht="24.15" customHeight="1">
      <c r="B247" s="139"/>
      <c r="C247" s="140" t="s">
        <v>556</v>
      </c>
      <c r="D247" s="140" t="s">
        <v>166</v>
      </c>
      <c r="E247" s="141" t="s">
        <v>557</v>
      </c>
      <c r="F247" s="142" t="s">
        <v>558</v>
      </c>
      <c r="G247" s="143" t="s">
        <v>298</v>
      </c>
      <c r="H247" s="144">
        <v>21.9</v>
      </c>
      <c r="I247" s="145"/>
      <c r="J247" s="146">
        <f t="shared" si="60"/>
        <v>0</v>
      </c>
      <c r="K247" s="147"/>
      <c r="L247" s="28"/>
      <c r="M247" s="148" t="s">
        <v>1</v>
      </c>
      <c r="N247" s="149" t="s">
        <v>40</v>
      </c>
      <c r="P247" s="150">
        <f t="shared" si="61"/>
        <v>0</v>
      </c>
      <c r="Q247" s="150">
        <v>2.0699999999999998E-3</v>
      </c>
      <c r="R247" s="150">
        <f t="shared" si="62"/>
        <v>4.5332999999999991E-2</v>
      </c>
      <c r="S247" s="150">
        <v>0</v>
      </c>
      <c r="T247" s="151">
        <f t="shared" si="63"/>
        <v>0</v>
      </c>
      <c r="AR247" s="152" t="s">
        <v>359</v>
      </c>
      <c r="AT247" s="152" t="s">
        <v>166</v>
      </c>
      <c r="AU247" s="152" t="s">
        <v>87</v>
      </c>
      <c r="AY247" s="13" t="s">
        <v>164</v>
      </c>
      <c r="BE247" s="153">
        <f t="shared" si="64"/>
        <v>0</v>
      </c>
      <c r="BF247" s="153">
        <f t="shared" si="65"/>
        <v>0</v>
      </c>
      <c r="BG247" s="153">
        <f t="shared" si="66"/>
        <v>0</v>
      </c>
      <c r="BH247" s="153">
        <f t="shared" si="67"/>
        <v>0</v>
      </c>
      <c r="BI247" s="153">
        <f t="shared" si="68"/>
        <v>0</v>
      </c>
      <c r="BJ247" s="13" t="s">
        <v>87</v>
      </c>
      <c r="BK247" s="153">
        <f t="shared" si="69"/>
        <v>0</v>
      </c>
      <c r="BL247" s="13" t="s">
        <v>359</v>
      </c>
      <c r="BM247" s="152" t="s">
        <v>559</v>
      </c>
    </row>
    <row r="248" spans="2:65" s="1" customFormat="1" ht="24.15" customHeight="1">
      <c r="B248" s="139"/>
      <c r="C248" s="140" t="s">
        <v>560</v>
      </c>
      <c r="D248" s="140" t="s">
        <v>166</v>
      </c>
      <c r="E248" s="141" t="s">
        <v>561</v>
      </c>
      <c r="F248" s="142" t="s">
        <v>562</v>
      </c>
      <c r="G248" s="143" t="s">
        <v>298</v>
      </c>
      <c r="H248" s="144">
        <v>24.2</v>
      </c>
      <c r="I248" s="145"/>
      <c r="J248" s="146">
        <f t="shared" si="60"/>
        <v>0</v>
      </c>
      <c r="K248" s="147"/>
      <c r="L248" s="28"/>
      <c r="M248" s="148" t="s">
        <v>1</v>
      </c>
      <c r="N248" s="149" t="s">
        <v>40</v>
      </c>
      <c r="P248" s="150">
        <f t="shared" si="61"/>
        <v>0</v>
      </c>
      <c r="Q248" s="150">
        <v>1.67E-3</v>
      </c>
      <c r="R248" s="150">
        <f t="shared" si="62"/>
        <v>4.0413999999999999E-2</v>
      </c>
      <c r="S248" s="150">
        <v>0</v>
      </c>
      <c r="T248" s="151">
        <f t="shared" si="63"/>
        <v>0</v>
      </c>
      <c r="AR248" s="152" t="s">
        <v>359</v>
      </c>
      <c r="AT248" s="152" t="s">
        <v>166</v>
      </c>
      <c r="AU248" s="152" t="s">
        <v>87</v>
      </c>
      <c r="AY248" s="13" t="s">
        <v>164</v>
      </c>
      <c r="BE248" s="153">
        <f t="shared" si="64"/>
        <v>0</v>
      </c>
      <c r="BF248" s="153">
        <f t="shared" si="65"/>
        <v>0</v>
      </c>
      <c r="BG248" s="153">
        <f t="shared" si="66"/>
        <v>0</v>
      </c>
      <c r="BH248" s="153">
        <f t="shared" si="67"/>
        <v>0</v>
      </c>
      <c r="BI248" s="153">
        <f t="shared" si="68"/>
        <v>0</v>
      </c>
      <c r="BJ248" s="13" t="s">
        <v>87</v>
      </c>
      <c r="BK248" s="153">
        <f t="shared" si="69"/>
        <v>0</v>
      </c>
      <c r="BL248" s="13" t="s">
        <v>359</v>
      </c>
      <c r="BM248" s="152" t="s">
        <v>563</v>
      </c>
    </row>
    <row r="249" spans="2:65" s="1" customFormat="1" ht="24.15" customHeight="1">
      <c r="B249" s="139"/>
      <c r="C249" s="140" t="s">
        <v>564</v>
      </c>
      <c r="D249" s="140" t="s">
        <v>166</v>
      </c>
      <c r="E249" s="141" t="s">
        <v>565</v>
      </c>
      <c r="F249" s="142" t="s">
        <v>566</v>
      </c>
      <c r="G249" s="143" t="s">
        <v>428</v>
      </c>
      <c r="H249" s="165"/>
      <c r="I249" s="145"/>
      <c r="J249" s="146">
        <f t="shared" si="60"/>
        <v>0</v>
      </c>
      <c r="K249" s="147"/>
      <c r="L249" s="28"/>
      <c r="M249" s="148" t="s">
        <v>1</v>
      </c>
      <c r="N249" s="149" t="s">
        <v>40</v>
      </c>
      <c r="P249" s="150">
        <f t="shared" si="61"/>
        <v>0</v>
      </c>
      <c r="Q249" s="150">
        <v>0</v>
      </c>
      <c r="R249" s="150">
        <f t="shared" si="62"/>
        <v>0</v>
      </c>
      <c r="S249" s="150">
        <v>0</v>
      </c>
      <c r="T249" s="151">
        <f t="shared" si="63"/>
        <v>0</v>
      </c>
      <c r="AR249" s="152" t="s">
        <v>359</v>
      </c>
      <c r="AT249" s="152" t="s">
        <v>166</v>
      </c>
      <c r="AU249" s="152" t="s">
        <v>87</v>
      </c>
      <c r="AY249" s="13" t="s">
        <v>164</v>
      </c>
      <c r="BE249" s="153">
        <f t="shared" si="64"/>
        <v>0</v>
      </c>
      <c r="BF249" s="153">
        <f t="shared" si="65"/>
        <v>0</v>
      </c>
      <c r="BG249" s="153">
        <f t="shared" si="66"/>
        <v>0</v>
      </c>
      <c r="BH249" s="153">
        <f t="shared" si="67"/>
        <v>0</v>
      </c>
      <c r="BI249" s="153">
        <f t="shared" si="68"/>
        <v>0</v>
      </c>
      <c r="BJ249" s="13" t="s">
        <v>87</v>
      </c>
      <c r="BK249" s="153">
        <f t="shared" si="69"/>
        <v>0</v>
      </c>
      <c r="BL249" s="13" t="s">
        <v>359</v>
      </c>
      <c r="BM249" s="152" t="s">
        <v>567</v>
      </c>
    </row>
    <row r="250" spans="2:65" s="11" customFormat="1" ht="22.8" customHeight="1">
      <c r="B250" s="127"/>
      <c r="D250" s="128" t="s">
        <v>73</v>
      </c>
      <c r="E250" s="137" t="s">
        <v>568</v>
      </c>
      <c r="F250" s="137" t="s">
        <v>569</v>
      </c>
      <c r="I250" s="130"/>
      <c r="J250" s="138">
        <f>BK250</f>
        <v>0</v>
      </c>
      <c r="L250" s="127"/>
      <c r="M250" s="132"/>
      <c r="P250" s="133">
        <f>SUM(P251:P252)</f>
        <v>0</v>
      </c>
      <c r="R250" s="133">
        <f>SUM(R251:R252)</f>
        <v>9.4674999999999995E-2</v>
      </c>
      <c r="T250" s="134">
        <f>SUM(T251:T252)</f>
        <v>0</v>
      </c>
      <c r="AR250" s="128" t="s">
        <v>87</v>
      </c>
      <c r="AT250" s="135" t="s">
        <v>73</v>
      </c>
      <c r="AU250" s="135" t="s">
        <v>81</v>
      </c>
      <c r="AY250" s="128" t="s">
        <v>164</v>
      </c>
      <c r="BK250" s="136">
        <f>SUM(BK251:BK252)</f>
        <v>0</v>
      </c>
    </row>
    <row r="251" spans="2:65" s="1" customFormat="1" ht="24.15" customHeight="1">
      <c r="B251" s="139"/>
      <c r="C251" s="140" t="s">
        <v>570</v>
      </c>
      <c r="D251" s="140" t="s">
        <v>166</v>
      </c>
      <c r="E251" s="141" t="s">
        <v>571</v>
      </c>
      <c r="F251" s="142" t="s">
        <v>572</v>
      </c>
      <c r="G251" s="143" t="s">
        <v>207</v>
      </c>
      <c r="H251" s="144">
        <v>189.35</v>
      </c>
      <c r="I251" s="145"/>
      <c r="J251" s="146">
        <f>ROUND(I251*H251,2)</f>
        <v>0</v>
      </c>
      <c r="K251" s="147"/>
      <c r="L251" s="28"/>
      <c r="M251" s="148" t="s">
        <v>1</v>
      </c>
      <c r="N251" s="149" t="s">
        <v>40</v>
      </c>
      <c r="P251" s="150">
        <f>O251*H251</f>
        <v>0</v>
      </c>
      <c r="Q251" s="150">
        <v>5.0000000000000001E-4</v>
      </c>
      <c r="R251" s="150">
        <f>Q251*H251</f>
        <v>9.4674999999999995E-2</v>
      </c>
      <c r="S251" s="150">
        <v>0</v>
      </c>
      <c r="T251" s="151">
        <f>S251*H251</f>
        <v>0</v>
      </c>
      <c r="AR251" s="152" t="s">
        <v>359</v>
      </c>
      <c r="AT251" s="152" t="s">
        <v>166</v>
      </c>
      <c r="AU251" s="152" t="s">
        <v>87</v>
      </c>
      <c r="AY251" s="13" t="s">
        <v>164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3" t="s">
        <v>87</v>
      </c>
      <c r="BK251" s="153">
        <f>ROUND(I251*H251,2)</f>
        <v>0</v>
      </c>
      <c r="BL251" s="13" t="s">
        <v>359</v>
      </c>
      <c r="BM251" s="152" t="s">
        <v>573</v>
      </c>
    </row>
    <row r="252" spans="2:65" s="1" customFormat="1" ht="24.15" customHeight="1">
      <c r="B252" s="139"/>
      <c r="C252" s="140" t="s">
        <v>346</v>
      </c>
      <c r="D252" s="140" t="s">
        <v>166</v>
      </c>
      <c r="E252" s="141" t="s">
        <v>574</v>
      </c>
      <c r="F252" s="142" t="s">
        <v>575</v>
      </c>
      <c r="G252" s="143" t="s">
        <v>428</v>
      </c>
      <c r="H252" s="165"/>
      <c r="I252" s="145"/>
      <c r="J252" s="146">
        <f>ROUND(I252*H252,2)</f>
        <v>0</v>
      </c>
      <c r="K252" s="147"/>
      <c r="L252" s="28"/>
      <c r="M252" s="148" t="s">
        <v>1</v>
      </c>
      <c r="N252" s="149" t="s">
        <v>40</v>
      </c>
      <c r="P252" s="150">
        <f>O252*H252</f>
        <v>0</v>
      </c>
      <c r="Q252" s="150">
        <v>0</v>
      </c>
      <c r="R252" s="150">
        <f>Q252*H252</f>
        <v>0</v>
      </c>
      <c r="S252" s="150">
        <v>0</v>
      </c>
      <c r="T252" s="151">
        <f>S252*H252</f>
        <v>0</v>
      </c>
      <c r="AR252" s="152" t="s">
        <v>359</v>
      </c>
      <c r="AT252" s="152" t="s">
        <v>166</v>
      </c>
      <c r="AU252" s="152" t="s">
        <v>87</v>
      </c>
      <c r="AY252" s="13" t="s">
        <v>164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3" t="s">
        <v>87</v>
      </c>
      <c r="BK252" s="153">
        <f>ROUND(I252*H252,2)</f>
        <v>0</v>
      </c>
      <c r="BL252" s="13" t="s">
        <v>359</v>
      </c>
      <c r="BM252" s="152" t="s">
        <v>576</v>
      </c>
    </row>
    <row r="253" spans="2:65" s="11" customFormat="1" ht="22.8" customHeight="1">
      <c r="B253" s="127"/>
      <c r="D253" s="128" t="s">
        <v>73</v>
      </c>
      <c r="E253" s="137" t="s">
        <v>577</v>
      </c>
      <c r="F253" s="137" t="s">
        <v>578</v>
      </c>
      <c r="I253" s="130"/>
      <c r="J253" s="138">
        <f>BK253</f>
        <v>0</v>
      </c>
      <c r="L253" s="127"/>
      <c r="M253" s="132"/>
      <c r="P253" s="133">
        <f>SUM(P254:P273)</f>
        <v>0</v>
      </c>
      <c r="R253" s="133">
        <f>SUM(R254:R273)</f>
        <v>0.398816</v>
      </c>
      <c r="T253" s="134">
        <f>SUM(T254:T273)</f>
        <v>0</v>
      </c>
      <c r="AR253" s="128" t="s">
        <v>87</v>
      </c>
      <c r="AT253" s="135" t="s">
        <v>73</v>
      </c>
      <c r="AU253" s="135" t="s">
        <v>81</v>
      </c>
      <c r="AY253" s="128" t="s">
        <v>164</v>
      </c>
      <c r="BK253" s="136">
        <f>SUM(BK254:BK273)</f>
        <v>0</v>
      </c>
    </row>
    <row r="254" spans="2:65" s="1" customFormat="1" ht="24.15" customHeight="1">
      <c r="B254" s="139"/>
      <c r="C254" s="140" t="s">
        <v>579</v>
      </c>
      <c r="D254" s="140" t="s">
        <v>166</v>
      </c>
      <c r="E254" s="141" t="s">
        <v>580</v>
      </c>
      <c r="F254" s="142" t="s">
        <v>581</v>
      </c>
      <c r="G254" s="143" t="s">
        <v>298</v>
      </c>
      <c r="H254" s="144">
        <v>114</v>
      </c>
      <c r="I254" s="145"/>
      <c r="J254" s="146">
        <f t="shared" ref="J254:J273" si="70">ROUND(I254*H254,2)</f>
        <v>0</v>
      </c>
      <c r="K254" s="147"/>
      <c r="L254" s="28"/>
      <c r="M254" s="148" t="s">
        <v>1</v>
      </c>
      <c r="N254" s="149" t="s">
        <v>40</v>
      </c>
      <c r="P254" s="150">
        <f t="shared" ref="P254:P273" si="71">O254*H254</f>
        <v>0</v>
      </c>
      <c r="Q254" s="150">
        <v>2.1000000000000001E-4</v>
      </c>
      <c r="R254" s="150">
        <f t="shared" ref="R254:R273" si="72">Q254*H254</f>
        <v>2.3939999999999999E-2</v>
      </c>
      <c r="S254" s="150">
        <v>0</v>
      </c>
      <c r="T254" s="151">
        <f t="shared" ref="T254:T273" si="73">S254*H254</f>
        <v>0</v>
      </c>
      <c r="AR254" s="152" t="s">
        <v>359</v>
      </c>
      <c r="AT254" s="152" t="s">
        <v>166</v>
      </c>
      <c r="AU254" s="152" t="s">
        <v>87</v>
      </c>
      <c r="AY254" s="13" t="s">
        <v>164</v>
      </c>
      <c r="BE254" s="153">
        <f t="shared" ref="BE254:BE273" si="74">IF(N254="základná",J254,0)</f>
        <v>0</v>
      </c>
      <c r="BF254" s="153">
        <f t="shared" ref="BF254:BF273" si="75">IF(N254="znížená",J254,0)</f>
        <v>0</v>
      </c>
      <c r="BG254" s="153">
        <f t="shared" ref="BG254:BG273" si="76">IF(N254="zákl. prenesená",J254,0)</f>
        <v>0</v>
      </c>
      <c r="BH254" s="153">
        <f t="shared" ref="BH254:BH273" si="77">IF(N254="zníž. prenesená",J254,0)</f>
        <v>0</v>
      </c>
      <c r="BI254" s="153">
        <f t="shared" ref="BI254:BI273" si="78">IF(N254="nulová",J254,0)</f>
        <v>0</v>
      </c>
      <c r="BJ254" s="13" t="s">
        <v>87</v>
      </c>
      <c r="BK254" s="153">
        <f t="shared" ref="BK254:BK273" si="79">ROUND(I254*H254,2)</f>
        <v>0</v>
      </c>
      <c r="BL254" s="13" t="s">
        <v>359</v>
      </c>
      <c r="BM254" s="152" t="s">
        <v>582</v>
      </c>
    </row>
    <row r="255" spans="2:65" s="1" customFormat="1" ht="37.799999999999997" customHeight="1">
      <c r="B255" s="139"/>
      <c r="C255" s="154" t="s">
        <v>583</v>
      </c>
      <c r="D255" s="154" t="s">
        <v>199</v>
      </c>
      <c r="E255" s="155" t="s">
        <v>584</v>
      </c>
      <c r="F255" s="156" t="s">
        <v>585</v>
      </c>
      <c r="G255" s="157" t="s">
        <v>298</v>
      </c>
      <c r="H255" s="158">
        <v>119.7</v>
      </c>
      <c r="I255" s="159"/>
      <c r="J255" s="160">
        <f t="shared" si="70"/>
        <v>0</v>
      </c>
      <c r="K255" s="161"/>
      <c r="L255" s="162"/>
      <c r="M255" s="163" t="s">
        <v>1</v>
      </c>
      <c r="N255" s="164" t="s">
        <v>40</v>
      </c>
      <c r="P255" s="150">
        <f t="shared" si="71"/>
        <v>0</v>
      </c>
      <c r="Q255" s="150">
        <v>1E-4</v>
      </c>
      <c r="R255" s="150">
        <f t="shared" si="72"/>
        <v>1.1970000000000001E-2</v>
      </c>
      <c r="S255" s="150">
        <v>0</v>
      </c>
      <c r="T255" s="151">
        <f t="shared" si="73"/>
        <v>0</v>
      </c>
      <c r="AR255" s="152" t="s">
        <v>291</v>
      </c>
      <c r="AT255" s="152" t="s">
        <v>199</v>
      </c>
      <c r="AU255" s="152" t="s">
        <v>87</v>
      </c>
      <c r="AY255" s="13" t="s">
        <v>164</v>
      </c>
      <c r="BE255" s="153">
        <f t="shared" si="74"/>
        <v>0</v>
      </c>
      <c r="BF255" s="153">
        <f t="shared" si="75"/>
        <v>0</v>
      </c>
      <c r="BG255" s="153">
        <f t="shared" si="76"/>
        <v>0</v>
      </c>
      <c r="BH255" s="153">
        <f t="shared" si="77"/>
        <v>0</v>
      </c>
      <c r="BI255" s="153">
        <f t="shared" si="78"/>
        <v>0</v>
      </c>
      <c r="BJ255" s="13" t="s">
        <v>87</v>
      </c>
      <c r="BK255" s="153">
        <f t="shared" si="79"/>
        <v>0</v>
      </c>
      <c r="BL255" s="13" t="s">
        <v>359</v>
      </c>
      <c r="BM255" s="152" t="s">
        <v>586</v>
      </c>
    </row>
    <row r="256" spans="2:65" s="1" customFormat="1" ht="37.799999999999997" customHeight="1">
      <c r="B256" s="139"/>
      <c r="C256" s="154" t="s">
        <v>587</v>
      </c>
      <c r="D256" s="154" t="s">
        <v>199</v>
      </c>
      <c r="E256" s="155" t="s">
        <v>588</v>
      </c>
      <c r="F256" s="156" t="s">
        <v>589</v>
      </c>
      <c r="G256" s="157" t="s">
        <v>298</v>
      </c>
      <c r="H256" s="158">
        <v>119.7</v>
      </c>
      <c r="I256" s="159"/>
      <c r="J256" s="160">
        <f t="shared" si="70"/>
        <v>0</v>
      </c>
      <c r="K256" s="161"/>
      <c r="L256" s="162"/>
      <c r="M256" s="163" t="s">
        <v>1</v>
      </c>
      <c r="N256" s="164" t="s">
        <v>40</v>
      </c>
      <c r="P256" s="150">
        <f t="shared" si="71"/>
        <v>0</v>
      </c>
      <c r="Q256" s="150">
        <v>1E-4</v>
      </c>
      <c r="R256" s="150">
        <f t="shared" si="72"/>
        <v>1.1970000000000001E-2</v>
      </c>
      <c r="S256" s="150">
        <v>0</v>
      </c>
      <c r="T256" s="151">
        <f t="shared" si="73"/>
        <v>0</v>
      </c>
      <c r="AR256" s="152" t="s">
        <v>291</v>
      </c>
      <c r="AT256" s="152" t="s">
        <v>199</v>
      </c>
      <c r="AU256" s="152" t="s">
        <v>87</v>
      </c>
      <c r="AY256" s="13" t="s">
        <v>164</v>
      </c>
      <c r="BE256" s="153">
        <f t="shared" si="74"/>
        <v>0</v>
      </c>
      <c r="BF256" s="153">
        <f t="shared" si="75"/>
        <v>0</v>
      </c>
      <c r="BG256" s="153">
        <f t="shared" si="76"/>
        <v>0</v>
      </c>
      <c r="BH256" s="153">
        <f t="shared" si="77"/>
        <v>0</v>
      </c>
      <c r="BI256" s="153">
        <f t="shared" si="78"/>
        <v>0</v>
      </c>
      <c r="BJ256" s="13" t="s">
        <v>87</v>
      </c>
      <c r="BK256" s="153">
        <f t="shared" si="79"/>
        <v>0</v>
      </c>
      <c r="BL256" s="13" t="s">
        <v>359</v>
      </c>
      <c r="BM256" s="152" t="s">
        <v>590</v>
      </c>
    </row>
    <row r="257" spans="2:65" s="1" customFormat="1" ht="16.5" customHeight="1">
      <c r="B257" s="139"/>
      <c r="C257" s="154" t="s">
        <v>591</v>
      </c>
      <c r="D257" s="154" t="s">
        <v>199</v>
      </c>
      <c r="E257" s="155" t="s">
        <v>592</v>
      </c>
      <c r="F257" s="156" t="s">
        <v>593</v>
      </c>
      <c r="G257" s="157" t="s">
        <v>307</v>
      </c>
      <c r="H257" s="158">
        <v>5</v>
      </c>
      <c r="I257" s="159"/>
      <c r="J257" s="160">
        <f t="shared" si="70"/>
        <v>0</v>
      </c>
      <c r="K257" s="161"/>
      <c r="L257" s="162"/>
      <c r="M257" s="163" t="s">
        <v>1</v>
      </c>
      <c r="N257" s="164" t="s">
        <v>40</v>
      </c>
      <c r="P257" s="150">
        <f t="shared" si="71"/>
        <v>0</v>
      </c>
      <c r="Q257" s="150">
        <v>0</v>
      </c>
      <c r="R257" s="150">
        <f t="shared" si="72"/>
        <v>0</v>
      </c>
      <c r="S257" s="150">
        <v>0</v>
      </c>
      <c r="T257" s="151">
        <f t="shared" si="73"/>
        <v>0</v>
      </c>
      <c r="AR257" s="152" t="s">
        <v>291</v>
      </c>
      <c r="AT257" s="152" t="s">
        <v>199</v>
      </c>
      <c r="AU257" s="152" t="s">
        <v>87</v>
      </c>
      <c r="AY257" s="13" t="s">
        <v>164</v>
      </c>
      <c r="BE257" s="153">
        <f t="shared" si="74"/>
        <v>0</v>
      </c>
      <c r="BF257" s="153">
        <f t="shared" si="75"/>
        <v>0</v>
      </c>
      <c r="BG257" s="153">
        <f t="shared" si="76"/>
        <v>0</v>
      </c>
      <c r="BH257" s="153">
        <f t="shared" si="77"/>
        <v>0</v>
      </c>
      <c r="BI257" s="153">
        <f t="shared" si="78"/>
        <v>0</v>
      </c>
      <c r="BJ257" s="13" t="s">
        <v>87</v>
      </c>
      <c r="BK257" s="153">
        <f t="shared" si="79"/>
        <v>0</v>
      </c>
      <c r="BL257" s="13" t="s">
        <v>359</v>
      </c>
      <c r="BM257" s="152" t="s">
        <v>594</v>
      </c>
    </row>
    <row r="258" spans="2:65" s="1" customFormat="1" ht="16.5" customHeight="1">
      <c r="B258" s="139"/>
      <c r="C258" s="154" t="s">
        <v>595</v>
      </c>
      <c r="D258" s="154" t="s">
        <v>199</v>
      </c>
      <c r="E258" s="155" t="s">
        <v>596</v>
      </c>
      <c r="F258" s="156" t="s">
        <v>597</v>
      </c>
      <c r="G258" s="157" t="s">
        <v>307</v>
      </c>
      <c r="H258" s="158">
        <v>1</v>
      </c>
      <c r="I258" s="159"/>
      <c r="J258" s="160">
        <f t="shared" si="70"/>
        <v>0</v>
      </c>
      <c r="K258" s="161"/>
      <c r="L258" s="162"/>
      <c r="M258" s="163" t="s">
        <v>1</v>
      </c>
      <c r="N258" s="164" t="s">
        <v>40</v>
      </c>
      <c r="P258" s="150">
        <f t="shared" si="71"/>
        <v>0</v>
      </c>
      <c r="Q258" s="150">
        <v>0</v>
      </c>
      <c r="R258" s="150">
        <f t="shared" si="72"/>
        <v>0</v>
      </c>
      <c r="S258" s="150">
        <v>0</v>
      </c>
      <c r="T258" s="151">
        <f t="shared" si="73"/>
        <v>0</v>
      </c>
      <c r="AR258" s="152" t="s">
        <v>291</v>
      </c>
      <c r="AT258" s="152" t="s">
        <v>199</v>
      </c>
      <c r="AU258" s="152" t="s">
        <v>87</v>
      </c>
      <c r="AY258" s="13" t="s">
        <v>164</v>
      </c>
      <c r="BE258" s="153">
        <f t="shared" si="74"/>
        <v>0</v>
      </c>
      <c r="BF258" s="153">
        <f t="shared" si="75"/>
        <v>0</v>
      </c>
      <c r="BG258" s="153">
        <f t="shared" si="76"/>
        <v>0</v>
      </c>
      <c r="BH258" s="153">
        <f t="shared" si="77"/>
        <v>0</v>
      </c>
      <c r="BI258" s="153">
        <f t="shared" si="78"/>
        <v>0</v>
      </c>
      <c r="BJ258" s="13" t="s">
        <v>87</v>
      </c>
      <c r="BK258" s="153">
        <f t="shared" si="79"/>
        <v>0</v>
      </c>
      <c r="BL258" s="13" t="s">
        <v>359</v>
      </c>
      <c r="BM258" s="152" t="s">
        <v>598</v>
      </c>
    </row>
    <row r="259" spans="2:65" s="1" customFormat="1" ht="16.5" customHeight="1">
      <c r="B259" s="139"/>
      <c r="C259" s="154" t="s">
        <v>599</v>
      </c>
      <c r="D259" s="154" t="s">
        <v>199</v>
      </c>
      <c r="E259" s="155" t="s">
        <v>600</v>
      </c>
      <c r="F259" s="156" t="s">
        <v>601</v>
      </c>
      <c r="G259" s="157" t="s">
        <v>307</v>
      </c>
      <c r="H259" s="158">
        <v>3</v>
      </c>
      <c r="I259" s="159"/>
      <c r="J259" s="160">
        <f t="shared" si="70"/>
        <v>0</v>
      </c>
      <c r="K259" s="161"/>
      <c r="L259" s="162"/>
      <c r="M259" s="163" t="s">
        <v>1</v>
      </c>
      <c r="N259" s="164" t="s">
        <v>40</v>
      </c>
      <c r="P259" s="150">
        <f t="shared" si="71"/>
        <v>0</v>
      </c>
      <c r="Q259" s="150">
        <v>0</v>
      </c>
      <c r="R259" s="150">
        <f t="shared" si="72"/>
        <v>0</v>
      </c>
      <c r="S259" s="150">
        <v>0</v>
      </c>
      <c r="T259" s="151">
        <f t="shared" si="73"/>
        <v>0</v>
      </c>
      <c r="AR259" s="152" t="s">
        <v>291</v>
      </c>
      <c r="AT259" s="152" t="s">
        <v>199</v>
      </c>
      <c r="AU259" s="152" t="s">
        <v>87</v>
      </c>
      <c r="AY259" s="13" t="s">
        <v>164</v>
      </c>
      <c r="BE259" s="153">
        <f t="shared" si="74"/>
        <v>0</v>
      </c>
      <c r="BF259" s="153">
        <f t="shared" si="75"/>
        <v>0</v>
      </c>
      <c r="BG259" s="153">
        <f t="shared" si="76"/>
        <v>0</v>
      </c>
      <c r="BH259" s="153">
        <f t="shared" si="77"/>
        <v>0</v>
      </c>
      <c r="BI259" s="153">
        <f t="shared" si="78"/>
        <v>0</v>
      </c>
      <c r="BJ259" s="13" t="s">
        <v>87</v>
      </c>
      <c r="BK259" s="153">
        <f t="shared" si="79"/>
        <v>0</v>
      </c>
      <c r="BL259" s="13" t="s">
        <v>359</v>
      </c>
      <c r="BM259" s="152" t="s">
        <v>602</v>
      </c>
    </row>
    <row r="260" spans="2:65" s="1" customFormat="1" ht="16.5" customHeight="1">
      <c r="B260" s="139"/>
      <c r="C260" s="154" t="s">
        <v>603</v>
      </c>
      <c r="D260" s="154" t="s">
        <v>199</v>
      </c>
      <c r="E260" s="155" t="s">
        <v>604</v>
      </c>
      <c r="F260" s="156" t="s">
        <v>605</v>
      </c>
      <c r="G260" s="157" t="s">
        <v>307</v>
      </c>
      <c r="H260" s="158">
        <v>2</v>
      </c>
      <c r="I260" s="159"/>
      <c r="J260" s="160">
        <f t="shared" si="70"/>
        <v>0</v>
      </c>
      <c r="K260" s="161"/>
      <c r="L260" s="162"/>
      <c r="M260" s="163" t="s">
        <v>1</v>
      </c>
      <c r="N260" s="164" t="s">
        <v>40</v>
      </c>
      <c r="P260" s="150">
        <f t="shared" si="71"/>
        <v>0</v>
      </c>
      <c r="Q260" s="150">
        <v>0</v>
      </c>
      <c r="R260" s="150">
        <f t="shared" si="72"/>
        <v>0</v>
      </c>
      <c r="S260" s="150">
        <v>0</v>
      </c>
      <c r="T260" s="151">
        <f t="shared" si="73"/>
        <v>0</v>
      </c>
      <c r="AR260" s="152" t="s">
        <v>291</v>
      </c>
      <c r="AT260" s="152" t="s">
        <v>199</v>
      </c>
      <c r="AU260" s="152" t="s">
        <v>87</v>
      </c>
      <c r="AY260" s="13" t="s">
        <v>164</v>
      </c>
      <c r="BE260" s="153">
        <f t="shared" si="74"/>
        <v>0</v>
      </c>
      <c r="BF260" s="153">
        <f t="shared" si="75"/>
        <v>0</v>
      </c>
      <c r="BG260" s="153">
        <f t="shared" si="76"/>
        <v>0</v>
      </c>
      <c r="BH260" s="153">
        <f t="shared" si="77"/>
        <v>0</v>
      </c>
      <c r="BI260" s="153">
        <f t="shared" si="78"/>
        <v>0</v>
      </c>
      <c r="BJ260" s="13" t="s">
        <v>87</v>
      </c>
      <c r="BK260" s="153">
        <f t="shared" si="79"/>
        <v>0</v>
      </c>
      <c r="BL260" s="13" t="s">
        <v>359</v>
      </c>
      <c r="BM260" s="152" t="s">
        <v>606</v>
      </c>
    </row>
    <row r="261" spans="2:65" s="1" customFormat="1" ht="16.5" customHeight="1">
      <c r="B261" s="139"/>
      <c r="C261" s="154" t="s">
        <v>607</v>
      </c>
      <c r="D261" s="154" t="s">
        <v>199</v>
      </c>
      <c r="E261" s="155" t="s">
        <v>608</v>
      </c>
      <c r="F261" s="156" t="s">
        <v>609</v>
      </c>
      <c r="G261" s="157" t="s">
        <v>307</v>
      </c>
      <c r="H261" s="158">
        <v>6</v>
      </c>
      <c r="I261" s="159"/>
      <c r="J261" s="160">
        <f t="shared" si="70"/>
        <v>0</v>
      </c>
      <c r="K261" s="161"/>
      <c r="L261" s="162"/>
      <c r="M261" s="163" t="s">
        <v>1</v>
      </c>
      <c r="N261" s="164" t="s">
        <v>40</v>
      </c>
      <c r="P261" s="150">
        <f t="shared" si="71"/>
        <v>0</v>
      </c>
      <c r="Q261" s="150">
        <v>0</v>
      </c>
      <c r="R261" s="150">
        <f t="shared" si="72"/>
        <v>0</v>
      </c>
      <c r="S261" s="150">
        <v>0</v>
      </c>
      <c r="T261" s="151">
        <f t="shared" si="73"/>
        <v>0</v>
      </c>
      <c r="AR261" s="152" t="s">
        <v>291</v>
      </c>
      <c r="AT261" s="152" t="s">
        <v>199</v>
      </c>
      <c r="AU261" s="152" t="s">
        <v>87</v>
      </c>
      <c r="AY261" s="13" t="s">
        <v>164</v>
      </c>
      <c r="BE261" s="153">
        <f t="shared" si="74"/>
        <v>0</v>
      </c>
      <c r="BF261" s="153">
        <f t="shared" si="75"/>
        <v>0</v>
      </c>
      <c r="BG261" s="153">
        <f t="shared" si="76"/>
        <v>0</v>
      </c>
      <c r="BH261" s="153">
        <f t="shared" si="77"/>
        <v>0</v>
      </c>
      <c r="BI261" s="153">
        <f t="shared" si="78"/>
        <v>0</v>
      </c>
      <c r="BJ261" s="13" t="s">
        <v>87</v>
      </c>
      <c r="BK261" s="153">
        <f t="shared" si="79"/>
        <v>0</v>
      </c>
      <c r="BL261" s="13" t="s">
        <v>359</v>
      </c>
      <c r="BM261" s="152" t="s">
        <v>610</v>
      </c>
    </row>
    <row r="262" spans="2:65" s="1" customFormat="1" ht="16.5" customHeight="1">
      <c r="B262" s="139"/>
      <c r="C262" s="154" t="s">
        <v>611</v>
      </c>
      <c r="D262" s="154" t="s">
        <v>199</v>
      </c>
      <c r="E262" s="155" t="s">
        <v>612</v>
      </c>
      <c r="F262" s="156" t="s">
        <v>613</v>
      </c>
      <c r="G262" s="157" t="s">
        <v>307</v>
      </c>
      <c r="H262" s="158">
        <v>1</v>
      </c>
      <c r="I262" s="159"/>
      <c r="J262" s="160">
        <f t="shared" si="70"/>
        <v>0</v>
      </c>
      <c r="K262" s="161"/>
      <c r="L262" s="162"/>
      <c r="M262" s="163" t="s">
        <v>1</v>
      </c>
      <c r="N262" s="164" t="s">
        <v>40</v>
      </c>
      <c r="P262" s="150">
        <f t="shared" si="71"/>
        <v>0</v>
      </c>
      <c r="Q262" s="150">
        <v>0</v>
      </c>
      <c r="R262" s="150">
        <f t="shared" si="72"/>
        <v>0</v>
      </c>
      <c r="S262" s="150">
        <v>0</v>
      </c>
      <c r="T262" s="151">
        <f t="shared" si="73"/>
        <v>0</v>
      </c>
      <c r="AR262" s="152" t="s">
        <v>291</v>
      </c>
      <c r="AT262" s="152" t="s">
        <v>199</v>
      </c>
      <c r="AU262" s="152" t="s">
        <v>87</v>
      </c>
      <c r="AY262" s="13" t="s">
        <v>164</v>
      </c>
      <c r="BE262" s="153">
        <f t="shared" si="74"/>
        <v>0</v>
      </c>
      <c r="BF262" s="153">
        <f t="shared" si="75"/>
        <v>0</v>
      </c>
      <c r="BG262" s="153">
        <f t="shared" si="76"/>
        <v>0</v>
      </c>
      <c r="BH262" s="153">
        <f t="shared" si="77"/>
        <v>0</v>
      </c>
      <c r="BI262" s="153">
        <f t="shared" si="78"/>
        <v>0</v>
      </c>
      <c r="BJ262" s="13" t="s">
        <v>87</v>
      </c>
      <c r="BK262" s="153">
        <f t="shared" si="79"/>
        <v>0</v>
      </c>
      <c r="BL262" s="13" t="s">
        <v>359</v>
      </c>
      <c r="BM262" s="152" t="s">
        <v>614</v>
      </c>
    </row>
    <row r="263" spans="2:65" s="1" customFormat="1" ht="16.5" customHeight="1">
      <c r="B263" s="139"/>
      <c r="C263" s="154" t="s">
        <v>615</v>
      </c>
      <c r="D263" s="154" t="s">
        <v>199</v>
      </c>
      <c r="E263" s="155" t="s">
        <v>616</v>
      </c>
      <c r="F263" s="156" t="s">
        <v>617</v>
      </c>
      <c r="G263" s="157" t="s">
        <v>307</v>
      </c>
      <c r="H263" s="158">
        <v>1</v>
      </c>
      <c r="I263" s="159"/>
      <c r="J263" s="160">
        <f t="shared" si="70"/>
        <v>0</v>
      </c>
      <c r="K263" s="161"/>
      <c r="L263" s="162"/>
      <c r="M263" s="163" t="s">
        <v>1</v>
      </c>
      <c r="N263" s="164" t="s">
        <v>40</v>
      </c>
      <c r="P263" s="150">
        <f t="shared" si="71"/>
        <v>0</v>
      </c>
      <c r="Q263" s="150">
        <v>0</v>
      </c>
      <c r="R263" s="150">
        <f t="shared" si="72"/>
        <v>0</v>
      </c>
      <c r="S263" s="150">
        <v>0</v>
      </c>
      <c r="T263" s="151">
        <f t="shared" si="73"/>
        <v>0</v>
      </c>
      <c r="AR263" s="152" t="s">
        <v>291</v>
      </c>
      <c r="AT263" s="152" t="s">
        <v>199</v>
      </c>
      <c r="AU263" s="152" t="s">
        <v>87</v>
      </c>
      <c r="AY263" s="13" t="s">
        <v>164</v>
      </c>
      <c r="BE263" s="153">
        <f t="shared" si="74"/>
        <v>0</v>
      </c>
      <c r="BF263" s="153">
        <f t="shared" si="75"/>
        <v>0</v>
      </c>
      <c r="BG263" s="153">
        <f t="shared" si="76"/>
        <v>0</v>
      </c>
      <c r="BH263" s="153">
        <f t="shared" si="77"/>
        <v>0</v>
      </c>
      <c r="BI263" s="153">
        <f t="shared" si="78"/>
        <v>0</v>
      </c>
      <c r="BJ263" s="13" t="s">
        <v>87</v>
      </c>
      <c r="BK263" s="153">
        <f t="shared" si="79"/>
        <v>0</v>
      </c>
      <c r="BL263" s="13" t="s">
        <v>359</v>
      </c>
      <c r="BM263" s="152" t="s">
        <v>618</v>
      </c>
    </row>
    <row r="264" spans="2:65" s="1" customFormat="1" ht="16.5" customHeight="1">
      <c r="B264" s="139"/>
      <c r="C264" s="154" t="s">
        <v>619</v>
      </c>
      <c r="D264" s="154" t="s">
        <v>199</v>
      </c>
      <c r="E264" s="155" t="s">
        <v>620</v>
      </c>
      <c r="F264" s="156" t="s">
        <v>621</v>
      </c>
      <c r="G264" s="157" t="s">
        <v>307</v>
      </c>
      <c r="H264" s="158">
        <v>2</v>
      </c>
      <c r="I264" s="159"/>
      <c r="J264" s="160">
        <f t="shared" si="70"/>
        <v>0</v>
      </c>
      <c r="K264" s="161"/>
      <c r="L264" s="162"/>
      <c r="M264" s="163" t="s">
        <v>1</v>
      </c>
      <c r="N264" s="164" t="s">
        <v>40</v>
      </c>
      <c r="P264" s="150">
        <f t="shared" si="71"/>
        <v>0</v>
      </c>
      <c r="Q264" s="150">
        <v>0</v>
      </c>
      <c r="R264" s="150">
        <f t="shared" si="72"/>
        <v>0</v>
      </c>
      <c r="S264" s="150">
        <v>0</v>
      </c>
      <c r="T264" s="151">
        <f t="shared" si="73"/>
        <v>0</v>
      </c>
      <c r="AR264" s="152" t="s">
        <v>291</v>
      </c>
      <c r="AT264" s="152" t="s">
        <v>199</v>
      </c>
      <c r="AU264" s="152" t="s">
        <v>87</v>
      </c>
      <c r="AY264" s="13" t="s">
        <v>164</v>
      </c>
      <c r="BE264" s="153">
        <f t="shared" si="74"/>
        <v>0</v>
      </c>
      <c r="BF264" s="153">
        <f t="shared" si="75"/>
        <v>0</v>
      </c>
      <c r="BG264" s="153">
        <f t="shared" si="76"/>
        <v>0</v>
      </c>
      <c r="BH264" s="153">
        <f t="shared" si="77"/>
        <v>0</v>
      </c>
      <c r="BI264" s="153">
        <f t="shared" si="78"/>
        <v>0</v>
      </c>
      <c r="BJ264" s="13" t="s">
        <v>87</v>
      </c>
      <c r="BK264" s="153">
        <f t="shared" si="79"/>
        <v>0</v>
      </c>
      <c r="BL264" s="13" t="s">
        <v>359</v>
      </c>
      <c r="BM264" s="152" t="s">
        <v>622</v>
      </c>
    </row>
    <row r="265" spans="2:65" s="1" customFormat="1" ht="24.15" customHeight="1">
      <c r="B265" s="139"/>
      <c r="C265" s="140" t="s">
        <v>623</v>
      </c>
      <c r="D265" s="140" t="s">
        <v>166</v>
      </c>
      <c r="E265" s="141" t="s">
        <v>624</v>
      </c>
      <c r="F265" s="142" t="s">
        <v>625</v>
      </c>
      <c r="G265" s="143" t="s">
        <v>298</v>
      </c>
      <c r="H265" s="144">
        <v>30.8</v>
      </c>
      <c r="I265" s="145"/>
      <c r="J265" s="146">
        <f t="shared" si="70"/>
        <v>0</v>
      </c>
      <c r="K265" s="147"/>
      <c r="L265" s="28"/>
      <c r="M265" s="148" t="s">
        <v>1</v>
      </c>
      <c r="N265" s="149" t="s">
        <v>40</v>
      </c>
      <c r="P265" s="150">
        <f t="shared" si="71"/>
        <v>0</v>
      </c>
      <c r="Q265" s="150">
        <v>2.1000000000000001E-4</v>
      </c>
      <c r="R265" s="150">
        <f t="shared" si="72"/>
        <v>6.4680000000000007E-3</v>
      </c>
      <c r="S265" s="150">
        <v>0</v>
      </c>
      <c r="T265" s="151">
        <f t="shared" si="73"/>
        <v>0</v>
      </c>
      <c r="AR265" s="152" t="s">
        <v>359</v>
      </c>
      <c r="AT265" s="152" t="s">
        <v>166</v>
      </c>
      <c r="AU265" s="152" t="s">
        <v>87</v>
      </c>
      <c r="AY265" s="13" t="s">
        <v>164</v>
      </c>
      <c r="BE265" s="153">
        <f t="shared" si="74"/>
        <v>0</v>
      </c>
      <c r="BF265" s="153">
        <f t="shared" si="75"/>
        <v>0</v>
      </c>
      <c r="BG265" s="153">
        <f t="shared" si="76"/>
        <v>0</v>
      </c>
      <c r="BH265" s="153">
        <f t="shared" si="77"/>
        <v>0</v>
      </c>
      <c r="BI265" s="153">
        <f t="shared" si="78"/>
        <v>0</v>
      </c>
      <c r="BJ265" s="13" t="s">
        <v>87</v>
      </c>
      <c r="BK265" s="153">
        <f t="shared" si="79"/>
        <v>0</v>
      </c>
      <c r="BL265" s="13" t="s">
        <v>359</v>
      </c>
      <c r="BM265" s="152" t="s">
        <v>626</v>
      </c>
    </row>
    <row r="266" spans="2:65" s="1" customFormat="1" ht="37.799999999999997" customHeight="1">
      <c r="B266" s="139"/>
      <c r="C266" s="154" t="s">
        <v>627</v>
      </c>
      <c r="D266" s="154" t="s">
        <v>199</v>
      </c>
      <c r="E266" s="155" t="s">
        <v>584</v>
      </c>
      <c r="F266" s="156" t="s">
        <v>585</v>
      </c>
      <c r="G266" s="157" t="s">
        <v>298</v>
      </c>
      <c r="H266" s="158">
        <v>32.340000000000003</v>
      </c>
      <c r="I266" s="159"/>
      <c r="J266" s="160">
        <f t="shared" si="70"/>
        <v>0</v>
      </c>
      <c r="K266" s="161"/>
      <c r="L266" s="162"/>
      <c r="M266" s="163" t="s">
        <v>1</v>
      </c>
      <c r="N266" s="164" t="s">
        <v>40</v>
      </c>
      <c r="P266" s="150">
        <f t="shared" si="71"/>
        <v>0</v>
      </c>
      <c r="Q266" s="150">
        <v>1E-4</v>
      </c>
      <c r="R266" s="150">
        <f t="shared" si="72"/>
        <v>3.2340000000000003E-3</v>
      </c>
      <c r="S266" s="150">
        <v>0</v>
      </c>
      <c r="T266" s="151">
        <f t="shared" si="73"/>
        <v>0</v>
      </c>
      <c r="AR266" s="152" t="s">
        <v>291</v>
      </c>
      <c r="AT266" s="152" t="s">
        <v>199</v>
      </c>
      <c r="AU266" s="152" t="s">
        <v>87</v>
      </c>
      <c r="AY266" s="13" t="s">
        <v>164</v>
      </c>
      <c r="BE266" s="153">
        <f t="shared" si="74"/>
        <v>0</v>
      </c>
      <c r="BF266" s="153">
        <f t="shared" si="75"/>
        <v>0</v>
      </c>
      <c r="BG266" s="153">
        <f t="shared" si="76"/>
        <v>0</v>
      </c>
      <c r="BH266" s="153">
        <f t="shared" si="77"/>
        <v>0</v>
      </c>
      <c r="BI266" s="153">
        <f t="shared" si="78"/>
        <v>0</v>
      </c>
      <c r="BJ266" s="13" t="s">
        <v>87</v>
      </c>
      <c r="BK266" s="153">
        <f t="shared" si="79"/>
        <v>0</v>
      </c>
      <c r="BL266" s="13" t="s">
        <v>359</v>
      </c>
      <c r="BM266" s="152" t="s">
        <v>628</v>
      </c>
    </row>
    <row r="267" spans="2:65" s="1" customFormat="1" ht="37.799999999999997" customHeight="1">
      <c r="B267" s="139"/>
      <c r="C267" s="154" t="s">
        <v>629</v>
      </c>
      <c r="D267" s="154" t="s">
        <v>199</v>
      </c>
      <c r="E267" s="155" t="s">
        <v>588</v>
      </c>
      <c r="F267" s="156" t="s">
        <v>589</v>
      </c>
      <c r="G267" s="157" t="s">
        <v>298</v>
      </c>
      <c r="H267" s="158">
        <v>32.340000000000003</v>
      </c>
      <c r="I267" s="159"/>
      <c r="J267" s="160">
        <f t="shared" si="70"/>
        <v>0</v>
      </c>
      <c r="K267" s="161"/>
      <c r="L267" s="162"/>
      <c r="M267" s="163" t="s">
        <v>1</v>
      </c>
      <c r="N267" s="164" t="s">
        <v>40</v>
      </c>
      <c r="P267" s="150">
        <f t="shared" si="71"/>
        <v>0</v>
      </c>
      <c r="Q267" s="150">
        <v>1E-4</v>
      </c>
      <c r="R267" s="150">
        <f t="shared" si="72"/>
        <v>3.2340000000000003E-3</v>
      </c>
      <c r="S267" s="150">
        <v>0</v>
      </c>
      <c r="T267" s="151">
        <f t="shared" si="73"/>
        <v>0</v>
      </c>
      <c r="AR267" s="152" t="s">
        <v>291</v>
      </c>
      <c r="AT267" s="152" t="s">
        <v>199</v>
      </c>
      <c r="AU267" s="152" t="s">
        <v>87</v>
      </c>
      <c r="AY267" s="13" t="s">
        <v>164</v>
      </c>
      <c r="BE267" s="153">
        <f t="shared" si="74"/>
        <v>0</v>
      </c>
      <c r="BF267" s="153">
        <f t="shared" si="75"/>
        <v>0</v>
      </c>
      <c r="BG267" s="153">
        <f t="shared" si="76"/>
        <v>0</v>
      </c>
      <c r="BH267" s="153">
        <f t="shared" si="77"/>
        <v>0</v>
      </c>
      <c r="BI267" s="153">
        <f t="shared" si="78"/>
        <v>0</v>
      </c>
      <c r="BJ267" s="13" t="s">
        <v>87</v>
      </c>
      <c r="BK267" s="153">
        <f t="shared" si="79"/>
        <v>0</v>
      </c>
      <c r="BL267" s="13" t="s">
        <v>359</v>
      </c>
      <c r="BM267" s="152" t="s">
        <v>630</v>
      </c>
    </row>
    <row r="268" spans="2:65" s="1" customFormat="1" ht="16.5" customHeight="1">
      <c r="B268" s="139"/>
      <c r="C268" s="154" t="s">
        <v>631</v>
      </c>
      <c r="D268" s="154" t="s">
        <v>199</v>
      </c>
      <c r="E268" s="155" t="s">
        <v>632</v>
      </c>
      <c r="F268" s="156" t="s">
        <v>633</v>
      </c>
      <c r="G268" s="157" t="s">
        <v>307</v>
      </c>
      <c r="H268" s="158">
        <v>3</v>
      </c>
      <c r="I268" s="159"/>
      <c r="J268" s="160">
        <f t="shared" si="70"/>
        <v>0</v>
      </c>
      <c r="K268" s="161"/>
      <c r="L268" s="162"/>
      <c r="M268" s="163" t="s">
        <v>1</v>
      </c>
      <c r="N268" s="164" t="s">
        <v>40</v>
      </c>
      <c r="P268" s="150">
        <f t="shared" si="71"/>
        <v>0</v>
      </c>
      <c r="Q268" s="150">
        <v>0</v>
      </c>
      <c r="R268" s="150">
        <f t="shared" si="72"/>
        <v>0</v>
      </c>
      <c r="S268" s="150">
        <v>0</v>
      </c>
      <c r="T268" s="151">
        <f t="shared" si="73"/>
        <v>0</v>
      </c>
      <c r="AR268" s="152" t="s">
        <v>291</v>
      </c>
      <c r="AT268" s="152" t="s">
        <v>199</v>
      </c>
      <c r="AU268" s="152" t="s">
        <v>87</v>
      </c>
      <c r="AY268" s="13" t="s">
        <v>164</v>
      </c>
      <c r="BE268" s="153">
        <f t="shared" si="74"/>
        <v>0</v>
      </c>
      <c r="BF268" s="153">
        <f t="shared" si="75"/>
        <v>0</v>
      </c>
      <c r="BG268" s="153">
        <f t="shared" si="76"/>
        <v>0</v>
      </c>
      <c r="BH268" s="153">
        <f t="shared" si="77"/>
        <v>0</v>
      </c>
      <c r="BI268" s="153">
        <f t="shared" si="78"/>
        <v>0</v>
      </c>
      <c r="BJ268" s="13" t="s">
        <v>87</v>
      </c>
      <c r="BK268" s="153">
        <f t="shared" si="79"/>
        <v>0</v>
      </c>
      <c r="BL268" s="13" t="s">
        <v>359</v>
      </c>
      <c r="BM268" s="152" t="s">
        <v>634</v>
      </c>
    </row>
    <row r="269" spans="2:65" s="1" customFormat="1" ht="16.5" customHeight="1">
      <c r="B269" s="139"/>
      <c r="C269" s="154" t="s">
        <v>635</v>
      </c>
      <c r="D269" s="154" t="s">
        <v>199</v>
      </c>
      <c r="E269" s="155" t="s">
        <v>636</v>
      </c>
      <c r="F269" s="156" t="s">
        <v>637</v>
      </c>
      <c r="G269" s="157" t="s">
        <v>307</v>
      </c>
      <c r="H269" s="158">
        <v>1</v>
      </c>
      <c r="I269" s="159"/>
      <c r="J269" s="160">
        <f t="shared" si="70"/>
        <v>0</v>
      </c>
      <c r="K269" s="161"/>
      <c r="L269" s="162"/>
      <c r="M269" s="163" t="s">
        <v>1</v>
      </c>
      <c r="N269" s="164" t="s">
        <v>40</v>
      </c>
      <c r="P269" s="150">
        <f t="shared" si="71"/>
        <v>0</v>
      </c>
      <c r="Q269" s="150">
        <v>0</v>
      </c>
      <c r="R269" s="150">
        <f t="shared" si="72"/>
        <v>0</v>
      </c>
      <c r="S269" s="150">
        <v>0</v>
      </c>
      <c r="T269" s="151">
        <f t="shared" si="73"/>
        <v>0</v>
      </c>
      <c r="AR269" s="152" t="s">
        <v>291</v>
      </c>
      <c r="AT269" s="152" t="s">
        <v>199</v>
      </c>
      <c r="AU269" s="152" t="s">
        <v>87</v>
      </c>
      <c r="AY269" s="13" t="s">
        <v>164</v>
      </c>
      <c r="BE269" s="153">
        <f t="shared" si="74"/>
        <v>0</v>
      </c>
      <c r="BF269" s="153">
        <f t="shared" si="75"/>
        <v>0</v>
      </c>
      <c r="BG269" s="153">
        <f t="shared" si="76"/>
        <v>0</v>
      </c>
      <c r="BH269" s="153">
        <f t="shared" si="77"/>
        <v>0</v>
      </c>
      <c r="BI269" s="153">
        <f t="shared" si="78"/>
        <v>0</v>
      </c>
      <c r="BJ269" s="13" t="s">
        <v>87</v>
      </c>
      <c r="BK269" s="153">
        <f t="shared" si="79"/>
        <v>0</v>
      </c>
      <c r="BL269" s="13" t="s">
        <v>359</v>
      </c>
      <c r="BM269" s="152" t="s">
        <v>638</v>
      </c>
    </row>
    <row r="270" spans="2:65" s="1" customFormat="1" ht="33" customHeight="1">
      <c r="B270" s="139"/>
      <c r="C270" s="140" t="s">
        <v>639</v>
      </c>
      <c r="D270" s="140" t="s">
        <v>166</v>
      </c>
      <c r="E270" s="141" t="s">
        <v>640</v>
      </c>
      <c r="F270" s="142" t="s">
        <v>641</v>
      </c>
      <c r="G270" s="143" t="s">
        <v>307</v>
      </c>
      <c r="H270" s="144">
        <v>13</v>
      </c>
      <c r="I270" s="145"/>
      <c r="J270" s="146">
        <f t="shared" si="70"/>
        <v>0</v>
      </c>
      <c r="K270" s="147"/>
      <c r="L270" s="28"/>
      <c r="M270" s="148" t="s">
        <v>1</v>
      </c>
      <c r="N270" s="149" t="s">
        <v>40</v>
      </c>
      <c r="P270" s="150">
        <f t="shared" si="71"/>
        <v>0</v>
      </c>
      <c r="Q270" s="150">
        <v>0</v>
      </c>
      <c r="R270" s="150">
        <f t="shared" si="72"/>
        <v>0</v>
      </c>
      <c r="S270" s="150">
        <v>0</v>
      </c>
      <c r="T270" s="151">
        <f t="shared" si="73"/>
        <v>0</v>
      </c>
      <c r="AR270" s="152" t="s">
        <v>359</v>
      </c>
      <c r="AT270" s="152" t="s">
        <v>166</v>
      </c>
      <c r="AU270" s="152" t="s">
        <v>87</v>
      </c>
      <c r="AY270" s="13" t="s">
        <v>164</v>
      </c>
      <c r="BE270" s="153">
        <f t="shared" si="74"/>
        <v>0</v>
      </c>
      <c r="BF270" s="153">
        <f t="shared" si="75"/>
        <v>0</v>
      </c>
      <c r="BG270" s="153">
        <f t="shared" si="76"/>
        <v>0</v>
      </c>
      <c r="BH270" s="153">
        <f t="shared" si="77"/>
        <v>0</v>
      </c>
      <c r="BI270" s="153">
        <f t="shared" si="78"/>
        <v>0</v>
      </c>
      <c r="BJ270" s="13" t="s">
        <v>87</v>
      </c>
      <c r="BK270" s="153">
        <f t="shared" si="79"/>
        <v>0</v>
      </c>
      <c r="BL270" s="13" t="s">
        <v>359</v>
      </c>
      <c r="BM270" s="152" t="s">
        <v>642</v>
      </c>
    </row>
    <row r="271" spans="2:65" s="1" customFormat="1" ht="24.15" customHeight="1">
      <c r="B271" s="139"/>
      <c r="C271" s="154" t="s">
        <v>643</v>
      </c>
      <c r="D271" s="154" t="s">
        <v>199</v>
      </c>
      <c r="E271" s="155" t="s">
        <v>644</v>
      </c>
      <c r="F271" s="156" t="s">
        <v>645</v>
      </c>
      <c r="G271" s="157" t="s">
        <v>307</v>
      </c>
      <c r="H271" s="158">
        <v>13</v>
      </c>
      <c r="I271" s="159"/>
      <c r="J271" s="160">
        <f t="shared" si="70"/>
        <v>0</v>
      </c>
      <c r="K271" s="161"/>
      <c r="L271" s="162"/>
      <c r="M271" s="163" t="s">
        <v>1</v>
      </c>
      <c r="N271" s="164" t="s">
        <v>40</v>
      </c>
      <c r="P271" s="150">
        <f t="shared" si="71"/>
        <v>0</v>
      </c>
      <c r="Q271" s="150">
        <v>1E-3</v>
      </c>
      <c r="R271" s="150">
        <f t="shared" si="72"/>
        <v>1.3000000000000001E-2</v>
      </c>
      <c r="S271" s="150">
        <v>0</v>
      </c>
      <c r="T271" s="151">
        <f t="shared" si="73"/>
        <v>0</v>
      </c>
      <c r="AR271" s="152" t="s">
        <v>291</v>
      </c>
      <c r="AT271" s="152" t="s">
        <v>199</v>
      </c>
      <c r="AU271" s="152" t="s">
        <v>87</v>
      </c>
      <c r="AY271" s="13" t="s">
        <v>164</v>
      </c>
      <c r="BE271" s="153">
        <f t="shared" si="74"/>
        <v>0</v>
      </c>
      <c r="BF271" s="153">
        <f t="shared" si="75"/>
        <v>0</v>
      </c>
      <c r="BG271" s="153">
        <f t="shared" si="76"/>
        <v>0</v>
      </c>
      <c r="BH271" s="153">
        <f t="shared" si="77"/>
        <v>0</v>
      </c>
      <c r="BI271" s="153">
        <f t="shared" si="78"/>
        <v>0</v>
      </c>
      <c r="BJ271" s="13" t="s">
        <v>87</v>
      </c>
      <c r="BK271" s="153">
        <f t="shared" si="79"/>
        <v>0</v>
      </c>
      <c r="BL271" s="13" t="s">
        <v>359</v>
      </c>
      <c r="BM271" s="152" t="s">
        <v>646</v>
      </c>
    </row>
    <row r="272" spans="2:65" s="1" customFormat="1" ht="24.15" customHeight="1">
      <c r="B272" s="139"/>
      <c r="C272" s="154" t="s">
        <v>647</v>
      </c>
      <c r="D272" s="154" t="s">
        <v>199</v>
      </c>
      <c r="E272" s="155" t="s">
        <v>648</v>
      </c>
      <c r="F272" s="156" t="s">
        <v>649</v>
      </c>
      <c r="G272" s="157" t="s">
        <v>307</v>
      </c>
      <c r="H272" s="158">
        <v>13</v>
      </c>
      <c r="I272" s="159"/>
      <c r="J272" s="160">
        <f t="shared" si="70"/>
        <v>0</v>
      </c>
      <c r="K272" s="161"/>
      <c r="L272" s="162"/>
      <c r="M272" s="163" t="s">
        <v>1</v>
      </c>
      <c r="N272" s="164" t="s">
        <v>40</v>
      </c>
      <c r="P272" s="150">
        <f t="shared" si="71"/>
        <v>0</v>
      </c>
      <c r="Q272" s="150">
        <v>2.5000000000000001E-2</v>
      </c>
      <c r="R272" s="150">
        <f t="shared" si="72"/>
        <v>0.32500000000000001</v>
      </c>
      <c r="S272" s="150">
        <v>0</v>
      </c>
      <c r="T272" s="151">
        <f t="shared" si="73"/>
        <v>0</v>
      </c>
      <c r="AR272" s="152" t="s">
        <v>291</v>
      </c>
      <c r="AT272" s="152" t="s">
        <v>199</v>
      </c>
      <c r="AU272" s="152" t="s">
        <v>87</v>
      </c>
      <c r="AY272" s="13" t="s">
        <v>164</v>
      </c>
      <c r="BE272" s="153">
        <f t="shared" si="74"/>
        <v>0</v>
      </c>
      <c r="BF272" s="153">
        <f t="shared" si="75"/>
        <v>0</v>
      </c>
      <c r="BG272" s="153">
        <f t="shared" si="76"/>
        <v>0</v>
      </c>
      <c r="BH272" s="153">
        <f t="shared" si="77"/>
        <v>0</v>
      </c>
      <c r="BI272" s="153">
        <f t="shared" si="78"/>
        <v>0</v>
      </c>
      <c r="BJ272" s="13" t="s">
        <v>87</v>
      </c>
      <c r="BK272" s="153">
        <f t="shared" si="79"/>
        <v>0</v>
      </c>
      <c r="BL272" s="13" t="s">
        <v>359</v>
      </c>
      <c r="BM272" s="152" t="s">
        <v>650</v>
      </c>
    </row>
    <row r="273" spans="2:65" s="1" customFormat="1" ht="24.15" customHeight="1">
      <c r="B273" s="139"/>
      <c r="C273" s="140" t="s">
        <v>651</v>
      </c>
      <c r="D273" s="140" t="s">
        <v>166</v>
      </c>
      <c r="E273" s="141" t="s">
        <v>652</v>
      </c>
      <c r="F273" s="142" t="s">
        <v>653</v>
      </c>
      <c r="G273" s="143" t="s">
        <v>428</v>
      </c>
      <c r="H273" s="165"/>
      <c r="I273" s="145"/>
      <c r="J273" s="146">
        <f t="shared" si="70"/>
        <v>0</v>
      </c>
      <c r="K273" s="147"/>
      <c r="L273" s="28"/>
      <c r="M273" s="148" t="s">
        <v>1</v>
      </c>
      <c r="N273" s="149" t="s">
        <v>40</v>
      </c>
      <c r="P273" s="150">
        <f t="shared" si="71"/>
        <v>0</v>
      </c>
      <c r="Q273" s="150">
        <v>0</v>
      </c>
      <c r="R273" s="150">
        <f t="shared" si="72"/>
        <v>0</v>
      </c>
      <c r="S273" s="150">
        <v>0</v>
      </c>
      <c r="T273" s="151">
        <f t="shared" si="73"/>
        <v>0</v>
      </c>
      <c r="AR273" s="152" t="s">
        <v>359</v>
      </c>
      <c r="AT273" s="152" t="s">
        <v>166</v>
      </c>
      <c r="AU273" s="152" t="s">
        <v>87</v>
      </c>
      <c r="AY273" s="13" t="s">
        <v>164</v>
      </c>
      <c r="BE273" s="153">
        <f t="shared" si="74"/>
        <v>0</v>
      </c>
      <c r="BF273" s="153">
        <f t="shared" si="75"/>
        <v>0</v>
      </c>
      <c r="BG273" s="153">
        <f t="shared" si="76"/>
        <v>0</v>
      </c>
      <c r="BH273" s="153">
        <f t="shared" si="77"/>
        <v>0</v>
      </c>
      <c r="BI273" s="153">
        <f t="shared" si="78"/>
        <v>0</v>
      </c>
      <c r="BJ273" s="13" t="s">
        <v>87</v>
      </c>
      <c r="BK273" s="153">
        <f t="shared" si="79"/>
        <v>0</v>
      </c>
      <c r="BL273" s="13" t="s">
        <v>359</v>
      </c>
      <c r="BM273" s="152" t="s">
        <v>654</v>
      </c>
    </row>
    <row r="274" spans="2:65" s="11" customFormat="1" ht="22.8" customHeight="1">
      <c r="B274" s="127"/>
      <c r="D274" s="128" t="s">
        <v>73</v>
      </c>
      <c r="E274" s="137" t="s">
        <v>655</v>
      </c>
      <c r="F274" s="137" t="s">
        <v>656</v>
      </c>
      <c r="I274" s="130"/>
      <c r="J274" s="138">
        <f>BK274</f>
        <v>0</v>
      </c>
      <c r="L274" s="127"/>
      <c r="M274" s="132"/>
      <c r="P274" s="133">
        <f>SUM(P275:P278)</f>
        <v>0</v>
      </c>
      <c r="R274" s="133">
        <f>SUM(R275:R278)</f>
        <v>5.6112000000000002E-2</v>
      </c>
      <c r="T274" s="134">
        <f>SUM(T275:T278)</f>
        <v>0</v>
      </c>
      <c r="AR274" s="128" t="s">
        <v>87</v>
      </c>
      <c r="AT274" s="135" t="s">
        <v>73</v>
      </c>
      <c r="AU274" s="135" t="s">
        <v>81</v>
      </c>
      <c r="AY274" s="128" t="s">
        <v>164</v>
      </c>
      <c r="BK274" s="136">
        <f>SUM(BK275:BK278)</f>
        <v>0</v>
      </c>
    </row>
    <row r="275" spans="2:65" s="1" customFormat="1" ht="16.5" customHeight="1">
      <c r="B275" s="139"/>
      <c r="C275" s="140" t="s">
        <v>657</v>
      </c>
      <c r="D275" s="140" t="s">
        <v>166</v>
      </c>
      <c r="E275" s="141" t="s">
        <v>658</v>
      </c>
      <c r="F275" s="142" t="s">
        <v>659</v>
      </c>
      <c r="G275" s="143" t="s">
        <v>307</v>
      </c>
      <c r="H275" s="144">
        <v>1</v>
      </c>
      <c r="I275" s="145"/>
      <c r="J275" s="146">
        <f>ROUND(I275*H275,2)</f>
        <v>0</v>
      </c>
      <c r="K275" s="147"/>
      <c r="L275" s="28"/>
      <c r="M275" s="148" t="s">
        <v>1</v>
      </c>
      <c r="N275" s="149" t="s">
        <v>40</v>
      </c>
      <c r="P275" s="150">
        <f>O275*H275</f>
        <v>0</v>
      </c>
      <c r="Q275" s="150">
        <v>0</v>
      </c>
      <c r="R275" s="150">
        <f>Q275*H275</f>
        <v>0</v>
      </c>
      <c r="S275" s="150">
        <v>0</v>
      </c>
      <c r="T275" s="151">
        <f>S275*H275</f>
        <v>0</v>
      </c>
      <c r="AR275" s="152" t="s">
        <v>359</v>
      </c>
      <c r="AT275" s="152" t="s">
        <v>166</v>
      </c>
      <c r="AU275" s="152" t="s">
        <v>87</v>
      </c>
      <c r="AY275" s="13" t="s">
        <v>164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87</v>
      </c>
      <c r="BK275" s="153">
        <f>ROUND(I275*H275,2)</f>
        <v>0</v>
      </c>
      <c r="BL275" s="13" t="s">
        <v>359</v>
      </c>
      <c r="BM275" s="152" t="s">
        <v>660</v>
      </c>
    </row>
    <row r="276" spans="2:65" s="1" customFormat="1" ht="24.15" customHeight="1">
      <c r="B276" s="139"/>
      <c r="C276" s="140" t="s">
        <v>661</v>
      </c>
      <c r="D276" s="140" t="s">
        <v>166</v>
      </c>
      <c r="E276" s="141" t="s">
        <v>662</v>
      </c>
      <c r="F276" s="142" t="s">
        <v>663</v>
      </c>
      <c r="G276" s="143" t="s">
        <v>298</v>
      </c>
      <c r="H276" s="144">
        <v>8.35</v>
      </c>
      <c r="I276" s="145"/>
      <c r="J276" s="146">
        <f>ROUND(I276*H276,2)</f>
        <v>0</v>
      </c>
      <c r="K276" s="147"/>
      <c r="L276" s="28"/>
      <c r="M276" s="148" t="s">
        <v>1</v>
      </c>
      <c r="N276" s="149" t="s">
        <v>40</v>
      </c>
      <c r="P276" s="150">
        <f>O276*H276</f>
        <v>0</v>
      </c>
      <c r="Q276" s="150">
        <v>1.72E-3</v>
      </c>
      <c r="R276" s="150">
        <f>Q276*H276</f>
        <v>1.4362E-2</v>
      </c>
      <c r="S276" s="150">
        <v>0</v>
      </c>
      <c r="T276" s="151">
        <f>S276*H276</f>
        <v>0</v>
      </c>
      <c r="AR276" s="152" t="s">
        <v>359</v>
      </c>
      <c r="AT276" s="152" t="s">
        <v>166</v>
      </c>
      <c r="AU276" s="152" t="s">
        <v>87</v>
      </c>
      <c r="AY276" s="13" t="s">
        <v>164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87</v>
      </c>
      <c r="BK276" s="153">
        <f>ROUND(I276*H276,2)</f>
        <v>0</v>
      </c>
      <c r="BL276" s="13" t="s">
        <v>359</v>
      </c>
      <c r="BM276" s="152" t="s">
        <v>664</v>
      </c>
    </row>
    <row r="277" spans="2:65" s="1" customFormat="1" ht="37.799999999999997" customHeight="1">
      <c r="B277" s="139"/>
      <c r="C277" s="154" t="s">
        <v>665</v>
      </c>
      <c r="D277" s="154" t="s">
        <v>199</v>
      </c>
      <c r="E277" s="155" t="s">
        <v>666</v>
      </c>
      <c r="F277" s="221" t="s">
        <v>2659</v>
      </c>
      <c r="G277" s="157" t="s">
        <v>298</v>
      </c>
      <c r="H277" s="158">
        <v>8.35</v>
      </c>
      <c r="I277" s="159"/>
      <c r="J277" s="160">
        <f>ROUND(I277*H277,2)</f>
        <v>0</v>
      </c>
      <c r="K277" s="161"/>
      <c r="L277" s="162"/>
      <c r="M277" s="163" t="s">
        <v>1</v>
      </c>
      <c r="N277" s="164" t="s">
        <v>40</v>
      </c>
      <c r="P277" s="150">
        <f>O277*H277</f>
        <v>0</v>
      </c>
      <c r="Q277" s="150">
        <v>5.0000000000000001E-3</v>
      </c>
      <c r="R277" s="150">
        <f>Q277*H277</f>
        <v>4.1750000000000002E-2</v>
      </c>
      <c r="S277" s="150">
        <v>0</v>
      </c>
      <c r="T277" s="151">
        <f>S277*H277</f>
        <v>0</v>
      </c>
      <c r="AR277" s="152" t="s">
        <v>291</v>
      </c>
      <c r="AT277" s="152" t="s">
        <v>199</v>
      </c>
      <c r="AU277" s="152" t="s">
        <v>87</v>
      </c>
      <c r="AY277" s="13" t="s">
        <v>164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87</v>
      </c>
      <c r="BK277" s="153">
        <f>ROUND(I277*H277,2)</f>
        <v>0</v>
      </c>
      <c r="BL277" s="13" t="s">
        <v>359</v>
      </c>
      <c r="BM277" s="152" t="s">
        <v>667</v>
      </c>
    </row>
    <row r="278" spans="2:65" s="1" customFormat="1" ht="24.15" customHeight="1">
      <c r="B278" s="139"/>
      <c r="C278" s="140" t="s">
        <v>668</v>
      </c>
      <c r="D278" s="140" t="s">
        <v>166</v>
      </c>
      <c r="E278" s="141" t="s">
        <v>669</v>
      </c>
      <c r="F278" s="142" t="s">
        <v>670</v>
      </c>
      <c r="G278" s="143" t="s">
        <v>428</v>
      </c>
      <c r="H278" s="165"/>
      <c r="I278" s="145"/>
      <c r="J278" s="146">
        <f>ROUND(I278*H278,2)</f>
        <v>0</v>
      </c>
      <c r="K278" s="147"/>
      <c r="L278" s="28"/>
      <c r="M278" s="148" t="s">
        <v>1</v>
      </c>
      <c r="N278" s="149" t="s">
        <v>40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359</v>
      </c>
      <c r="AT278" s="152" t="s">
        <v>166</v>
      </c>
      <c r="AU278" s="152" t="s">
        <v>87</v>
      </c>
      <c r="AY278" s="13" t="s">
        <v>164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87</v>
      </c>
      <c r="BK278" s="153">
        <f>ROUND(I278*H278,2)</f>
        <v>0</v>
      </c>
      <c r="BL278" s="13" t="s">
        <v>359</v>
      </c>
      <c r="BM278" s="152" t="s">
        <v>671</v>
      </c>
    </row>
    <row r="279" spans="2:65" s="11" customFormat="1" ht="22.8" customHeight="1">
      <c r="B279" s="127"/>
      <c r="D279" s="128" t="s">
        <v>73</v>
      </c>
      <c r="E279" s="137" t="s">
        <v>672</v>
      </c>
      <c r="F279" s="137" t="s">
        <v>673</v>
      </c>
      <c r="I279" s="130"/>
      <c r="J279" s="138">
        <f>BK279</f>
        <v>0</v>
      </c>
      <c r="L279" s="127"/>
      <c r="M279" s="132"/>
      <c r="P279" s="133">
        <f>SUM(P280:P284)</f>
        <v>0</v>
      </c>
      <c r="R279" s="133">
        <f>SUM(R280:R284)</f>
        <v>1.085286</v>
      </c>
      <c r="T279" s="134">
        <f>SUM(T280:T284)</f>
        <v>0</v>
      </c>
      <c r="AR279" s="128" t="s">
        <v>87</v>
      </c>
      <c r="AT279" s="135" t="s">
        <v>73</v>
      </c>
      <c r="AU279" s="135" t="s">
        <v>81</v>
      </c>
      <c r="AY279" s="128" t="s">
        <v>164</v>
      </c>
      <c r="BK279" s="136">
        <f>SUM(BK280:BK284)</f>
        <v>0</v>
      </c>
    </row>
    <row r="280" spans="2:65" s="1" customFormat="1" ht="24.15" customHeight="1">
      <c r="B280" s="139"/>
      <c r="C280" s="140" t="s">
        <v>674</v>
      </c>
      <c r="D280" s="140" t="s">
        <v>166</v>
      </c>
      <c r="E280" s="141" t="s">
        <v>675</v>
      </c>
      <c r="F280" s="142" t="s">
        <v>676</v>
      </c>
      <c r="G280" s="143" t="s">
        <v>207</v>
      </c>
      <c r="H280" s="144">
        <v>33.24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40</v>
      </c>
      <c r="P280" s="150">
        <f>O280*H280</f>
        <v>0</v>
      </c>
      <c r="Q280" s="150">
        <v>3.8500000000000001E-3</v>
      </c>
      <c r="R280" s="150">
        <f>Q280*H280</f>
        <v>0.127974</v>
      </c>
      <c r="S280" s="150">
        <v>0</v>
      </c>
      <c r="T280" s="151">
        <f>S280*H280</f>
        <v>0</v>
      </c>
      <c r="AR280" s="152" t="s">
        <v>359</v>
      </c>
      <c r="AT280" s="152" t="s">
        <v>166</v>
      </c>
      <c r="AU280" s="152" t="s">
        <v>87</v>
      </c>
      <c r="AY280" s="13" t="s">
        <v>164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87</v>
      </c>
      <c r="BK280" s="153">
        <f>ROUND(I280*H280,2)</f>
        <v>0</v>
      </c>
      <c r="BL280" s="13" t="s">
        <v>359</v>
      </c>
      <c r="BM280" s="152" t="s">
        <v>677</v>
      </c>
    </row>
    <row r="281" spans="2:65" s="1" customFormat="1" ht="24.15" customHeight="1">
      <c r="B281" s="139"/>
      <c r="C281" s="154" t="s">
        <v>678</v>
      </c>
      <c r="D281" s="154" t="s">
        <v>199</v>
      </c>
      <c r="E281" s="155" t="s">
        <v>679</v>
      </c>
      <c r="F281" s="156" t="s">
        <v>680</v>
      </c>
      <c r="G281" s="157" t="s">
        <v>207</v>
      </c>
      <c r="H281" s="158">
        <v>34.902000000000001</v>
      </c>
      <c r="I281" s="159"/>
      <c r="J281" s="160">
        <f>ROUND(I281*H281,2)</f>
        <v>0</v>
      </c>
      <c r="K281" s="161"/>
      <c r="L281" s="162"/>
      <c r="M281" s="163" t="s">
        <v>1</v>
      </c>
      <c r="N281" s="164" t="s">
        <v>40</v>
      </c>
      <c r="P281" s="150">
        <f>O281*H281</f>
        <v>0</v>
      </c>
      <c r="Q281" s="150">
        <v>2.4E-2</v>
      </c>
      <c r="R281" s="150">
        <f>Q281*H281</f>
        <v>0.83764800000000006</v>
      </c>
      <c r="S281" s="150">
        <v>0</v>
      </c>
      <c r="T281" s="151">
        <f>S281*H281</f>
        <v>0</v>
      </c>
      <c r="AR281" s="152" t="s">
        <v>291</v>
      </c>
      <c r="AT281" s="152" t="s">
        <v>199</v>
      </c>
      <c r="AU281" s="152" t="s">
        <v>87</v>
      </c>
      <c r="AY281" s="13" t="s">
        <v>164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3" t="s">
        <v>87</v>
      </c>
      <c r="BK281" s="153">
        <f>ROUND(I281*H281,2)</f>
        <v>0</v>
      </c>
      <c r="BL281" s="13" t="s">
        <v>359</v>
      </c>
      <c r="BM281" s="152" t="s">
        <v>681</v>
      </c>
    </row>
    <row r="282" spans="2:65" s="1" customFormat="1" ht="16.5" customHeight="1">
      <c r="B282" s="139"/>
      <c r="C282" s="154" t="s">
        <v>682</v>
      </c>
      <c r="D282" s="154" t="s">
        <v>199</v>
      </c>
      <c r="E282" s="155" t="s">
        <v>683</v>
      </c>
      <c r="F282" s="156" t="s">
        <v>684</v>
      </c>
      <c r="G282" s="157" t="s">
        <v>685</v>
      </c>
      <c r="H282" s="158">
        <v>16.62</v>
      </c>
      <c r="I282" s="159"/>
      <c r="J282" s="160">
        <f>ROUND(I282*H282,2)</f>
        <v>0</v>
      </c>
      <c r="K282" s="161"/>
      <c r="L282" s="162"/>
      <c r="M282" s="163" t="s">
        <v>1</v>
      </c>
      <c r="N282" s="164" t="s">
        <v>40</v>
      </c>
      <c r="P282" s="150">
        <f>O282*H282</f>
        <v>0</v>
      </c>
      <c r="Q282" s="150">
        <v>1E-3</v>
      </c>
      <c r="R282" s="150">
        <f>Q282*H282</f>
        <v>1.6620000000000003E-2</v>
      </c>
      <c r="S282" s="150">
        <v>0</v>
      </c>
      <c r="T282" s="151">
        <f>S282*H282</f>
        <v>0</v>
      </c>
      <c r="AR282" s="152" t="s">
        <v>291</v>
      </c>
      <c r="AT282" s="152" t="s">
        <v>199</v>
      </c>
      <c r="AU282" s="152" t="s">
        <v>87</v>
      </c>
      <c r="AY282" s="13" t="s">
        <v>164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3" t="s">
        <v>87</v>
      </c>
      <c r="BK282" s="153">
        <f>ROUND(I282*H282,2)</f>
        <v>0</v>
      </c>
      <c r="BL282" s="13" t="s">
        <v>359</v>
      </c>
      <c r="BM282" s="152" t="s">
        <v>686</v>
      </c>
    </row>
    <row r="283" spans="2:65" s="1" customFormat="1" ht="16.5" customHeight="1">
      <c r="B283" s="139"/>
      <c r="C283" s="154" t="s">
        <v>687</v>
      </c>
      <c r="D283" s="154" t="s">
        <v>199</v>
      </c>
      <c r="E283" s="155" t="s">
        <v>688</v>
      </c>
      <c r="F283" s="156" t="s">
        <v>689</v>
      </c>
      <c r="G283" s="157" t="s">
        <v>685</v>
      </c>
      <c r="H283" s="158">
        <v>103.044</v>
      </c>
      <c r="I283" s="159"/>
      <c r="J283" s="160">
        <f>ROUND(I283*H283,2)</f>
        <v>0</v>
      </c>
      <c r="K283" s="161"/>
      <c r="L283" s="162"/>
      <c r="M283" s="163" t="s">
        <v>1</v>
      </c>
      <c r="N283" s="164" t="s">
        <v>40</v>
      </c>
      <c r="P283" s="150">
        <f>O283*H283</f>
        <v>0</v>
      </c>
      <c r="Q283" s="150">
        <v>1E-3</v>
      </c>
      <c r="R283" s="150">
        <f>Q283*H283</f>
        <v>0.103044</v>
      </c>
      <c r="S283" s="150">
        <v>0</v>
      </c>
      <c r="T283" s="151">
        <f>S283*H283</f>
        <v>0</v>
      </c>
      <c r="AR283" s="152" t="s">
        <v>291</v>
      </c>
      <c r="AT283" s="152" t="s">
        <v>199</v>
      </c>
      <c r="AU283" s="152" t="s">
        <v>87</v>
      </c>
      <c r="AY283" s="13" t="s">
        <v>164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3" t="s">
        <v>87</v>
      </c>
      <c r="BK283" s="153">
        <f>ROUND(I283*H283,2)</f>
        <v>0</v>
      </c>
      <c r="BL283" s="13" t="s">
        <v>359</v>
      </c>
      <c r="BM283" s="152" t="s">
        <v>690</v>
      </c>
    </row>
    <row r="284" spans="2:65" s="1" customFormat="1" ht="24.15" customHeight="1">
      <c r="B284" s="139"/>
      <c r="C284" s="140" t="s">
        <v>691</v>
      </c>
      <c r="D284" s="140" t="s">
        <v>166</v>
      </c>
      <c r="E284" s="141" t="s">
        <v>692</v>
      </c>
      <c r="F284" s="142" t="s">
        <v>693</v>
      </c>
      <c r="G284" s="143" t="s">
        <v>428</v>
      </c>
      <c r="H284" s="165"/>
      <c r="I284" s="145"/>
      <c r="J284" s="146">
        <f>ROUND(I284*H284,2)</f>
        <v>0</v>
      </c>
      <c r="K284" s="147"/>
      <c r="L284" s="28"/>
      <c r="M284" s="148" t="s">
        <v>1</v>
      </c>
      <c r="N284" s="149" t="s">
        <v>40</v>
      </c>
      <c r="P284" s="150">
        <f>O284*H284</f>
        <v>0</v>
      </c>
      <c r="Q284" s="150">
        <v>0</v>
      </c>
      <c r="R284" s="150">
        <f>Q284*H284</f>
        <v>0</v>
      </c>
      <c r="S284" s="150">
        <v>0</v>
      </c>
      <c r="T284" s="151">
        <f>S284*H284</f>
        <v>0</v>
      </c>
      <c r="AR284" s="152" t="s">
        <v>359</v>
      </c>
      <c r="AT284" s="152" t="s">
        <v>166</v>
      </c>
      <c r="AU284" s="152" t="s">
        <v>87</v>
      </c>
      <c r="AY284" s="13" t="s">
        <v>164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3" t="s">
        <v>87</v>
      </c>
      <c r="BK284" s="153">
        <f>ROUND(I284*H284,2)</f>
        <v>0</v>
      </c>
      <c r="BL284" s="13" t="s">
        <v>359</v>
      </c>
      <c r="BM284" s="152" t="s">
        <v>694</v>
      </c>
    </row>
    <row r="285" spans="2:65" s="11" customFormat="1" ht="22.8" customHeight="1">
      <c r="B285" s="127"/>
      <c r="D285" s="128" t="s">
        <v>73</v>
      </c>
      <c r="E285" s="137" t="s">
        <v>695</v>
      </c>
      <c r="F285" s="137" t="s">
        <v>696</v>
      </c>
      <c r="I285" s="130"/>
      <c r="J285" s="138">
        <f>BK285</f>
        <v>0</v>
      </c>
      <c r="L285" s="127"/>
      <c r="M285" s="132"/>
      <c r="P285" s="133">
        <f>SUM(P286:P291)</f>
        <v>0</v>
      </c>
      <c r="R285" s="133">
        <f>SUM(R286:R291)</f>
        <v>0.67633419999999989</v>
      </c>
      <c r="T285" s="134">
        <f>SUM(T286:T291)</f>
        <v>0</v>
      </c>
      <c r="AR285" s="128" t="s">
        <v>87</v>
      </c>
      <c r="AT285" s="135" t="s">
        <v>73</v>
      </c>
      <c r="AU285" s="135" t="s">
        <v>81</v>
      </c>
      <c r="AY285" s="128" t="s">
        <v>164</v>
      </c>
      <c r="BK285" s="136">
        <f>SUM(BK286:BK291)</f>
        <v>0</v>
      </c>
    </row>
    <row r="286" spans="2:65" s="1" customFormat="1" ht="37.799999999999997" customHeight="1">
      <c r="B286" s="139"/>
      <c r="C286" s="140" t="s">
        <v>697</v>
      </c>
      <c r="D286" s="140" t="s">
        <v>166</v>
      </c>
      <c r="E286" s="141" t="s">
        <v>698</v>
      </c>
      <c r="F286" s="142" t="s">
        <v>699</v>
      </c>
      <c r="G286" s="143" t="s">
        <v>298</v>
      </c>
      <c r="H286" s="144">
        <v>22.5</v>
      </c>
      <c r="I286" s="145"/>
      <c r="J286" s="146">
        <f t="shared" ref="J286:J291" si="80">ROUND(I286*H286,2)</f>
        <v>0</v>
      </c>
      <c r="K286" s="147"/>
      <c r="L286" s="28"/>
      <c r="M286" s="148" t="s">
        <v>1</v>
      </c>
      <c r="N286" s="149" t="s">
        <v>40</v>
      </c>
      <c r="P286" s="150">
        <f t="shared" ref="P286:P291" si="81">O286*H286</f>
        <v>0</v>
      </c>
      <c r="Q286" s="150">
        <v>1.2E-4</v>
      </c>
      <c r="R286" s="150">
        <f t="shared" ref="R286:R291" si="82">Q286*H286</f>
        <v>2.7000000000000001E-3</v>
      </c>
      <c r="S286" s="150">
        <v>0</v>
      </c>
      <c r="T286" s="151">
        <f t="shared" ref="T286:T291" si="83">S286*H286</f>
        <v>0</v>
      </c>
      <c r="AR286" s="152" t="s">
        <v>359</v>
      </c>
      <c r="AT286" s="152" t="s">
        <v>166</v>
      </c>
      <c r="AU286" s="152" t="s">
        <v>87</v>
      </c>
      <c r="AY286" s="13" t="s">
        <v>164</v>
      </c>
      <c r="BE286" s="153">
        <f t="shared" ref="BE286:BE291" si="84">IF(N286="základná",J286,0)</f>
        <v>0</v>
      </c>
      <c r="BF286" s="153">
        <f t="shared" ref="BF286:BF291" si="85">IF(N286="znížená",J286,0)</f>
        <v>0</v>
      </c>
      <c r="BG286" s="153">
        <f t="shared" ref="BG286:BG291" si="86">IF(N286="zákl. prenesená",J286,0)</f>
        <v>0</v>
      </c>
      <c r="BH286" s="153">
        <f t="shared" ref="BH286:BH291" si="87">IF(N286="zníž. prenesená",J286,0)</f>
        <v>0</v>
      </c>
      <c r="BI286" s="153">
        <f t="shared" ref="BI286:BI291" si="88">IF(N286="nulová",J286,0)</f>
        <v>0</v>
      </c>
      <c r="BJ286" s="13" t="s">
        <v>87</v>
      </c>
      <c r="BK286" s="153">
        <f t="shared" ref="BK286:BK291" si="89">ROUND(I286*H286,2)</f>
        <v>0</v>
      </c>
      <c r="BL286" s="13" t="s">
        <v>359</v>
      </c>
      <c r="BM286" s="152" t="s">
        <v>700</v>
      </c>
    </row>
    <row r="287" spans="2:65" s="1" customFormat="1" ht="24.15" customHeight="1">
      <c r="B287" s="139"/>
      <c r="C287" s="154" t="s">
        <v>701</v>
      </c>
      <c r="D287" s="154" t="s">
        <v>199</v>
      </c>
      <c r="E287" s="155" t="s">
        <v>702</v>
      </c>
      <c r="F287" s="156" t="s">
        <v>703</v>
      </c>
      <c r="G287" s="157" t="s">
        <v>207</v>
      </c>
      <c r="H287" s="158">
        <v>5.7830000000000004</v>
      </c>
      <c r="I287" s="159"/>
      <c r="J287" s="160">
        <f t="shared" si="80"/>
        <v>0</v>
      </c>
      <c r="K287" s="161"/>
      <c r="L287" s="162"/>
      <c r="M287" s="163" t="s">
        <v>1</v>
      </c>
      <c r="N287" s="164" t="s">
        <v>40</v>
      </c>
      <c r="P287" s="150">
        <f t="shared" si="81"/>
        <v>0</v>
      </c>
      <c r="Q287" s="150">
        <v>3.0999999999999999E-3</v>
      </c>
      <c r="R287" s="150">
        <f t="shared" si="82"/>
        <v>1.79273E-2</v>
      </c>
      <c r="S287" s="150">
        <v>0</v>
      </c>
      <c r="T287" s="151">
        <f t="shared" si="83"/>
        <v>0</v>
      </c>
      <c r="AR287" s="152" t="s">
        <v>291</v>
      </c>
      <c r="AT287" s="152" t="s">
        <v>199</v>
      </c>
      <c r="AU287" s="152" t="s">
        <v>87</v>
      </c>
      <c r="AY287" s="13" t="s">
        <v>164</v>
      </c>
      <c r="BE287" s="153">
        <f t="shared" si="84"/>
        <v>0</v>
      </c>
      <c r="BF287" s="153">
        <f t="shared" si="85"/>
        <v>0</v>
      </c>
      <c r="BG287" s="153">
        <f t="shared" si="86"/>
        <v>0</v>
      </c>
      <c r="BH287" s="153">
        <f t="shared" si="87"/>
        <v>0</v>
      </c>
      <c r="BI287" s="153">
        <f t="shared" si="88"/>
        <v>0</v>
      </c>
      <c r="BJ287" s="13" t="s">
        <v>87</v>
      </c>
      <c r="BK287" s="153">
        <f t="shared" si="89"/>
        <v>0</v>
      </c>
      <c r="BL287" s="13" t="s">
        <v>359</v>
      </c>
      <c r="BM287" s="152" t="s">
        <v>704</v>
      </c>
    </row>
    <row r="288" spans="2:65" s="1" customFormat="1" ht="37.799999999999997" customHeight="1">
      <c r="B288" s="139"/>
      <c r="C288" s="140" t="s">
        <v>705</v>
      </c>
      <c r="D288" s="140" t="s">
        <v>166</v>
      </c>
      <c r="E288" s="141" t="s">
        <v>706</v>
      </c>
      <c r="F288" s="142" t="s">
        <v>707</v>
      </c>
      <c r="G288" s="143" t="s">
        <v>298</v>
      </c>
      <c r="H288" s="144">
        <v>22.5</v>
      </c>
      <c r="I288" s="145"/>
      <c r="J288" s="146">
        <f t="shared" si="80"/>
        <v>0</v>
      </c>
      <c r="K288" s="147"/>
      <c r="L288" s="28"/>
      <c r="M288" s="148" t="s">
        <v>1</v>
      </c>
      <c r="N288" s="149" t="s">
        <v>40</v>
      </c>
      <c r="P288" s="150">
        <f t="shared" si="81"/>
        <v>0</v>
      </c>
      <c r="Q288" s="150">
        <v>9.0000000000000006E-5</v>
      </c>
      <c r="R288" s="150">
        <f t="shared" si="82"/>
        <v>2.0250000000000003E-3</v>
      </c>
      <c r="S288" s="150">
        <v>0</v>
      </c>
      <c r="T288" s="151">
        <f t="shared" si="83"/>
        <v>0</v>
      </c>
      <c r="AR288" s="152" t="s">
        <v>359</v>
      </c>
      <c r="AT288" s="152" t="s">
        <v>166</v>
      </c>
      <c r="AU288" s="152" t="s">
        <v>87</v>
      </c>
      <c r="AY288" s="13" t="s">
        <v>164</v>
      </c>
      <c r="BE288" s="153">
        <f t="shared" si="84"/>
        <v>0</v>
      </c>
      <c r="BF288" s="153">
        <f t="shared" si="85"/>
        <v>0</v>
      </c>
      <c r="BG288" s="153">
        <f t="shared" si="86"/>
        <v>0</v>
      </c>
      <c r="BH288" s="153">
        <f t="shared" si="87"/>
        <v>0</v>
      </c>
      <c r="BI288" s="153">
        <f t="shared" si="88"/>
        <v>0</v>
      </c>
      <c r="BJ288" s="13" t="s">
        <v>87</v>
      </c>
      <c r="BK288" s="153">
        <f t="shared" si="89"/>
        <v>0</v>
      </c>
      <c r="BL288" s="13" t="s">
        <v>359</v>
      </c>
      <c r="BM288" s="152" t="s">
        <v>708</v>
      </c>
    </row>
    <row r="289" spans="2:65" s="1" customFormat="1" ht="24.15" customHeight="1">
      <c r="B289" s="139"/>
      <c r="C289" s="154" t="s">
        <v>709</v>
      </c>
      <c r="D289" s="154" t="s">
        <v>199</v>
      </c>
      <c r="E289" s="155" t="s">
        <v>702</v>
      </c>
      <c r="F289" s="156" t="s">
        <v>703</v>
      </c>
      <c r="G289" s="157" t="s">
        <v>207</v>
      </c>
      <c r="H289" s="158">
        <v>4.05</v>
      </c>
      <c r="I289" s="159"/>
      <c r="J289" s="160">
        <f t="shared" si="80"/>
        <v>0</v>
      </c>
      <c r="K289" s="161"/>
      <c r="L289" s="162"/>
      <c r="M289" s="163" t="s">
        <v>1</v>
      </c>
      <c r="N289" s="164" t="s">
        <v>40</v>
      </c>
      <c r="P289" s="150">
        <f t="shared" si="81"/>
        <v>0</v>
      </c>
      <c r="Q289" s="150">
        <v>3.0999999999999999E-3</v>
      </c>
      <c r="R289" s="150">
        <f t="shared" si="82"/>
        <v>1.2554999999999998E-2</v>
      </c>
      <c r="S289" s="150">
        <v>0</v>
      </c>
      <c r="T289" s="151">
        <f t="shared" si="83"/>
        <v>0</v>
      </c>
      <c r="AR289" s="152" t="s">
        <v>291</v>
      </c>
      <c r="AT289" s="152" t="s">
        <v>199</v>
      </c>
      <c r="AU289" s="152" t="s">
        <v>87</v>
      </c>
      <c r="AY289" s="13" t="s">
        <v>164</v>
      </c>
      <c r="BE289" s="153">
        <f t="shared" si="84"/>
        <v>0</v>
      </c>
      <c r="BF289" s="153">
        <f t="shared" si="85"/>
        <v>0</v>
      </c>
      <c r="BG289" s="153">
        <f t="shared" si="86"/>
        <v>0</v>
      </c>
      <c r="BH289" s="153">
        <f t="shared" si="87"/>
        <v>0</v>
      </c>
      <c r="BI289" s="153">
        <f t="shared" si="88"/>
        <v>0</v>
      </c>
      <c r="BJ289" s="13" t="s">
        <v>87</v>
      </c>
      <c r="BK289" s="153">
        <f t="shared" si="89"/>
        <v>0</v>
      </c>
      <c r="BL289" s="13" t="s">
        <v>359</v>
      </c>
      <c r="BM289" s="152" t="s">
        <v>710</v>
      </c>
    </row>
    <row r="290" spans="2:65" s="1" customFormat="1" ht="24.15" customHeight="1">
      <c r="B290" s="139"/>
      <c r="C290" s="140" t="s">
        <v>711</v>
      </c>
      <c r="D290" s="140" t="s">
        <v>166</v>
      </c>
      <c r="E290" s="141" t="s">
        <v>712</v>
      </c>
      <c r="F290" s="142" t="s">
        <v>713</v>
      </c>
      <c r="G290" s="143" t="s">
        <v>207</v>
      </c>
      <c r="H290" s="144">
        <v>190.02</v>
      </c>
      <c r="I290" s="145"/>
      <c r="J290" s="146">
        <f t="shared" si="80"/>
        <v>0</v>
      </c>
      <c r="K290" s="147"/>
      <c r="L290" s="28"/>
      <c r="M290" s="148" t="s">
        <v>1</v>
      </c>
      <c r="N290" s="149" t="s">
        <v>40</v>
      </c>
      <c r="P290" s="150">
        <f t="shared" si="81"/>
        <v>0</v>
      </c>
      <c r="Q290" s="150">
        <v>2.9999999999999997E-4</v>
      </c>
      <c r="R290" s="150">
        <f t="shared" si="82"/>
        <v>5.7006000000000001E-2</v>
      </c>
      <c r="S290" s="150">
        <v>0</v>
      </c>
      <c r="T290" s="151">
        <f t="shared" si="83"/>
        <v>0</v>
      </c>
      <c r="AR290" s="152" t="s">
        <v>359</v>
      </c>
      <c r="AT290" s="152" t="s">
        <v>166</v>
      </c>
      <c r="AU290" s="152" t="s">
        <v>87</v>
      </c>
      <c r="AY290" s="13" t="s">
        <v>164</v>
      </c>
      <c r="BE290" s="153">
        <f t="shared" si="84"/>
        <v>0</v>
      </c>
      <c r="BF290" s="153">
        <f t="shared" si="85"/>
        <v>0</v>
      </c>
      <c r="BG290" s="153">
        <f t="shared" si="86"/>
        <v>0</v>
      </c>
      <c r="BH290" s="153">
        <f t="shared" si="87"/>
        <v>0</v>
      </c>
      <c r="BI290" s="153">
        <f t="shared" si="88"/>
        <v>0</v>
      </c>
      <c r="BJ290" s="13" t="s">
        <v>87</v>
      </c>
      <c r="BK290" s="153">
        <f t="shared" si="89"/>
        <v>0</v>
      </c>
      <c r="BL290" s="13" t="s">
        <v>359</v>
      </c>
      <c r="BM290" s="152" t="s">
        <v>714</v>
      </c>
    </row>
    <row r="291" spans="2:65" s="1" customFormat="1" ht="16.5" customHeight="1">
      <c r="B291" s="139"/>
      <c r="C291" s="154" t="s">
        <v>715</v>
      </c>
      <c r="D291" s="154" t="s">
        <v>199</v>
      </c>
      <c r="E291" s="155" t="s">
        <v>716</v>
      </c>
      <c r="F291" s="156" t="s">
        <v>717</v>
      </c>
      <c r="G291" s="157" t="s">
        <v>207</v>
      </c>
      <c r="H291" s="158">
        <v>201.42099999999999</v>
      </c>
      <c r="I291" s="159"/>
      <c r="J291" s="160">
        <f t="shared" si="80"/>
        <v>0</v>
      </c>
      <c r="K291" s="161"/>
      <c r="L291" s="162"/>
      <c r="M291" s="163" t="s">
        <v>1</v>
      </c>
      <c r="N291" s="164" t="s">
        <v>40</v>
      </c>
      <c r="P291" s="150">
        <f t="shared" si="81"/>
        <v>0</v>
      </c>
      <c r="Q291" s="150">
        <v>2.8999999999999998E-3</v>
      </c>
      <c r="R291" s="150">
        <f t="shared" si="82"/>
        <v>0.58412089999999994</v>
      </c>
      <c r="S291" s="150">
        <v>0</v>
      </c>
      <c r="T291" s="151">
        <f t="shared" si="83"/>
        <v>0</v>
      </c>
      <c r="AR291" s="152" t="s">
        <v>291</v>
      </c>
      <c r="AT291" s="152" t="s">
        <v>199</v>
      </c>
      <c r="AU291" s="152" t="s">
        <v>87</v>
      </c>
      <c r="AY291" s="13" t="s">
        <v>164</v>
      </c>
      <c r="BE291" s="153">
        <f t="shared" si="84"/>
        <v>0</v>
      </c>
      <c r="BF291" s="153">
        <f t="shared" si="85"/>
        <v>0</v>
      </c>
      <c r="BG291" s="153">
        <f t="shared" si="86"/>
        <v>0</v>
      </c>
      <c r="BH291" s="153">
        <f t="shared" si="87"/>
        <v>0</v>
      </c>
      <c r="BI291" s="153">
        <f t="shared" si="88"/>
        <v>0</v>
      </c>
      <c r="BJ291" s="13" t="s">
        <v>87</v>
      </c>
      <c r="BK291" s="153">
        <f t="shared" si="89"/>
        <v>0</v>
      </c>
      <c r="BL291" s="13" t="s">
        <v>359</v>
      </c>
      <c r="BM291" s="152" t="s">
        <v>718</v>
      </c>
    </row>
    <row r="292" spans="2:65" s="11" customFormat="1" ht="22.8" customHeight="1">
      <c r="B292" s="127"/>
      <c r="D292" s="128" t="s">
        <v>73</v>
      </c>
      <c r="E292" s="137" t="s">
        <v>719</v>
      </c>
      <c r="F292" s="137" t="s">
        <v>720</v>
      </c>
      <c r="I292" s="130"/>
      <c r="J292" s="138">
        <f>BK292</f>
        <v>0</v>
      </c>
      <c r="L292" s="127"/>
      <c r="M292" s="132"/>
      <c r="P292" s="133">
        <f>SUM(P293:P297)</f>
        <v>0</v>
      </c>
      <c r="R292" s="133">
        <f>SUM(R293:R297)</f>
        <v>10.121373220000001</v>
      </c>
      <c r="T292" s="134">
        <f>SUM(T293:T297)</f>
        <v>0</v>
      </c>
      <c r="AR292" s="128" t="s">
        <v>87</v>
      </c>
      <c r="AT292" s="135" t="s">
        <v>73</v>
      </c>
      <c r="AU292" s="135" t="s">
        <v>81</v>
      </c>
      <c r="AY292" s="128" t="s">
        <v>164</v>
      </c>
      <c r="BK292" s="136">
        <f>SUM(BK293:BK297)</f>
        <v>0</v>
      </c>
    </row>
    <row r="293" spans="2:65" s="1" customFormat="1" ht="24.15" customHeight="1">
      <c r="B293" s="139"/>
      <c r="C293" s="140" t="s">
        <v>721</v>
      </c>
      <c r="D293" s="140" t="s">
        <v>166</v>
      </c>
      <c r="E293" s="141" t="s">
        <v>722</v>
      </c>
      <c r="F293" s="142" t="s">
        <v>723</v>
      </c>
      <c r="G293" s="143" t="s">
        <v>207</v>
      </c>
      <c r="H293" s="144">
        <v>124.43300000000001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40</v>
      </c>
      <c r="P293" s="150">
        <f>O293*H293</f>
        <v>0</v>
      </c>
      <c r="Q293" s="150">
        <v>3.3400000000000001E-3</v>
      </c>
      <c r="R293" s="150">
        <f>Q293*H293</f>
        <v>0.41560622000000003</v>
      </c>
      <c r="S293" s="150">
        <v>0</v>
      </c>
      <c r="T293" s="151">
        <f>S293*H293</f>
        <v>0</v>
      </c>
      <c r="AR293" s="152" t="s">
        <v>359</v>
      </c>
      <c r="AT293" s="152" t="s">
        <v>166</v>
      </c>
      <c r="AU293" s="152" t="s">
        <v>87</v>
      </c>
      <c r="AY293" s="13" t="s">
        <v>164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87</v>
      </c>
      <c r="BK293" s="153">
        <f>ROUND(I293*H293,2)</f>
        <v>0</v>
      </c>
      <c r="BL293" s="13" t="s">
        <v>359</v>
      </c>
      <c r="BM293" s="152" t="s">
        <v>724</v>
      </c>
    </row>
    <row r="294" spans="2:65" s="1" customFormat="1" ht="16.5" customHeight="1">
      <c r="B294" s="139"/>
      <c r="C294" s="154" t="s">
        <v>725</v>
      </c>
      <c r="D294" s="154" t="s">
        <v>199</v>
      </c>
      <c r="E294" s="155" t="s">
        <v>726</v>
      </c>
      <c r="F294" s="156" t="s">
        <v>727</v>
      </c>
      <c r="G294" s="157" t="s">
        <v>207</v>
      </c>
      <c r="H294" s="158">
        <v>130.655</v>
      </c>
      <c r="I294" s="159"/>
      <c r="J294" s="160">
        <f>ROUND(I294*H294,2)</f>
        <v>0</v>
      </c>
      <c r="K294" s="161"/>
      <c r="L294" s="162"/>
      <c r="M294" s="163" t="s">
        <v>1</v>
      </c>
      <c r="N294" s="164" t="s">
        <v>40</v>
      </c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AR294" s="152" t="s">
        <v>291</v>
      </c>
      <c r="AT294" s="152" t="s">
        <v>199</v>
      </c>
      <c r="AU294" s="152" t="s">
        <v>87</v>
      </c>
      <c r="AY294" s="13" t="s">
        <v>164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87</v>
      </c>
      <c r="BK294" s="153">
        <f>ROUND(I294*H294,2)</f>
        <v>0</v>
      </c>
      <c r="BL294" s="13" t="s">
        <v>359</v>
      </c>
      <c r="BM294" s="152" t="s">
        <v>728</v>
      </c>
    </row>
    <row r="295" spans="2:65" s="1" customFormat="1" ht="16.5" customHeight="1">
      <c r="B295" s="139"/>
      <c r="C295" s="154" t="s">
        <v>729</v>
      </c>
      <c r="D295" s="154" t="s">
        <v>199</v>
      </c>
      <c r="E295" s="155" t="s">
        <v>730</v>
      </c>
      <c r="F295" s="156" t="s">
        <v>731</v>
      </c>
      <c r="G295" s="157" t="s">
        <v>685</v>
      </c>
      <c r="H295" s="158">
        <v>62.216999999999999</v>
      </c>
      <c r="I295" s="159"/>
      <c r="J295" s="160">
        <f>ROUND(I295*H295,2)</f>
        <v>0</v>
      </c>
      <c r="K295" s="161"/>
      <c r="L295" s="162"/>
      <c r="M295" s="163" t="s">
        <v>1</v>
      </c>
      <c r="N295" s="164" t="s">
        <v>40</v>
      </c>
      <c r="P295" s="150">
        <f>O295*H295</f>
        <v>0</v>
      </c>
      <c r="Q295" s="150">
        <v>1E-3</v>
      </c>
      <c r="R295" s="150">
        <f>Q295*H295</f>
        <v>6.2217000000000001E-2</v>
      </c>
      <c r="S295" s="150">
        <v>0</v>
      </c>
      <c r="T295" s="151">
        <f>S295*H295</f>
        <v>0</v>
      </c>
      <c r="AR295" s="152" t="s">
        <v>291</v>
      </c>
      <c r="AT295" s="152" t="s">
        <v>199</v>
      </c>
      <c r="AU295" s="152" t="s">
        <v>87</v>
      </c>
      <c r="AY295" s="13" t="s">
        <v>164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87</v>
      </c>
      <c r="BK295" s="153">
        <f>ROUND(I295*H295,2)</f>
        <v>0</v>
      </c>
      <c r="BL295" s="13" t="s">
        <v>359</v>
      </c>
      <c r="BM295" s="152" t="s">
        <v>732</v>
      </c>
    </row>
    <row r="296" spans="2:65" s="1" customFormat="1" ht="16.5" customHeight="1">
      <c r="B296" s="139"/>
      <c r="C296" s="154" t="s">
        <v>733</v>
      </c>
      <c r="D296" s="154" t="s">
        <v>199</v>
      </c>
      <c r="E296" s="155" t="s">
        <v>734</v>
      </c>
      <c r="F296" s="156" t="s">
        <v>735</v>
      </c>
      <c r="G296" s="157" t="s">
        <v>685</v>
      </c>
      <c r="H296" s="158">
        <v>385.74200000000002</v>
      </c>
      <c r="I296" s="159"/>
      <c r="J296" s="160">
        <f>ROUND(I296*H296,2)</f>
        <v>0</v>
      </c>
      <c r="K296" s="161"/>
      <c r="L296" s="162"/>
      <c r="M296" s="163" t="s">
        <v>1</v>
      </c>
      <c r="N296" s="164" t="s">
        <v>40</v>
      </c>
      <c r="P296" s="150">
        <f>O296*H296</f>
        <v>0</v>
      </c>
      <c r="Q296" s="150">
        <v>2.5000000000000001E-2</v>
      </c>
      <c r="R296" s="150">
        <f>Q296*H296</f>
        <v>9.6435500000000012</v>
      </c>
      <c r="S296" s="150">
        <v>0</v>
      </c>
      <c r="T296" s="151">
        <f>S296*H296</f>
        <v>0</v>
      </c>
      <c r="AR296" s="152" t="s">
        <v>291</v>
      </c>
      <c r="AT296" s="152" t="s">
        <v>199</v>
      </c>
      <c r="AU296" s="152" t="s">
        <v>87</v>
      </c>
      <c r="AY296" s="13" t="s">
        <v>164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87</v>
      </c>
      <c r="BK296" s="153">
        <f>ROUND(I296*H296,2)</f>
        <v>0</v>
      </c>
      <c r="BL296" s="13" t="s">
        <v>359</v>
      </c>
      <c r="BM296" s="152" t="s">
        <v>736</v>
      </c>
    </row>
    <row r="297" spans="2:65" s="1" customFormat="1" ht="24.15" customHeight="1">
      <c r="B297" s="139"/>
      <c r="C297" s="140" t="s">
        <v>737</v>
      </c>
      <c r="D297" s="140" t="s">
        <v>166</v>
      </c>
      <c r="E297" s="141" t="s">
        <v>738</v>
      </c>
      <c r="F297" s="142" t="s">
        <v>739</v>
      </c>
      <c r="G297" s="143" t="s">
        <v>428</v>
      </c>
      <c r="H297" s="165"/>
      <c r="I297" s="145"/>
      <c r="J297" s="146">
        <f>ROUND(I297*H297,2)</f>
        <v>0</v>
      </c>
      <c r="K297" s="147"/>
      <c r="L297" s="28"/>
      <c r="M297" s="148" t="s">
        <v>1</v>
      </c>
      <c r="N297" s="149" t="s">
        <v>40</v>
      </c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AR297" s="152" t="s">
        <v>359</v>
      </c>
      <c r="AT297" s="152" t="s">
        <v>166</v>
      </c>
      <c r="AU297" s="152" t="s">
        <v>87</v>
      </c>
      <c r="AY297" s="13" t="s">
        <v>164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87</v>
      </c>
      <c r="BK297" s="153">
        <f>ROUND(I297*H297,2)</f>
        <v>0</v>
      </c>
      <c r="BL297" s="13" t="s">
        <v>359</v>
      </c>
      <c r="BM297" s="152" t="s">
        <v>740</v>
      </c>
    </row>
    <row r="298" spans="2:65" s="11" customFormat="1" ht="22.8" customHeight="1">
      <c r="B298" s="127"/>
      <c r="D298" s="128" t="s">
        <v>73</v>
      </c>
      <c r="E298" s="137" t="s">
        <v>741</v>
      </c>
      <c r="F298" s="137" t="s">
        <v>742</v>
      </c>
      <c r="I298" s="130"/>
      <c r="J298" s="138">
        <f>BK298</f>
        <v>0</v>
      </c>
      <c r="L298" s="127"/>
      <c r="M298" s="132"/>
      <c r="P298" s="133">
        <f>SUM(P299:P300)</f>
        <v>0</v>
      </c>
      <c r="R298" s="133">
        <f>SUM(R299:R300)</f>
        <v>0.22356543000000001</v>
      </c>
      <c r="T298" s="134">
        <f>SUM(T299:T300)</f>
        <v>0</v>
      </c>
      <c r="AR298" s="128" t="s">
        <v>87</v>
      </c>
      <c r="AT298" s="135" t="s">
        <v>73</v>
      </c>
      <c r="AU298" s="135" t="s">
        <v>81</v>
      </c>
      <c r="AY298" s="128" t="s">
        <v>164</v>
      </c>
      <c r="BK298" s="136">
        <f>SUM(BK299:BK300)</f>
        <v>0</v>
      </c>
    </row>
    <row r="299" spans="2:65" s="1" customFormat="1" ht="33" customHeight="1">
      <c r="B299" s="139"/>
      <c r="C299" s="140" t="s">
        <v>743</v>
      </c>
      <c r="D299" s="140" t="s">
        <v>166</v>
      </c>
      <c r="E299" s="141" t="s">
        <v>744</v>
      </c>
      <c r="F299" s="142" t="s">
        <v>745</v>
      </c>
      <c r="G299" s="143" t="s">
        <v>207</v>
      </c>
      <c r="H299" s="144">
        <v>228.81</v>
      </c>
      <c r="I299" s="145"/>
      <c r="J299" s="146">
        <f>ROUND(I299*H299,2)</f>
        <v>0</v>
      </c>
      <c r="K299" s="147"/>
      <c r="L299" s="28"/>
      <c r="M299" s="148" t="s">
        <v>1</v>
      </c>
      <c r="N299" s="149" t="s">
        <v>40</v>
      </c>
      <c r="P299" s="150">
        <f>O299*H299</f>
        <v>0</v>
      </c>
      <c r="Q299" s="150">
        <v>3.3E-4</v>
      </c>
      <c r="R299" s="150">
        <f>Q299*H299</f>
        <v>7.5507299999999999E-2</v>
      </c>
      <c r="S299" s="150">
        <v>0</v>
      </c>
      <c r="T299" s="151">
        <f>S299*H299</f>
        <v>0</v>
      </c>
      <c r="AR299" s="152" t="s">
        <v>359</v>
      </c>
      <c r="AT299" s="152" t="s">
        <v>166</v>
      </c>
      <c r="AU299" s="152" t="s">
        <v>87</v>
      </c>
      <c r="AY299" s="13" t="s">
        <v>164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87</v>
      </c>
      <c r="BK299" s="153">
        <f>ROUND(I299*H299,2)</f>
        <v>0</v>
      </c>
      <c r="BL299" s="13" t="s">
        <v>359</v>
      </c>
      <c r="BM299" s="152" t="s">
        <v>746</v>
      </c>
    </row>
    <row r="300" spans="2:65" s="1" customFormat="1" ht="33" customHeight="1">
      <c r="B300" s="139"/>
      <c r="C300" s="140" t="s">
        <v>747</v>
      </c>
      <c r="D300" s="140" t="s">
        <v>166</v>
      </c>
      <c r="E300" s="141" t="s">
        <v>748</v>
      </c>
      <c r="F300" s="142" t="s">
        <v>749</v>
      </c>
      <c r="G300" s="143" t="s">
        <v>207</v>
      </c>
      <c r="H300" s="144">
        <v>448.661</v>
      </c>
      <c r="I300" s="145"/>
      <c r="J300" s="146">
        <f>ROUND(I300*H300,2)</f>
        <v>0</v>
      </c>
      <c r="K300" s="147"/>
      <c r="L300" s="28"/>
      <c r="M300" s="148" t="s">
        <v>1</v>
      </c>
      <c r="N300" s="149" t="s">
        <v>40</v>
      </c>
      <c r="P300" s="150">
        <f>O300*H300</f>
        <v>0</v>
      </c>
      <c r="Q300" s="150">
        <v>3.3E-4</v>
      </c>
      <c r="R300" s="150">
        <f>Q300*H300</f>
        <v>0.14805813000000001</v>
      </c>
      <c r="S300" s="150">
        <v>0</v>
      </c>
      <c r="T300" s="151">
        <f>S300*H300</f>
        <v>0</v>
      </c>
      <c r="AR300" s="152" t="s">
        <v>359</v>
      </c>
      <c r="AT300" s="152" t="s">
        <v>166</v>
      </c>
      <c r="AU300" s="152" t="s">
        <v>87</v>
      </c>
      <c r="AY300" s="13" t="s">
        <v>164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3" t="s">
        <v>87</v>
      </c>
      <c r="BK300" s="153">
        <f>ROUND(I300*H300,2)</f>
        <v>0</v>
      </c>
      <c r="BL300" s="13" t="s">
        <v>359</v>
      </c>
      <c r="BM300" s="152" t="s">
        <v>750</v>
      </c>
    </row>
    <row r="301" spans="2:65" s="11" customFormat="1" ht="25.95" customHeight="1">
      <c r="B301" s="127"/>
      <c r="D301" s="128" t="s">
        <v>73</v>
      </c>
      <c r="E301" s="129" t="s">
        <v>199</v>
      </c>
      <c r="F301" s="129" t="s">
        <v>751</v>
      </c>
      <c r="I301" s="130"/>
      <c r="J301" s="131">
        <f>BK301</f>
        <v>0</v>
      </c>
      <c r="L301" s="127"/>
      <c r="M301" s="132"/>
      <c r="P301" s="133">
        <f>P302</f>
        <v>0</v>
      </c>
      <c r="R301" s="133">
        <f>R302</f>
        <v>0</v>
      </c>
      <c r="T301" s="134">
        <f>T302</f>
        <v>0</v>
      </c>
      <c r="AR301" s="128" t="s">
        <v>175</v>
      </c>
      <c r="AT301" s="135" t="s">
        <v>73</v>
      </c>
      <c r="AU301" s="135" t="s">
        <v>74</v>
      </c>
      <c r="AY301" s="128" t="s">
        <v>164</v>
      </c>
      <c r="BK301" s="136">
        <f>BK302</f>
        <v>0</v>
      </c>
    </row>
    <row r="302" spans="2:65" s="11" customFormat="1" ht="22.8" customHeight="1">
      <c r="B302" s="127"/>
      <c r="D302" s="128" t="s">
        <v>73</v>
      </c>
      <c r="E302" s="137" t="s">
        <v>752</v>
      </c>
      <c r="F302" s="137" t="s">
        <v>753</v>
      </c>
      <c r="I302" s="130"/>
      <c r="J302" s="138">
        <f>BK302</f>
        <v>0</v>
      </c>
      <c r="L302" s="127"/>
      <c r="M302" s="132"/>
      <c r="P302" s="133">
        <f>SUM(P303:P307)</f>
        <v>0</v>
      </c>
      <c r="R302" s="133">
        <f>SUM(R303:R307)</f>
        <v>0</v>
      </c>
      <c r="T302" s="134">
        <f>SUM(T303:T307)</f>
        <v>0</v>
      </c>
      <c r="AR302" s="128" t="s">
        <v>175</v>
      </c>
      <c r="AT302" s="135" t="s">
        <v>73</v>
      </c>
      <c r="AU302" s="135" t="s">
        <v>81</v>
      </c>
      <c r="AY302" s="128" t="s">
        <v>164</v>
      </c>
      <c r="BK302" s="136">
        <f>SUM(BK303:BK307)</f>
        <v>0</v>
      </c>
    </row>
    <row r="303" spans="2:65" s="1" customFormat="1" ht="37.799999999999997" customHeight="1">
      <c r="B303" s="139"/>
      <c r="C303" s="140" t="s">
        <v>754</v>
      </c>
      <c r="D303" s="140" t="s">
        <v>166</v>
      </c>
      <c r="E303" s="141" t="s">
        <v>755</v>
      </c>
      <c r="F303" s="142" t="s">
        <v>756</v>
      </c>
      <c r="G303" s="143" t="s">
        <v>307</v>
      </c>
      <c r="H303" s="144">
        <v>2</v>
      </c>
      <c r="I303" s="145"/>
      <c r="J303" s="146">
        <f>ROUND(I303*H303,2)</f>
        <v>0</v>
      </c>
      <c r="K303" s="147"/>
      <c r="L303" s="28"/>
      <c r="M303" s="148" t="s">
        <v>1</v>
      </c>
      <c r="N303" s="149" t="s">
        <v>40</v>
      </c>
      <c r="P303" s="150">
        <f>O303*H303</f>
        <v>0</v>
      </c>
      <c r="Q303" s="150">
        <v>0</v>
      </c>
      <c r="R303" s="150">
        <f>Q303*H303</f>
        <v>0</v>
      </c>
      <c r="S303" s="150">
        <v>0</v>
      </c>
      <c r="T303" s="151">
        <f>S303*H303</f>
        <v>0</v>
      </c>
      <c r="AR303" s="152" t="s">
        <v>425</v>
      </c>
      <c r="AT303" s="152" t="s">
        <v>166</v>
      </c>
      <c r="AU303" s="152" t="s">
        <v>87</v>
      </c>
      <c r="AY303" s="13" t="s">
        <v>164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3" t="s">
        <v>87</v>
      </c>
      <c r="BK303" s="153">
        <f>ROUND(I303*H303,2)</f>
        <v>0</v>
      </c>
      <c r="BL303" s="13" t="s">
        <v>425</v>
      </c>
      <c r="BM303" s="152" t="s">
        <v>757</v>
      </c>
    </row>
    <row r="304" spans="2:65" s="1" customFormat="1" ht="37.799999999999997" customHeight="1">
      <c r="B304" s="139"/>
      <c r="C304" s="140" t="s">
        <v>758</v>
      </c>
      <c r="D304" s="140" t="s">
        <v>166</v>
      </c>
      <c r="E304" s="141" t="s">
        <v>759</v>
      </c>
      <c r="F304" s="142" t="s">
        <v>760</v>
      </c>
      <c r="G304" s="143" t="s">
        <v>307</v>
      </c>
      <c r="H304" s="144">
        <v>1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40</v>
      </c>
      <c r="P304" s="150">
        <f>O304*H304</f>
        <v>0</v>
      </c>
      <c r="Q304" s="150">
        <v>0</v>
      </c>
      <c r="R304" s="150">
        <f>Q304*H304</f>
        <v>0</v>
      </c>
      <c r="S304" s="150">
        <v>0</v>
      </c>
      <c r="T304" s="151">
        <f>S304*H304</f>
        <v>0</v>
      </c>
      <c r="AR304" s="152" t="s">
        <v>425</v>
      </c>
      <c r="AT304" s="152" t="s">
        <v>166</v>
      </c>
      <c r="AU304" s="152" t="s">
        <v>87</v>
      </c>
      <c r="AY304" s="13" t="s">
        <v>164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87</v>
      </c>
      <c r="BK304" s="153">
        <f>ROUND(I304*H304,2)</f>
        <v>0</v>
      </c>
      <c r="BL304" s="13" t="s">
        <v>425</v>
      </c>
      <c r="BM304" s="152" t="s">
        <v>761</v>
      </c>
    </row>
    <row r="305" spans="2:65" s="1" customFormat="1" ht="37.799999999999997" customHeight="1">
      <c r="B305" s="139"/>
      <c r="C305" s="140" t="s">
        <v>762</v>
      </c>
      <c r="D305" s="140" t="s">
        <v>166</v>
      </c>
      <c r="E305" s="141" t="s">
        <v>763</v>
      </c>
      <c r="F305" s="142" t="s">
        <v>764</v>
      </c>
      <c r="G305" s="143" t="s">
        <v>307</v>
      </c>
      <c r="H305" s="144">
        <v>1</v>
      </c>
      <c r="I305" s="145"/>
      <c r="J305" s="146">
        <f>ROUND(I305*H305,2)</f>
        <v>0</v>
      </c>
      <c r="K305" s="147"/>
      <c r="L305" s="28"/>
      <c r="M305" s="148" t="s">
        <v>1</v>
      </c>
      <c r="N305" s="149" t="s">
        <v>40</v>
      </c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AR305" s="152" t="s">
        <v>425</v>
      </c>
      <c r="AT305" s="152" t="s">
        <v>166</v>
      </c>
      <c r="AU305" s="152" t="s">
        <v>87</v>
      </c>
      <c r="AY305" s="13" t="s">
        <v>164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3" t="s">
        <v>87</v>
      </c>
      <c r="BK305" s="153">
        <f>ROUND(I305*H305,2)</f>
        <v>0</v>
      </c>
      <c r="BL305" s="13" t="s">
        <v>425</v>
      </c>
      <c r="BM305" s="152" t="s">
        <v>765</v>
      </c>
    </row>
    <row r="306" spans="2:65" s="1" customFormat="1" ht="37.799999999999997" customHeight="1">
      <c r="B306" s="139"/>
      <c r="C306" s="140" t="s">
        <v>766</v>
      </c>
      <c r="D306" s="140" t="s">
        <v>166</v>
      </c>
      <c r="E306" s="141" t="s">
        <v>767</v>
      </c>
      <c r="F306" s="142" t="s">
        <v>768</v>
      </c>
      <c r="G306" s="143" t="s">
        <v>307</v>
      </c>
      <c r="H306" s="144">
        <v>8</v>
      </c>
      <c r="I306" s="145"/>
      <c r="J306" s="146">
        <f>ROUND(I306*H306,2)</f>
        <v>0</v>
      </c>
      <c r="K306" s="147"/>
      <c r="L306" s="28"/>
      <c r="M306" s="148" t="s">
        <v>1</v>
      </c>
      <c r="N306" s="149" t="s">
        <v>40</v>
      </c>
      <c r="P306" s="150">
        <f>O306*H306</f>
        <v>0</v>
      </c>
      <c r="Q306" s="150">
        <v>0</v>
      </c>
      <c r="R306" s="150">
        <f>Q306*H306</f>
        <v>0</v>
      </c>
      <c r="S306" s="150">
        <v>0</v>
      </c>
      <c r="T306" s="151">
        <f>S306*H306</f>
        <v>0</v>
      </c>
      <c r="AR306" s="152" t="s">
        <v>425</v>
      </c>
      <c r="AT306" s="152" t="s">
        <v>166</v>
      </c>
      <c r="AU306" s="152" t="s">
        <v>87</v>
      </c>
      <c r="AY306" s="13" t="s">
        <v>164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3" t="s">
        <v>87</v>
      </c>
      <c r="BK306" s="153">
        <f>ROUND(I306*H306,2)</f>
        <v>0</v>
      </c>
      <c r="BL306" s="13" t="s">
        <v>425</v>
      </c>
      <c r="BM306" s="152" t="s">
        <v>769</v>
      </c>
    </row>
    <row r="307" spans="2:65" s="1" customFormat="1" ht="37.799999999999997" customHeight="1">
      <c r="B307" s="139"/>
      <c r="C307" s="140" t="s">
        <v>770</v>
      </c>
      <c r="D307" s="140" t="s">
        <v>166</v>
      </c>
      <c r="E307" s="141" t="s">
        <v>771</v>
      </c>
      <c r="F307" s="142" t="s">
        <v>772</v>
      </c>
      <c r="G307" s="143" t="s">
        <v>307</v>
      </c>
      <c r="H307" s="144">
        <v>2</v>
      </c>
      <c r="I307" s="145"/>
      <c r="J307" s="146">
        <f>ROUND(I307*H307,2)</f>
        <v>0</v>
      </c>
      <c r="K307" s="147"/>
      <c r="L307" s="28"/>
      <c r="M307" s="166" t="s">
        <v>1</v>
      </c>
      <c r="N307" s="167" t="s">
        <v>40</v>
      </c>
      <c r="O307" s="168"/>
      <c r="P307" s="169">
        <f>O307*H307</f>
        <v>0</v>
      </c>
      <c r="Q307" s="169">
        <v>0</v>
      </c>
      <c r="R307" s="169">
        <f>Q307*H307</f>
        <v>0</v>
      </c>
      <c r="S307" s="169">
        <v>0</v>
      </c>
      <c r="T307" s="170">
        <f>S307*H307</f>
        <v>0</v>
      </c>
      <c r="AR307" s="152" t="s">
        <v>425</v>
      </c>
      <c r="AT307" s="152" t="s">
        <v>166</v>
      </c>
      <c r="AU307" s="152" t="s">
        <v>87</v>
      </c>
      <c r="AY307" s="13" t="s">
        <v>164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3" t="s">
        <v>87</v>
      </c>
      <c r="BK307" s="153">
        <f>ROUND(I307*H307,2)</f>
        <v>0</v>
      </c>
      <c r="BL307" s="13" t="s">
        <v>425</v>
      </c>
      <c r="BM307" s="152" t="s">
        <v>773</v>
      </c>
    </row>
    <row r="308" spans="2:65" s="1" customFormat="1" ht="6.9" customHeight="1">
      <c r="B308" s="43"/>
      <c r="C308" s="44"/>
      <c r="D308" s="44"/>
      <c r="E308" s="44"/>
      <c r="F308" s="44"/>
      <c r="G308" s="44"/>
      <c r="H308" s="44"/>
      <c r="I308" s="44"/>
      <c r="J308" s="44"/>
      <c r="K308" s="44"/>
      <c r="L308" s="28"/>
    </row>
  </sheetData>
  <autoFilter ref="C140:K307" xr:uid="{00000000-0009-0000-0000-000001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774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ROUND(J128,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ROUND((SUM(BE128:BE271)),  2)</f>
        <v>0</v>
      </c>
      <c r="G35" s="96"/>
      <c r="H35" s="96"/>
      <c r="I35" s="97">
        <v>0.2</v>
      </c>
      <c r="J35" s="95">
        <f>ROUND(((SUM(BE128:BE271))*I35),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ROUND((SUM(BF128:BF271)),  2)</f>
        <v>0</v>
      </c>
      <c r="G36" s="96"/>
      <c r="H36" s="96"/>
      <c r="I36" s="97">
        <v>0.2</v>
      </c>
      <c r="J36" s="95">
        <f>ROUND(((SUM(BF128:BF271))*I36),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ROUND((SUM(BG128:BG271)),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ROUND((SUM(BH128:BH271)),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ROUND((SUM(BI128:BI271)),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02 - Zdravotechnika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J128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136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95" customHeight="1">
      <c r="B100" s="114"/>
      <c r="D100" s="115" t="s">
        <v>137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95" customHeight="1">
      <c r="B101" s="114"/>
      <c r="D101" s="115" t="s">
        <v>775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95" customHeight="1">
      <c r="B102" s="114"/>
      <c r="D102" s="115" t="s">
        <v>776</v>
      </c>
      <c r="E102" s="116"/>
      <c r="F102" s="116"/>
      <c r="G102" s="116"/>
      <c r="H102" s="116"/>
      <c r="I102" s="116"/>
      <c r="J102" s="117">
        <f>J192</f>
        <v>0</v>
      </c>
      <c r="L102" s="114"/>
    </row>
    <row r="103" spans="2:47" s="9" customFormat="1" ht="19.95" customHeight="1">
      <c r="B103" s="114"/>
      <c r="D103" s="115" t="s">
        <v>777</v>
      </c>
      <c r="E103" s="116"/>
      <c r="F103" s="116"/>
      <c r="G103" s="116"/>
      <c r="H103" s="116"/>
      <c r="I103" s="116"/>
      <c r="J103" s="117">
        <f>J224</f>
        <v>0</v>
      </c>
      <c r="L103" s="114"/>
    </row>
    <row r="104" spans="2:47" s="8" customFormat="1" ht="24.9" customHeight="1">
      <c r="B104" s="110"/>
      <c r="D104" s="111" t="s">
        <v>148</v>
      </c>
      <c r="E104" s="112"/>
      <c r="F104" s="112"/>
      <c r="G104" s="112"/>
      <c r="H104" s="112"/>
      <c r="I104" s="112"/>
      <c r="J104" s="113">
        <f>J264</f>
        <v>0</v>
      </c>
      <c r="L104" s="110"/>
    </row>
    <row r="105" spans="2:47" s="9" customFormat="1" ht="19.95" customHeight="1">
      <c r="B105" s="114"/>
      <c r="D105" s="115" t="s">
        <v>778</v>
      </c>
      <c r="E105" s="116"/>
      <c r="F105" s="116"/>
      <c r="G105" s="116"/>
      <c r="H105" s="116"/>
      <c r="I105" s="116"/>
      <c r="J105" s="117">
        <f>J265</f>
        <v>0</v>
      </c>
      <c r="L105" s="114"/>
    </row>
    <row r="106" spans="2:47" s="8" customFormat="1" ht="24.9" customHeight="1">
      <c r="B106" s="110"/>
      <c r="D106" s="111" t="s">
        <v>779</v>
      </c>
      <c r="E106" s="112"/>
      <c r="F106" s="112"/>
      <c r="G106" s="112"/>
      <c r="H106" s="112"/>
      <c r="I106" s="112"/>
      <c r="J106" s="113">
        <f>J269</f>
        <v>0</v>
      </c>
      <c r="L106" s="110"/>
    </row>
    <row r="107" spans="2:47" s="1" customFormat="1" ht="21.75" customHeight="1">
      <c r="B107" s="28"/>
      <c r="L107" s="28"/>
    </row>
    <row r="108" spans="2:47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" customHeight="1">
      <c r="B113" s="28"/>
      <c r="C113" s="17" t="s">
        <v>150</v>
      </c>
      <c r="L113" s="28"/>
    </row>
    <row r="114" spans="2:63" s="1" customFormat="1" ht="6.9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16.5" customHeight="1">
      <c r="B116" s="28"/>
      <c r="E116" s="217" t="str">
        <f>E7</f>
        <v>Komunitné centrum Svidník</v>
      </c>
      <c r="F116" s="218"/>
      <c r="G116" s="218"/>
      <c r="H116" s="218"/>
      <c r="L116" s="28"/>
    </row>
    <row r="117" spans="2:63" ht="12" customHeight="1">
      <c r="B117" s="16"/>
      <c r="C117" s="23" t="s">
        <v>120</v>
      </c>
      <c r="L117" s="16"/>
    </row>
    <row r="118" spans="2:63" s="1" customFormat="1" ht="16.5" customHeight="1">
      <c r="B118" s="28"/>
      <c r="E118" s="217" t="s">
        <v>121</v>
      </c>
      <c r="F118" s="219"/>
      <c r="G118" s="219"/>
      <c r="H118" s="219"/>
      <c r="L118" s="28"/>
    </row>
    <row r="119" spans="2:63" s="1" customFormat="1" ht="12" customHeight="1">
      <c r="B119" s="28"/>
      <c r="C119" s="23" t="s">
        <v>122</v>
      </c>
      <c r="L119" s="28"/>
    </row>
    <row r="120" spans="2:63" s="1" customFormat="1" ht="16.5" customHeight="1">
      <c r="B120" s="28"/>
      <c r="E120" s="176" t="str">
        <f>E11</f>
        <v>02 - Zdravotechnika</v>
      </c>
      <c r="F120" s="219"/>
      <c r="G120" s="219"/>
      <c r="H120" s="219"/>
      <c r="L120" s="28"/>
    </row>
    <row r="121" spans="2:63" s="1" customFormat="1" ht="6.9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F14</f>
        <v xml:space="preserve"> </v>
      </c>
      <c r="I122" s="23" t="s">
        <v>21</v>
      </c>
      <c r="J122" s="51" t="str">
        <f>IF(J14="","",J14)</f>
        <v>12. 1. 2023</v>
      </c>
      <c r="L122" s="28"/>
    </row>
    <row r="123" spans="2:63" s="1" customFormat="1" ht="6.9" customHeight="1">
      <c r="B123" s="28"/>
      <c r="L123" s="28"/>
    </row>
    <row r="124" spans="2:63" s="1" customFormat="1" ht="15.15" customHeight="1">
      <c r="B124" s="28"/>
      <c r="C124" s="23" t="s">
        <v>23</v>
      </c>
      <c r="F124" s="21" t="str">
        <f>E17</f>
        <v>Mesto Svidník</v>
      </c>
      <c r="I124" s="23" t="s">
        <v>29</v>
      </c>
      <c r="J124" s="26" t="str">
        <f>E23</f>
        <v>Ing. Jozef Špirko</v>
      </c>
      <c r="L124" s="28"/>
    </row>
    <row r="125" spans="2:63" s="1" customFormat="1" ht="15.15" customHeight="1">
      <c r="B125" s="28"/>
      <c r="C125" s="23" t="s">
        <v>27</v>
      </c>
      <c r="F125" s="21" t="str">
        <f>IF(E20="","",E20)</f>
        <v>Vyplň údaj</v>
      </c>
      <c r="I125" s="23" t="s">
        <v>32</v>
      </c>
      <c r="J125" s="26" t="str">
        <f>E26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8"/>
      <c r="C127" s="119" t="s">
        <v>151</v>
      </c>
      <c r="D127" s="120" t="s">
        <v>59</v>
      </c>
      <c r="E127" s="120" t="s">
        <v>55</v>
      </c>
      <c r="F127" s="120" t="s">
        <v>56</v>
      </c>
      <c r="G127" s="120" t="s">
        <v>152</v>
      </c>
      <c r="H127" s="120" t="s">
        <v>153</v>
      </c>
      <c r="I127" s="120" t="s">
        <v>154</v>
      </c>
      <c r="J127" s="121" t="s">
        <v>126</v>
      </c>
      <c r="K127" s="122" t="s">
        <v>155</v>
      </c>
      <c r="L127" s="118"/>
      <c r="M127" s="58" t="s">
        <v>1</v>
      </c>
      <c r="N127" s="59" t="s">
        <v>38</v>
      </c>
      <c r="O127" s="59" t="s">
        <v>156</v>
      </c>
      <c r="P127" s="59" t="s">
        <v>157</v>
      </c>
      <c r="Q127" s="59" t="s">
        <v>158</v>
      </c>
      <c r="R127" s="59" t="s">
        <v>159</v>
      </c>
      <c r="S127" s="59" t="s">
        <v>160</v>
      </c>
      <c r="T127" s="60" t="s">
        <v>161</v>
      </c>
    </row>
    <row r="128" spans="2:63" s="1" customFormat="1" ht="22.8" customHeight="1">
      <c r="B128" s="28"/>
      <c r="C128" s="63" t="s">
        <v>127</v>
      </c>
      <c r="J128" s="123">
        <f>BK128</f>
        <v>0</v>
      </c>
      <c r="L128" s="28"/>
      <c r="M128" s="61"/>
      <c r="N128" s="52"/>
      <c r="O128" s="52"/>
      <c r="P128" s="124">
        <f>P129+P264+P269</f>
        <v>0</v>
      </c>
      <c r="Q128" s="52"/>
      <c r="R128" s="124">
        <f>R129+R264+R269</f>
        <v>0</v>
      </c>
      <c r="S128" s="52"/>
      <c r="T128" s="125">
        <f>T129+T264+T269</f>
        <v>0</v>
      </c>
      <c r="AT128" s="13" t="s">
        <v>73</v>
      </c>
      <c r="AU128" s="13" t="s">
        <v>128</v>
      </c>
      <c r="BK128" s="126">
        <f>BK129+BK264+BK269</f>
        <v>0</v>
      </c>
    </row>
    <row r="129" spans="2:65" s="11" customFormat="1" ht="25.95" customHeight="1">
      <c r="B129" s="127"/>
      <c r="D129" s="128" t="s">
        <v>73</v>
      </c>
      <c r="E129" s="129" t="s">
        <v>352</v>
      </c>
      <c r="F129" s="129" t="s">
        <v>353</v>
      </c>
      <c r="I129" s="130"/>
      <c r="J129" s="131">
        <f>BK129</f>
        <v>0</v>
      </c>
      <c r="L129" s="127"/>
      <c r="M129" s="132"/>
      <c r="P129" s="133">
        <f>P130+P140+P192+P224</f>
        <v>0</v>
      </c>
      <c r="R129" s="133">
        <f>R130+R140+R192+R224</f>
        <v>0</v>
      </c>
      <c r="T129" s="134">
        <f>T130+T140+T192+T224</f>
        <v>0</v>
      </c>
      <c r="AR129" s="128" t="s">
        <v>87</v>
      </c>
      <c r="AT129" s="135" t="s">
        <v>73</v>
      </c>
      <c r="AU129" s="135" t="s">
        <v>74</v>
      </c>
      <c r="AY129" s="128" t="s">
        <v>164</v>
      </c>
      <c r="BK129" s="136">
        <f>BK130+BK140+BK192+BK224</f>
        <v>0</v>
      </c>
    </row>
    <row r="130" spans="2:65" s="11" customFormat="1" ht="22.8" customHeight="1">
      <c r="B130" s="127"/>
      <c r="D130" s="128" t="s">
        <v>73</v>
      </c>
      <c r="E130" s="137" t="s">
        <v>354</v>
      </c>
      <c r="F130" s="137" t="s">
        <v>355</v>
      </c>
      <c r="I130" s="130"/>
      <c r="J130" s="138">
        <f>BK130</f>
        <v>0</v>
      </c>
      <c r="L130" s="127"/>
      <c r="M130" s="132"/>
      <c r="P130" s="133">
        <f>SUM(P131:P139)</f>
        <v>0</v>
      </c>
      <c r="R130" s="133">
        <f>SUM(R131:R139)</f>
        <v>0</v>
      </c>
      <c r="T130" s="134">
        <f>SUM(T131:T139)</f>
        <v>0</v>
      </c>
      <c r="AR130" s="128" t="s">
        <v>87</v>
      </c>
      <c r="AT130" s="135" t="s">
        <v>73</v>
      </c>
      <c r="AU130" s="135" t="s">
        <v>81</v>
      </c>
      <c r="AY130" s="128" t="s">
        <v>164</v>
      </c>
      <c r="BK130" s="136">
        <f>SUM(BK131:BK139)</f>
        <v>0</v>
      </c>
    </row>
    <row r="131" spans="2:65" s="1" customFormat="1" ht="21.75" customHeight="1">
      <c r="B131" s="139"/>
      <c r="C131" s="140" t="s">
        <v>579</v>
      </c>
      <c r="D131" s="140" t="s">
        <v>166</v>
      </c>
      <c r="E131" s="141" t="s">
        <v>780</v>
      </c>
      <c r="F131" s="142" t="s">
        <v>781</v>
      </c>
      <c r="G131" s="143" t="s">
        <v>298</v>
      </c>
      <c r="H131" s="144">
        <v>75.3</v>
      </c>
      <c r="I131" s="145"/>
      <c r="J131" s="146">
        <f t="shared" ref="J131:J139" si="0">ROUND(I131*H131,2)</f>
        <v>0</v>
      </c>
      <c r="K131" s="147"/>
      <c r="L131" s="28"/>
      <c r="M131" s="148" t="s">
        <v>1</v>
      </c>
      <c r="N131" s="149" t="s">
        <v>40</v>
      </c>
      <c r="P131" s="150">
        <f t="shared" ref="P131:P139" si="1">O131*H131</f>
        <v>0</v>
      </c>
      <c r="Q131" s="150">
        <v>0</v>
      </c>
      <c r="R131" s="150">
        <f t="shared" ref="R131:R139" si="2">Q131*H131</f>
        <v>0</v>
      </c>
      <c r="S131" s="150">
        <v>0</v>
      </c>
      <c r="T131" s="151">
        <f t="shared" ref="T131:T139" si="3">S131*H131</f>
        <v>0</v>
      </c>
      <c r="AR131" s="152" t="s">
        <v>359</v>
      </c>
      <c r="AT131" s="152" t="s">
        <v>166</v>
      </c>
      <c r="AU131" s="152" t="s">
        <v>87</v>
      </c>
      <c r="AY131" s="13" t="s">
        <v>164</v>
      </c>
      <c r="BE131" s="153">
        <f t="shared" ref="BE131:BE139" si="4">IF(N131="základná",J131,0)</f>
        <v>0</v>
      </c>
      <c r="BF131" s="153">
        <f t="shared" ref="BF131:BF139" si="5">IF(N131="znížená",J131,0)</f>
        <v>0</v>
      </c>
      <c r="BG131" s="153">
        <f t="shared" ref="BG131:BG139" si="6">IF(N131="zákl. prenesená",J131,0)</f>
        <v>0</v>
      </c>
      <c r="BH131" s="153">
        <f t="shared" ref="BH131:BH139" si="7">IF(N131="zníž. prenesená",J131,0)</f>
        <v>0</v>
      </c>
      <c r="BI131" s="153">
        <f t="shared" ref="BI131:BI139" si="8">IF(N131="nulová",J131,0)</f>
        <v>0</v>
      </c>
      <c r="BJ131" s="13" t="s">
        <v>87</v>
      </c>
      <c r="BK131" s="153">
        <f t="shared" ref="BK131:BK139" si="9">ROUND(I131*H131,2)</f>
        <v>0</v>
      </c>
      <c r="BL131" s="13" t="s">
        <v>359</v>
      </c>
      <c r="BM131" s="152" t="s">
        <v>782</v>
      </c>
    </row>
    <row r="132" spans="2:65" s="1" customFormat="1" ht="24.15" customHeight="1">
      <c r="B132" s="139"/>
      <c r="C132" s="154" t="s">
        <v>783</v>
      </c>
      <c r="D132" s="154" t="s">
        <v>199</v>
      </c>
      <c r="E132" s="155" t="s">
        <v>784</v>
      </c>
      <c r="F132" s="156" t="s">
        <v>785</v>
      </c>
      <c r="G132" s="157" t="s">
        <v>298</v>
      </c>
      <c r="H132" s="158">
        <v>36.770000000000003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291</v>
      </c>
      <c r="AT132" s="152" t="s">
        <v>199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359</v>
      </c>
      <c r="BM132" s="152" t="s">
        <v>786</v>
      </c>
    </row>
    <row r="133" spans="2:65" s="1" customFormat="1" ht="24.15" customHeight="1">
      <c r="B133" s="139"/>
      <c r="C133" s="154" t="s">
        <v>787</v>
      </c>
      <c r="D133" s="154" t="s">
        <v>199</v>
      </c>
      <c r="E133" s="155" t="s">
        <v>788</v>
      </c>
      <c r="F133" s="156" t="s">
        <v>789</v>
      </c>
      <c r="G133" s="157" t="s">
        <v>298</v>
      </c>
      <c r="H133" s="158">
        <v>26.53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291</v>
      </c>
      <c r="AT133" s="152" t="s">
        <v>199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359</v>
      </c>
      <c r="BM133" s="152" t="s">
        <v>790</v>
      </c>
    </row>
    <row r="134" spans="2:65" s="1" customFormat="1" ht="24.15" customHeight="1">
      <c r="B134" s="139"/>
      <c r="C134" s="154" t="s">
        <v>791</v>
      </c>
      <c r="D134" s="154" t="s">
        <v>199</v>
      </c>
      <c r="E134" s="155" t="s">
        <v>792</v>
      </c>
      <c r="F134" s="156" t="s">
        <v>793</v>
      </c>
      <c r="G134" s="157" t="s">
        <v>298</v>
      </c>
      <c r="H134" s="158">
        <v>4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291</v>
      </c>
      <c r="AT134" s="152" t="s">
        <v>199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359</v>
      </c>
      <c r="BM134" s="152" t="s">
        <v>794</v>
      </c>
    </row>
    <row r="135" spans="2:65" s="1" customFormat="1" ht="24.15" customHeight="1">
      <c r="B135" s="139"/>
      <c r="C135" s="154" t="s">
        <v>795</v>
      </c>
      <c r="D135" s="154" t="s">
        <v>199</v>
      </c>
      <c r="E135" s="155" t="s">
        <v>796</v>
      </c>
      <c r="F135" s="156" t="s">
        <v>797</v>
      </c>
      <c r="G135" s="157" t="s">
        <v>298</v>
      </c>
      <c r="H135" s="158">
        <v>8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291</v>
      </c>
      <c r="AT135" s="152" t="s">
        <v>199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359</v>
      </c>
      <c r="BM135" s="152" t="s">
        <v>798</v>
      </c>
    </row>
    <row r="136" spans="2:65" s="1" customFormat="1" ht="21.75" customHeight="1">
      <c r="B136" s="139"/>
      <c r="C136" s="140" t="s">
        <v>799</v>
      </c>
      <c r="D136" s="140" t="s">
        <v>166</v>
      </c>
      <c r="E136" s="141" t="s">
        <v>800</v>
      </c>
      <c r="F136" s="142" t="s">
        <v>801</v>
      </c>
      <c r="G136" s="143" t="s">
        <v>298</v>
      </c>
      <c r="H136" s="144">
        <v>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359</v>
      </c>
      <c r="AT136" s="152" t="s">
        <v>166</v>
      </c>
      <c r="AU136" s="152" t="s">
        <v>87</v>
      </c>
      <c r="AY136" s="13" t="s">
        <v>164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359</v>
      </c>
      <c r="BM136" s="152" t="s">
        <v>802</v>
      </c>
    </row>
    <row r="137" spans="2:65" s="1" customFormat="1" ht="33" customHeight="1">
      <c r="B137" s="139"/>
      <c r="C137" s="154" t="s">
        <v>803</v>
      </c>
      <c r="D137" s="154" t="s">
        <v>199</v>
      </c>
      <c r="E137" s="155" t="s">
        <v>804</v>
      </c>
      <c r="F137" s="156" t="s">
        <v>805</v>
      </c>
      <c r="G137" s="157" t="s">
        <v>298</v>
      </c>
      <c r="H137" s="158">
        <v>1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291</v>
      </c>
      <c r="AT137" s="152" t="s">
        <v>199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359</v>
      </c>
      <c r="BM137" s="152" t="s">
        <v>806</v>
      </c>
    </row>
    <row r="138" spans="2:65" s="1" customFormat="1" ht="24.15" customHeight="1">
      <c r="B138" s="139"/>
      <c r="C138" s="140" t="s">
        <v>190</v>
      </c>
      <c r="D138" s="140" t="s">
        <v>166</v>
      </c>
      <c r="E138" s="141" t="s">
        <v>807</v>
      </c>
      <c r="F138" s="142" t="s">
        <v>808</v>
      </c>
      <c r="G138" s="143" t="s">
        <v>428</v>
      </c>
      <c r="H138" s="165"/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359</v>
      </c>
      <c r="AT138" s="152" t="s">
        <v>166</v>
      </c>
      <c r="AU138" s="152" t="s">
        <v>87</v>
      </c>
      <c r="AY138" s="13" t="s">
        <v>164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359</v>
      </c>
      <c r="BM138" s="152" t="s">
        <v>809</v>
      </c>
    </row>
    <row r="139" spans="2:65" s="1" customFormat="1" ht="24.15" customHeight="1">
      <c r="B139" s="139"/>
      <c r="C139" s="140" t="s">
        <v>194</v>
      </c>
      <c r="D139" s="140" t="s">
        <v>166</v>
      </c>
      <c r="E139" s="141" t="s">
        <v>810</v>
      </c>
      <c r="F139" s="142" t="s">
        <v>811</v>
      </c>
      <c r="G139" s="143" t="s">
        <v>428</v>
      </c>
      <c r="H139" s="165"/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359</v>
      </c>
      <c r="AT139" s="152" t="s">
        <v>166</v>
      </c>
      <c r="AU139" s="152" t="s">
        <v>87</v>
      </c>
      <c r="AY139" s="13" t="s">
        <v>164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359</v>
      </c>
      <c r="BM139" s="152" t="s">
        <v>812</v>
      </c>
    </row>
    <row r="140" spans="2:65" s="11" customFormat="1" ht="22.8" customHeight="1">
      <c r="B140" s="127"/>
      <c r="D140" s="128" t="s">
        <v>73</v>
      </c>
      <c r="E140" s="137" t="s">
        <v>813</v>
      </c>
      <c r="F140" s="137" t="s">
        <v>814</v>
      </c>
      <c r="I140" s="130"/>
      <c r="J140" s="138">
        <f>BK140</f>
        <v>0</v>
      </c>
      <c r="L140" s="127"/>
      <c r="M140" s="132"/>
      <c r="P140" s="133">
        <f>SUM(P141:P191)</f>
        <v>0</v>
      </c>
      <c r="R140" s="133">
        <f>SUM(R141:R191)</f>
        <v>0</v>
      </c>
      <c r="T140" s="134">
        <f>SUM(T141:T191)</f>
        <v>0</v>
      </c>
      <c r="AR140" s="128" t="s">
        <v>87</v>
      </c>
      <c r="AT140" s="135" t="s">
        <v>73</v>
      </c>
      <c r="AU140" s="135" t="s">
        <v>81</v>
      </c>
      <c r="AY140" s="128" t="s">
        <v>164</v>
      </c>
      <c r="BK140" s="136">
        <f>SUM(BK141:BK191)</f>
        <v>0</v>
      </c>
    </row>
    <row r="141" spans="2:65" s="1" customFormat="1" ht="16.5" customHeight="1">
      <c r="B141" s="139"/>
      <c r="C141" s="140" t="s">
        <v>815</v>
      </c>
      <c r="D141" s="140" t="s">
        <v>166</v>
      </c>
      <c r="E141" s="141" t="s">
        <v>816</v>
      </c>
      <c r="F141" s="142" t="s">
        <v>817</v>
      </c>
      <c r="G141" s="143" t="s">
        <v>298</v>
      </c>
      <c r="H141" s="144">
        <v>6</v>
      </c>
      <c r="I141" s="145"/>
      <c r="J141" s="146">
        <f t="shared" ref="J141:J172" si="10">ROUND(I141*H141,2)</f>
        <v>0</v>
      </c>
      <c r="K141" s="147"/>
      <c r="L141" s="28"/>
      <c r="M141" s="148" t="s">
        <v>1</v>
      </c>
      <c r="N141" s="149" t="s">
        <v>40</v>
      </c>
      <c r="P141" s="150">
        <f t="shared" ref="P141:P172" si="11">O141*H141</f>
        <v>0</v>
      </c>
      <c r="Q141" s="150">
        <v>0</v>
      </c>
      <c r="R141" s="150">
        <f t="shared" ref="R141:R172" si="12">Q141*H141</f>
        <v>0</v>
      </c>
      <c r="S141" s="150">
        <v>0</v>
      </c>
      <c r="T141" s="151">
        <f t="shared" ref="T141:T172" si="13">S141*H141</f>
        <v>0</v>
      </c>
      <c r="AR141" s="152" t="s">
        <v>359</v>
      </c>
      <c r="AT141" s="152" t="s">
        <v>166</v>
      </c>
      <c r="AU141" s="152" t="s">
        <v>87</v>
      </c>
      <c r="AY141" s="13" t="s">
        <v>164</v>
      </c>
      <c r="BE141" s="153">
        <f t="shared" ref="BE141:BE172" si="14">IF(N141="základná",J141,0)</f>
        <v>0</v>
      </c>
      <c r="BF141" s="153">
        <f t="shared" ref="BF141:BF172" si="15">IF(N141="znížená",J141,0)</f>
        <v>0</v>
      </c>
      <c r="BG141" s="153">
        <f t="shared" ref="BG141:BG172" si="16">IF(N141="zákl. prenesená",J141,0)</f>
        <v>0</v>
      </c>
      <c r="BH141" s="153">
        <f t="shared" ref="BH141:BH172" si="17">IF(N141="zníž. prenesená",J141,0)</f>
        <v>0</v>
      </c>
      <c r="BI141" s="153">
        <f t="shared" ref="BI141:BI172" si="18">IF(N141="nulová",J141,0)</f>
        <v>0</v>
      </c>
      <c r="BJ141" s="13" t="s">
        <v>87</v>
      </c>
      <c r="BK141" s="153">
        <f t="shared" ref="BK141:BK172" si="19">ROUND(I141*H141,2)</f>
        <v>0</v>
      </c>
      <c r="BL141" s="13" t="s">
        <v>359</v>
      </c>
      <c r="BM141" s="152" t="s">
        <v>818</v>
      </c>
    </row>
    <row r="142" spans="2:65" s="1" customFormat="1" ht="16.5" customHeight="1">
      <c r="B142" s="139"/>
      <c r="C142" s="140" t="s">
        <v>819</v>
      </c>
      <c r="D142" s="140" t="s">
        <v>166</v>
      </c>
      <c r="E142" s="141" t="s">
        <v>820</v>
      </c>
      <c r="F142" s="142" t="s">
        <v>821</v>
      </c>
      <c r="G142" s="143" t="s">
        <v>298</v>
      </c>
      <c r="H142" s="144">
        <v>2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40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359</v>
      </c>
      <c r="AT142" s="152" t="s">
        <v>166</v>
      </c>
      <c r="AU142" s="152" t="s">
        <v>87</v>
      </c>
      <c r="AY142" s="13" t="s">
        <v>164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87</v>
      </c>
      <c r="BK142" s="153">
        <f t="shared" si="19"/>
        <v>0</v>
      </c>
      <c r="BL142" s="13" t="s">
        <v>359</v>
      </c>
      <c r="BM142" s="152" t="s">
        <v>822</v>
      </c>
    </row>
    <row r="143" spans="2:65" s="1" customFormat="1" ht="21.75" customHeight="1">
      <c r="B143" s="139"/>
      <c r="C143" s="140" t="s">
        <v>823</v>
      </c>
      <c r="D143" s="140" t="s">
        <v>166</v>
      </c>
      <c r="E143" s="141" t="s">
        <v>824</v>
      </c>
      <c r="F143" s="142" t="s">
        <v>825</v>
      </c>
      <c r="G143" s="143" t="s">
        <v>298</v>
      </c>
      <c r="H143" s="144">
        <v>4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40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359</v>
      </c>
      <c r="AT143" s="152" t="s">
        <v>166</v>
      </c>
      <c r="AU143" s="152" t="s">
        <v>87</v>
      </c>
      <c r="AY143" s="13" t="s">
        <v>164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87</v>
      </c>
      <c r="BK143" s="153">
        <f t="shared" si="19"/>
        <v>0</v>
      </c>
      <c r="BL143" s="13" t="s">
        <v>359</v>
      </c>
      <c r="BM143" s="152" t="s">
        <v>826</v>
      </c>
    </row>
    <row r="144" spans="2:65" s="1" customFormat="1" ht="24.15" customHeight="1">
      <c r="B144" s="139"/>
      <c r="C144" s="154" t="s">
        <v>827</v>
      </c>
      <c r="D144" s="154" t="s">
        <v>199</v>
      </c>
      <c r="E144" s="155" t="s">
        <v>828</v>
      </c>
      <c r="F144" s="156" t="s">
        <v>829</v>
      </c>
      <c r="G144" s="157" t="s">
        <v>307</v>
      </c>
      <c r="H144" s="158">
        <v>4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40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291</v>
      </c>
      <c r="AT144" s="152" t="s">
        <v>199</v>
      </c>
      <c r="AU144" s="152" t="s">
        <v>87</v>
      </c>
      <c r="AY144" s="13" t="s">
        <v>164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359</v>
      </c>
      <c r="BM144" s="152" t="s">
        <v>830</v>
      </c>
    </row>
    <row r="145" spans="2:65" s="1" customFormat="1" ht="21.75" customHeight="1">
      <c r="B145" s="139"/>
      <c r="C145" s="140" t="s">
        <v>831</v>
      </c>
      <c r="D145" s="140" t="s">
        <v>166</v>
      </c>
      <c r="E145" s="141" t="s">
        <v>832</v>
      </c>
      <c r="F145" s="142" t="s">
        <v>833</v>
      </c>
      <c r="G145" s="143" t="s">
        <v>298</v>
      </c>
      <c r="H145" s="144">
        <v>4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40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359</v>
      </c>
      <c r="AT145" s="152" t="s">
        <v>166</v>
      </c>
      <c r="AU145" s="152" t="s">
        <v>87</v>
      </c>
      <c r="AY145" s="13" t="s">
        <v>164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359</v>
      </c>
      <c r="BM145" s="152" t="s">
        <v>834</v>
      </c>
    </row>
    <row r="146" spans="2:65" s="1" customFormat="1" ht="24.15" customHeight="1">
      <c r="B146" s="139"/>
      <c r="C146" s="154" t="s">
        <v>835</v>
      </c>
      <c r="D146" s="154" t="s">
        <v>199</v>
      </c>
      <c r="E146" s="155" t="s">
        <v>836</v>
      </c>
      <c r="F146" s="156" t="s">
        <v>837</v>
      </c>
      <c r="G146" s="157" t="s">
        <v>307</v>
      </c>
      <c r="H146" s="158">
        <v>4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40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291</v>
      </c>
      <c r="AT146" s="152" t="s">
        <v>199</v>
      </c>
      <c r="AU146" s="152" t="s">
        <v>87</v>
      </c>
      <c r="AY146" s="13" t="s">
        <v>164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359</v>
      </c>
      <c r="BM146" s="152" t="s">
        <v>838</v>
      </c>
    </row>
    <row r="147" spans="2:65" s="1" customFormat="1" ht="21.75" customHeight="1">
      <c r="B147" s="139"/>
      <c r="C147" s="140" t="s">
        <v>839</v>
      </c>
      <c r="D147" s="140" t="s">
        <v>166</v>
      </c>
      <c r="E147" s="141" t="s">
        <v>840</v>
      </c>
      <c r="F147" s="142" t="s">
        <v>841</v>
      </c>
      <c r="G147" s="143" t="s">
        <v>298</v>
      </c>
      <c r="H147" s="144">
        <v>1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359</v>
      </c>
      <c r="AT147" s="152" t="s">
        <v>166</v>
      </c>
      <c r="AU147" s="152" t="s">
        <v>87</v>
      </c>
      <c r="AY147" s="13" t="s">
        <v>164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359</v>
      </c>
      <c r="BM147" s="152" t="s">
        <v>842</v>
      </c>
    </row>
    <row r="148" spans="2:65" s="1" customFormat="1" ht="24.15" customHeight="1">
      <c r="B148" s="139"/>
      <c r="C148" s="154" t="s">
        <v>843</v>
      </c>
      <c r="D148" s="154" t="s">
        <v>199</v>
      </c>
      <c r="E148" s="155" t="s">
        <v>844</v>
      </c>
      <c r="F148" s="156" t="s">
        <v>845</v>
      </c>
      <c r="G148" s="157" t="s">
        <v>307</v>
      </c>
      <c r="H148" s="158">
        <v>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291</v>
      </c>
      <c r="AT148" s="152" t="s">
        <v>199</v>
      </c>
      <c r="AU148" s="152" t="s">
        <v>87</v>
      </c>
      <c r="AY148" s="13" t="s">
        <v>164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359</v>
      </c>
      <c r="BM148" s="152" t="s">
        <v>846</v>
      </c>
    </row>
    <row r="149" spans="2:65" s="1" customFormat="1" ht="21.75" customHeight="1">
      <c r="B149" s="139"/>
      <c r="C149" s="140" t="s">
        <v>847</v>
      </c>
      <c r="D149" s="140" t="s">
        <v>166</v>
      </c>
      <c r="E149" s="141" t="s">
        <v>848</v>
      </c>
      <c r="F149" s="142" t="s">
        <v>849</v>
      </c>
      <c r="G149" s="143" t="s">
        <v>298</v>
      </c>
      <c r="H149" s="144">
        <v>2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359</v>
      </c>
      <c r="AT149" s="152" t="s">
        <v>166</v>
      </c>
      <c r="AU149" s="152" t="s">
        <v>87</v>
      </c>
      <c r="AY149" s="13" t="s">
        <v>164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359</v>
      </c>
      <c r="BM149" s="152" t="s">
        <v>850</v>
      </c>
    </row>
    <row r="150" spans="2:65" s="1" customFormat="1" ht="24.15" customHeight="1">
      <c r="B150" s="139"/>
      <c r="C150" s="154" t="s">
        <v>851</v>
      </c>
      <c r="D150" s="154" t="s">
        <v>199</v>
      </c>
      <c r="E150" s="155" t="s">
        <v>852</v>
      </c>
      <c r="F150" s="156" t="s">
        <v>853</v>
      </c>
      <c r="G150" s="157" t="s">
        <v>307</v>
      </c>
      <c r="H150" s="158">
        <v>2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291</v>
      </c>
      <c r="AT150" s="152" t="s">
        <v>199</v>
      </c>
      <c r="AU150" s="152" t="s">
        <v>87</v>
      </c>
      <c r="AY150" s="13" t="s">
        <v>164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359</v>
      </c>
      <c r="BM150" s="152" t="s">
        <v>854</v>
      </c>
    </row>
    <row r="151" spans="2:65" s="1" customFormat="1" ht="16.5" customHeight="1">
      <c r="B151" s="139"/>
      <c r="C151" s="140" t="s">
        <v>855</v>
      </c>
      <c r="D151" s="140" t="s">
        <v>166</v>
      </c>
      <c r="E151" s="141" t="s">
        <v>856</v>
      </c>
      <c r="F151" s="142" t="s">
        <v>857</v>
      </c>
      <c r="G151" s="143" t="s">
        <v>307</v>
      </c>
      <c r="H151" s="144">
        <v>9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359</v>
      </c>
      <c r="AT151" s="152" t="s">
        <v>166</v>
      </c>
      <c r="AU151" s="152" t="s">
        <v>87</v>
      </c>
      <c r="AY151" s="13" t="s">
        <v>164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359</v>
      </c>
      <c r="BM151" s="152" t="s">
        <v>858</v>
      </c>
    </row>
    <row r="152" spans="2:65" s="1" customFormat="1" ht="24.15" customHeight="1">
      <c r="B152" s="139"/>
      <c r="C152" s="154" t="s">
        <v>859</v>
      </c>
      <c r="D152" s="154" t="s">
        <v>199</v>
      </c>
      <c r="E152" s="155" t="s">
        <v>860</v>
      </c>
      <c r="F152" s="156" t="s">
        <v>861</v>
      </c>
      <c r="G152" s="157" t="s">
        <v>307</v>
      </c>
      <c r="H152" s="158">
        <v>9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291</v>
      </c>
      <c r="AT152" s="152" t="s">
        <v>199</v>
      </c>
      <c r="AU152" s="152" t="s">
        <v>87</v>
      </c>
      <c r="AY152" s="13" t="s">
        <v>164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359</v>
      </c>
      <c r="BM152" s="152" t="s">
        <v>862</v>
      </c>
    </row>
    <row r="153" spans="2:65" s="1" customFormat="1" ht="16.5" customHeight="1">
      <c r="B153" s="139"/>
      <c r="C153" s="140" t="s">
        <v>863</v>
      </c>
      <c r="D153" s="140" t="s">
        <v>166</v>
      </c>
      <c r="E153" s="141" t="s">
        <v>864</v>
      </c>
      <c r="F153" s="142" t="s">
        <v>865</v>
      </c>
      <c r="G153" s="143" t="s">
        <v>307</v>
      </c>
      <c r="H153" s="144">
        <v>6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359</v>
      </c>
      <c r="AT153" s="152" t="s">
        <v>166</v>
      </c>
      <c r="AU153" s="152" t="s">
        <v>87</v>
      </c>
      <c r="AY153" s="13" t="s">
        <v>164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359</v>
      </c>
      <c r="BM153" s="152" t="s">
        <v>866</v>
      </c>
    </row>
    <row r="154" spans="2:65" s="1" customFormat="1" ht="24.15" customHeight="1">
      <c r="B154" s="139"/>
      <c r="C154" s="154" t="s">
        <v>867</v>
      </c>
      <c r="D154" s="154" t="s">
        <v>199</v>
      </c>
      <c r="E154" s="155" t="s">
        <v>868</v>
      </c>
      <c r="F154" s="156" t="s">
        <v>869</v>
      </c>
      <c r="G154" s="157" t="s">
        <v>307</v>
      </c>
      <c r="H154" s="158">
        <v>6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291</v>
      </c>
      <c r="AT154" s="152" t="s">
        <v>199</v>
      </c>
      <c r="AU154" s="152" t="s">
        <v>87</v>
      </c>
      <c r="AY154" s="13" t="s">
        <v>164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359</v>
      </c>
      <c r="BM154" s="152" t="s">
        <v>870</v>
      </c>
    </row>
    <row r="155" spans="2:65" s="1" customFormat="1" ht="16.5" customHeight="1">
      <c r="B155" s="139"/>
      <c r="C155" s="140" t="s">
        <v>871</v>
      </c>
      <c r="D155" s="140" t="s">
        <v>166</v>
      </c>
      <c r="E155" s="141" t="s">
        <v>872</v>
      </c>
      <c r="F155" s="142" t="s">
        <v>873</v>
      </c>
      <c r="G155" s="143" t="s">
        <v>307</v>
      </c>
      <c r="H155" s="144">
        <v>3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359</v>
      </c>
      <c r="AT155" s="152" t="s">
        <v>166</v>
      </c>
      <c r="AU155" s="152" t="s">
        <v>87</v>
      </c>
      <c r="AY155" s="13" t="s">
        <v>164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359</v>
      </c>
      <c r="BM155" s="152" t="s">
        <v>874</v>
      </c>
    </row>
    <row r="156" spans="2:65" s="1" customFormat="1" ht="24.15" customHeight="1">
      <c r="B156" s="139"/>
      <c r="C156" s="154" t="s">
        <v>875</v>
      </c>
      <c r="D156" s="154" t="s">
        <v>199</v>
      </c>
      <c r="E156" s="155" t="s">
        <v>876</v>
      </c>
      <c r="F156" s="156" t="s">
        <v>877</v>
      </c>
      <c r="G156" s="157" t="s">
        <v>307</v>
      </c>
      <c r="H156" s="158">
        <v>3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291</v>
      </c>
      <c r="AT156" s="152" t="s">
        <v>199</v>
      </c>
      <c r="AU156" s="152" t="s">
        <v>87</v>
      </c>
      <c r="AY156" s="13" t="s">
        <v>164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359</v>
      </c>
      <c r="BM156" s="152" t="s">
        <v>878</v>
      </c>
    </row>
    <row r="157" spans="2:65" s="1" customFormat="1" ht="16.5" customHeight="1">
      <c r="B157" s="139"/>
      <c r="C157" s="140" t="s">
        <v>879</v>
      </c>
      <c r="D157" s="140" t="s">
        <v>166</v>
      </c>
      <c r="E157" s="141" t="s">
        <v>880</v>
      </c>
      <c r="F157" s="142" t="s">
        <v>881</v>
      </c>
      <c r="G157" s="143" t="s">
        <v>307</v>
      </c>
      <c r="H157" s="144">
        <v>10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359</v>
      </c>
      <c r="AT157" s="152" t="s">
        <v>166</v>
      </c>
      <c r="AU157" s="152" t="s">
        <v>87</v>
      </c>
      <c r="AY157" s="13" t="s">
        <v>164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359</v>
      </c>
      <c r="BM157" s="152" t="s">
        <v>882</v>
      </c>
    </row>
    <row r="158" spans="2:65" s="1" customFormat="1" ht="24.15" customHeight="1">
      <c r="B158" s="139"/>
      <c r="C158" s="154" t="s">
        <v>883</v>
      </c>
      <c r="D158" s="154" t="s">
        <v>199</v>
      </c>
      <c r="E158" s="155" t="s">
        <v>884</v>
      </c>
      <c r="F158" s="156" t="s">
        <v>885</v>
      </c>
      <c r="G158" s="157" t="s">
        <v>307</v>
      </c>
      <c r="H158" s="158">
        <v>10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291</v>
      </c>
      <c r="AT158" s="152" t="s">
        <v>199</v>
      </c>
      <c r="AU158" s="152" t="s">
        <v>87</v>
      </c>
      <c r="AY158" s="13" t="s">
        <v>164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359</v>
      </c>
      <c r="BM158" s="152" t="s">
        <v>886</v>
      </c>
    </row>
    <row r="159" spans="2:65" s="1" customFormat="1" ht="16.5" customHeight="1">
      <c r="B159" s="139"/>
      <c r="C159" s="140" t="s">
        <v>887</v>
      </c>
      <c r="D159" s="140" t="s">
        <v>166</v>
      </c>
      <c r="E159" s="141" t="s">
        <v>888</v>
      </c>
      <c r="F159" s="142" t="s">
        <v>889</v>
      </c>
      <c r="G159" s="143" t="s">
        <v>307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359</v>
      </c>
      <c r="AT159" s="152" t="s">
        <v>166</v>
      </c>
      <c r="AU159" s="152" t="s">
        <v>87</v>
      </c>
      <c r="AY159" s="13" t="s">
        <v>164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359</v>
      </c>
      <c r="BM159" s="152" t="s">
        <v>890</v>
      </c>
    </row>
    <row r="160" spans="2:65" s="1" customFormat="1" ht="24.15" customHeight="1">
      <c r="B160" s="139"/>
      <c r="C160" s="154" t="s">
        <v>891</v>
      </c>
      <c r="D160" s="154" t="s">
        <v>199</v>
      </c>
      <c r="E160" s="155" t="s">
        <v>892</v>
      </c>
      <c r="F160" s="156" t="s">
        <v>893</v>
      </c>
      <c r="G160" s="157" t="s">
        <v>307</v>
      </c>
      <c r="H160" s="158">
        <v>2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291</v>
      </c>
      <c r="AT160" s="152" t="s">
        <v>199</v>
      </c>
      <c r="AU160" s="152" t="s">
        <v>87</v>
      </c>
      <c r="AY160" s="13" t="s">
        <v>164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359</v>
      </c>
      <c r="BM160" s="152" t="s">
        <v>894</v>
      </c>
    </row>
    <row r="161" spans="2:65" s="1" customFormat="1" ht="16.5" customHeight="1">
      <c r="B161" s="139"/>
      <c r="C161" s="140" t="s">
        <v>895</v>
      </c>
      <c r="D161" s="140" t="s">
        <v>166</v>
      </c>
      <c r="E161" s="141" t="s">
        <v>896</v>
      </c>
      <c r="F161" s="142" t="s">
        <v>897</v>
      </c>
      <c r="G161" s="143" t="s">
        <v>307</v>
      </c>
      <c r="H161" s="144">
        <v>6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359</v>
      </c>
      <c r="AT161" s="152" t="s">
        <v>166</v>
      </c>
      <c r="AU161" s="152" t="s">
        <v>87</v>
      </c>
      <c r="AY161" s="13" t="s">
        <v>164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359</v>
      </c>
      <c r="BM161" s="152" t="s">
        <v>898</v>
      </c>
    </row>
    <row r="162" spans="2:65" s="1" customFormat="1" ht="24.15" customHeight="1">
      <c r="B162" s="139"/>
      <c r="C162" s="154" t="s">
        <v>899</v>
      </c>
      <c r="D162" s="154" t="s">
        <v>199</v>
      </c>
      <c r="E162" s="155" t="s">
        <v>900</v>
      </c>
      <c r="F162" s="156" t="s">
        <v>901</v>
      </c>
      <c r="G162" s="157" t="s">
        <v>307</v>
      </c>
      <c r="H162" s="158">
        <v>6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291</v>
      </c>
      <c r="AT162" s="152" t="s">
        <v>199</v>
      </c>
      <c r="AU162" s="152" t="s">
        <v>87</v>
      </c>
      <c r="AY162" s="13" t="s">
        <v>164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359</v>
      </c>
      <c r="BM162" s="152" t="s">
        <v>902</v>
      </c>
    </row>
    <row r="163" spans="2:65" s="1" customFormat="1" ht="16.5" customHeight="1">
      <c r="B163" s="139"/>
      <c r="C163" s="140" t="s">
        <v>903</v>
      </c>
      <c r="D163" s="140" t="s">
        <v>166</v>
      </c>
      <c r="E163" s="141" t="s">
        <v>904</v>
      </c>
      <c r="F163" s="142" t="s">
        <v>905</v>
      </c>
      <c r="G163" s="143" t="s">
        <v>307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359</v>
      </c>
      <c r="AT163" s="152" t="s">
        <v>166</v>
      </c>
      <c r="AU163" s="152" t="s">
        <v>87</v>
      </c>
      <c r="AY163" s="13" t="s">
        <v>164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359</v>
      </c>
      <c r="BM163" s="152" t="s">
        <v>906</v>
      </c>
    </row>
    <row r="164" spans="2:65" s="1" customFormat="1" ht="24.15" customHeight="1">
      <c r="B164" s="139"/>
      <c r="C164" s="154" t="s">
        <v>907</v>
      </c>
      <c r="D164" s="154" t="s">
        <v>199</v>
      </c>
      <c r="E164" s="155" t="s">
        <v>908</v>
      </c>
      <c r="F164" s="156" t="s">
        <v>909</v>
      </c>
      <c r="G164" s="157" t="s">
        <v>307</v>
      </c>
      <c r="H164" s="158">
        <v>2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291</v>
      </c>
      <c r="AT164" s="152" t="s">
        <v>199</v>
      </c>
      <c r="AU164" s="152" t="s">
        <v>87</v>
      </c>
      <c r="AY164" s="13" t="s">
        <v>164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359</v>
      </c>
      <c r="BM164" s="152" t="s">
        <v>910</v>
      </c>
    </row>
    <row r="165" spans="2:65" s="1" customFormat="1" ht="16.5" customHeight="1">
      <c r="B165" s="139"/>
      <c r="C165" s="140" t="s">
        <v>911</v>
      </c>
      <c r="D165" s="140" t="s">
        <v>166</v>
      </c>
      <c r="E165" s="141" t="s">
        <v>912</v>
      </c>
      <c r="F165" s="142" t="s">
        <v>913</v>
      </c>
      <c r="G165" s="143" t="s">
        <v>307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359</v>
      </c>
      <c r="AT165" s="152" t="s">
        <v>166</v>
      </c>
      <c r="AU165" s="152" t="s">
        <v>87</v>
      </c>
      <c r="AY165" s="13" t="s">
        <v>164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359</v>
      </c>
      <c r="BM165" s="152" t="s">
        <v>914</v>
      </c>
    </row>
    <row r="166" spans="2:65" s="1" customFormat="1" ht="24.15" customHeight="1">
      <c r="B166" s="139"/>
      <c r="C166" s="154" t="s">
        <v>915</v>
      </c>
      <c r="D166" s="154" t="s">
        <v>199</v>
      </c>
      <c r="E166" s="155" t="s">
        <v>916</v>
      </c>
      <c r="F166" s="156" t="s">
        <v>917</v>
      </c>
      <c r="G166" s="157" t="s">
        <v>307</v>
      </c>
      <c r="H166" s="158">
        <v>1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291</v>
      </c>
      <c r="AT166" s="152" t="s">
        <v>199</v>
      </c>
      <c r="AU166" s="152" t="s">
        <v>87</v>
      </c>
      <c r="AY166" s="13" t="s">
        <v>164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359</v>
      </c>
      <c r="BM166" s="152" t="s">
        <v>918</v>
      </c>
    </row>
    <row r="167" spans="2:65" s="1" customFormat="1" ht="16.5" customHeight="1">
      <c r="B167" s="139"/>
      <c r="C167" s="140" t="s">
        <v>919</v>
      </c>
      <c r="D167" s="140" t="s">
        <v>166</v>
      </c>
      <c r="E167" s="141" t="s">
        <v>920</v>
      </c>
      <c r="F167" s="142" t="s">
        <v>921</v>
      </c>
      <c r="G167" s="143" t="s">
        <v>307</v>
      </c>
      <c r="H167" s="144">
        <v>3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359</v>
      </c>
      <c r="AT167" s="152" t="s">
        <v>166</v>
      </c>
      <c r="AU167" s="152" t="s">
        <v>87</v>
      </c>
      <c r="AY167" s="13" t="s">
        <v>164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359</v>
      </c>
      <c r="BM167" s="152" t="s">
        <v>922</v>
      </c>
    </row>
    <row r="168" spans="2:65" s="1" customFormat="1" ht="24.15" customHeight="1">
      <c r="B168" s="139"/>
      <c r="C168" s="154" t="s">
        <v>923</v>
      </c>
      <c r="D168" s="154" t="s">
        <v>199</v>
      </c>
      <c r="E168" s="155" t="s">
        <v>924</v>
      </c>
      <c r="F168" s="156" t="s">
        <v>925</v>
      </c>
      <c r="G168" s="157" t="s">
        <v>307</v>
      </c>
      <c r="H168" s="158">
        <v>3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291</v>
      </c>
      <c r="AT168" s="152" t="s">
        <v>199</v>
      </c>
      <c r="AU168" s="152" t="s">
        <v>87</v>
      </c>
      <c r="AY168" s="13" t="s">
        <v>164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359</v>
      </c>
      <c r="BM168" s="152" t="s">
        <v>926</v>
      </c>
    </row>
    <row r="169" spans="2:65" s="1" customFormat="1" ht="24.15" customHeight="1">
      <c r="B169" s="139"/>
      <c r="C169" s="140" t="s">
        <v>927</v>
      </c>
      <c r="D169" s="140" t="s">
        <v>166</v>
      </c>
      <c r="E169" s="141" t="s">
        <v>928</v>
      </c>
      <c r="F169" s="142" t="s">
        <v>929</v>
      </c>
      <c r="G169" s="143" t="s">
        <v>298</v>
      </c>
      <c r="H169" s="144">
        <v>3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359</v>
      </c>
      <c r="AT169" s="152" t="s">
        <v>166</v>
      </c>
      <c r="AU169" s="152" t="s">
        <v>87</v>
      </c>
      <c r="AY169" s="13" t="s">
        <v>164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359</v>
      </c>
      <c r="BM169" s="152" t="s">
        <v>930</v>
      </c>
    </row>
    <row r="170" spans="2:65" s="1" customFormat="1" ht="24.15" customHeight="1">
      <c r="B170" s="139"/>
      <c r="C170" s="140" t="s">
        <v>931</v>
      </c>
      <c r="D170" s="140" t="s">
        <v>166</v>
      </c>
      <c r="E170" s="141" t="s">
        <v>932</v>
      </c>
      <c r="F170" s="142" t="s">
        <v>933</v>
      </c>
      <c r="G170" s="143" t="s">
        <v>298</v>
      </c>
      <c r="H170" s="144">
        <v>14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359</v>
      </c>
      <c r="AT170" s="152" t="s">
        <v>166</v>
      </c>
      <c r="AU170" s="152" t="s">
        <v>87</v>
      </c>
      <c r="AY170" s="13" t="s">
        <v>164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359</v>
      </c>
      <c r="BM170" s="152" t="s">
        <v>934</v>
      </c>
    </row>
    <row r="171" spans="2:65" s="1" customFormat="1" ht="21.75" customHeight="1">
      <c r="B171" s="139"/>
      <c r="C171" s="140" t="s">
        <v>935</v>
      </c>
      <c r="D171" s="140" t="s">
        <v>166</v>
      </c>
      <c r="E171" s="141" t="s">
        <v>936</v>
      </c>
      <c r="F171" s="142" t="s">
        <v>937</v>
      </c>
      <c r="G171" s="143" t="s">
        <v>307</v>
      </c>
      <c r="H171" s="144">
        <v>4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359</v>
      </c>
      <c r="AT171" s="152" t="s">
        <v>166</v>
      </c>
      <c r="AU171" s="152" t="s">
        <v>87</v>
      </c>
      <c r="AY171" s="13" t="s">
        <v>164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359</v>
      </c>
      <c r="BM171" s="152" t="s">
        <v>938</v>
      </c>
    </row>
    <row r="172" spans="2:65" s="1" customFormat="1" ht="24.15" customHeight="1">
      <c r="B172" s="139"/>
      <c r="C172" s="154" t="s">
        <v>939</v>
      </c>
      <c r="D172" s="154" t="s">
        <v>199</v>
      </c>
      <c r="E172" s="155" t="s">
        <v>940</v>
      </c>
      <c r="F172" s="156" t="s">
        <v>941</v>
      </c>
      <c r="G172" s="157" t="s">
        <v>307</v>
      </c>
      <c r="H172" s="158">
        <v>1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291</v>
      </c>
      <c r="AT172" s="152" t="s">
        <v>199</v>
      </c>
      <c r="AU172" s="152" t="s">
        <v>87</v>
      </c>
      <c r="AY172" s="13" t="s">
        <v>164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359</v>
      </c>
      <c r="BM172" s="152" t="s">
        <v>942</v>
      </c>
    </row>
    <row r="173" spans="2:65" s="1" customFormat="1" ht="24.15" customHeight="1">
      <c r="B173" s="139"/>
      <c r="C173" s="154" t="s">
        <v>943</v>
      </c>
      <c r="D173" s="154" t="s">
        <v>199</v>
      </c>
      <c r="E173" s="155" t="s">
        <v>944</v>
      </c>
      <c r="F173" s="156" t="s">
        <v>945</v>
      </c>
      <c r="G173" s="157" t="s">
        <v>307</v>
      </c>
      <c r="H173" s="158">
        <v>2</v>
      </c>
      <c r="I173" s="159"/>
      <c r="J173" s="160">
        <f t="shared" ref="J173:J204" si="20">ROUND(I173*H173,2)</f>
        <v>0</v>
      </c>
      <c r="K173" s="161"/>
      <c r="L173" s="162"/>
      <c r="M173" s="163" t="s">
        <v>1</v>
      </c>
      <c r="N173" s="164" t="s">
        <v>40</v>
      </c>
      <c r="P173" s="150">
        <f t="shared" ref="P173:P204" si="21">O173*H173</f>
        <v>0</v>
      </c>
      <c r="Q173" s="150">
        <v>0</v>
      </c>
      <c r="R173" s="150">
        <f t="shared" ref="R173:R204" si="22">Q173*H173</f>
        <v>0</v>
      </c>
      <c r="S173" s="150">
        <v>0</v>
      </c>
      <c r="T173" s="151">
        <f t="shared" ref="T173:T204" si="23">S173*H173</f>
        <v>0</v>
      </c>
      <c r="AR173" s="152" t="s">
        <v>291</v>
      </c>
      <c r="AT173" s="152" t="s">
        <v>199</v>
      </c>
      <c r="AU173" s="152" t="s">
        <v>87</v>
      </c>
      <c r="AY173" s="13" t="s">
        <v>164</v>
      </c>
      <c r="BE173" s="153">
        <f t="shared" ref="BE173:BE191" si="24">IF(N173="základná",J173,0)</f>
        <v>0</v>
      </c>
      <c r="BF173" s="153">
        <f t="shared" ref="BF173:BF191" si="25">IF(N173="znížená",J173,0)</f>
        <v>0</v>
      </c>
      <c r="BG173" s="153">
        <f t="shared" ref="BG173:BG191" si="26">IF(N173="zákl. prenesená",J173,0)</f>
        <v>0</v>
      </c>
      <c r="BH173" s="153">
        <f t="shared" ref="BH173:BH191" si="27">IF(N173="zníž. prenesená",J173,0)</f>
        <v>0</v>
      </c>
      <c r="BI173" s="153">
        <f t="shared" ref="BI173:BI191" si="28">IF(N173="nulová",J173,0)</f>
        <v>0</v>
      </c>
      <c r="BJ173" s="13" t="s">
        <v>87</v>
      </c>
      <c r="BK173" s="153">
        <f t="shared" ref="BK173:BK191" si="29">ROUND(I173*H173,2)</f>
        <v>0</v>
      </c>
      <c r="BL173" s="13" t="s">
        <v>359</v>
      </c>
      <c r="BM173" s="152" t="s">
        <v>946</v>
      </c>
    </row>
    <row r="174" spans="2:65" s="1" customFormat="1" ht="21.75" customHeight="1">
      <c r="B174" s="139"/>
      <c r="C174" s="140" t="s">
        <v>947</v>
      </c>
      <c r="D174" s="140" t="s">
        <v>166</v>
      </c>
      <c r="E174" s="141" t="s">
        <v>948</v>
      </c>
      <c r="F174" s="142" t="s">
        <v>949</v>
      </c>
      <c r="G174" s="143" t="s">
        <v>307</v>
      </c>
      <c r="H174" s="144">
        <v>10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40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359</v>
      </c>
      <c r="AT174" s="152" t="s">
        <v>166</v>
      </c>
      <c r="AU174" s="152" t="s">
        <v>87</v>
      </c>
      <c r="AY174" s="13" t="s">
        <v>164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87</v>
      </c>
      <c r="BK174" s="153">
        <f t="shared" si="29"/>
        <v>0</v>
      </c>
      <c r="BL174" s="13" t="s">
        <v>359</v>
      </c>
      <c r="BM174" s="152" t="s">
        <v>950</v>
      </c>
    </row>
    <row r="175" spans="2:65" s="1" customFormat="1" ht="24.15" customHeight="1">
      <c r="B175" s="139"/>
      <c r="C175" s="154" t="s">
        <v>951</v>
      </c>
      <c r="D175" s="154" t="s">
        <v>199</v>
      </c>
      <c r="E175" s="155" t="s">
        <v>952</v>
      </c>
      <c r="F175" s="156" t="s">
        <v>953</v>
      </c>
      <c r="G175" s="157" t="s">
        <v>307</v>
      </c>
      <c r="H175" s="158">
        <v>3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40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291</v>
      </c>
      <c r="AT175" s="152" t="s">
        <v>199</v>
      </c>
      <c r="AU175" s="152" t="s">
        <v>87</v>
      </c>
      <c r="AY175" s="13" t="s">
        <v>164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87</v>
      </c>
      <c r="BK175" s="153">
        <f t="shared" si="29"/>
        <v>0</v>
      </c>
      <c r="BL175" s="13" t="s">
        <v>359</v>
      </c>
      <c r="BM175" s="152" t="s">
        <v>954</v>
      </c>
    </row>
    <row r="176" spans="2:65" s="1" customFormat="1" ht="24.15" customHeight="1">
      <c r="B176" s="139"/>
      <c r="C176" s="154" t="s">
        <v>955</v>
      </c>
      <c r="D176" s="154" t="s">
        <v>199</v>
      </c>
      <c r="E176" s="155" t="s">
        <v>900</v>
      </c>
      <c r="F176" s="156" t="s">
        <v>901</v>
      </c>
      <c r="G176" s="157" t="s">
        <v>307</v>
      </c>
      <c r="H176" s="158">
        <v>6</v>
      </c>
      <c r="I176" s="159"/>
      <c r="J176" s="160">
        <f t="shared" si="20"/>
        <v>0</v>
      </c>
      <c r="K176" s="161"/>
      <c r="L176" s="162"/>
      <c r="M176" s="163" t="s">
        <v>1</v>
      </c>
      <c r="N176" s="164" t="s">
        <v>40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291</v>
      </c>
      <c r="AT176" s="152" t="s">
        <v>199</v>
      </c>
      <c r="AU176" s="152" t="s">
        <v>87</v>
      </c>
      <c r="AY176" s="13" t="s">
        <v>164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87</v>
      </c>
      <c r="BK176" s="153">
        <f t="shared" si="29"/>
        <v>0</v>
      </c>
      <c r="BL176" s="13" t="s">
        <v>359</v>
      </c>
      <c r="BM176" s="152" t="s">
        <v>956</v>
      </c>
    </row>
    <row r="177" spans="2:65" s="1" customFormat="1" ht="24.15" customHeight="1">
      <c r="B177" s="139"/>
      <c r="C177" s="154" t="s">
        <v>957</v>
      </c>
      <c r="D177" s="154" t="s">
        <v>199</v>
      </c>
      <c r="E177" s="155" t="s">
        <v>958</v>
      </c>
      <c r="F177" s="156" t="s">
        <v>959</v>
      </c>
      <c r="G177" s="157" t="s">
        <v>307</v>
      </c>
      <c r="H177" s="158">
        <v>1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40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291</v>
      </c>
      <c r="AT177" s="152" t="s">
        <v>199</v>
      </c>
      <c r="AU177" s="152" t="s">
        <v>87</v>
      </c>
      <c r="AY177" s="13" t="s">
        <v>164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87</v>
      </c>
      <c r="BK177" s="153">
        <f t="shared" si="29"/>
        <v>0</v>
      </c>
      <c r="BL177" s="13" t="s">
        <v>359</v>
      </c>
      <c r="BM177" s="152" t="s">
        <v>960</v>
      </c>
    </row>
    <row r="178" spans="2:65" s="1" customFormat="1" ht="24.15" customHeight="1">
      <c r="B178" s="139"/>
      <c r="C178" s="140" t="s">
        <v>961</v>
      </c>
      <c r="D178" s="140" t="s">
        <v>166</v>
      </c>
      <c r="E178" s="141" t="s">
        <v>962</v>
      </c>
      <c r="F178" s="142" t="s">
        <v>963</v>
      </c>
      <c r="G178" s="143" t="s">
        <v>307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40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359</v>
      </c>
      <c r="AT178" s="152" t="s">
        <v>166</v>
      </c>
      <c r="AU178" s="152" t="s">
        <v>87</v>
      </c>
      <c r="AY178" s="13" t="s">
        <v>164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87</v>
      </c>
      <c r="BK178" s="153">
        <f t="shared" si="29"/>
        <v>0</v>
      </c>
      <c r="BL178" s="13" t="s">
        <v>359</v>
      </c>
      <c r="BM178" s="152" t="s">
        <v>964</v>
      </c>
    </row>
    <row r="179" spans="2:65" s="1" customFormat="1" ht="33" customHeight="1">
      <c r="B179" s="139"/>
      <c r="C179" s="154" t="s">
        <v>965</v>
      </c>
      <c r="D179" s="154" t="s">
        <v>199</v>
      </c>
      <c r="E179" s="155" t="s">
        <v>966</v>
      </c>
      <c r="F179" s="156" t="s">
        <v>967</v>
      </c>
      <c r="G179" s="157" t="s">
        <v>307</v>
      </c>
      <c r="H179" s="158">
        <v>1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40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291</v>
      </c>
      <c r="AT179" s="152" t="s">
        <v>199</v>
      </c>
      <c r="AU179" s="152" t="s">
        <v>87</v>
      </c>
      <c r="AY179" s="13" t="s">
        <v>164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359</v>
      </c>
      <c r="BM179" s="152" t="s">
        <v>968</v>
      </c>
    </row>
    <row r="180" spans="2:65" s="1" customFormat="1" ht="24.15" customHeight="1">
      <c r="B180" s="139"/>
      <c r="C180" s="140" t="s">
        <v>218</v>
      </c>
      <c r="D180" s="140" t="s">
        <v>166</v>
      </c>
      <c r="E180" s="141" t="s">
        <v>969</v>
      </c>
      <c r="F180" s="142" t="s">
        <v>970</v>
      </c>
      <c r="G180" s="143" t="s">
        <v>428</v>
      </c>
      <c r="H180" s="165"/>
      <c r="I180" s="145"/>
      <c r="J180" s="146">
        <f t="shared" si="20"/>
        <v>0</v>
      </c>
      <c r="K180" s="147"/>
      <c r="L180" s="28"/>
      <c r="M180" s="148" t="s">
        <v>1</v>
      </c>
      <c r="N180" s="149" t="s">
        <v>40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359</v>
      </c>
      <c r="AT180" s="152" t="s">
        <v>166</v>
      </c>
      <c r="AU180" s="152" t="s">
        <v>87</v>
      </c>
      <c r="AY180" s="13" t="s">
        <v>164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359</v>
      </c>
      <c r="BM180" s="152" t="s">
        <v>971</v>
      </c>
    </row>
    <row r="181" spans="2:65" s="1" customFormat="1" ht="24.15" customHeight="1">
      <c r="B181" s="139"/>
      <c r="C181" s="140" t="s">
        <v>222</v>
      </c>
      <c r="D181" s="140" t="s">
        <v>166</v>
      </c>
      <c r="E181" s="141" t="s">
        <v>972</v>
      </c>
      <c r="F181" s="142" t="s">
        <v>973</v>
      </c>
      <c r="G181" s="143" t="s">
        <v>307</v>
      </c>
      <c r="H181" s="144">
        <v>8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40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359</v>
      </c>
      <c r="AT181" s="152" t="s">
        <v>166</v>
      </c>
      <c r="AU181" s="152" t="s">
        <v>87</v>
      </c>
      <c r="AY181" s="13" t="s">
        <v>164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359</v>
      </c>
      <c r="BM181" s="152" t="s">
        <v>974</v>
      </c>
    </row>
    <row r="182" spans="2:65" s="1" customFormat="1" ht="24.15" customHeight="1">
      <c r="B182" s="139"/>
      <c r="C182" s="140" t="s">
        <v>975</v>
      </c>
      <c r="D182" s="140" t="s">
        <v>166</v>
      </c>
      <c r="E182" s="141" t="s">
        <v>976</v>
      </c>
      <c r="F182" s="142" t="s">
        <v>977</v>
      </c>
      <c r="G182" s="143" t="s">
        <v>307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40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359</v>
      </c>
      <c r="AT182" s="152" t="s">
        <v>166</v>
      </c>
      <c r="AU182" s="152" t="s">
        <v>87</v>
      </c>
      <c r="AY182" s="13" t="s">
        <v>164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359</v>
      </c>
      <c r="BM182" s="152" t="s">
        <v>978</v>
      </c>
    </row>
    <row r="183" spans="2:65" s="1" customFormat="1" ht="24.15" customHeight="1">
      <c r="B183" s="139"/>
      <c r="C183" s="140" t="s">
        <v>231</v>
      </c>
      <c r="D183" s="140" t="s">
        <v>166</v>
      </c>
      <c r="E183" s="141" t="s">
        <v>979</v>
      </c>
      <c r="F183" s="142" t="s">
        <v>980</v>
      </c>
      <c r="G183" s="143" t="s">
        <v>307</v>
      </c>
      <c r="H183" s="144">
        <v>7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359</v>
      </c>
      <c r="AT183" s="152" t="s">
        <v>166</v>
      </c>
      <c r="AU183" s="152" t="s">
        <v>87</v>
      </c>
      <c r="AY183" s="13" t="s">
        <v>164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359</v>
      </c>
      <c r="BM183" s="152" t="s">
        <v>981</v>
      </c>
    </row>
    <row r="184" spans="2:65" s="1" customFormat="1" ht="24.15" customHeight="1">
      <c r="B184" s="139"/>
      <c r="C184" s="140" t="s">
        <v>982</v>
      </c>
      <c r="D184" s="140" t="s">
        <v>166</v>
      </c>
      <c r="E184" s="141" t="s">
        <v>983</v>
      </c>
      <c r="F184" s="142" t="s">
        <v>984</v>
      </c>
      <c r="G184" s="143" t="s">
        <v>307</v>
      </c>
      <c r="H184" s="144">
        <v>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359</v>
      </c>
      <c r="AT184" s="152" t="s">
        <v>166</v>
      </c>
      <c r="AU184" s="152" t="s">
        <v>87</v>
      </c>
      <c r="AY184" s="13" t="s">
        <v>164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359</v>
      </c>
      <c r="BM184" s="152" t="s">
        <v>985</v>
      </c>
    </row>
    <row r="185" spans="2:65" s="1" customFormat="1" ht="24.15" customHeight="1">
      <c r="B185" s="139"/>
      <c r="C185" s="140" t="s">
        <v>986</v>
      </c>
      <c r="D185" s="140" t="s">
        <v>166</v>
      </c>
      <c r="E185" s="141" t="s">
        <v>987</v>
      </c>
      <c r="F185" s="142" t="s">
        <v>988</v>
      </c>
      <c r="G185" s="143" t="s">
        <v>307</v>
      </c>
      <c r="H185" s="144">
        <v>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359</v>
      </c>
      <c r="AT185" s="152" t="s">
        <v>166</v>
      </c>
      <c r="AU185" s="152" t="s">
        <v>87</v>
      </c>
      <c r="AY185" s="13" t="s">
        <v>164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359</v>
      </c>
      <c r="BM185" s="152" t="s">
        <v>989</v>
      </c>
    </row>
    <row r="186" spans="2:65" s="1" customFormat="1" ht="24.15" customHeight="1">
      <c r="B186" s="139"/>
      <c r="C186" s="154" t="s">
        <v>990</v>
      </c>
      <c r="D186" s="154" t="s">
        <v>199</v>
      </c>
      <c r="E186" s="155" t="s">
        <v>991</v>
      </c>
      <c r="F186" s="156" t="s">
        <v>992</v>
      </c>
      <c r="G186" s="157" t="s">
        <v>307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291</v>
      </c>
      <c r="AT186" s="152" t="s">
        <v>199</v>
      </c>
      <c r="AU186" s="152" t="s">
        <v>87</v>
      </c>
      <c r="AY186" s="13" t="s">
        <v>164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359</v>
      </c>
      <c r="BM186" s="152" t="s">
        <v>993</v>
      </c>
    </row>
    <row r="187" spans="2:65" s="1" customFormat="1" ht="24.15" customHeight="1">
      <c r="B187" s="139"/>
      <c r="C187" s="140" t="s">
        <v>994</v>
      </c>
      <c r="D187" s="140" t="s">
        <v>166</v>
      </c>
      <c r="E187" s="141" t="s">
        <v>995</v>
      </c>
      <c r="F187" s="142" t="s">
        <v>996</v>
      </c>
      <c r="G187" s="143" t="s">
        <v>307</v>
      </c>
      <c r="H187" s="144">
        <v>2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359</v>
      </c>
      <c r="AT187" s="152" t="s">
        <v>166</v>
      </c>
      <c r="AU187" s="152" t="s">
        <v>87</v>
      </c>
      <c r="AY187" s="13" t="s">
        <v>164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359</v>
      </c>
      <c r="BM187" s="152" t="s">
        <v>997</v>
      </c>
    </row>
    <row r="188" spans="2:65" s="1" customFormat="1" ht="24.15" customHeight="1">
      <c r="B188" s="139"/>
      <c r="C188" s="154" t="s">
        <v>998</v>
      </c>
      <c r="D188" s="154" t="s">
        <v>199</v>
      </c>
      <c r="E188" s="155" t="s">
        <v>999</v>
      </c>
      <c r="F188" s="156" t="s">
        <v>1000</v>
      </c>
      <c r="G188" s="157" t="s">
        <v>307</v>
      </c>
      <c r="H188" s="158">
        <v>2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291</v>
      </c>
      <c r="AT188" s="152" t="s">
        <v>199</v>
      </c>
      <c r="AU188" s="152" t="s">
        <v>87</v>
      </c>
      <c r="AY188" s="13" t="s">
        <v>164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359</v>
      </c>
      <c r="BM188" s="152" t="s">
        <v>1001</v>
      </c>
    </row>
    <row r="189" spans="2:65" s="1" customFormat="1" ht="24.15" customHeight="1">
      <c r="B189" s="139"/>
      <c r="C189" s="140" t="s">
        <v>247</v>
      </c>
      <c r="D189" s="140" t="s">
        <v>166</v>
      </c>
      <c r="E189" s="141" t="s">
        <v>1002</v>
      </c>
      <c r="F189" s="142" t="s">
        <v>1003</v>
      </c>
      <c r="G189" s="143" t="s">
        <v>298</v>
      </c>
      <c r="H189" s="144">
        <v>68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359</v>
      </c>
      <c r="AT189" s="152" t="s">
        <v>166</v>
      </c>
      <c r="AU189" s="152" t="s">
        <v>87</v>
      </c>
      <c r="AY189" s="13" t="s">
        <v>164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359</v>
      </c>
      <c r="BM189" s="152" t="s">
        <v>1004</v>
      </c>
    </row>
    <row r="190" spans="2:65" s="1" customFormat="1" ht="24.15" customHeight="1">
      <c r="B190" s="139"/>
      <c r="C190" s="140" t="s">
        <v>251</v>
      </c>
      <c r="D190" s="140" t="s">
        <v>166</v>
      </c>
      <c r="E190" s="141" t="s">
        <v>1005</v>
      </c>
      <c r="F190" s="142" t="s">
        <v>1006</v>
      </c>
      <c r="G190" s="143" t="s">
        <v>428</v>
      </c>
      <c r="H190" s="165"/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359</v>
      </c>
      <c r="AT190" s="152" t="s">
        <v>166</v>
      </c>
      <c r="AU190" s="152" t="s">
        <v>87</v>
      </c>
      <c r="AY190" s="13" t="s">
        <v>164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359</v>
      </c>
      <c r="BM190" s="152" t="s">
        <v>1007</v>
      </c>
    </row>
    <row r="191" spans="2:65" s="1" customFormat="1" ht="24.15" customHeight="1">
      <c r="B191" s="139"/>
      <c r="C191" s="140" t="s">
        <v>255</v>
      </c>
      <c r="D191" s="140" t="s">
        <v>166</v>
      </c>
      <c r="E191" s="141" t="s">
        <v>1008</v>
      </c>
      <c r="F191" s="142" t="s">
        <v>1009</v>
      </c>
      <c r="G191" s="143" t="s">
        <v>428</v>
      </c>
      <c r="H191" s="165"/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359</v>
      </c>
      <c r="AT191" s="152" t="s">
        <v>166</v>
      </c>
      <c r="AU191" s="152" t="s">
        <v>87</v>
      </c>
      <c r="AY191" s="13" t="s">
        <v>164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359</v>
      </c>
      <c r="BM191" s="152" t="s">
        <v>1010</v>
      </c>
    </row>
    <row r="192" spans="2:65" s="11" customFormat="1" ht="22.8" customHeight="1">
      <c r="B192" s="127"/>
      <c r="D192" s="128" t="s">
        <v>73</v>
      </c>
      <c r="E192" s="137" t="s">
        <v>1011</v>
      </c>
      <c r="F192" s="137" t="s">
        <v>1012</v>
      </c>
      <c r="I192" s="130"/>
      <c r="J192" s="138">
        <f>BK192</f>
        <v>0</v>
      </c>
      <c r="L192" s="127"/>
      <c r="M192" s="132"/>
      <c r="P192" s="133">
        <f>SUM(P193:P223)</f>
        <v>0</v>
      </c>
      <c r="R192" s="133">
        <f>SUM(R193:R223)</f>
        <v>0</v>
      </c>
      <c r="T192" s="134">
        <f>SUM(T193:T223)</f>
        <v>0</v>
      </c>
      <c r="AR192" s="128" t="s">
        <v>87</v>
      </c>
      <c r="AT192" s="135" t="s">
        <v>73</v>
      </c>
      <c r="AU192" s="135" t="s">
        <v>81</v>
      </c>
      <c r="AY192" s="128" t="s">
        <v>164</v>
      </c>
      <c r="BK192" s="136">
        <f>SUM(BK193:BK223)</f>
        <v>0</v>
      </c>
    </row>
    <row r="193" spans="2:65" s="1" customFormat="1" ht="24.15" customHeight="1">
      <c r="B193" s="139"/>
      <c r="C193" s="140" t="s">
        <v>1013</v>
      </c>
      <c r="D193" s="140" t="s">
        <v>166</v>
      </c>
      <c r="E193" s="141" t="s">
        <v>1014</v>
      </c>
      <c r="F193" s="142" t="s">
        <v>1015</v>
      </c>
      <c r="G193" s="143" t="s">
        <v>298</v>
      </c>
      <c r="H193" s="144">
        <v>8</v>
      </c>
      <c r="I193" s="145"/>
      <c r="J193" s="146">
        <f t="shared" ref="J193:J223" si="30">ROUND(I193*H193,2)</f>
        <v>0</v>
      </c>
      <c r="K193" s="147"/>
      <c r="L193" s="28"/>
      <c r="M193" s="148" t="s">
        <v>1</v>
      </c>
      <c r="N193" s="149" t="s">
        <v>40</v>
      </c>
      <c r="P193" s="150">
        <f t="shared" ref="P193:P223" si="31">O193*H193</f>
        <v>0</v>
      </c>
      <c r="Q193" s="150">
        <v>0</v>
      </c>
      <c r="R193" s="150">
        <f t="shared" ref="R193:R223" si="32">Q193*H193</f>
        <v>0</v>
      </c>
      <c r="S193" s="150">
        <v>0</v>
      </c>
      <c r="T193" s="151">
        <f t="shared" ref="T193:T223" si="33">S193*H193</f>
        <v>0</v>
      </c>
      <c r="AR193" s="152" t="s">
        <v>359</v>
      </c>
      <c r="AT193" s="152" t="s">
        <v>166</v>
      </c>
      <c r="AU193" s="152" t="s">
        <v>87</v>
      </c>
      <c r="AY193" s="13" t="s">
        <v>164</v>
      </c>
      <c r="BE193" s="153">
        <f t="shared" ref="BE193:BE223" si="34">IF(N193="základná",J193,0)</f>
        <v>0</v>
      </c>
      <c r="BF193" s="153">
        <f t="shared" ref="BF193:BF223" si="35">IF(N193="znížená",J193,0)</f>
        <v>0</v>
      </c>
      <c r="BG193" s="153">
        <f t="shared" ref="BG193:BG223" si="36">IF(N193="zákl. prenesená",J193,0)</f>
        <v>0</v>
      </c>
      <c r="BH193" s="153">
        <f t="shared" ref="BH193:BH223" si="37">IF(N193="zníž. prenesená",J193,0)</f>
        <v>0</v>
      </c>
      <c r="BI193" s="153">
        <f t="shared" ref="BI193:BI223" si="38">IF(N193="nulová",J193,0)</f>
        <v>0</v>
      </c>
      <c r="BJ193" s="13" t="s">
        <v>87</v>
      </c>
      <c r="BK193" s="153">
        <f t="shared" ref="BK193:BK223" si="39">ROUND(I193*H193,2)</f>
        <v>0</v>
      </c>
      <c r="BL193" s="13" t="s">
        <v>359</v>
      </c>
      <c r="BM193" s="152" t="s">
        <v>1016</v>
      </c>
    </row>
    <row r="194" spans="2:65" s="1" customFormat="1" ht="24.15" customHeight="1">
      <c r="B194" s="139"/>
      <c r="C194" s="140" t="s">
        <v>1017</v>
      </c>
      <c r="D194" s="140" t="s">
        <v>166</v>
      </c>
      <c r="E194" s="141" t="s">
        <v>1018</v>
      </c>
      <c r="F194" s="142" t="s">
        <v>1019</v>
      </c>
      <c r="G194" s="143" t="s">
        <v>298</v>
      </c>
      <c r="H194" s="144">
        <v>36.770000000000003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40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359</v>
      </c>
      <c r="AT194" s="152" t="s">
        <v>166</v>
      </c>
      <c r="AU194" s="152" t="s">
        <v>87</v>
      </c>
      <c r="AY194" s="13" t="s">
        <v>164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87</v>
      </c>
      <c r="BK194" s="153">
        <f t="shared" si="39"/>
        <v>0</v>
      </c>
      <c r="BL194" s="13" t="s">
        <v>359</v>
      </c>
      <c r="BM194" s="152" t="s">
        <v>1020</v>
      </c>
    </row>
    <row r="195" spans="2:65" s="1" customFormat="1" ht="24.15" customHeight="1">
      <c r="B195" s="139"/>
      <c r="C195" s="140" t="s">
        <v>1021</v>
      </c>
      <c r="D195" s="140" t="s">
        <v>166</v>
      </c>
      <c r="E195" s="141" t="s">
        <v>1022</v>
      </c>
      <c r="F195" s="142" t="s">
        <v>1023</v>
      </c>
      <c r="G195" s="143" t="s">
        <v>298</v>
      </c>
      <c r="H195" s="144">
        <v>26.53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40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359</v>
      </c>
      <c r="AT195" s="152" t="s">
        <v>166</v>
      </c>
      <c r="AU195" s="152" t="s">
        <v>87</v>
      </c>
      <c r="AY195" s="13" t="s">
        <v>164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87</v>
      </c>
      <c r="BK195" s="153">
        <f t="shared" si="39"/>
        <v>0</v>
      </c>
      <c r="BL195" s="13" t="s">
        <v>359</v>
      </c>
      <c r="BM195" s="152" t="s">
        <v>1024</v>
      </c>
    </row>
    <row r="196" spans="2:65" s="1" customFormat="1" ht="24.15" customHeight="1">
      <c r="B196" s="139"/>
      <c r="C196" s="140" t="s">
        <v>1025</v>
      </c>
      <c r="D196" s="140" t="s">
        <v>166</v>
      </c>
      <c r="E196" s="141" t="s">
        <v>1026</v>
      </c>
      <c r="F196" s="142" t="s">
        <v>1027</v>
      </c>
      <c r="G196" s="143" t="s">
        <v>298</v>
      </c>
      <c r="H196" s="144">
        <v>4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40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359</v>
      </c>
      <c r="AT196" s="152" t="s">
        <v>166</v>
      </c>
      <c r="AU196" s="152" t="s">
        <v>87</v>
      </c>
      <c r="AY196" s="13" t="s">
        <v>164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87</v>
      </c>
      <c r="BK196" s="153">
        <f t="shared" si="39"/>
        <v>0</v>
      </c>
      <c r="BL196" s="13" t="s">
        <v>359</v>
      </c>
      <c r="BM196" s="152" t="s">
        <v>1028</v>
      </c>
    </row>
    <row r="197" spans="2:65" s="1" customFormat="1" ht="24.15" customHeight="1">
      <c r="B197" s="139"/>
      <c r="C197" s="140" t="s">
        <v>1029</v>
      </c>
      <c r="D197" s="140" t="s">
        <v>166</v>
      </c>
      <c r="E197" s="141" t="s">
        <v>1030</v>
      </c>
      <c r="F197" s="142" t="s">
        <v>1031</v>
      </c>
      <c r="G197" s="143" t="s">
        <v>298</v>
      </c>
      <c r="H197" s="144">
        <v>1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40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359</v>
      </c>
      <c r="AT197" s="152" t="s">
        <v>166</v>
      </c>
      <c r="AU197" s="152" t="s">
        <v>87</v>
      </c>
      <c r="AY197" s="13" t="s">
        <v>164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87</v>
      </c>
      <c r="BK197" s="153">
        <f t="shared" si="39"/>
        <v>0</v>
      </c>
      <c r="BL197" s="13" t="s">
        <v>359</v>
      </c>
      <c r="BM197" s="152" t="s">
        <v>1032</v>
      </c>
    </row>
    <row r="198" spans="2:65" s="1" customFormat="1" ht="24.15" customHeight="1">
      <c r="B198" s="139"/>
      <c r="C198" s="140" t="s">
        <v>1033</v>
      </c>
      <c r="D198" s="140" t="s">
        <v>166</v>
      </c>
      <c r="E198" s="141" t="s">
        <v>1034</v>
      </c>
      <c r="F198" s="142" t="s">
        <v>1035</v>
      </c>
      <c r="G198" s="143" t="s">
        <v>307</v>
      </c>
      <c r="H198" s="144">
        <v>2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40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359</v>
      </c>
      <c r="AT198" s="152" t="s">
        <v>166</v>
      </c>
      <c r="AU198" s="152" t="s">
        <v>87</v>
      </c>
      <c r="AY198" s="13" t="s">
        <v>164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87</v>
      </c>
      <c r="BK198" s="153">
        <f t="shared" si="39"/>
        <v>0</v>
      </c>
      <c r="BL198" s="13" t="s">
        <v>359</v>
      </c>
      <c r="BM198" s="152" t="s">
        <v>1036</v>
      </c>
    </row>
    <row r="199" spans="2:65" s="1" customFormat="1" ht="16.5" customHeight="1">
      <c r="B199" s="139"/>
      <c r="C199" s="154" t="s">
        <v>1037</v>
      </c>
      <c r="D199" s="154" t="s">
        <v>199</v>
      </c>
      <c r="E199" s="155" t="s">
        <v>1038</v>
      </c>
      <c r="F199" s="156" t="s">
        <v>1039</v>
      </c>
      <c r="G199" s="157" t="s">
        <v>307</v>
      </c>
      <c r="H199" s="158">
        <v>2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40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291</v>
      </c>
      <c r="AT199" s="152" t="s">
        <v>199</v>
      </c>
      <c r="AU199" s="152" t="s">
        <v>87</v>
      </c>
      <c r="AY199" s="13" t="s">
        <v>164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359</v>
      </c>
      <c r="BM199" s="152" t="s">
        <v>1040</v>
      </c>
    </row>
    <row r="200" spans="2:65" s="1" customFormat="1" ht="24.15" customHeight="1">
      <c r="B200" s="139"/>
      <c r="C200" s="140" t="s">
        <v>1041</v>
      </c>
      <c r="D200" s="140" t="s">
        <v>166</v>
      </c>
      <c r="E200" s="141" t="s">
        <v>1042</v>
      </c>
      <c r="F200" s="142" t="s">
        <v>1043</v>
      </c>
      <c r="G200" s="143" t="s">
        <v>307</v>
      </c>
      <c r="H200" s="144">
        <v>2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40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359</v>
      </c>
      <c r="AT200" s="152" t="s">
        <v>166</v>
      </c>
      <c r="AU200" s="152" t="s">
        <v>87</v>
      </c>
      <c r="AY200" s="13" t="s">
        <v>164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359</v>
      </c>
      <c r="BM200" s="152" t="s">
        <v>1044</v>
      </c>
    </row>
    <row r="201" spans="2:65" s="1" customFormat="1" ht="16.5" customHeight="1">
      <c r="B201" s="139"/>
      <c r="C201" s="154" t="s">
        <v>1045</v>
      </c>
      <c r="D201" s="154" t="s">
        <v>199</v>
      </c>
      <c r="E201" s="155" t="s">
        <v>1046</v>
      </c>
      <c r="F201" s="156" t="s">
        <v>1047</v>
      </c>
      <c r="G201" s="157" t="s">
        <v>307</v>
      </c>
      <c r="H201" s="158">
        <v>2</v>
      </c>
      <c r="I201" s="159"/>
      <c r="J201" s="160">
        <f t="shared" si="30"/>
        <v>0</v>
      </c>
      <c r="K201" s="161"/>
      <c r="L201" s="162"/>
      <c r="M201" s="163" t="s">
        <v>1</v>
      </c>
      <c r="N201" s="164" t="s">
        <v>40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291</v>
      </c>
      <c r="AT201" s="152" t="s">
        <v>199</v>
      </c>
      <c r="AU201" s="152" t="s">
        <v>87</v>
      </c>
      <c r="AY201" s="13" t="s">
        <v>164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359</v>
      </c>
      <c r="BM201" s="152" t="s">
        <v>1048</v>
      </c>
    </row>
    <row r="202" spans="2:65" s="1" customFormat="1" ht="24.15" customHeight="1">
      <c r="B202" s="139"/>
      <c r="C202" s="140" t="s">
        <v>1049</v>
      </c>
      <c r="D202" s="140" t="s">
        <v>166</v>
      </c>
      <c r="E202" s="141" t="s">
        <v>1050</v>
      </c>
      <c r="F202" s="142" t="s">
        <v>1051</v>
      </c>
      <c r="G202" s="143" t="s">
        <v>307</v>
      </c>
      <c r="H202" s="144">
        <v>22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359</v>
      </c>
      <c r="AT202" s="152" t="s">
        <v>166</v>
      </c>
      <c r="AU202" s="152" t="s">
        <v>87</v>
      </c>
      <c r="AY202" s="13" t="s">
        <v>164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359</v>
      </c>
      <c r="BM202" s="152" t="s">
        <v>1052</v>
      </c>
    </row>
    <row r="203" spans="2:65" s="1" customFormat="1" ht="21.75" customHeight="1">
      <c r="B203" s="139"/>
      <c r="C203" s="154" t="s">
        <v>1053</v>
      </c>
      <c r="D203" s="154" t="s">
        <v>199</v>
      </c>
      <c r="E203" s="155" t="s">
        <v>1054</v>
      </c>
      <c r="F203" s="156" t="s">
        <v>1055</v>
      </c>
      <c r="G203" s="157" t="s">
        <v>307</v>
      </c>
      <c r="H203" s="158">
        <v>22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40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291</v>
      </c>
      <c r="AT203" s="152" t="s">
        <v>199</v>
      </c>
      <c r="AU203" s="152" t="s">
        <v>87</v>
      </c>
      <c r="AY203" s="13" t="s">
        <v>164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359</v>
      </c>
      <c r="BM203" s="152" t="s">
        <v>1056</v>
      </c>
    </row>
    <row r="204" spans="2:65" s="1" customFormat="1" ht="21.75" customHeight="1">
      <c r="B204" s="139"/>
      <c r="C204" s="140" t="s">
        <v>1057</v>
      </c>
      <c r="D204" s="140" t="s">
        <v>166</v>
      </c>
      <c r="E204" s="141" t="s">
        <v>1058</v>
      </c>
      <c r="F204" s="142" t="s">
        <v>1059</v>
      </c>
      <c r="G204" s="143" t="s">
        <v>307</v>
      </c>
      <c r="H204" s="144">
        <v>2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359</v>
      </c>
      <c r="AT204" s="152" t="s">
        <v>166</v>
      </c>
      <c r="AU204" s="152" t="s">
        <v>87</v>
      </c>
      <c r="AY204" s="13" t="s">
        <v>164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359</v>
      </c>
      <c r="BM204" s="152" t="s">
        <v>1060</v>
      </c>
    </row>
    <row r="205" spans="2:65" s="1" customFormat="1" ht="21.75" customHeight="1">
      <c r="B205" s="139"/>
      <c r="C205" s="154" t="s">
        <v>1061</v>
      </c>
      <c r="D205" s="154" t="s">
        <v>199</v>
      </c>
      <c r="E205" s="155" t="s">
        <v>1062</v>
      </c>
      <c r="F205" s="156" t="s">
        <v>1063</v>
      </c>
      <c r="G205" s="157" t="s">
        <v>307</v>
      </c>
      <c r="H205" s="158">
        <v>2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291</v>
      </c>
      <c r="AT205" s="152" t="s">
        <v>199</v>
      </c>
      <c r="AU205" s="152" t="s">
        <v>87</v>
      </c>
      <c r="AY205" s="13" t="s">
        <v>164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359</v>
      </c>
      <c r="BM205" s="152" t="s">
        <v>1064</v>
      </c>
    </row>
    <row r="206" spans="2:65" s="1" customFormat="1" ht="24.15" customHeight="1">
      <c r="B206" s="139"/>
      <c r="C206" s="140" t="s">
        <v>1065</v>
      </c>
      <c r="D206" s="140" t="s">
        <v>166</v>
      </c>
      <c r="E206" s="141" t="s">
        <v>1066</v>
      </c>
      <c r="F206" s="142" t="s">
        <v>1067</v>
      </c>
      <c r="G206" s="143" t="s">
        <v>307</v>
      </c>
      <c r="H206" s="144">
        <v>1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359</v>
      </c>
      <c r="AT206" s="152" t="s">
        <v>166</v>
      </c>
      <c r="AU206" s="152" t="s">
        <v>87</v>
      </c>
      <c r="AY206" s="13" t="s">
        <v>164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359</v>
      </c>
      <c r="BM206" s="152" t="s">
        <v>1068</v>
      </c>
    </row>
    <row r="207" spans="2:65" s="1" customFormat="1" ht="24.15" customHeight="1">
      <c r="B207" s="139"/>
      <c r="C207" s="154" t="s">
        <v>1069</v>
      </c>
      <c r="D207" s="154" t="s">
        <v>199</v>
      </c>
      <c r="E207" s="155" t="s">
        <v>1070</v>
      </c>
      <c r="F207" s="156" t="s">
        <v>1071</v>
      </c>
      <c r="G207" s="157" t="s">
        <v>307</v>
      </c>
      <c r="H207" s="158">
        <v>1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40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291</v>
      </c>
      <c r="AT207" s="152" t="s">
        <v>199</v>
      </c>
      <c r="AU207" s="152" t="s">
        <v>87</v>
      </c>
      <c r="AY207" s="13" t="s">
        <v>164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359</v>
      </c>
      <c r="BM207" s="152" t="s">
        <v>1072</v>
      </c>
    </row>
    <row r="208" spans="2:65" s="1" customFormat="1" ht="16.5" customHeight="1">
      <c r="B208" s="139"/>
      <c r="C208" s="140" t="s">
        <v>1073</v>
      </c>
      <c r="D208" s="140" t="s">
        <v>166</v>
      </c>
      <c r="E208" s="141" t="s">
        <v>1074</v>
      </c>
      <c r="F208" s="142" t="s">
        <v>1075</v>
      </c>
      <c r="G208" s="143" t="s">
        <v>307</v>
      </c>
      <c r="H208" s="144">
        <v>1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40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359</v>
      </c>
      <c r="AT208" s="152" t="s">
        <v>166</v>
      </c>
      <c r="AU208" s="152" t="s">
        <v>87</v>
      </c>
      <c r="AY208" s="13" t="s">
        <v>164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359</v>
      </c>
      <c r="BM208" s="152" t="s">
        <v>1076</v>
      </c>
    </row>
    <row r="209" spans="2:65" s="1" customFormat="1" ht="24.15" customHeight="1">
      <c r="B209" s="139"/>
      <c r="C209" s="154" t="s">
        <v>1077</v>
      </c>
      <c r="D209" s="154" t="s">
        <v>199</v>
      </c>
      <c r="E209" s="155" t="s">
        <v>1078</v>
      </c>
      <c r="F209" s="156" t="s">
        <v>1079</v>
      </c>
      <c r="G209" s="157" t="s">
        <v>307</v>
      </c>
      <c r="H209" s="158">
        <v>1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40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291</v>
      </c>
      <c r="AT209" s="152" t="s">
        <v>199</v>
      </c>
      <c r="AU209" s="152" t="s">
        <v>87</v>
      </c>
      <c r="AY209" s="13" t="s">
        <v>164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359</v>
      </c>
      <c r="BM209" s="152" t="s">
        <v>1080</v>
      </c>
    </row>
    <row r="210" spans="2:65" s="1" customFormat="1" ht="16.5" customHeight="1">
      <c r="B210" s="139"/>
      <c r="C210" s="140" t="s">
        <v>1081</v>
      </c>
      <c r="D210" s="140" t="s">
        <v>166</v>
      </c>
      <c r="E210" s="141" t="s">
        <v>1082</v>
      </c>
      <c r="F210" s="142" t="s">
        <v>1083</v>
      </c>
      <c r="G210" s="143" t="s">
        <v>307</v>
      </c>
      <c r="H210" s="144">
        <v>1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359</v>
      </c>
      <c r="AT210" s="152" t="s">
        <v>166</v>
      </c>
      <c r="AU210" s="152" t="s">
        <v>87</v>
      </c>
      <c r="AY210" s="13" t="s">
        <v>164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359</v>
      </c>
      <c r="BM210" s="152" t="s">
        <v>1084</v>
      </c>
    </row>
    <row r="211" spans="2:65" s="1" customFormat="1" ht="24.15" customHeight="1">
      <c r="B211" s="139"/>
      <c r="C211" s="154" t="s">
        <v>1085</v>
      </c>
      <c r="D211" s="154" t="s">
        <v>199</v>
      </c>
      <c r="E211" s="155" t="s">
        <v>1086</v>
      </c>
      <c r="F211" s="156" t="s">
        <v>1087</v>
      </c>
      <c r="G211" s="157" t="s">
        <v>307</v>
      </c>
      <c r="H211" s="158">
        <v>1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40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291</v>
      </c>
      <c r="AT211" s="152" t="s">
        <v>199</v>
      </c>
      <c r="AU211" s="152" t="s">
        <v>87</v>
      </c>
      <c r="AY211" s="13" t="s">
        <v>164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359</v>
      </c>
      <c r="BM211" s="152" t="s">
        <v>1088</v>
      </c>
    </row>
    <row r="212" spans="2:65" s="1" customFormat="1" ht="16.5" customHeight="1">
      <c r="B212" s="139"/>
      <c r="C212" s="140" t="s">
        <v>1089</v>
      </c>
      <c r="D212" s="140" t="s">
        <v>166</v>
      </c>
      <c r="E212" s="141" t="s">
        <v>1090</v>
      </c>
      <c r="F212" s="142" t="s">
        <v>1091</v>
      </c>
      <c r="G212" s="143" t="s">
        <v>307</v>
      </c>
      <c r="H212" s="144">
        <v>1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40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359</v>
      </c>
      <c r="AT212" s="152" t="s">
        <v>166</v>
      </c>
      <c r="AU212" s="152" t="s">
        <v>87</v>
      </c>
      <c r="AY212" s="13" t="s">
        <v>164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359</v>
      </c>
      <c r="BM212" s="152" t="s">
        <v>1092</v>
      </c>
    </row>
    <row r="213" spans="2:65" s="1" customFormat="1" ht="16.5" customHeight="1">
      <c r="B213" s="139"/>
      <c r="C213" s="154" t="s">
        <v>1093</v>
      </c>
      <c r="D213" s="154" t="s">
        <v>199</v>
      </c>
      <c r="E213" s="155" t="s">
        <v>1094</v>
      </c>
      <c r="F213" s="156" t="s">
        <v>1095</v>
      </c>
      <c r="G213" s="157" t="s">
        <v>307</v>
      </c>
      <c r="H213" s="158">
        <v>1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40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291</v>
      </c>
      <c r="AT213" s="152" t="s">
        <v>199</v>
      </c>
      <c r="AU213" s="152" t="s">
        <v>87</v>
      </c>
      <c r="AY213" s="13" t="s">
        <v>164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359</v>
      </c>
      <c r="BM213" s="152" t="s">
        <v>1096</v>
      </c>
    </row>
    <row r="214" spans="2:65" s="1" customFormat="1" ht="24.15" customHeight="1">
      <c r="B214" s="139"/>
      <c r="C214" s="140" t="s">
        <v>338</v>
      </c>
      <c r="D214" s="140" t="s">
        <v>166</v>
      </c>
      <c r="E214" s="141" t="s">
        <v>1097</v>
      </c>
      <c r="F214" s="142" t="s">
        <v>1098</v>
      </c>
      <c r="G214" s="143" t="s">
        <v>428</v>
      </c>
      <c r="H214" s="165"/>
      <c r="I214" s="145"/>
      <c r="J214" s="146">
        <f t="shared" si="30"/>
        <v>0</v>
      </c>
      <c r="K214" s="147"/>
      <c r="L214" s="28"/>
      <c r="M214" s="148" t="s">
        <v>1</v>
      </c>
      <c r="N214" s="149" t="s">
        <v>40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359</v>
      </c>
      <c r="AT214" s="152" t="s">
        <v>166</v>
      </c>
      <c r="AU214" s="152" t="s">
        <v>87</v>
      </c>
      <c r="AY214" s="13" t="s">
        <v>164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359</v>
      </c>
      <c r="BM214" s="152" t="s">
        <v>1099</v>
      </c>
    </row>
    <row r="215" spans="2:65" s="1" customFormat="1" ht="24.15" customHeight="1">
      <c r="B215" s="139"/>
      <c r="C215" s="140" t="s">
        <v>271</v>
      </c>
      <c r="D215" s="140" t="s">
        <v>166</v>
      </c>
      <c r="E215" s="141" t="s">
        <v>1100</v>
      </c>
      <c r="F215" s="142" t="s">
        <v>1101</v>
      </c>
      <c r="G215" s="143" t="s">
        <v>307</v>
      </c>
      <c r="H215" s="144">
        <v>20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40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359</v>
      </c>
      <c r="AT215" s="152" t="s">
        <v>166</v>
      </c>
      <c r="AU215" s="152" t="s">
        <v>87</v>
      </c>
      <c r="AY215" s="13" t="s">
        <v>164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359</v>
      </c>
      <c r="BM215" s="152" t="s">
        <v>1102</v>
      </c>
    </row>
    <row r="216" spans="2:65" s="1" customFormat="1" ht="24.15" customHeight="1">
      <c r="B216" s="139"/>
      <c r="C216" s="154" t="s">
        <v>1103</v>
      </c>
      <c r="D216" s="154" t="s">
        <v>199</v>
      </c>
      <c r="E216" s="155" t="s">
        <v>1104</v>
      </c>
      <c r="F216" s="156" t="s">
        <v>1105</v>
      </c>
      <c r="G216" s="157" t="s">
        <v>307</v>
      </c>
      <c r="H216" s="158">
        <v>20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40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291</v>
      </c>
      <c r="AT216" s="152" t="s">
        <v>199</v>
      </c>
      <c r="AU216" s="152" t="s">
        <v>87</v>
      </c>
      <c r="AY216" s="13" t="s">
        <v>164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359</v>
      </c>
      <c r="BM216" s="152" t="s">
        <v>1106</v>
      </c>
    </row>
    <row r="217" spans="2:65" s="1" customFormat="1" ht="16.5" customHeight="1">
      <c r="B217" s="139"/>
      <c r="C217" s="154" t="s">
        <v>279</v>
      </c>
      <c r="D217" s="154" t="s">
        <v>199</v>
      </c>
      <c r="E217" s="155" t="s">
        <v>1107</v>
      </c>
      <c r="F217" s="156" t="s">
        <v>1108</v>
      </c>
      <c r="G217" s="157" t="s">
        <v>307</v>
      </c>
      <c r="H217" s="158">
        <v>20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40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291</v>
      </c>
      <c r="AT217" s="152" t="s">
        <v>199</v>
      </c>
      <c r="AU217" s="152" t="s">
        <v>87</v>
      </c>
      <c r="AY217" s="13" t="s">
        <v>164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359</v>
      </c>
      <c r="BM217" s="152" t="s">
        <v>1109</v>
      </c>
    </row>
    <row r="218" spans="2:65" s="1" customFormat="1" ht="24.15" customHeight="1">
      <c r="B218" s="139"/>
      <c r="C218" s="140" t="s">
        <v>1110</v>
      </c>
      <c r="D218" s="140" t="s">
        <v>166</v>
      </c>
      <c r="E218" s="141" t="s">
        <v>1111</v>
      </c>
      <c r="F218" s="142" t="s">
        <v>1112</v>
      </c>
      <c r="G218" s="143" t="s">
        <v>1113</v>
      </c>
      <c r="H218" s="144">
        <v>1</v>
      </c>
      <c r="I218" s="145"/>
      <c r="J218" s="146">
        <f t="shared" si="30"/>
        <v>0</v>
      </c>
      <c r="K218" s="147"/>
      <c r="L218" s="28"/>
      <c r="M218" s="148" t="s">
        <v>1</v>
      </c>
      <c r="N218" s="149" t="s">
        <v>40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359</v>
      </c>
      <c r="AT218" s="152" t="s">
        <v>166</v>
      </c>
      <c r="AU218" s="152" t="s">
        <v>87</v>
      </c>
      <c r="AY218" s="13" t="s">
        <v>164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359</v>
      </c>
      <c r="BM218" s="152" t="s">
        <v>1114</v>
      </c>
    </row>
    <row r="219" spans="2:65" s="1" customFormat="1" ht="37.799999999999997" customHeight="1">
      <c r="B219" s="139"/>
      <c r="C219" s="154" t="s">
        <v>1115</v>
      </c>
      <c r="D219" s="154" t="s">
        <v>199</v>
      </c>
      <c r="E219" s="155" t="s">
        <v>1116</v>
      </c>
      <c r="F219" s="156" t="s">
        <v>1117</v>
      </c>
      <c r="G219" s="157" t="s">
        <v>307</v>
      </c>
      <c r="H219" s="158">
        <v>1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40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291</v>
      </c>
      <c r="AT219" s="152" t="s">
        <v>199</v>
      </c>
      <c r="AU219" s="152" t="s">
        <v>87</v>
      </c>
      <c r="AY219" s="13" t="s">
        <v>164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359</v>
      </c>
      <c r="BM219" s="152" t="s">
        <v>1118</v>
      </c>
    </row>
    <row r="220" spans="2:65" s="1" customFormat="1" ht="16.5" customHeight="1">
      <c r="B220" s="139"/>
      <c r="C220" s="140" t="s">
        <v>356</v>
      </c>
      <c r="D220" s="140" t="s">
        <v>166</v>
      </c>
      <c r="E220" s="141" t="s">
        <v>1119</v>
      </c>
      <c r="F220" s="142" t="s">
        <v>1120</v>
      </c>
      <c r="G220" s="143" t="s">
        <v>298</v>
      </c>
      <c r="H220" s="144">
        <v>67.3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40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359</v>
      </c>
      <c r="AT220" s="152" t="s">
        <v>166</v>
      </c>
      <c r="AU220" s="152" t="s">
        <v>87</v>
      </c>
      <c r="AY220" s="13" t="s">
        <v>164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359</v>
      </c>
      <c r="BM220" s="152" t="s">
        <v>1121</v>
      </c>
    </row>
    <row r="221" spans="2:65" s="1" customFormat="1" ht="24.15" customHeight="1">
      <c r="B221" s="139"/>
      <c r="C221" s="140" t="s">
        <v>361</v>
      </c>
      <c r="D221" s="140" t="s">
        <v>166</v>
      </c>
      <c r="E221" s="141" t="s">
        <v>1122</v>
      </c>
      <c r="F221" s="142" t="s">
        <v>1123</v>
      </c>
      <c r="G221" s="143" t="s">
        <v>298</v>
      </c>
      <c r="H221" s="144">
        <v>67.3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40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359</v>
      </c>
      <c r="AT221" s="152" t="s">
        <v>166</v>
      </c>
      <c r="AU221" s="152" t="s">
        <v>87</v>
      </c>
      <c r="AY221" s="13" t="s">
        <v>164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359</v>
      </c>
      <c r="BM221" s="152" t="s">
        <v>1124</v>
      </c>
    </row>
    <row r="222" spans="2:65" s="1" customFormat="1" ht="24.15" customHeight="1">
      <c r="B222" s="139"/>
      <c r="C222" s="140" t="s">
        <v>365</v>
      </c>
      <c r="D222" s="140" t="s">
        <v>166</v>
      </c>
      <c r="E222" s="141" t="s">
        <v>1125</v>
      </c>
      <c r="F222" s="142" t="s">
        <v>1126</v>
      </c>
      <c r="G222" s="143" t="s">
        <v>428</v>
      </c>
      <c r="H222" s="165"/>
      <c r="I222" s="145"/>
      <c r="J222" s="146">
        <f t="shared" si="30"/>
        <v>0</v>
      </c>
      <c r="K222" s="147"/>
      <c r="L222" s="28"/>
      <c r="M222" s="148" t="s">
        <v>1</v>
      </c>
      <c r="N222" s="149" t="s">
        <v>40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359</v>
      </c>
      <c r="AT222" s="152" t="s">
        <v>166</v>
      </c>
      <c r="AU222" s="152" t="s">
        <v>87</v>
      </c>
      <c r="AY222" s="13" t="s">
        <v>164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359</v>
      </c>
      <c r="BM222" s="152" t="s">
        <v>1127</v>
      </c>
    </row>
    <row r="223" spans="2:65" s="1" customFormat="1" ht="24.15" customHeight="1">
      <c r="B223" s="139"/>
      <c r="C223" s="140" t="s">
        <v>369</v>
      </c>
      <c r="D223" s="140" t="s">
        <v>166</v>
      </c>
      <c r="E223" s="141" t="s">
        <v>1128</v>
      </c>
      <c r="F223" s="142" t="s">
        <v>1129</v>
      </c>
      <c r="G223" s="143" t="s">
        <v>428</v>
      </c>
      <c r="H223" s="165"/>
      <c r="I223" s="145"/>
      <c r="J223" s="146">
        <f t="shared" si="30"/>
        <v>0</v>
      </c>
      <c r="K223" s="147"/>
      <c r="L223" s="28"/>
      <c r="M223" s="148" t="s">
        <v>1</v>
      </c>
      <c r="N223" s="149" t="s">
        <v>40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359</v>
      </c>
      <c r="AT223" s="152" t="s">
        <v>166</v>
      </c>
      <c r="AU223" s="152" t="s">
        <v>87</v>
      </c>
      <c r="AY223" s="13" t="s">
        <v>164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359</v>
      </c>
      <c r="BM223" s="152" t="s">
        <v>1130</v>
      </c>
    </row>
    <row r="224" spans="2:65" s="11" customFormat="1" ht="22.8" customHeight="1">
      <c r="B224" s="127"/>
      <c r="D224" s="128" t="s">
        <v>73</v>
      </c>
      <c r="E224" s="137" t="s">
        <v>1131</v>
      </c>
      <c r="F224" s="137" t="s">
        <v>1132</v>
      </c>
      <c r="I224" s="130"/>
      <c r="J224" s="138">
        <f>BK224</f>
        <v>0</v>
      </c>
      <c r="L224" s="127"/>
      <c r="M224" s="132"/>
      <c r="P224" s="133">
        <f>SUM(P225:P263)</f>
        <v>0</v>
      </c>
      <c r="R224" s="133">
        <f>SUM(R225:R263)</f>
        <v>0</v>
      </c>
      <c r="T224" s="134">
        <f>SUM(T225:T263)</f>
        <v>0</v>
      </c>
      <c r="AR224" s="128" t="s">
        <v>87</v>
      </c>
      <c r="AT224" s="135" t="s">
        <v>73</v>
      </c>
      <c r="AU224" s="135" t="s">
        <v>81</v>
      </c>
      <c r="AY224" s="128" t="s">
        <v>164</v>
      </c>
      <c r="BK224" s="136">
        <f>SUM(BK225:BK263)</f>
        <v>0</v>
      </c>
    </row>
    <row r="225" spans="2:65" s="1" customFormat="1" ht="24.15" customHeight="1">
      <c r="B225" s="139"/>
      <c r="C225" s="140" t="s">
        <v>1133</v>
      </c>
      <c r="D225" s="140" t="s">
        <v>166</v>
      </c>
      <c r="E225" s="141" t="s">
        <v>1134</v>
      </c>
      <c r="F225" s="142" t="s">
        <v>1135</v>
      </c>
      <c r="G225" s="143" t="s">
        <v>307</v>
      </c>
      <c r="H225" s="144">
        <v>5</v>
      </c>
      <c r="I225" s="145"/>
      <c r="J225" s="146">
        <f t="shared" ref="J225:J263" si="40">ROUND(I225*H225,2)</f>
        <v>0</v>
      </c>
      <c r="K225" s="147"/>
      <c r="L225" s="28"/>
      <c r="M225" s="148" t="s">
        <v>1</v>
      </c>
      <c r="N225" s="149" t="s">
        <v>40</v>
      </c>
      <c r="P225" s="150">
        <f t="shared" ref="P225:P263" si="41">O225*H225</f>
        <v>0</v>
      </c>
      <c r="Q225" s="150">
        <v>0</v>
      </c>
      <c r="R225" s="150">
        <f t="shared" ref="R225:R263" si="42">Q225*H225</f>
        <v>0</v>
      </c>
      <c r="S225" s="150">
        <v>0</v>
      </c>
      <c r="T225" s="151">
        <f t="shared" ref="T225:T263" si="43">S225*H225</f>
        <v>0</v>
      </c>
      <c r="AR225" s="152" t="s">
        <v>359</v>
      </c>
      <c r="AT225" s="152" t="s">
        <v>166</v>
      </c>
      <c r="AU225" s="152" t="s">
        <v>87</v>
      </c>
      <c r="AY225" s="13" t="s">
        <v>164</v>
      </c>
      <c r="BE225" s="153">
        <f t="shared" ref="BE225:BE263" si="44">IF(N225="základná",J225,0)</f>
        <v>0</v>
      </c>
      <c r="BF225" s="153">
        <f t="shared" ref="BF225:BF263" si="45">IF(N225="znížená",J225,0)</f>
        <v>0</v>
      </c>
      <c r="BG225" s="153">
        <f t="shared" ref="BG225:BG263" si="46">IF(N225="zákl. prenesená",J225,0)</f>
        <v>0</v>
      </c>
      <c r="BH225" s="153">
        <f t="shared" ref="BH225:BH263" si="47">IF(N225="zníž. prenesená",J225,0)</f>
        <v>0</v>
      </c>
      <c r="BI225" s="153">
        <f t="shared" ref="BI225:BI263" si="48">IF(N225="nulová",J225,0)</f>
        <v>0</v>
      </c>
      <c r="BJ225" s="13" t="s">
        <v>87</v>
      </c>
      <c r="BK225" s="153">
        <f t="shared" ref="BK225:BK263" si="49">ROUND(I225*H225,2)</f>
        <v>0</v>
      </c>
      <c r="BL225" s="13" t="s">
        <v>359</v>
      </c>
      <c r="BM225" s="152" t="s">
        <v>1136</v>
      </c>
    </row>
    <row r="226" spans="2:65" s="1" customFormat="1" ht="24.15" customHeight="1">
      <c r="B226" s="139"/>
      <c r="C226" s="154" t="s">
        <v>1137</v>
      </c>
      <c r="D226" s="154" t="s">
        <v>199</v>
      </c>
      <c r="E226" s="155" t="s">
        <v>1138</v>
      </c>
      <c r="F226" s="156" t="s">
        <v>1139</v>
      </c>
      <c r="G226" s="157" t="s">
        <v>307</v>
      </c>
      <c r="H226" s="158">
        <v>5</v>
      </c>
      <c r="I226" s="159"/>
      <c r="J226" s="160">
        <f t="shared" si="40"/>
        <v>0</v>
      </c>
      <c r="K226" s="161"/>
      <c r="L226" s="162"/>
      <c r="M226" s="163" t="s">
        <v>1</v>
      </c>
      <c r="N226" s="164" t="s">
        <v>40</v>
      </c>
      <c r="P226" s="150">
        <f t="shared" si="41"/>
        <v>0</v>
      </c>
      <c r="Q226" s="150">
        <v>0</v>
      </c>
      <c r="R226" s="150">
        <f t="shared" si="42"/>
        <v>0</v>
      </c>
      <c r="S226" s="150">
        <v>0</v>
      </c>
      <c r="T226" s="151">
        <f t="shared" si="43"/>
        <v>0</v>
      </c>
      <c r="AR226" s="152" t="s">
        <v>291</v>
      </c>
      <c r="AT226" s="152" t="s">
        <v>199</v>
      </c>
      <c r="AU226" s="152" t="s">
        <v>87</v>
      </c>
      <c r="AY226" s="13" t="s">
        <v>164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3" t="s">
        <v>87</v>
      </c>
      <c r="BK226" s="153">
        <f t="shared" si="49"/>
        <v>0</v>
      </c>
      <c r="BL226" s="13" t="s">
        <v>359</v>
      </c>
      <c r="BM226" s="152" t="s">
        <v>1140</v>
      </c>
    </row>
    <row r="227" spans="2:65" s="1" customFormat="1" ht="16.5" customHeight="1">
      <c r="B227" s="139"/>
      <c r="C227" s="140" t="s">
        <v>1141</v>
      </c>
      <c r="D227" s="140" t="s">
        <v>166</v>
      </c>
      <c r="E227" s="141" t="s">
        <v>1142</v>
      </c>
      <c r="F227" s="142" t="s">
        <v>1143</v>
      </c>
      <c r="G227" s="143" t="s">
        <v>307</v>
      </c>
      <c r="H227" s="144">
        <v>1</v>
      </c>
      <c r="I227" s="145"/>
      <c r="J227" s="146">
        <f t="shared" si="40"/>
        <v>0</v>
      </c>
      <c r="K227" s="147"/>
      <c r="L227" s="28"/>
      <c r="M227" s="148" t="s">
        <v>1</v>
      </c>
      <c r="N227" s="149" t="s">
        <v>40</v>
      </c>
      <c r="P227" s="150">
        <f t="shared" si="41"/>
        <v>0</v>
      </c>
      <c r="Q227" s="150">
        <v>0</v>
      </c>
      <c r="R227" s="150">
        <f t="shared" si="42"/>
        <v>0</v>
      </c>
      <c r="S227" s="150">
        <v>0</v>
      </c>
      <c r="T227" s="151">
        <f t="shared" si="43"/>
        <v>0</v>
      </c>
      <c r="AR227" s="152" t="s">
        <v>359</v>
      </c>
      <c r="AT227" s="152" t="s">
        <v>166</v>
      </c>
      <c r="AU227" s="152" t="s">
        <v>87</v>
      </c>
      <c r="AY227" s="13" t="s">
        <v>164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87</v>
      </c>
      <c r="BK227" s="153">
        <f t="shared" si="49"/>
        <v>0</v>
      </c>
      <c r="BL227" s="13" t="s">
        <v>359</v>
      </c>
      <c r="BM227" s="152" t="s">
        <v>1144</v>
      </c>
    </row>
    <row r="228" spans="2:65" s="1" customFormat="1" ht="24.15" customHeight="1">
      <c r="B228" s="139"/>
      <c r="C228" s="154" t="s">
        <v>1145</v>
      </c>
      <c r="D228" s="154" t="s">
        <v>199</v>
      </c>
      <c r="E228" s="155" t="s">
        <v>1146</v>
      </c>
      <c r="F228" s="156" t="s">
        <v>1147</v>
      </c>
      <c r="G228" s="157" t="s">
        <v>307</v>
      </c>
      <c r="H228" s="158">
        <v>1</v>
      </c>
      <c r="I228" s="159"/>
      <c r="J228" s="160">
        <f t="shared" si="40"/>
        <v>0</v>
      </c>
      <c r="K228" s="161"/>
      <c r="L228" s="162"/>
      <c r="M228" s="163" t="s">
        <v>1</v>
      </c>
      <c r="N228" s="164" t="s">
        <v>40</v>
      </c>
      <c r="P228" s="150">
        <f t="shared" si="41"/>
        <v>0</v>
      </c>
      <c r="Q228" s="150">
        <v>0</v>
      </c>
      <c r="R228" s="150">
        <f t="shared" si="42"/>
        <v>0</v>
      </c>
      <c r="S228" s="150">
        <v>0</v>
      </c>
      <c r="T228" s="151">
        <f t="shared" si="43"/>
        <v>0</v>
      </c>
      <c r="AR228" s="152" t="s">
        <v>291</v>
      </c>
      <c r="AT228" s="152" t="s">
        <v>199</v>
      </c>
      <c r="AU228" s="152" t="s">
        <v>87</v>
      </c>
      <c r="AY228" s="13" t="s">
        <v>164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87</v>
      </c>
      <c r="BK228" s="153">
        <f t="shared" si="49"/>
        <v>0</v>
      </c>
      <c r="BL228" s="13" t="s">
        <v>359</v>
      </c>
      <c r="BM228" s="152" t="s">
        <v>1148</v>
      </c>
    </row>
    <row r="229" spans="2:65" s="1" customFormat="1" ht="21.75" customHeight="1">
      <c r="B229" s="139"/>
      <c r="C229" s="140" t="s">
        <v>1149</v>
      </c>
      <c r="D229" s="140" t="s">
        <v>166</v>
      </c>
      <c r="E229" s="141" t="s">
        <v>1150</v>
      </c>
      <c r="F229" s="142" t="s">
        <v>1151</v>
      </c>
      <c r="G229" s="143" t="s">
        <v>307</v>
      </c>
      <c r="H229" s="144">
        <v>2</v>
      </c>
      <c r="I229" s="145"/>
      <c r="J229" s="146">
        <f t="shared" si="40"/>
        <v>0</v>
      </c>
      <c r="K229" s="147"/>
      <c r="L229" s="28"/>
      <c r="M229" s="148" t="s">
        <v>1</v>
      </c>
      <c r="N229" s="149" t="s">
        <v>40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0</v>
      </c>
      <c r="T229" s="151">
        <f t="shared" si="43"/>
        <v>0</v>
      </c>
      <c r="AR229" s="152" t="s">
        <v>359</v>
      </c>
      <c r="AT229" s="152" t="s">
        <v>166</v>
      </c>
      <c r="AU229" s="152" t="s">
        <v>87</v>
      </c>
      <c r="AY229" s="13" t="s">
        <v>164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87</v>
      </c>
      <c r="BK229" s="153">
        <f t="shared" si="49"/>
        <v>0</v>
      </c>
      <c r="BL229" s="13" t="s">
        <v>359</v>
      </c>
      <c r="BM229" s="152" t="s">
        <v>1152</v>
      </c>
    </row>
    <row r="230" spans="2:65" s="1" customFormat="1" ht="16.5" customHeight="1">
      <c r="B230" s="139"/>
      <c r="C230" s="154" t="s">
        <v>1153</v>
      </c>
      <c r="D230" s="154" t="s">
        <v>199</v>
      </c>
      <c r="E230" s="155" t="s">
        <v>1154</v>
      </c>
      <c r="F230" s="156" t="s">
        <v>1155</v>
      </c>
      <c r="G230" s="157" t="s">
        <v>307</v>
      </c>
      <c r="H230" s="158">
        <v>2</v>
      </c>
      <c r="I230" s="159"/>
      <c r="J230" s="160">
        <f t="shared" si="40"/>
        <v>0</v>
      </c>
      <c r="K230" s="161"/>
      <c r="L230" s="162"/>
      <c r="M230" s="163" t="s">
        <v>1</v>
      </c>
      <c r="N230" s="164" t="s">
        <v>40</v>
      </c>
      <c r="P230" s="150">
        <f t="shared" si="41"/>
        <v>0</v>
      </c>
      <c r="Q230" s="150">
        <v>0</v>
      </c>
      <c r="R230" s="150">
        <f t="shared" si="42"/>
        <v>0</v>
      </c>
      <c r="S230" s="150">
        <v>0</v>
      </c>
      <c r="T230" s="151">
        <f t="shared" si="43"/>
        <v>0</v>
      </c>
      <c r="AR230" s="152" t="s">
        <v>291</v>
      </c>
      <c r="AT230" s="152" t="s">
        <v>199</v>
      </c>
      <c r="AU230" s="152" t="s">
        <v>87</v>
      </c>
      <c r="AY230" s="13" t="s">
        <v>164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87</v>
      </c>
      <c r="BK230" s="153">
        <f t="shared" si="49"/>
        <v>0</v>
      </c>
      <c r="BL230" s="13" t="s">
        <v>359</v>
      </c>
      <c r="BM230" s="152" t="s">
        <v>1156</v>
      </c>
    </row>
    <row r="231" spans="2:65" s="1" customFormat="1" ht="24.15" customHeight="1">
      <c r="B231" s="139"/>
      <c r="C231" s="140" t="s">
        <v>1157</v>
      </c>
      <c r="D231" s="140" t="s">
        <v>166</v>
      </c>
      <c r="E231" s="141" t="s">
        <v>1158</v>
      </c>
      <c r="F231" s="142" t="s">
        <v>1159</v>
      </c>
      <c r="G231" s="143" t="s">
        <v>307</v>
      </c>
      <c r="H231" s="144">
        <v>6</v>
      </c>
      <c r="I231" s="145"/>
      <c r="J231" s="146">
        <f t="shared" si="40"/>
        <v>0</v>
      </c>
      <c r="K231" s="147"/>
      <c r="L231" s="28"/>
      <c r="M231" s="148" t="s">
        <v>1</v>
      </c>
      <c r="N231" s="149" t="s">
        <v>40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0</v>
      </c>
      <c r="T231" s="151">
        <f t="shared" si="43"/>
        <v>0</v>
      </c>
      <c r="AR231" s="152" t="s">
        <v>359</v>
      </c>
      <c r="AT231" s="152" t="s">
        <v>166</v>
      </c>
      <c r="AU231" s="152" t="s">
        <v>87</v>
      </c>
      <c r="AY231" s="13" t="s">
        <v>164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87</v>
      </c>
      <c r="BK231" s="153">
        <f t="shared" si="49"/>
        <v>0</v>
      </c>
      <c r="BL231" s="13" t="s">
        <v>359</v>
      </c>
      <c r="BM231" s="152" t="s">
        <v>1160</v>
      </c>
    </row>
    <row r="232" spans="2:65" s="1" customFormat="1" ht="37.799999999999997" customHeight="1">
      <c r="B232" s="139"/>
      <c r="C232" s="154" t="s">
        <v>1161</v>
      </c>
      <c r="D232" s="154" t="s">
        <v>199</v>
      </c>
      <c r="E232" s="155" t="s">
        <v>1162</v>
      </c>
      <c r="F232" s="156" t="s">
        <v>1163</v>
      </c>
      <c r="G232" s="157" t="s">
        <v>307</v>
      </c>
      <c r="H232" s="158">
        <v>6</v>
      </c>
      <c r="I232" s="159"/>
      <c r="J232" s="160">
        <f t="shared" si="40"/>
        <v>0</v>
      </c>
      <c r="K232" s="161"/>
      <c r="L232" s="162"/>
      <c r="M232" s="163" t="s">
        <v>1</v>
      </c>
      <c r="N232" s="164" t="s">
        <v>40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291</v>
      </c>
      <c r="AT232" s="152" t="s">
        <v>199</v>
      </c>
      <c r="AU232" s="152" t="s">
        <v>87</v>
      </c>
      <c r="AY232" s="13" t="s">
        <v>164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87</v>
      </c>
      <c r="BK232" s="153">
        <f t="shared" si="49"/>
        <v>0</v>
      </c>
      <c r="BL232" s="13" t="s">
        <v>359</v>
      </c>
      <c r="BM232" s="152" t="s">
        <v>1164</v>
      </c>
    </row>
    <row r="233" spans="2:65" s="1" customFormat="1" ht="24.15" customHeight="1">
      <c r="B233" s="139"/>
      <c r="C233" s="140" t="s">
        <v>385</v>
      </c>
      <c r="D233" s="140" t="s">
        <v>166</v>
      </c>
      <c r="E233" s="141" t="s">
        <v>1165</v>
      </c>
      <c r="F233" s="142" t="s">
        <v>1166</v>
      </c>
      <c r="G233" s="143" t="s">
        <v>1113</v>
      </c>
      <c r="H233" s="144">
        <v>5</v>
      </c>
      <c r="I233" s="145"/>
      <c r="J233" s="146">
        <f t="shared" si="40"/>
        <v>0</v>
      </c>
      <c r="K233" s="147"/>
      <c r="L233" s="28"/>
      <c r="M233" s="148" t="s">
        <v>1</v>
      </c>
      <c r="N233" s="149" t="s">
        <v>40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359</v>
      </c>
      <c r="AT233" s="152" t="s">
        <v>166</v>
      </c>
      <c r="AU233" s="152" t="s">
        <v>87</v>
      </c>
      <c r="AY233" s="13" t="s">
        <v>164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87</v>
      </c>
      <c r="BK233" s="153">
        <f t="shared" si="49"/>
        <v>0</v>
      </c>
      <c r="BL233" s="13" t="s">
        <v>359</v>
      </c>
      <c r="BM233" s="152" t="s">
        <v>1167</v>
      </c>
    </row>
    <row r="234" spans="2:65" s="1" customFormat="1" ht="16.5" customHeight="1">
      <c r="B234" s="139"/>
      <c r="C234" s="154" t="s">
        <v>1168</v>
      </c>
      <c r="D234" s="154" t="s">
        <v>199</v>
      </c>
      <c r="E234" s="155" t="s">
        <v>1169</v>
      </c>
      <c r="F234" s="156" t="s">
        <v>1170</v>
      </c>
      <c r="G234" s="157" t="s">
        <v>307</v>
      </c>
      <c r="H234" s="158">
        <v>4</v>
      </c>
      <c r="I234" s="159"/>
      <c r="J234" s="160">
        <f t="shared" si="40"/>
        <v>0</v>
      </c>
      <c r="K234" s="161"/>
      <c r="L234" s="162"/>
      <c r="M234" s="163" t="s">
        <v>1</v>
      </c>
      <c r="N234" s="164" t="s">
        <v>40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291</v>
      </c>
      <c r="AT234" s="152" t="s">
        <v>199</v>
      </c>
      <c r="AU234" s="152" t="s">
        <v>87</v>
      </c>
      <c r="AY234" s="13" t="s">
        <v>164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87</v>
      </c>
      <c r="BK234" s="153">
        <f t="shared" si="49"/>
        <v>0</v>
      </c>
      <c r="BL234" s="13" t="s">
        <v>359</v>
      </c>
      <c r="BM234" s="152" t="s">
        <v>1171</v>
      </c>
    </row>
    <row r="235" spans="2:65" s="1" customFormat="1" ht="16.5" customHeight="1">
      <c r="B235" s="139"/>
      <c r="C235" s="154" t="s">
        <v>1172</v>
      </c>
      <c r="D235" s="154" t="s">
        <v>199</v>
      </c>
      <c r="E235" s="155" t="s">
        <v>1173</v>
      </c>
      <c r="F235" s="156" t="s">
        <v>1174</v>
      </c>
      <c r="G235" s="157" t="s">
        <v>307</v>
      </c>
      <c r="H235" s="158">
        <v>1</v>
      </c>
      <c r="I235" s="159"/>
      <c r="J235" s="160">
        <f t="shared" si="40"/>
        <v>0</v>
      </c>
      <c r="K235" s="161"/>
      <c r="L235" s="162"/>
      <c r="M235" s="163" t="s">
        <v>1</v>
      </c>
      <c r="N235" s="164" t="s">
        <v>40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291</v>
      </c>
      <c r="AT235" s="152" t="s">
        <v>199</v>
      </c>
      <c r="AU235" s="152" t="s">
        <v>87</v>
      </c>
      <c r="AY235" s="13" t="s">
        <v>164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87</v>
      </c>
      <c r="BK235" s="153">
        <f t="shared" si="49"/>
        <v>0</v>
      </c>
      <c r="BL235" s="13" t="s">
        <v>359</v>
      </c>
      <c r="BM235" s="152" t="s">
        <v>1175</v>
      </c>
    </row>
    <row r="236" spans="2:65" s="1" customFormat="1" ht="16.5" customHeight="1">
      <c r="B236" s="139"/>
      <c r="C236" s="140" t="s">
        <v>1176</v>
      </c>
      <c r="D236" s="140" t="s">
        <v>166</v>
      </c>
      <c r="E236" s="141" t="s">
        <v>1177</v>
      </c>
      <c r="F236" s="142" t="s">
        <v>1178</v>
      </c>
      <c r="G236" s="143" t="s">
        <v>1113</v>
      </c>
      <c r="H236" s="144">
        <v>1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40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359</v>
      </c>
      <c r="AT236" s="152" t="s">
        <v>166</v>
      </c>
      <c r="AU236" s="152" t="s">
        <v>87</v>
      </c>
      <c r="AY236" s="13" t="s">
        <v>164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87</v>
      </c>
      <c r="BK236" s="153">
        <f t="shared" si="49"/>
        <v>0</v>
      </c>
      <c r="BL236" s="13" t="s">
        <v>359</v>
      </c>
      <c r="BM236" s="152" t="s">
        <v>1179</v>
      </c>
    </row>
    <row r="237" spans="2:65" s="1" customFormat="1" ht="37.799999999999997" customHeight="1">
      <c r="B237" s="139"/>
      <c r="C237" s="154" t="s">
        <v>1180</v>
      </c>
      <c r="D237" s="154" t="s">
        <v>199</v>
      </c>
      <c r="E237" s="155" t="s">
        <v>1181</v>
      </c>
      <c r="F237" s="156" t="s">
        <v>1182</v>
      </c>
      <c r="G237" s="157" t="s">
        <v>307</v>
      </c>
      <c r="H237" s="158">
        <v>1</v>
      </c>
      <c r="I237" s="159"/>
      <c r="J237" s="160">
        <f t="shared" si="40"/>
        <v>0</v>
      </c>
      <c r="K237" s="161"/>
      <c r="L237" s="162"/>
      <c r="M237" s="163" t="s">
        <v>1</v>
      </c>
      <c r="N237" s="164" t="s">
        <v>40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291</v>
      </c>
      <c r="AT237" s="152" t="s">
        <v>199</v>
      </c>
      <c r="AU237" s="152" t="s">
        <v>87</v>
      </c>
      <c r="AY237" s="13" t="s">
        <v>164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87</v>
      </c>
      <c r="BK237" s="153">
        <f t="shared" si="49"/>
        <v>0</v>
      </c>
      <c r="BL237" s="13" t="s">
        <v>359</v>
      </c>
      <c r="BM237" s="152" t="s">
        <v>1183</v>
      </c>
    </row>
    <row r="238" spans="2:65" s="1" customFormat="1" ht="24.15" customHeight="1">
      <c r="B238" s="139"/>
      <c r="C238" s="140" t="s">
        <v>1184</v>
      </c>
      <c r="D238" s="140" t="s">
        <v>166</v>
      </c>
      <c r="E238" s="141" t="s">
        <v>1185</v>
      </c>
      <c r="F238" s="142" t="s">
        <v>1186</v>
      </c>
      <c r="G238" s="143" t="s">
        <v>1113</v>
      </c>
      <c r="H238" s="144">
        <v>1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40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359</v>
      </c>
      <c r="AT238" s="152" t="s">
        <v>166</v>
      </c>
      <c r="AU238" s="152" t="s">
        <v>87</v>
      </c>
      <c r="AY238" s="13" t="s">
        <v>164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87</v>
      </c>
      <c r="BK238" s="153">
        <f t="shared" si="49"/>
        <v>0</v>
      </c>
      <c r="BL238" s="13" t="s">
        <v>359</v>
      </c>
      <c r="BM238" s="152" t="s">
        <v>1187</v>
      </c>
    </row>
    <row r="239" spans="2:65" s="1" customFormat="1" ht="16.5" customHeight="1">
      <c r="B239" s="139"/>
      <c r="C239" s="154" t="s">
        <v>1188</v>
      </c>
      <c r="D239" s="154" t="s">
        <v>199</v>
      </c>
      <c r="E239" s="155" t="s">
        <v>1189</v>
      </c>
      <c r="F239" s="156" t="s">
        <v>1190</v>
      </c>
      <c r="G239" s="157" t="s">
        <v>307</v>
      </c>
      <c r="H239" s="158">
        <v>1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40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291</v>
      </c>
      <c r="AT239" s="152" t="s">
        <v>199</v>
      </c>
      <c r="AU239" s="152" t="s">
        <v>87</v>
      </c>
      <c r="AY239" s="13" t="s">
        <v>164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87</v>
      </c>
      <c r="BK239" s="153">
        <f t="shared" si="49"/>
        <v>0</v>
      </c>
      <c r="BL239" s="13" t="s">
        <v>359</v>
      </c>
      <c r="BM239" s="152" t="s">
        <v>1191</v>
      </c>
    </row>
    <row r="240" spans="2:65" s="1" customFormat="1" ht="21.75" customHeight="1">
      <c r="B240" s="139"/>
      <c r="C240" s="140" t="s">
        <v>1192</v>
      </c>
      <c r="D240" s="140" t="s">
        <v>166</v>
      </c>
      <c r="E240" s="141" t="s">
        <v>1193</v>
      </c>
      <c r="F240" s="142" t="s">
        <v>1194</v>
      </c>
      <c r="G240" s="143" t="s">
        <v>307</v>
      </c>
      <c r="H240" s="144">
        <v>2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40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359</v>
      </c>
      <c r="AT240" s="152" t="s">
        <v>166</v>
      </c>
      <c r="AU240" s="152" t="s">
        <v>87</v>
      </c>
      <c r="AY240" s="13" t="s">
        <v>164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87</v>
      </c>
      <c r="BK240" s="153">
        <f t="shared" si="49"/>
        <v>0</v>
      </c>
      <c r="BL240" s="13" t="s">
        <v>359</v>
      </c>
      <c r="BM240" s="152" t="s">
        <v>1195</v>
      </c>
    </row>
    <row r="241" spans="2:65" s="1" customFormat="1" ht="24.15" customHeight="1">
      <c r="B241" s="139"/>
      <c r="C241" s="154" t="s">
        <v>1196</v>
      </c>
      <c r="D241" s="154" t="s">
        <v>199</v>
      </c>
      <c r="E241" s="155" t="s">
        <v>1197</v>
      </c>
      <c r="F241" s="156" t="s">
        <v>1198</v>
      </c>
      <c r="G241" s="157" t="s">
        <v>307</v>
      </c>
      <c r="H241" s="158">
        <v>2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40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291</v>
      </c>
      <c r="AT241" s="152" t="s">
        <v>199</v>
      </c>
      <c r="AU241" s="152" t="s">
        <v>87</v>
      </c>
      <c r="AY241" s="13" t="s">
        <v>164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87</v>
      </c>
      <c r="BK241" s="153">
        <f t="shared" si="49"/>
        <v>0</v>
      </c>
      <c r="BL241" s="13" t="s">
        <v>359</v>
      </c>
      <c r="BM241" s="152" t="s">
        <v>1199</v>
      </c>
    </row>
    <row r="242" spans="2:65" s="1" customFormat="1" ht="24.15" customHeight="1">
      <c r="B242" s="139"/>
      <c r="C242" s="140" t="s">
        <v>1200</v>
      </c>
      <c r="D242" s="140" t="s">
        <v>166</v>
      </c>
      <c r="E242" s="141" t="s">
        <v>1201</v>
      </c>
      <c r="F242" s="142" t="s">
        <v>1202</v>
      </c>
      <c r="G242" s="143" t="s">
        <v>1113</v>
      </c>
      <c r="H242" s="144">
        <v>1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40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359</v>
      </c>
      <c r="AT242" s="152" t="s">
        <v>166</v>
      </c>
      <c r="AU242" s="152" t="s">
        <v>87</v>
      </c>
      <c r="AY242" s="13" t="s">
        <v>164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87</v>
      </c>
      <c r="BK242" s="153">
        <f t="shared" si="49"/>
        <v>0</v>
      </c>
      <c r="BL242" s="13" t="s">
        <v>359</v>
      </c>
      <c r="BM242" s="152" t="s">
        <v>1203</v>
      </c>
    </row>
    <row r="243" spans="2:65" s="1" customFormat="1" ht="33" customHeight="1">
      <c r="B243" s="139"/>
      <c r="C243" s="154" t="s">
        <v>1204</v>
      </c>
      <c r="D243" s="154" t="s">
        <v>199</v>
      </c>
      <c r="E243" s="155" t="s">
        <v>1205</v>
      </c>
      <c r="F243" s="156" t="s">
        <v>1206</v>
      </c>
      <c r="G243" s="157" t="s">
        <v>307</v>
      </c>
      <c r="H243" s="158">
        <v>1</v>
      </c>
      <c r="I243" s="159"/>
      <c r="J243" s="160">
        <f t="shared" si="40"/>
        <v>0</v>
      </c>
      <c r="K243" s="161"/>
      <c r="L243" s="162"/>
      <c r="M243" s="163" t="s">
        <v>1</v>
      </c>
      <c r="N243" s="164" t="s">
        <v>40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291</v>
      </c>
      <c r="AT243" s="152" t="s">
        <v>199</v>
      </c>
      <c r="AU243" s="152" t="s">
        <v>87</v>
      </c>
      <c r="AY243" s="13" t="s">
        <v>164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87</v>
      </c>
      <c r="BK243" s="153">
        <f t="shared" si="49"/>
        <v>0</v>
      </c>
      <c r="BL243" s="13" t="s">
        <v>359</v>
      </c>
      <c r="BM243" s="152" t="s">
        <v>1207</v>
      </c>
    </row>
    <row r="244" spans="2:65" s="1" customFormat="1" ht="24.15" customHeight="1">
      <c r="B244" s="139"/>
      <c r="C244" s="140" t="s">
        <v>436</v>
      </c>
      <c r="D244" s="140" t="s">
        <v>166</v>
      </c>
      <c r="E244" s="141" t="s">
        <v>1208</v>
      </c>
      <c r="F244" s="142" t="s">
        <v>1209</v>
      </c>
      <c r="G244" s="143" t="s">
        <v>307</v>
      </c>
      <c r="H244" s="144">
        <v>6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40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359</v>
      </c>
      <c r="AT244" s="152" t="s">
        <v>166</v>
      </c>
      <c r="AU244" s="152" t="s">
        <v>87</v>
      </c>
      <c r="AY244" s="13" t="s">
        <v>164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87</v>
      </c>
      <c r="BK244" s="153">
        <f t="shared" si="49"/>
        <v>0</v>
      </c>
      <c r="BL244" s="13" t="s">
        <v>359</v>
      </c>
      <c r="BM244" s="152" t="s">
        <v>1210</v>
      </c>
    </row>
    <row r="245" spans="2:65" s="1" customFormat="1" ht="24.15" customHeight="1">
      <c r="B245" s="139"/>
      <c r="C245" s="154" t="s">
        <v>1211</v>
      </c>
      <c r="D245" s="154" t="s">
        <v>199</v>
      </c>
      <c r="E245" s="155" t="s">
        <v>1212</v>
      </c>
      <c r="F245" s="156" t="s">
        <v>1213</v>
      </c>
      <c r="G245" s="157" t="s">
        <v>307</v>
      </c>
      <c r="H245" s="158">
        <v>4</v>
      </c>
      <c r="I245" s="159"/>
      <c r="J245" s="160">
        <f t="shared" si="40"/>
        <v>0</v>
      </c>
      <c r="K245" s="161"/>
      <c r="L245" s="162"/>
      <c r="M245" s="163" t="s">
        <v>1</v>
      </c>
      <c r="N245" s="164" t="s">
        <v>40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291</v>
      </c>
      <c r="AT245" s="152" t="s">
        <v>199</v>
      </c>
      <c r="AU245" s="152" t="s">
        <v>87</v>
      </c>
      <c r="AY245" s="13" t="s">
        <v>164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87</v>
      </c>
      <c r="BK245" s="153">
        <f t="shared" si="49"/>
        <v>0</v>
      </c>
      <c r="BL245" s="13" t="s">
        <v>359</v>
      </c>
      <c r="BM245" s="152" t="s">
        <v>1214</v>
      </c>
    </row>
    <row r="246" spans="2:65" s="1" customFormat="1" ht="24.15" customHeight="1">
      <c r="B246" s="139"/>
      <c r="C246" s="154" t="s">
        <v>1215</v>
      </c>
      <c r="D246" s="154" t="s">
        <v>199</v>
      </c>
      <c r="E246" s="155" t="s">
        <v>1216</v>
      </c>
      <c r="F246" s="156" t="s">
        <v>1217</v>
      </c>
      <c r="G246" s="157" t="s">
        <v>307</v>
      </c>
      <c r="H246" s="158">
        <v>1</v>
      </c>
      <c r="I246" s="159"/>
      <c r="J246" s="160">
        <f t="shared" si="40"/>
        <v>0</v>
      </c>
      <c r="K246" s="161"/>
      <c r="L246" s="162"/>
      <c r="M246" s="163" t="s">
        <v>1</v>
      </c>
      <c r="N246" s="164" t="s">
        <v>40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291</v>
      </c>
      <c r="AT246" s="152" t="s">
        <v>199</v>
      </c>
      <c r="AU246" s="152" t="s">
        <v>87</v>
      </c>
      <c r="AY246" s="13" t="s">
        <v>164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87</v>
      </c>
      <c r="BK246" s="153">
        <f t="shared" si="49"/>
        <v>0</v>
      </c>
      <c r="BL246" s="13" t="s">
        <v>359</v>
      </c>
      <c r="BM246" s="152" t="s">
        <v>1218</v>
      </c>
    </row>
    <row r="247" spans="2:65" s="1" customFormat="1" ht="24.15" customHeight="1">
      <c r="B247" s="139"/>
      <c r="C247" s="154" t="s">
        <v>1219</v>
      </c>
      <c r="D247" s="154" t="s">
        <v>199</v>
      </c>
      <c r="E247" s="155" t="s">
        <v>1220</v>
      </c>
      <c r="F247" s="156" t="s">
        <v>1221</v>
      </c>
      <c r="G247" s="157" t="s">
        <v>307</v>
      </c>
      <c r="H247" s="158">
        <v>1</v>
      </c>
      <c r="I247" s="159"/>
      <c r="J247" s="160">
        <f t="shared" si="40"/>
        <v>0</v>
      </c>
      <c r="K247" s="161"/>
      <c r="L247" s="162"/>
      <c r="M247" s="163" t="s">
        <v>1</v>
      </c>
      <c r="N247" s="164" t="s">
        <v>40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291</v>
      </c>
      <c r="AT247" s="152" t="s">
        <v>199</v>
      </c>
      <c r="AU247" s="152" t="s">
        <v>87</v>
      </c>
      <c r="AY247" s="13" t="s">
        <v>164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87</v>
      </c>
      <c r="BK247" s="153">
        <f t="shared" si="49"/>
        <v>0</v>
      </c>
      <c r="BL247" s="13" t="s">
        <v>359</v>
      </c>
      <c r="BM247" s="152" t="s">
        <v>1222</v>
      </c>
    </row>
    <row r="248" spans="2:65" s="1" customFormat="1" ht="33" customHeight="1">
      <c r="B248" s="139"/>
      <c r="C248" s="140" t="s">
        <v>1223</v>
      </c>
      <c r="D248" s="140" t="s">
        <v>166</v>
      </c>
      <c r="E248" s="141" t="s">
        <v>1224</v>
      </c>
      <c r="F248" s="142" t="s">
        <v>1225</v>
      </c>
      <c r="G248" s="143" t="s">
        <v>307</v>
      </c>
      <c r="H248" s="144">
        <v>1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40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359</v>
      </c>
      <c r="AT248" s="152" t="s">
        <v>166</v>
      </c>
      <c r="AU248" s="152" t="s">
        <v>87</v>
      </c>
      <c r="AY248" s="13" t="s">
        <v>164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87</v>
      </c>
      <c r="BK248" s="153">
        <f t="shared" si="49"/>
        <v>0</v>
      </c>
      <c r="BL248" s="13" t="s">
        <v>359</v>
      </c>
      <c r="BM248" s="152" t="s">
        <v>1226</v>
      </c>
    </row>
    <row r="249" spans="2:65" s="1" customFormat="1" ht="37.799999999999997" customHeight="1">
      <c r="B249" s="139"/>
      <c r="C249" s="154" t="s">
        <v>1227</v>
      </c>
      <c r="D249" s="154" t="s">
        <v>199</v>
      </c>
      <c r="E249" s="155" t="s">
        <v>1228</v>
      </c>
      <c r="F249" s="156" t="s">
        <v>1229</v>
      </c>
      <c r="G249" s="157" t="s">
        <v>307</v>
      </c>
      <c r="H249" s="158">
        <v>1</v>
      </c>
      <c r="I249" s="159"/>
      <c r="J249" s="160">
        <f t="shared" si="40"/>
        <v>0</v>
      </c>
      <c r="K249" s="161"/>
      <c r="L249" s="162"/>
      <c r="M249" s="163" t="s">
        <v>1</v>
      </c>
      <c r="N249" s="164" t="s">
        <v>40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291</v>
      </c>
      <c r="AT249" s="152" t="s">
        <v>199</v>
      </c>
      <c r="AU249" s="152" t="s">
        <v>87</v>
      </c>
      <c r="AY249" s="13" t="s">
        <v>164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87</v>
      </c>
      <c r="BK249" s="153">
        <f t="shared" si="49"/>
        <v>0</v>
      </c>
      <c r="BL249" s="13" t="s">
        <v>359</v>
      </c>
      <c r="BM249" s="152" t="s">
        <v>1230</v>
      </c>
    </row>
    <row r="250" spans="2:65" s="1" customFormat="1" ht="21.75" customHeight="1">
      <c r="B250" s="139"/>
      <c r="C250" s="140" t="s">
        <v>1231</v>
      </c>
      <c r="D250" s="140" t="s">
        <v>166</v>
      </c>
      <c r="E250" s="141" t="s">
        <v>1232</v>
      </c>
      <c r="F250" s="142" t="s">
        <v>1233</v>
      </c>
      <c r="G250" s="143" t="s">
        <v>307</v>
      </c>
      <c r="H250" s="144">
        <v>1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40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359</v>
      </c>
      <c r="AT250" s="152" t="s">
        <v>166</v>
      </c>
      <c r="AU250" s="152" t="s">
        <v>87</v>
      </c>
      <c r="AY250" s="13" t="s">
        <v>164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87</v>
      </c>
      <c r="BK250" s="153">
        <f t="shared" si="49"/>
        <v>0</v>
      </c>
      <c r="BL250" s="13" t="s">
        <v>359</v>
      </c>
      <c r="BM250" s="152" t="s">
        <v>1234</v>
      </c>
    </row>
    <row r="251" spans="2:65" s="1" customFormat="1" ht="24.15" customHeight="1">
      <c r="B251" s="139"/>
      <c r="C251" s="154" t="s">
        <v>1235</v>
      </c>
      <c r="D251" s="154" t="s">
        <v>199</v>
      </c>
      <c r="E251" s="155" t="s">
        <v>1236</v>
      </c>
      <c r="F251" s="156" t="s">
        <v>1237</v>
      </c>
      <c r="G251" s="157" t="s">
        <v>307</v>
      </c>
      <c r="H251" s="158">
        <v>1</v>
      </c>
      <c r="I251" s="159"/>
      <c r="J251" s="160">
        <f t="shared" si="40"/>
        <v>0</v>
      </c>
      <c r="K251" s="161"/>
      <c r="L251" s="162"/>
      <c r="M251" s="163" t="s">
        <v>1</v>
      </c>
      <c r="N251" s="164" t="s">
        <v>40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291</v>
      </c>
      <c r="AT251" s="152" t="s">
        <v>199</v>
      </c>
      <c r="AU251" s="152" t="s">
        <v>87</v>
      </c>
      <c r="AY251" s="13" t="s">
        <v>164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87</v>
      </c>
      <c r="BK251" s="153">
        <f t="shared" si="49"/>
        <v>0</v>
      </c>
      <c r="BL251" s="13" t="s">
        <v>359</v>
      </c>
      <c r="BM251" s="152" t="s">
        <v>1238</v>
      </c>
    </row>
    <row r="252" spans="2:65" s="1" customFormat="1" ht="24.15" customHeight="1">
      <c r="B252" s="139"/>
      <c r="C252" s="140" t="s">
        <v>1239</v>
      </c>
      <c r="D252" s="140" t="s">
        <v>166</v>
      </c>
      <c r="E252" s="141" t="s">
        <v>1240</v>
      </c>
      <c r="F252" s="142" t="s">
        <v>1241</v>
      </c>
      <c r="G252" s="143" t="s">
        <v>307</v>
      </c>
      <c r="H252" s="144">
        <v>1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40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359</v>
      </c>
      <c r="AT252" s="152" t="s">
        <v>166</v>
      </c>
      <c r="AU252" s="152" t="s">
        <v>87</v>
      </c>
      <c r="AY252" s="13" t="s">
        <v>164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87</v>
      </c>
      <c r="BK252" s="153">
        <f t="shared" si="49"/>
        <v>0</v>
      </c>
      <c r="BL252" s="13" t="s">
        <v>359</v>
      </c>
      <c r="BM252" s="152" t="s">
        <v>1242</v>
      </c>
    </row>
    <row r="253" spans="2:65" s="1" customFormat="1" ht="16.5" customHeight="1">
      <c r="B253" s="139"/>
      <c r="C253" s="154" t="s">
        <v>1243</v>
      </c>
      <c r="D253" s="154" t="s">
        <v>199</v>
      </c>
      <c r="E253" s="155" t="s">
        <v>1244</v>
      </c>
      <c r="F253" s="156" t="s">
        <v>1245</v>
      </c>
      <c r="G253" s="157" t="s">
        <v>307</v>
      </c>
      <c r="H253" s="158">
        <v>1</v>
      </c>
      <c r="I253" s="159"/>
      <c r="J253" s="160">
        <f t="shared" si="40"/>
        <v>0</v>
      </c>
      <c r="K253" s="161"/>
      <c r="L253" s="162"/>
      <c r="M253" s="163" t="s">
        <v>1</v>
      </c>
      <c r="N253" s="164" t="s">
        <v>40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291</v>
      </c>
      <c r="AT253" s="152" t="s">
        <v>199</v>
      </c>
      <c r="AU253" s="152" t="s">
        <v>87</v>
      </c>
      <c r="AY253" s="13" t="s">
        <v>164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87</v>
      </c>
      <c r="BK253" s="153">
        <f t="shared" si="49"/>
        <v>0</v>
      </c>
      <c r="BL253" s="13" t="s">
        <v>359</v>
      </c>
      <c r="BM253" s="152" t="s">
        <v>1246</v>
      </c>
    </row>
    <row r="254" spans="2:65" s="1" customFormat="1" ht="24.15" customHeight="1">
      <c r="B254" s="139"/>
      <c r="C254" s="140" t="s">
        <v>1247</v>
      </c>
      <c r="D254" s="140" t="s">
        <v>166</v>
      </c>
      <c r="E254" s="141" t="s">
        <v>1248</v>
      </c>
      <c r="F254" s="142" t="s">
        <v>1249</v>
      </c>
      <c r="G254" s="143" t="s">
        <v>307</v>
      </c>
      <c r="H254" s="144">
        <v>5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40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359</v>
      </c>
      <c r="AT254" s="152" t="s">
        <v>166</v>
      </c>
      <c r="AU254" s="152" t="s">
        <v>87</v>
      </c>
      <c r="AY254" s="13" t="s">
        <v>164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87</v>
      </c>
      <c r="BK254" s="153">
        <f t="shared" si="49"/>
        <v>0</v>
      </c>
      <c r="BL254" s="13" t="s">
        <v>359</v>
      </c>
      <c r="BM254" s="152" t="s">
        <v>1250</v>
      </c>
    </row>
    <row r="255" spans="2:65" s="1" customFormat="1" ht="49.05" customHeight="1">
      <c r="B255" s="139"/>
      <c r="C255" s="154" t="s">
        <v>1251</v>
      </c>
      <c r="D255" s="154" t="s">
        <v>199</v>
      </c>
      <c r="E255" s="155" t="s">
        <v>1252</v>
      </c>
      <c r="F255" s="156" t="s">
        <v>1253</v>
      </c>
      <c r="G255" s="157" t="s">
        <v>307</v>
      </c>
      <c r="H255" s="158">
        <v>5</v>
      </c>
      <c r="I255" s="159"/>
      <c r="J255" s="160">
        <f t="shared" si="40"/>
        <v>0</v>
      </c>
      <c r="K255" s="161"/>
      <c r="L255" s="162"/>
      <c r="M255" s="163" t="s">
        <v>1</v>
      </c>
      <c r="N255" s="164" t="s">
        <v>40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291</v>
      </c>
      <c r="AT255" s="152" t="s">
        <v>199</v>
      </c>
      <c r="AU255" s="152" t="s">
        <v>87</v>
      </c>
      <c r="AY255" s="13" t="s">
        <v>164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87</v>
      </c>
      <c r="BK255" s="153">
        <f t="shared" si="49"/>
        <v>0</v>
      </c>
      <c r="BL255" s="13" t="s">
        <v>359</v>
      </c>
      <c r="BM255" s="152" t="s">
        <v>1254</v>
      </c>
    </row>
    <row r="256" spans="2:65" s="1" customFormat="1" ht="24.15" customHeight="1">
      <c r="B256" s="139"/>
      <c r="C256" s="140" t="s">
        <v>1255</v>
      </c>
      <c r="D256" s="140" t="s">
        <v>166</v>
      </c>
      <c r="E256" s="141" t="s">
        <v>1256</v>
      </c>
      <c r="F256" s="142" t="s">
        <v>1257</v>
      </c>
      <c r="G256" s="143" t="s">
        <v>307</v>
      </c>
      <c r="H256" s="144">
        <v>1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40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359</v>
      </c>
      <c r="AT256" s="152" t="s">
        <v>166</v>
      </c>
      <c r="AU256" s="152" t="s">
        <v>87</v>
      </c>
      <c r="AY256" s="13" t="s">
        <v>164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87</v>
      </c>
      <c r="BK256" s="153">
        <f t="shared" si="49"/>
        <v>0</v>
      </c>
      <c r="BL256" s="13" t="s">
        <v>359</v>
      </c>
      <c r="BM256" s="152" t="s">
        <v>1258</v>
      </c>
    </row>
    <row r="257" spans="2:65" s="1" customFormat="1" ht="44.25" customHeight="1">
      <c r="B257" s="139"/>
      <c r="C257" s="154" t="s">
        <v>1259</v>
      </c>
      <c r="D257" s="154" t="s">
        <v>199</v>
      </c>
      <c r="E257" s="155" t="s">
        <v>1260</v>
      </c>
      <c r="F257" s="156" t="s">
        <v>1261</v>
      </c>
      <c r="G257" s="157" t="s">
        <v>307</v>
      </c>
      <c r="H257" s="158">
        <v>1</v>
      </c>
      <c r="I257" s="159"/>
      <c r="J257" s="160">
        <f t="shared" si="40"/>
        <v>0</v>
      </c>
      <c r="K257" s="161"/>
      <c r="L257" s="162"/>
      <c r="M257" s="163" t="s">
        <v>1</v>
      </c>
      <c r="N257" s="164" t="s">
        <v>40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291</v>
      </c>
      <c r="AT257" s="152" t="s">
        <v>199</v>
      </c>
      <c r="AU257" s="152" t="s">
        <v>87</v>
      </c>
      <c r="AY257" s="13" t="s">
        <v>164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87</v>
      </c>
      <c r="BK257" s="153">
        <f t="shared" si="49"/>
        <v>0</v>
      </c>
      <c r="BL257" s="13" t="s">
        <v>359</v>
      </c>
      <c r="BM257" s="152" t="s">
        <v>1262</v>
      </c>
    </row>
    <row r="258" spans="2:65" s="1" customFormat="1" ht="24.15" customHeight="1">
      <c r="B258" s="139"/>
      <c r="C258" s="140" t="s">
        <v>1263</v>
      </c>
      <c r="D258" s="140" t="s">
        <v>166</v>
      </c>
      <c r="E258" s="141" t="s">
        <v>1264</v>
      </c>
      <c r="F258" s="142" t="s">
        <v>1265</v>
      </c>
      <c r="G258" s="143" t="s">
        <v>307</v>
      </c>
      <c r="H258" s="144">
        <v>1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40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359</v>
      </c>
      <c r="AT258" s="152" t="s">
        <v>166</v>
      </c>
      <c r="AU258" s="152" t="s">
        <v>87</v>
      </c>
      <c r="AY258" s="13" t="s">
        <v>164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87</v>
      </c>
      <c r="BK258" s="153">
        <f t="shared" si="49"/>
        <v>0</v>
      </c>
      <c r="BL258" s="13" t="s">
        <v>359</v>
      </c>
      <c r="BM258" s="152" t="s">
        <v>1266</v>
      </c>
    </row>
    <row r="259" spans="2:65" s="1" customFormat="1" ht="49.05" customHeight="1">
      <c r="B259" s="139"/>
      <c r="C259" s="154" t="s">
        <v>1267</v>
      </c>
      <c r="D259" s="154" t="s">
        <v>199</v>
      </c>
      <c r="E259" s="155" t="s">
        <v>1268</v>
      </c>
      <c r="F259" s="156" t="s">
        <v>1269</v>
      </c>
      <c r="G259" s="157" t="s">
        <v>307</v>
      </c>
      <c r="H259" s="158">
        <v>1</v>
      </c>
      <c r="I259" s="159"/>
      <c r="J259" s="160">
        <f t="shared" si="40"/>
        <v>0</v>
      </c>
      <c r="K259" s="161"/>
      <c r="L259" s="162"/>
      <c r="M259" s="163" t="s">
        <v>1</v>
      </c>
      <c r="N259" s="164" t="s">
        <v>40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291</v>
      </c>
      <c r="AT259" s="152" t="s">
        <v>199</v>
      </c>
      <c r="AU259" s="152" t="s">
        <v>87</v>
      </c>
      <c r="AY259" s="13" t="s">
        <v>164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87</v>
      </c>
      <c r="BK259" s="153">
        <f t="shared" si="49"/>
        <v>0</v>
      </c>
      <c r="BL259" s="13" t="s">
        <v>359</v>
      </c>
      <c r="BM259" s="152" t="s">
        <v>1270</v>
      </c>
    </row>
    <row r="260" spans="2:65" s="1" customFormat="1" ht="24.15" customHeight="1">
      <c r="B260" s="139"/>
      <c r="C260" s="140" t="s">
        <v>1271</v>
      </c>
      <c r="D260" s="140" t="s">
        <v>166</v>
      </c>
      <c r="E260" s="141" t="s">
        <v>1272</v>
      </c>
      <c r="F260" s="142" t="s">
        <v>1273</v>
      </c>
      <c r="G260" s="143" t="s">
        <v>307</v>
      </c>
      <c r="H260" s="144">
        <v>2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40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0</v>
      </c>
      <c r="T260" s="151">
        <f t="shared" si="43"/>
        <v>0</v>
      </c>
      <c r="AR260" s="152" t="s">
        <v>359</v>
      </c>
      <c r="AT260" s="152" t="s">
        <v>166</v>
      </c>
      <c r="AU260" s="152" t="s">
        <v>87</v>
      </c>
      <c r="AY260" s="13" t="s">
        <v>164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87</v>
      </c>
      <c r="BK260" s="153">
        <f t="shared" si="49"/>
        <v>0</v>
      </c>
      <c r="BL260" s="13" t="s">
        <v>359</v>
      </c>
      <c r="BM260" s="152" t="s">
        <v>1274</v>
      </c>
    </row>
    <row r="261" spans="2:65" s="1" customFormat="1" ht="16.5" customHeight="1">
      <c r="B261" s="139"/>
      <c r="C261" s="154" t="s">
        <v>1275</v>
      </c>
      <c r="D261" s="154" t="s">
        <v>199</v>
      </c>
      <c r="E261" s="155" t="s">
        <v>1276</v>
      </c>
      <c r="F261" s="156" t="s">
        <v>1277</v>
      </c>
      <c r="G261" s="157" t="s">
        <v>307</v>
      </c>
      <c r="H261" s="158">
        <v>2</v>
      </c>
      <c r="I261" s="159"/>
      <c r="J261" s="160">
        <f t="shared" si="40"/>
        <v>0</v>
      </c>
      <c r="K261" s="161"/>
      <c r="L261" s="162"/>
      <c r="M261" s="163" t="s">
        <v>1</v>
      </c>
      <c r="N261" s="164" t="s">
        <v>40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0</v>
      </c>
      <c r="T261" s="151">
        <f t="shared" si="43"/>
        <v>0</v>
      </c>
      <c r="AR261" s="152" t="s">
        <v>291</v>
      </c>
      <c r="AT261" s="152" t="s">
        <v>199</v>
      </c>
      <c r="AU261" s="152" t="s">
        <v>87</v>
      </c>
      <c r="AY261" s="13" t="s">
        <v>164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87</v>
      </c>
      <c r="BK261" s="153">
        <f t="shared" si="49"/>
        <v>0</v>
      </c>
      <c r="BL261" s="13" t="s">
        <v>359</v>
      </c>
      <c r="BM261" s="152" t="s">
        <v>1278</v>
      </c>
    </row>
    <row r="262" spans="2:65" s="1" customFormat="1" ht="24.15" customHeight="1">
      <c r="B262" s="139"/>
      <c r="C262" s="140" t="s">
        <v>514</v>
      </c>
      <c r="D262" s="140" t="s">
        <v>166</v>
      </c>
      <c r="E262" s="141" t="s">
        <v>1279</v>
      </c>
      <c r="F262" s="142" t="s">
        <v>1280</v>
      </c>
      <c r="G262" s="143" t="s">
        <v>428</v>
      </c>
      <c r="H262" s="165"/>
      <c r="I262" s="145"/>
      <c r="J262" s="146">
        <f t="shared" si="40"/>
        <v>0</v>
      </c>
      <c r="K262" s="147"/>
      <c r="L262" s="28"/>
      <c r="M262" s="148" t="s">
        <v>1</v>
      </c>
      <c r="N262" s="149" t="s">
        <v>40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359</v>
      </c>
      <c r="AT262" s="152" t="s">
        <v>166</v>
      </c>
      <c r="AU262" s="152" t="s">
        <v>87</v>
      </c>
      <c r="AY262" s="13" t="s">
        <v>164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87</v>
      </c>
      <c r="BK262" s="153">
        <f t="shared" si="49"/>
        <v>0</v>
      </c>
      <c r="BL262" s="13" t="s">
        <v>359</v>
      </c>
      <c r="BM262" s="152" t="s">
        <v>1281</v>
      </c>
    </row>
    <row r="263" spans="2:65" s="1" customFormat="1" ht="24.15" customHeight="1">
      <c r="B263" s="139"/>
      <c r="C263" s="140" t="s">
        <v>518</v>
      </c>
      <c r="D263" s="140" t="s">
        <v>166</v>
      </c>
      <c r="E263" s="141" t="s">
        <v>1282</v>
      </c>
      <c r="F263" s="142" t="s">
        <v>1283</v>
      </c>
      <c r="G263" s="143" t="s">
        <v>428</v>
      </c>
      <c r="H263" s="165"/>
      <c r="I263" s="145"/>
      <c r="J263" s="146">
        <f t="shared" si="40"/>
        <v>0</v>
      </c>
      <c r="K263" s="147"/>
      <c r="L263" s="28"/>
      <c r="M263" s="148" t="s">
        <v>1</v>
      </c>
      <c r="N263" s="149" t="s">
        <v>40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359</v>
      </c>
      <c r="AT263" s="152" t="s">
        <v>166</v>
      </c>
      <c r="AU263" s="152" t="s">
        <v>87</v>
      </c>
      <c r="AY263" s="13" t="s">
        <v>164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87</v>
      </c>
      <c r="BK263" s="153">
        <f t="shared" si="49"/>
        <v>0</v>
      </c>
      <c r="BL263" s="13" t="s">
        <v>359</v>
      </c>
      <c r="BM263" s="152" t="s">
        <v>1284</v>
      </c>
    </row>
    <row r="264" spans="2:65" s="11" customFormat="1" ht="25.95" customHeight="1">
      <c r="B264" s="127"/>
      <c r="D264" s="128" t="s">
        <v>73</v>
      </c>
      <c r="E264" s="129" t="s">
        <v>199</v>
      </c>
      <c r="F264" s="129" t="s">
        <v>751</v>
      </c>
      <c r="I264" s="130"/>
      <c r="J264" s="131">
        <f>BK264</f>
        <v>0</v>
      </c>
      <c r="L264" s="127"/>
      <c r="M264" s="132"/>
      <c r="P264" s="133">
        <f>P265</f>
        <v>0</v>
      </c>
      <c r="R264" s="133">
        <f>R265</f>
        <v>0</v>
      </c>
      <c r="T264" s="134">
        <f>T265</f>
        <v>0</v>
      </c>
      <c r="AR264" s="128" t="s">
        <v>175</v>
      </c>
      <c r="AT264" s="135" t="s">
        <v>73</v>
      </c>
      <c r="AU264" s="135" t="s">
        <v>74</v>
      </c>
      <c r="AY264" s="128" t="s">
        <v>164</v>
      </c>
      <c r="BK264" s="136">
        <f>BK265</f>
        <v>0</v>
      </c>
    </row>
    <row r="265" spans="2:65" s="11" customFormat="1" ht="22.8" customHeight="1">
      <c r="B265" s="127"/>
      <c r="D265" s="128" t="s">
        <v>73</v>
      </c>
      <c r="E265" s="137" t="s">
        <v>1285</v>
      </c>
      <c r="F265" s="137" t="s">
        <v>1286</v>
      </c>
      <c r="I265" s="130"/>
      <c r="J265" s="138">
        <f>BK265</f>
        <v>0</v>
      </c>
      <c r="L265" s="127"/>
      <c r="M265" s="132"/>
      <c r="P265" s="133">
        <f>SUM(P266:P268)</f>
        <v>0</v>
      </c>
      <c r="R265" s="133">
        <f>SUM(R266:R268)</f>
        <v>0</v>
      </c>
      <c r="T265" s="134">
        <f>SUM(T266:T268)</f>
        <v>0</v>
      </c>
      <c r="AR265" s="128" t="s">
        <v>175</v>
      </c>
      <c r="AT265" s="135" t="s">
        <v>73</v>
      </c>
      <c r="AU265" s="135" t="s">
        <v>81</v>
      </c>
      <c r="AY265" s="128" t="s">
        <v>164</v>
      </c>
      <c r="BK265" s="136">
        <f>SUM(BK266:BK268)</f>
        <v>0</v>
      </c>
    </row>
    <row r="266" spans="2:65" s="1" customFormat="1" ht="16.5" customHeight="1">
      <c r="B266" s="139"/>
      <c r="C266" s="154" t="s">
        <v>1287</v>
      </c>
      <c r="D266" s="154" t="s">
        <v>199</v>
      </c>
      <c r="E266" s="155" t="s">
        <v>1288</v>
      </c>
      <c r="F266" s="156" t="s">
        <v>1289</v>
      </c>
      <c r="G266" s="157" t="s">
        <v>307</v>
      </c>
      <c r="H266" s="158">
        <v>10</v>
      </c>
      <c r="I266" s="159"/>
      <c r="J266" s="160">
        <f>ROUND(I266*H266,2)</f>
        <v>0</v>
      </c>
      <c r="K266" s="161"/>
      <c r="L266" s="162"/>
      <c r="M266" s="163" t="s">
        <v>1</v>
      </c>
      <c r="N266" s="164" t="s">
        <v>40</v>
      </c>
      <c r="P266" s="150">
        <f>O266*H266</f>
        <v>0</v>
      </c>
      <c r="Q266" s="150">
        <v>0</v>
      </c>
      <c r="R266" s="150">
        <f>Q266*H266</f>
        <v>0</v>
      </c>
      <c r="S266" s="150">
        <v>0</v>
      </c>
      <c r="T266" s="151">
        <f>S266*H266</f>
        <v>0</v>
      </c>
      <c r="AR266" s="152" t="s">
        <v>1290</v>
      </c>
      <c r="AT266" s="152" t="s">
        <v>199</v>
      </c>
      <c r="AU266" s="152" t="s">
        <v>87</v>
      </c>
      <c r="AY266" s="13" t="s">
        <v>164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3" t="s">
        <v>87</v>
      </c>
      <c r="BK266" s="153">
        <f>ROUND(I266*H266,2)</f>
        <v>0</v>
      </c>
      <c r="BL266" s="13" t="s">
        <v>425</v>
      </c>
      <c r="BM266" s="152" t="s">
        <v>1291</v>
      </c>
    </row>
    <row r="267" spans="2:65" s="1" customFormat="1" ht="24.15" customHeight="1">
      <c r="B267" s="139"/>
      <c r="C267" s="140" t="s">
        <v>1292</v>
      </c>
      <c r="D267" s="140" t="s">
        <v>166</v>
      </c>
      <c r="E267" s="141" t="s">
        <v>1293</v>
      </c>
      <c r="F267" s="142" t="s">
        <v>1294</v>
      </c>
      <c r="G267" s="143" t="s">
        <v>307</v>
      </c>
      <c r="H267" s="144">
        <v>1</v>
      </c>
      <c r="I267" s="145"/>
      <c r="J267" s="146">
        <f>ROUND(I267*H267,2)</f>
        <v>0</v>
      </c>
      <c r="K267" s="147"/>
      <c r="L267" s="28"/>
      <c r="M267" s="148" t="s">
        <v>1</v>
      </c>
      <c r="N267" s="149" t="s">
        <v>40</v>
      </c>
      <c r="P267" s="150">
        <f>O267*H267</f>
        <v>0</v>
      </c>
      <c r="Q267" s="150">
        <v>0</v>
      </c>
      <c r="R267" s="150">
        <f>Q267*H267</f>
        <v>0</v>
      </c>
      <c r="S267" s="150">
        <v>0</v>
      </c>
      <c r="T267" s="151">
        <f>S267*H267</f>
        <v>0</v>
      </c>
      <c r="AR267" s="152" t="s">
        <v>425</v>
      </c>
      <c r="AT267" s="152" t="s">
        <v>166</v>
      </c>
      <c r="AU267" s="152" t="s">
        <v>87</v>
      </c>
      <c r="AY267" s="13" t="s">
        <v>164</v>
      </c>
      <c r="BE267" s="153">
        <f>IF(N267="základná",J267,0)</f>
        <v>0</v>
      </c>
      <c r="BF267" s="153">
        <f>IF(N267="znížená",J267,0)</f>
        <v>0</v>
      </c>
      <c r="BG267" s="153">
        <f>IF(N267="zákl. prenesená",J267,0)</f>
        <v>0</v>
      </c>
      <c r="BH267" s="153">
        <f>IF(N267="zníž. prenesená",J267,0)</f>
        <v>0</v>
      </c>
      <c r="BI267" s="153">
        <f>IF(N267="nulová",J267,0)</f>
        <v>0</v>
      </c>
      <c r="BJ267" s="13" t="s">
        <v>87</v>
      </c>
      <c r="BK267" s="153">
        <f>ROUND(I267*H267,2)</f>
        <v>0</v>
      </c>
      <c r="BL267" s="13" t="s">
        <v>425</v>
      </c>
      <c r="BM267" s="152" t="s">
        <v>1295</v>
      </c>
    </row>
    <row r="268" spans="2:65" s="1" customFormat="1" ht="24.15" customHeight="1">
      <c r="B268" s="139"/>
      <c r="C268" s="154" t="s">
        <v>1296</v>
      </c>
      <c r="D268" s="154" t="s">
        <v>199</v>
      </c>
      <c r="E268" s="155" t="s">
        <v>1297</v>
      </c>
      <c r="F268" s="156" t="s">
        <v>1298</v>
      </c>
      <c r="G268" s="157" t="s">
        <v>307</v>
      </c>
      <c r="H268" s="158">
        <v>1</v>
      </c>
      <c r="I268" s="159"/>
      <c r="J268" s="160">
        <f>ROUND(I268*H268,2)</f>
        <v>0</v>
      </c>
      <c r="K268" s="161"/>
      <c r="L268" s="162"/>
      <c r="M268" s="163" t="s">
        <v>1</v>
      </c>
      <c r="N268" s="164" t="s">
        <v>40</v>
      </c>
      <c r="P268" s="150">
        <f>O268*H268</f>
        <v>0</v>
      </c>
      <c r="Q268" s="150">
        <v>0</v>
      </c>
      <c r="R268" s="150">
        <f>Q268*H268</f>
        <v>0</v>
      </c>
      <c r="S268" s="150">
        <v>0</v>
      </c>
      <c r="T268" s="151">
        <f>S268*H268</f>
        <v>0</v>
      </c>
      <c r="AR268" s="152" t="s">
        <v>1290</v>
      </c>
      <c r="AT268" s="152" t="s">
        <v>199</v>
      </c>
      <c r="AU268" s="152" t="s">
        <v>87</v>
      </c>
      <c r="AY268" s="13" t="s">
        <v>164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3" t="s">
        <v>87</v>
      </c>
      <c r="BK268" s="153">
        <f>ROUND(I268*H268,2)</f>
        <v>0</v>
      </c>
      <c r="BL268" s="13" t="s">
        <v>425</v>
      </c>
      <c r="BM268" s="152" t="s">
        <v>1299</v>
      </c>
    </row>
    <row r="269" spans="2:65" s="11" customFormat="1" ht="25.95" customHeight="1">
      <c r="B269" s="127"/>
      <c r="D269" s="128" t="s">
        <v>73</v>
      </c>
      <c r="E269" s="129" t="s">
        <v>1300</v>
      </c>
      <c r="F269" s="129" t="s">
        <v>1301</v>
      </c>
      <c r="I269" s="130"/>
      <c r="J269" s="131">
        <f>BK269</f>
        <v>0</v>
      </c>
      <c r="L269" s="127"/>
      <c r="M269" s="132"/>
      <c r="P269" s="133">
        <f>SUM(P270:P271)</f>
        <v>0</v>
      </c>
      <c r="R269" s="133">
        <f>SUM(R270:R271)</f>
        <v>0</v>
      </c>
      <c r="T269" s="134">
        <f>SUM(T270:T271)</f>
        <v>0</v>
      </c>
      <c r="AR269" s="128" t="s">
        <v>170</v>
      </c>
      <c r="AT269" s="135" t="s">
        <v>73</v>
      </c>
      <c r="AU269" s="135" t="s">
        <v>74</v>
      </c>
      <c r="AY269" s="128" t="s">
        <v>164</v>
      </c>
      <c r="BK269" s="136">
        <f>SUM(BK270:BK271)</f>
        <v>0</v>
      </c>
    </row>
    <row r="270" spans="2:65" s="1" customFormat="1" ht="33" customHeight="1">
      <c r="B270" s="139"/>
      <c r="C270" s="140" t="s">
        <v>346</v>
      </c>
      <c r="D270" s="140" t="s">
        <v>166</v>
      </c>
      <c r="E270" s="141" t="s">
        <v>1302</v>
      </c>
      <c r="F270" s="142" t="s">
        <v>1303</v>
      </c>
      <c r="G270" s="143" t="s">
        <v>1304</v>
      </c>
      <c r="H270" s="144">
        <v>40</v>
      </c>
      <c r="I270" s="145"/>
      <c r="J270" s="146">
        <f>ROUND(I270*H270,2)</f>
        <v>0</v>
      </c>
      <c r="K270" s="147"/>
      <c r="L270" s="28"/>
      <c r="M270" s="148" t="s">
        <v>1</v>
      </c>
      <c r="N270" s="149" t="s">
        <v>40</v>
      </c>
      <c r="P270" s="150">
        <f>O270*H270</f>
        <v>0</v>
      </c>
      <c r="Q270" s="150">
        <v>0</v>
      </c>
      <c r="R270" s="150">
        <f>Q270*H270</f>
        <v>0</v>
      </c>
      <c r="S270" s="150">
        <v>0</v>
      </c>
      <c r="T270" s="151">
        <f>S270*H270</f>
        <v>0</v>
      </c>
      <c r="AR270" s="152" t="s">
        <v>1305</v>
      </c>
      <c r="AT270" s="152" t="s">
        <v>166</v>
      </c>
      <c r="AU270" s="152" t="s">
        <v>81</v>
      </c>
      <c r="AY270" s="13" t="s">
        <v>164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3" t="s">
        <v>87</v>
      </c>
      <c r="BK270" s="153">
        <f>ROUND(I270*H270,2)</f>
        <v>0</v>
      </c>
      <c r="BL270" s="13" t="s">
        <v>1305</v>
      </c>
      <c r="BM270" s="152" t="s">
        <v>1306</v>
      </c>
    </row>
    <row r="271" spans="2:65" s="1" customFormat="1" ht="37.799999999999997" customHeight="1">
      <c r="B271" s="139"/>
      <c r="C271" s="140" t="s">
        <v>1307</v>
      </c>
      <c r="D271" s="140" t="s">
        <v>166</v>
      </c>
      <c r="E271" s="141" t="s">
        <v>1308</v>
      </c>
      <c r="F271" s="142" t="s">
        <v>1309</v>
      </c>
      <c r="G271" s="143" t="s">
        <v>1304</v>
      </c>
      <c r="H271" s="144">
        <v>8</v>
      </c>
      <c r="I271" s="145"/>
      <c r="J271" s="146">
        <f>ROUND(I271*H271,2)</f>
        <v>0</v>
      </c>
      <c r="K271" s="147"/>
      <c r="L271" s="28"/>
      <c r="M271" s="166" t="s">
        <v>1</v>
      </c>
      <c r="N271" s="167" t="s">
        <v>40</v>
      </c>
      <c r="O271" s="168"/>
      <c r="P271" s="169">
        <f>O271*H271</f>
        <v>0</v>
      </c>
      <c r="Q271" s="169">
        <v>0</v>
      </c>
      <c r="R271" s="169">
        <f>Q271*H271</f>
        <v>0</v>
      </c>
      <c r="S271" s="169">
        <v>0</v>
      </c>
      <c r="T271" s="170">
        <f>S271*H271</f>
        <v>0</v>
      </c>
      <c r="AR271" s="152" t="s">
        <v>1305</v>
      </c>
      <c r="AT271" s="152" t="s">
        <v>166</v>
      </c>
      <c r="AU271" s="152" t="s">
        <v>81</v>
      </c>
      <c r="AY271" s="13" t="s">
        <v>164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3" t="s">
        <v>87</v>
      </c>
      <c r="BK271" s="153">
        <f>ROUND(I271*H271,2)</f>
        <v>0</v>
      </c>
      <c r="BL271" s="13" t="s">
        <v>1305</v>
      </c>
      <c r="BM271" s="152" t="s">
        <v>1310</v>
      </c>
    </row>
    <row r="272" spans="2:65" s="1" customFormat="1" ht="6.9" customHeight="1">
      <c r="B272" s="43"/>
      <c r="C272" s="44"/>
      <c r="D272" s="44"/>
      <c r="E272" s="44"/>
      <c r="F272" s="44"/>
      <c r="G272" s="44"/>
      <c r="H272" s="44"/>
      <c r="I272" s="44"/>
      <c r="J272" s="44"/>
      <c r="K272" s="44"/>
      <c r="L272" s="28"/>
    </row>
  </sheetData>
  <autoFilter ref="C127:K271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1311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ROUND(J129,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ROUND((SUM(BE129:BE172)),  2)</f>
        <v>0</v>
      </c>
      <c r="G35" s="96"/>
      <c r="H35" s="96"/>
      <c r="I35" s="97">
        <v>0.2</v>
      </c>
      <c r="J35" s="95">
        <f>ROUND(((SUM(BE129:BE172))*I35),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ROUND((SUM(BF129:BF172)),  2)</f>
        <v>0</v>
      </c>
      <c r="G36" s="96"/>
      <c r="H36" s="96"/>
      <c r="I36" s="97">
        <v>0.2</v>
      </c>
      <c r="J36" s="95">
        <f>ROUND(((SUM(BF129:BF172))*I36),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ROUND((SUM(BG129:BG172)),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ROUND((SUM(BH129:BH172)),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ROUND((SUM(BI129:BI172)),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03 - Rozvody vody, kanalizácie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J129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1312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8" customFormat="1" ht="24.9" customHeight="1">
      <c r="B100" s="110"/>
      <c r="D100" s="111" t="s">
        <v>129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95" customHeight="1">
      <c r="B101" s="114"/>
      <c r="D101" s="115" t="s">
        <v>130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95" customHeight="1">
      <c r="B102" s="114"/>
      <c r="D102" s="115" t="s">
        <v>1313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8" customFormat="1" ht="24.9" customHeight="1">
      <c r="B103" s="110"/>
      <c r="D103" s="111" t="s">
        <v>1314</v>
      </c>
      <c r="E103" s="112"/>
      <c r="F103" s="112"/>
      <c r="G103" s="112"/>
      <c r="H103" s="112"/>
      <c r="I103" s="112"/>
      <c r="J103" s="113">
        <f>J144</f>
        <v>0</v>
      </c>
      <c r="L103" s="110"/>
    </row>
    <row r="104" spans="2:47" s="8" customFormat="1" ht="24.9" customHeight="1">
      <c r="B104" s="110"/>
      <c r="D104" s="111" t="s">
        <v>136</v>
      </c>
      <c r="E104" s="112"/>
      <c r="F104" s="112"/>
      <c r="G104" s="112"/>
      <c r="H104" s="112"/>
      <c r="I104" s="112"/>
      <c r="J104" s="113">
        <f>J146</f>
        <v>0</v>
      </c>
      <c r="L104" s="110"/>
    </row>
    <row r="105" spans="2:47" s="9" customFormat="1" ht="19.95" customHeight="1">
      <c r="B105" s="114"/>
      <c r="D105" s="115" t="s">
        <v>775</v>
      </c>
      <c r="E105" s="116"/>
      <c r="F105" s="116"/>
      <c r="G105" s="116"/>
      <c r="H105" s="116"/>
      <c r="I105" s="116"/>
      <c r="J105" s="117">
        <f>J147</f>
        <v>0</v>
      </c>
      <c r="L105" s="114"/>
    </row>
    <row r="106" spans="2:47" s="8" customFormat="1" ht="24.9" customHeight="1">
      <c r="B106" s="110"/>
      <c r="D106" s="111" t="s">
        <v>148</v>
      </c>
      <c r="E106" s="112"/>
      <c r="F106" s="112"/>
      <c r="G106" s="112"/>
      <c r="H106" s="112"/>
      <c r="I106" s="112"/>
      <c r="J106" s="113">
        <f>J168</f>
        <v>0</v>
      </c>
      <c r="L106" s="110"/>
    </row>
    <row r="107" spans="2:47" s="9" customFormat="1" ht="19.95" customHeight="1">
      <c r="B107" s="114"/>
      <c r="D107" s="115" t="s">
        <v>778</v>
      </c>
      <c r="E107" s="116"/>
      <c r="F107" s="116"/>
      <c r="G107" s="116"/>
      <c r="H107" s="116"/>
      <c r="I107" s="116"/>
      <c r="J107" s="117">
        <f>J169</f>
        <v>0</v>
      </c>
      <c r="L107" s="114"/>
    </row>
    <row r="108" spans="2:47" s="1" customFormat="1" ht="21.75" customHeight="1">
      <c r="B108" s="28"/>
      <c r="L108" s="28"/>
    </row>
    <row r="109" spans="2:47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" customHeight="1">
      <c r="B114" s="28"/>
      <c r="C114" s="17" t="s">
        <v>150</v>
      </c>
      <c r="L114" s="28"/>
    </row>
    <row r="115" spans="2:20" s="1" customFormat="1" ht="6.9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16.5" customHeight="1">
      <c r="B117" s="28"/>
      <c r="E117" s="217" t="str">
        <f>E7</f>
        <v>Komunitné centrum Svidník</v>
      </c>
      <c r="F117" s="218"/>
      <c r="G117" s="218"/>
      <c r="H117" s="218"/>
      <c r="L117" s="28"/>
    </row>
    <row r="118" spans="2:20" ht="12" customHeight="1">
      <c r="B118" s="16"/>
      <c r="C118" s="23" t="s">
        <v>120</v>
      </c>
      <c r="L118" s="16"/>
    </row>
    <row r="119" spans="2:20" s="1" customFormat="1" ht="16.5" customHeight="1">
      <c r="B119" s="28"/>
      <c r="E119" s="217" t="s">
        <v>121</v>
      </c>
      <c r="F119" s="219"/>
      <c r="G119" s="219"/>
      <c r="H119" s="219"/>
      <c r="L119" s="28"/>
    </row>
    <row r="120" spans="2:20" s="1" customFormat="1" ht="12" customHeight="1">
      <c r="B120" s="28"/>
      <c r="C120" s="23" t="s">
        <v>122</v>
      </c>
      <c r="L120" s="28"/>
    </row>
    <row r="121" spans="2:20" s="1" customFormat="1" ht="16.5" customHeight="1">
      <c r="B121" s="28"/>
      <c r="E121" s="176" t="str">
        <f>E11</f>
        <v>03 - Rozvody vody, kanalizácie</v>
      </c>
      <c r="F121" s="219"/>
      <c r="G121" s="219"/>
      <c r="H121" s="219"/>
      <c r="L121" s="28"/>
    </row>
    <row r="122" spans="2:20" s="1" customFormat="1" ht="6.9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 xml:space="preserve"> </v>
      </c>
      <c r="I123" s="23" t="s">
        <v>21</v>
      </c>
      <c r="J123" s="51" t="str">
        <f>IF(J14="","",J14)</f>
        <v>12. 1. 2023</v>
      </c>
      <c r="L123" s="28"/>
    </row>
    <row r="124" spans="2:20" s="1" customFormat="1" ht="6.9" customHeight="1">
      <c r="B124" s="28"/>
      <c r="L124" s="28"/>
    </row>
    <row r="125" spans="2:20" s="1" customFormat="1" ht="15.15" customHeight="1">
      <c r="B125" s="28"/>
      <c r="C125" s="23" t="s">
        <v>23</v>
      </c>
      <c r="F125" s="21" t="str">
        <f>E17</f>
        <v>Mesto Svidník</v>
      </c>
      <c r="I125" s="23" t="s">
        <v>29</v>
      </c>
      <c r="J125" s="26" t="str">
        <f>E23</f>
        <v>Ing. Jozef Špirko</v>
      </c>
      <c r="L125" s="28"/>
    </row>
    <row r="126" spans="2:20" s="1" customFormat="1" ht="15.15" customHeight="1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151</v>
      </c>
      <c r="D128" s="120" t="s">
        <v>59</v>
      </c>
      <c r="E128" s="120" t="s">
        <v>55</v>
      </c>
      <c r="F128" s="120" t="s">
        <v>56</v>
      </c>
      <c r="G128" s="120" t="s">
        <v>152</v>
      </c>
      <c r="H128" s="120" t="s">
        <v>153</v>
      </c>
      <c r="I128" s="120" t="s">
        <v>154</v>
      </c>
      <c r="J128" s="121" t="s">
        <v>126</v>
      </c>
      <c r="K128" s="122" t="s">
        <v>155</v>
      </c>
      <c r="L128" s="118"/>
      <c r="M128" s="58" t="s">
        <v>1</v>
      </c>
      <c r="N128" s="59" t="s">
        <v>38</v>
      </c>
      <c r="O128" s="59" t="s">
        <v>156</v>
      </c>
      <c r="P128" s="59" t="s">
        <v>157</v>
      </c>
      <c r="Q128" s="59" t="s">
        <v>158</v>
      </c>
      <c r="R128" s="59" t="s">
        <v>159</v>
      </c>
      <c r="S128" s="59" t="s">
        <v>160</v>
      </c>
      <c r="T128" s="60" t="s">
        <v>161</v>
      </c>
    </row>
    <row r="129" spans="2:65" s="1" customFormat="1" ht="22.8" customHeight="1">
      <c r="B129" s="28"/>
      <c r="C129" s="63" t="s">
        <v>127</v>
      </c>
      <c r="J129" s="123">
        <f>BK129</f>
        <v>0</v>
      </c>
      <c r="L129" s="28"/>
      <c r="M129" s="61"/>
      <c r="N129" s="52"/>
      <c r="O129" s="52"/>
      <c r="P129" s="124">
        <f>P130+P133+P144+P146+P168</f>
        <v>0</v>
      </c>
      <c r="Q129" s="52"/>
      <c r="R129" s="124">
        <f>R130+R133+R144+R146+R168</f>
        <v>0</v>
      </c>
      <c r="S129" s="52"/>
      <c r="T129" s="125">
        <f>T130+T133+T144+T146+T168</f>
        <v>0</v>
      </c>
      <c r="AT129" s="13" t="s">
        <v>73</v>
      </c>
      <c r="AU129" s="13" t="s">
        <v>128</v>
      </c>
      <c r="BK129" s="126">
        <f>BK130+BK133+BK144+BK146+BK168</f>
        <v>0</v>
      </c>
    </row>
    <row r="130" spans="2:65" s="11" customFormat="1" ht="25.95" customHeight="1">
      <c r="B130" s="127"/>
      <c r="D130" s="128" t="s">
        <v>73</v>
      </c>
      <c r="E130" s="129" t="s">
        <v>87</v>
      </c>
      <c r="F130" s="129" t="s">
        <v>209</v>
      </c>
      <c r="I130" s="130"/>
      <c r="J130" s="131">
        <f>BK130</f>
        <v>0</v>
      </c>
      <c r="L130" s="127"/>
      <c r="M130" s="132"/>
      <c r="P130" s="133">
        <f>SUM(P131:P132)</f>
        <v>0</v>
      </c>
      <c r="R130" s="133">
        <f>SUM(R131:R132)</f>
        <v>0</v>
      </c>
      <c r="T130" s="134">
        <f>SUM(T131:T132)</f>
        <v>0</v>
      </c>
      <c r="AR130" s="128" t="s">
        <v>81</v>
      </c>
      <c r="AT130" s="135" t="s">
        <v>73</v>
      </c>
      <c r="AU130" s="135" t="s">
        <v>74</v>
      </c>
      <c r="AY130" s="128" t="s">
        <v>164</v>
      </c>
      <c r="BK130" s="136">
        <f>SUM(BK131:BK132)</f>
        <v>0</v>
      </c>
    </row>
    <row r="131" spans="2:65" s="1" customFormat="1" ht="37.799999999999997" customHeight="1">
      <c r="B131" s="139"/>
      <c r="C131" s="140" t="s">
        <v>687</v>
      </c>
      <c r="D131" s="140" t="s">
        <v>166</v>
      </c>
      <c r="E131" s="141" t="s">
        <v>1315</v>
      </c>
      <c r="F131" s="142" t="s">
        <v>1316</v>
      </c>
      <c r="G131" s="143" t="s">
        <v>307</v>
      </c>
      <c r="H131" s="144">
        <v>1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40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170</v>
      </c>
      <c r="AT131" s="152" t="s">
        <v>166</v>
      </c>
      <c r="AU131" s="152" t="s">
        <v>81</v>
      </c>
      <c r="AY131" s="13" t="s">
        <v>164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87</v>
      </c>
      <c r="BK131" s="153">
        <f>ROUND(I131*H131,2)</f>
        <v>0</v>
      </c>
      <c r="BL131" s="13" t="s">
        <v>170</v>
      </c>
      <c r="BM131" s="152" t="s">
        <v>1317</v>
      </c>
    </row>
    <row r="132" spans="2:65" s="1" customFormat="1" ht="37.799999999999997" customHeight="1">
      <c r="B132" s="139"/>
      <c r="C132" s="140" t="s">
        <v>691</v>
      </c>
      <c r="D132" s="140" t="s">
        <v>166</v>
      </c>
      <c r="E132" s="141" t="s">
        <v>1318</v>
      </c>
      <c r="F132" s="142" t="s">
        <v>1319</v>
      </c>
      <c r="G132" s="143" t="s">
        <v>307</v>
      </c>
      <c r="H132" s="144">
        <v>1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170</v>
      </c>
      <c r="AT132" s="152" t="s">
        <v>166</v>
      </c>
      <c r="AU132" s="152" t="s">
        <v>81</v>
      </c>
      <c r="AY132" s="13" t="s">
        <v>164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170</v>
      </c>
      <c r="BM132" s="152" t="s">
        <v>1320</v>
      </c>
    </row>
    <row r="133" spans="2:65" s="11" customFormat="1" ht="25.95" customHeight="1">
      <c r="B133" s="127"/>
      <c r="D133" s="128" t="s">
        <v>73</v>
      </c>
      <c r="E133" s="129" t="s">
        <v>162</v>
      </c>
      <c r="F133" s="129" t="s">
        <v>163</v>
      </c>
      <c r="I133" s="130"/>
      <c r="J133" s="131">
        <f>BK133</f>
        <v>0</v>
      </c>
      <c r="L133" s="127"/>
      <c r="M133" s="132"/>
      <c r="P133" s="133">
        <f>P134+P140</f>
        <v>0</v>
      </c>
      <c r="R133" s="133">
        <f>R134+R140</f>
        <v>0</v>
      </c>
      <c r="T133" s="134">
        <f>T134+T140</f>
        <v>0</v>
      </c>
      <c r="AR133" s="128" t="s">
        <v>81</v>
      </c>
      <c r="AT133" s="135" t="s">
        <v>73</v>
      </c>
      <c r="AU133" s="135" t="s">
        <v>74</v>
      </c>
      <c r="AY133" s="128" t="s">
        <v>164</v>
      </c>
      <c r="BK133" s="136">
        <f>BK134+BK140</f>
        <v>0</v>
      </c>
    </row>
    <row r="134" spans="2:65" s="11" customFormat="1" ht="22.8" customHeight="1">
      <c r="B134" s="127"/>
      <c r="D134" s="128" t="s">
        <v>73</v>
      </c>
      <c r="E134" s="137" t="s">
        <v>81</v>
      </c>
      <c r="F134" s="137" t="s">
        <v>165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0</v>
      </c>
      <c r="T134" s="134">
        <f>SUM(T135:T139)</f>
        <v>0</v>
      </c>
      <c r="AR134" s="128" t="s">
        <v>81</v>
      </c>
      <c r="AT134" s="135" t="s">
        <v>73</v>
      </c>
      <c r="AU134" s="135" t="s">
        <v>81</v>
      </c>
      <c r="AY134" s="128" t="s">
        <v>164</v>
      </c>
      <c r="BK134" s="136">
        <f>SUM(BK135:BK139)</f>
        <v>0</v>
      </c>
    </row>
    <row r="135" spans="2:65" s="1" customFormat="1" ht="24.15" customHeight="1">
      <c r="B135" s="139"/>
      <c r="C135" s="140" t="s">
        <v>81</v>
      </c>
      <c r="D135" s="140" t="s">
        <v>166</v>
      </c>
      <c r="E135" s="141" t="s">
        <v>1321</v>
      </c>
      <c r="F135" s="142" t="s">
        <v>1322</v>
      </c>
      <c r="G135" s="143" t="s">
        <v>169</v>
      </c>
      <c r="H135" s="144">
        <v>6.36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40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170</v>
      </c>
      <c r="AT135" s="152" t="s">
        <v>166</v>
      </c>
      <c r="AU135" s="152" t="s">
        <v>87</v>
      </c>
      <c r="AY135" s="13" t="s">
        <v>164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87</v>
      </c>
      <c r="BK135" s="153">
        <f>ROUND(I135*H135,2)</f>
        <v>0</v>
      </c>
      <c r="BL135" s="13" t="s">
        <v>170</v>
      </c>
      <c r="BM135" s="152" t="s">
        <v>1323</v>
      </c>
    </row>
    <row r="136" spans="2:65" s="1" customFormat="1" ht="21.75" customHeight="1">
      <c r="B136" s="139"/>
      <c r="C136" s="140" t="s">
        <v>322</v>
      </c>
      <c r="D136" s="140" t="s">
        <v>166</v>
      </c>
      <c r="E136" s="141" t="s">
        <v>1324</v>
      </c>
      <c r="F136" s="142" t="s">
        <v>1325</v>
      </c>
      <c r="G136" s="143" t="s">
        <v>169</v>
      </c>
      <c r="H136" s="144">
        <v>6.36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40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170</v>
      </c>
      <c r="AT136" s="152" t="s">
        <v>166</v>
      </c>
      <c r="AU136" s="152" t="s">
        <v>87</v>
      </c>
      <c r="AY136" s="13" t="s">
        <v>164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87</v>
      </c>
      <c r="BK136" s="153">
        <f>ROUND(I136*H136,2)</f>
        <v>0</v>
      </c>
      <c r="BL136" s="13" t="s">
        <v>170</v>
      </c>
      <c r="BM136" s="152" t="s">
        <v>1326</v>
      </c>
    </row>
    <row r="137" spans="2:65" s="1" customFormat="1" ht="33" customHeight="1">
      <c r="B137" s="139"/>
      <c r="C137" s="140" t="s">
        <v>175</v>
      </c>
      <c r="D137" s="140" t="s">
        <v>166</v>
      </c>
      <c r="E137" s="141" t="s">
        <v>1327</v>
      </c>
      <c r="F137" s="142" t="s">
        <v>1328</v>
      </c>
      <c r="G137" s="143" t="s">
        <v>169</v>
      </c>
      <c r="H137" s="144">
        <v>2.65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170</v>
      </c>
      <c r="AT137" s="152" t="s">
        <v>166</v>
      </c>
      <c r="AU137" s="152" t="s">
        <v>87</v>
      </c>
      <c r="AY137" s="13" t="s">
        <v>164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170</v>
      </c>
      <c r="BM137" s="152" t="s">
        <v>1329</v>
      </c>
    </row>
    <row r="138" spans="2:65" s="1" customFormat="1" ht="24.15" customHeight="1">
      <c r="B138" s="139"/>
      <c r="C138" s="140" t="s">
        <v>170</v>
      </c>
      <c r="D138" s="140" t="s">
        <v>166</v>
      </c>
      <c r="E138" s="141" t="s">
        <v>1330</v>
      </c>
      <c r="F138" s="142" t="s">
        <v>1331</v>
      </c>
      <c r="G138" s="143" t="s">
        <v>169</v>
      </c>
      <c r="H138" s="144">
        <v>3.71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170</v>
      </c>
      <c r="AT138" s="152" t="s">
        <v>166</v>
      </c>
      <c r="AU138" s="152" t="s">
        <v>87</v>
      </c>
      <c r="AY138" s="13" t="s">
        <v>164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87</v>
      </c>
      <c r="BK138" s="153">
        <f>ROUND(I138*H138,2)</f>
        <v>0</v>
      </c>
      <c r="BL138" s="13" t="s">
        <v>170</v>
      </c>
      <c r="BM138" s="152" t="s">
        <v>1332</v>
      </c>
    </row>
    <row r="139" spans="2:65" s="1" customFormat="1" ht="24.15" customHeight="1">
      <c r="B139" s="139"/>
      <c r="C139" s="140" t="s">
        <v>182</v>
      </c>
      <c r="D139" s="140" t="s">
        <v>166</v>
      </c>
      <c r="E139" s="141" t="s">
        <v>1333</v>
      </c>
      <c r="F139" s="142" t="s">
        <v>1334</v>
      </c>
      <c r="G139" s="143" t="s">
        <v>169</v>
      </c>
      <c r="H139" s="144">
        <v>1.59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170</v>
      </c>
      <c r="AT139" s="152" t="s">
        <v>166</v>
      </c>
      <c r="AU139" s="152" t="s">
        <v>87</v>
      </c>
      <c r="AY139" s="13" t="s">
        <v>164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170</v>
      </c>
      <c r="BM139" s="152" t="s">
        <v>1335</v>
      </c>
    </row>
    <row r="140" spans="2:65" s="11" customFormat="1" ht="22.8" customHeight="1">
      <c r="B140" s="127"/>
      <c r="D140" s="128" t="s">
        <v>73</v>
      </c>
      <c r="E140" s="137" t="s">
        <v>194</v>
      </c>
      <c r="F140" s="137" t="s">
        <v>1336</v>
      </c>
      <c r="I140" s="130"/>
      <c r="J140" s="138">
        <f>BK140</f>
        <v>0</v>
      </c>
      <c r="L140" s="127"/>
      <c r="M140" s="132"/>
      <c r="P140" s="133">
        <f>SUM(P141:P143)</f>
        <v>0</v>
      </c>
      <c r="R140" s="133">
        <f>SUM(R141:R143)</f>
        <v>0</v>
      </c>
      <c r="T140" s="134">
        <f>SUM(T141:T143)</f>
        <v>0</v>
      </c>
      <c r="AR140" s="128" t="s">
        <v>81</v>
      </c>
      <c r="AT140" s="135" t="s">
        <v>73</v>
      </c>
      <c r="AU140" s="135" t="s">
        <v>81</v>
      </c>
      <c r="AY140" s="128" t="s">
        <v>164</v>
      </c>
      <c r="BK140" s="136">
        <f>SUM(BK141:BK143)</f>
        <v>0</v>
      </c>
    </row>
    <row r="141" spans="2:65" s="1" customFormat="1" ht="33" customHeight="1">
      <c r="B141" s="139"/>
      <c r="C141" s="140" t="s">
        <v>705</v>
      </c>
      <c r="D141" s="140" t="s">
        <v>166</v>
      </c>
      <c r="E141" s="141" t="s">
        <v>1337</v>
      </c>
      <c r="F141" s="142" t="s">
        <v>1338</v>
      </c>
      <c r="G141" s="143" t="s">
        <v>298</v>
      </c>
      <c r="H141" s="144">
        <v>8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40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170</v>
      </c>
      <c r="AT141" s="152" t="s">
        <v>166</v>
      </c>
      <c r="AU141" s="152" t="s">
        <v>87</v>
      </c>
      <c r="AY141" s="13" t="s">
        <v>164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87</v>
      </c>
      <c r="BK141" s="153">
        <f>ROUND(I141*H141,2)</f>
        <v>0</v>
      </c>
      <c r="BL141" s="13" t="s">
        <v>170</v>
      </c>
      <c r="BM141" s="152" t="s">
        <v>1339</v>
      </c>
    </row>
    <row r="142" spans="2:65" s="1" customFormat="1" ht="24.15" customHeight="1">
      <c r="B142" s="139"/>
      <c r="C142" s="154" t="s">
        <v>709</v>
      </c>
      <c r="D142" s="154" t="s">
        <v>199</v>
      </c>
      <c r="E142" s="155" t="s">
        <v>1340</v>
      </c>
      <c r="F142" s="156" t="s">
        <v>1341</v>
      </c>
      <c r="G142" s="157" t="s">
        <v>298</v>
      </c>
      <c r="H142" s="158">
        <v>8</v>
      </c>
      <c r="I142" s="159"/>
      <c r="J142" s="160">
        <f>ROUND(I142*H142,2)</f>
        <v>0</v>
      </c>
      <c r="K142" s="161"/>
      <c r="L142" s="162"/>
      <c r="M142" s="163" t="s">
        <v>1</v>
      </c>
      <c r="N142" s="164" t="s">
        <v>40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194</v>
      </c>
      <c r="AT142" s="152" t="s">
        <v>199</v>
      </c>
      <c r="AU142" s="152" t="s">
        <v>87</v>
      </c>
      <c r="AY142" s="13" t="s">
        <v>164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87</v>
      </c>
      <c r="BK142" s="153">
        <f>ROUND(I142*H142,2)</f>
        <v>0</v>
      </c>
      <c r="BL142" s="13" t="s">
        <v>170</v>
      </c>
      <c r="BM142" s="152" t="s">
        <v>1342</v>
      </c>
    </row>
    <row r="143" spans="2:65" s="1" customFormat="1" ht="24.15" customHeight="1">
      <c r="B143" s="139"/>
      <c r="C143" s="154" t="s">
        <v>711</v>
      </c>
      <c r="D143" s="154" t="s">
        <v>199</v>
      </c>
      <c r="E143" s="155" t="s">
        <v>1343</v>
      </c>
      <c r="F143" s="156" t="s">
        <v>1344</v>
      </c>
      <c r="G143" s="157" t="s">
        <v>307</v>
      </c>
      <c r="H143" s="158">
        <v>1</v>
      </c>
      <c r="I143" s="159"/>
      <c r="J143" s="160">
        <f>ROUND(I143*H143,2)</f>
        <v>0</v>
      </c>
      <c r="K143" s="161"/>
      <c r="L143" s="162"/>
      <c r="M143" s="163" t="s">
        <v>1</v>
      </c>
      <c r="N143" s="164" t="s">
        <v>40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194</v>
      </c>
      <c r="AT143" s="152" t="s">
        <v>199</v>
      </c>
      <c r="AU143" s="152" t="s">
        <v>87</v>
      </c>
      <c r="AY143" s="13" t="s">
        <v>164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87</v>
      </c>
      <c r="BK143" s="153">
        <f>ROUND(I143*H143,2)</f>
        <v>0</v>
      </c>
      <c r="BL143" s="13" t="s">
        <v>170</v>
      </c>
      <c r="BM143" s="152" t="s">
        <v>1345</v>
      </c>
    </row>
    <row r="144" spans="2:65" s="11" customFormat="1" ht="25.95" customHeight="1">
      <c r="B144" s="127"/>
      <c r="D144" s="128" t="s">
        <v>73</v>
      </c>
      <c r="E144" s="129" t="s">
        <v>170</v>
      </c>
      <c r="F144" s="129" t="s">
        <v>1346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81</v>
      </c>
      <c r="AT144" s="135" t="s">
        <v>73</v>
      </c>
      <c r="AU144" s="135" t="s">
        <v>74</v>
      </c>
      <c r="AY144" s="128" t="s">
        <v>164</v>
      </c>
      <c r="BK144" s="136">
        <f>BK145</f>
        <v>0</v>
      </c>
    </row>
    <row r="145" spans="2:65" s="1" customFormat="1" ht="37.799999999999997" customHeight="1">
      <c r="B145" s="139"/>
      <c r="C145" s="140" t="s">
        <v>342</v>
      </c>
      <c r="D145" s="140" t="s">
        <v>166</v>
      </c>
      <c r="E145" s="141" t="s">
        <v>1347</v>
      </c>
      <c r="F145" s="142" t="s">
        <v>1348</v>
      </c>
      <c r="G145" s="143" t="s">
        <v>169</v>
      </c>
      <c r="H145" s="144">
        <v>1.06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40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170</v>
      </c>
      <c r="AT145" s="152" t="s">
        <v>166</v>
      </c>
      <c r="AU145" s="152" t="s">
        <v>81</v>
      </c>
      <c r="AY145" s="13" t="s">
        <v>164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87</v>
      </c>
      <c r="BK145" s="153">
        <f>ROUND(I145*H145,2)</f>
        <v>0</v>
      </c>
      <c r="BL145" s="13" t="s">
        <v>170</v>
      </c>
      <c r="BM145" s="152" t="s">
        <v>1349</v>
      </c>
    </row>
    <row r="146" spans="2:65" s="11" customFormat="1" ht="25.95" customHeight="1">
      <c r="B146" s="127"/>
      <c r="D146" s="128" t="s">
        <v>73</v>
      </c>
      <c r="E146" s="129" t="s">
        <v>352</v>
      </c>
      <c r="F146" s="129" t="s">
        <v>353</v>
      </c>
      <c r="I146" s="130"/>
      <c r="J146" s="131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87</v>
      </c>
      <c r="AT146" s="135" t="s">
        <v>73</v>
      </c>
      <c r="AU146" s="135" t="s">
        <v>74</v>
      </c>
      <c r="AY146" s="128" t="s">
        <v>164</v>
      </c>
      <c r="BK146" s="136">
        <f>BK147</f>
        <v>0</v>
      </c>
    </row>
    <row r="147" spans="2:65" s="11" customFormat="1" ht="22.8" customHeight="1">
      <c r="B147" s="127"/>
      <c r="D147" s="128" t="s">
        <v>73</v>
      </c>
      <c r="E147" s="137" t="s">
        <v>813</v>
      </c>
      <c r="F147" s="137" t="s">
        <v>814</v>
      </c>
      <c r="I147" s="130"/>
      <c r="J147" s="138">
        <f>BK147</f>
        <v>0</v>
      </c>
      <c r="L147" s="127"/>
      <c r="M147" s="132"/>
      <c r="P147" s="133">
        <f>SUM(P148:P167)</f>
        <v>0</v>
      </c>
      <c r="R147" s="133">
        <f>SUM(R148:R167)</f>
        <v>0</v>
      </c>
      <c r="T147" s="134">
        <f>SUM(T148:T167)</f>
        <v>0</v>
      </c>
      <c r="AR147" s="128" t="s">
        <v>87</v>
      </c>
      <c r="AT147" s="135" t="s">
        <v>73</v>
      </c>
      <c r="AU147" s="135" t="s">
        <v>81</v>
      </c>
      <c r="AY147" s="128" t="s">
        <v>164</v>
      </c>
      <c r="BK147" s="136">
        <f>SUM(BK148:BK167)</f>
        <v>0</v>
      </c>
    </row>
    <row r="148" spans="2:65" s="1" customFormat="1" ht="21.75" customHeight="1">
      <c r="B148" s="139"/>
      <c r="C148" s="140" t="s">
        <v>721</v>
      </c>
      <c r="D148" s="140" t="s">
        <v>166</v>
      </c>
      <c r="E148" s="141" t="s">
        <v>1350</v>
      </c>
      <c r="F148" s="142" t="s">
        <v>1351</v>
      </c>
      <c r="G148" s="143" t="s">
        <v>298</v>
      </c>
      <c r="H148" s="144">
        <v>4</v>
      </c>
      <c r="I148" s="145"/>
      <c r="J148" s="146">
        <f t="shared" ref="J148:J167" si="0">ROUND(I148*H148,2)</f>
        <v>0</v>
      </c>
      <c r="K148" s="147"/>
      <c r="L148" s="28"/>
      <c r="M148" s="148" t="s">
        <v>1</v>
      </c>
      <c r="N148" s="149" t="s">
        <v>40</v>
      </c>
      <c r="P148" s="150">
        <f t="shared" ref="P148:P167" si="1">O148*H148</f>
        <v>0</v>
      </c>
      <c r="Q148" s="150">
        <v>0</v>
      </c>
      <c r="R148" s="150">
        <f t="shared" ref="R148:R167" si="2">Q148*H148</f>
        <v>0</v>
      </c>
      <c r="S148" s="150">
        <v>0</v>
      </c>
      <c r="T148" s="151">
        <f t="shared" ref="T148:T167" si="3">S148*H148</f>
        <v>0</v>
      </c>
      <c r="AR148" s="152" t="s">
        <v>359</v>
      </c>
      <c r="AT148" s="152" t="s">
        <v>166</v>
      </c>
      <c r="AU148" s="152" t="s">
        <v>87</v>
      </c>
      <c r="AY148" s="13" t="s">
        <v>164</v>
      </c>
      <c r="BE148" s="153">
        <f t="shared" ref="BE148:BE167" si="4">IF(N148="základná",J148,0)</f>
        <v>0</v>
      </c>
      <c r="BF148" s="153">
        <f t="shared" ref="BF148:BF167" si="5">IF(N148="znížená",J148,0)</f>
        <v>0</v>
      </c>
      <c r="BG148" s="153">
        <f t="shared" ref="BG148:BG167" si="6">IF(N148="zákl. prenesená",J148,0)</f>
        <v>0</v>
      </c>
      <c r="BH148" s="153">
        <f t="shared" ref="BH148:BH167" si="7">IF(N148="zníž. prenesená",J148,0)</f>
        <v>0</v>
      </c>
      <c r="BI148" s="153">
        <f t="shared" ref="BI148:BI167" si="8">IF(N148="nulová",J148,0)</f>
        <v>0</v>
      </c>
      <c r="BJ148" s="13" t="s">
        <v>87</v>
      </c>
      <c r="BK148" s="153">
        <f t="shared" ref="BK148:BK167" si="9">ROUND(I148*H148,2)</f>
        <v>0</v>
      </c>
      <c r="BL148" s="13" t="s">
        <v>359</v>
      </c>
      <c r="BM148" s="152" t="s">
        <v>1352</v>
      </c>
    </row>
    <row r="149" spans="2:65" s="1" customFormat="1" ht="21.75" customHeight="1">
      <c r="B149" s="139"/>
      <c r="C149" s="140" t="s">
        <v>733</v>
      </c>
      <c r="D149" s="140" t="s">
        <v>166</v>
      </c>
      <c r="E149" s="141" t="s">
        <v>1353</v>
      </c>
      <c r="F149" s="142" t="s">
        <v>1354</v>
      </c>
      <c r="G149" s="143" t="s">
        <v>298</v>
      </c>
      <c r="H149" s="144">
        <v>14.5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359</v>
      </c>
      <c r="AT149" s="152" t="s">
        <v>166</v>
      </c>
      <c r="AU149" s="152" t="s">
        <v>87</v>
      </c>
      <c r="AY149" s="13" t="s">
        <v>164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359</v>
      </c>
      <c r="BM149" s="152" t="s">
        <v>1355</v>
      </c>
    </row>
    <row r="150" spans="2:65" s="1" customFormat="1" ht="21.75" customHeight="1">
      <c r="B150" s="139"/>
      <c r="C150" s="140" t="s">
        <v>729</v>
      </c>
      <c r="D150" s="140" t="s">
        <v>166</v>
      </c>
      <c r="E150" s="141" t="s">
        <v>1356</v>
      </c>
      <c r="F150" s="142" t="s">
        <v>1357</v>
      </c>
      <c r="G150" s="143" t="s">
        <v>298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359</v>
      </c>
      <c r="AT150" s="152" t="s">
        <v>166</v>
      </c>
      <c r="AU150" s="152" t="s">
        <v>87</v>
      </c>
      <c r="AY150" s="13" t="s">
        <v>164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359</v>
      </c>
      <c r="BM150" s="152" t="s">
        <v>1358</v>
      </c>
    </row>
    <row r="151" spans="2:65" s="1" customFormat="1" ht="16.5" customHeight="1">
      <c r="B151" s="139"/>
      <c r="C151" s="140" t="s">
        <v>570</v>
      </c>
      <c r="D151" s="140" t="s">
        <v>166</v>
      </c>
      <c r="E151" s="141" t="s">
        <v>1359</v>
      </c>
      <c r="F151" s="142" t="s">
        <v>881</v>
      </c>
      <c r="G151" s="143" t="s">
        <v>307</v>
      </c>
      <c r="H151" s="144">
        <v>4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359</v>
      </c>
      <c r="AT151" s="152" t="s">
        <v>166</v>
      </c>
      <c r="AU151" s="152" t="s">
        <v>87</v>
      </c>
      <c r="AY151" s="13" t="s">
        <v>164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359</v>
      </c>
      <c r="BM151" s="152" t="s">
        <v>1360</v>
      </c>
    </row>
    <row r="152" spans="2:65" s="1" customFormat="1" ht="24.15" customHeight="1">
      <c r="B152" s="139"/>
      <c r="C152" s="154" t="s">
        <v>737</v>
      </c>
      <c r="D152" s="154" t="s">
        <v>199</v>
      </c>
      <c r="E152" s="155" t="s">
        <v>884</v>
      </c>
      <c r="F152" s="156" t="s">
        <v>885</v>
      </c>
      <c r="G152" s="157" t="s">
        <v>307</v>
      </c>
      <c r="H152" s="158">
        <v>4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291</v>
      </c>
      <c r="AT152" s="152" t="s">
        <v>199</v>
      </c>
      <c r="AU152" s="152" t="s">
        <v>87</v>
      </c>
      <c r="AY152" s="13" t="s">
        <v>164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359</v>
      </c>
      <c r="BM152" s="152" t="s">
        <v>1361</v>
      </c>
    </row>
    <row r="153" spans="2:65" s="1" customFormat="1" ht="16.5" customHeight="1">
      <c r="B153" s="139"/>
      <c r="C153" s="140" t="s">
        <v>375</v>
      </c>
      <c r="D153" s="140" t="s">
        <v>166</v>
      </c>
      <c r="E153" s="141" t="s">
        <v>1362</v>
      </c>
      <c r="F153" s="142" t="s">
        <v>1363</v>
      </c>
      <c r="G153" s="143" t="s">
        <v>307</v>
      </c>
      <c r="H153" s="144">
        <v>9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359</v>
      </c>
      <c r="AT153" s="152" t="s">
        <v>166</v>
      </c>
      <c r="AU153" s="152" t="s">
        <v>87</v>
      </c>
      <c r="AY153" s="13" t="s">
        <v>164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359</v>
      </c>
      <c r="BM153" s="152" t="s">
        <v>1364</v>
      </c>
    </row>
    <row r="154" spans="2:65" s="1" customFormat="1" ht="24.15" customHeight="1">
      <c r="B154" s="139"/>
      <c r="C154" s="154" t="s">
        <v>743</v>
      </c>
      <c r="D154" s="154" t="s">
        <v>199</v>
      </c>
      <c r="E154" s="155" t="s">
        <v>1365</v>
      </c>
      <c r="F154" s="156" t="s">
        <v>1366</v>
      </c>
      <c r="G154" s="157" t="s">
        <v>307</v>
      </c>
      <c r="H154" s="158">
        <v>9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40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291</v>
      </c>
      <c r="AT154" s="152" t="s">
        <v>199</v>
      </c>
      <c r="AU154" s="152" t="s">
        <v>87</v>
      </c>
      <c r="AY154" s="13" t="s">
        <v>164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87</v>
      </c>
      <c r="BK154" s="153">
        <f t="shared" si="9"/>
        <v>0</v>
      </c>
      <c r="BL154" s="13" t="s">
        <v>359</v>
      </c>
      <c r="BM154" s="152" t="s">
        <v>1367</v>
      </c>
    </row>
    <row r="155" spans="2:65" s="1" customFormat="1" ht="16.5" customHeight="1">
      <c r="B155" s="139"/>
      <c r="C155" s="140" t="s">
        <v>385</v>
      </c>
      <c r="D155" s="140" t="s">
        <v>166</v>
      </c>
      <c r="E155" s="141" t="s">
        <v>1368</v>
      </c>
      <c r="F155" s="142" t="s">
        <v>1369</v>
      </c>
      <c r="G155" s="143" t="s">
        <v>307</v>
      </c>
      <c r="H155" s="144">
        <v>3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40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359</v>
      </c>
      <c r="AT155" s="152" t="s">
        <v>166</v>
      </c>
      <c r="AU155" s="152" t="s">
        <v>87</v>
      </c>
      <c r="AY155" s="13" t="s">
        <v>164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87</v>
      </c>
      <c r="BK155" s="153">
        <f t="shared" si="9"/>
        <v>0</v>
      </c>
      <c r="BL155" s="13" t="s">
        <v>359</v>
      </c>
      <c r="BM155" s="152" t="s">
        <v>1370</v>
      </c>
    </row>
    <row r="156" spans="2:65" s="1" customFormat="1" ht="24.15" customHeight="1">
      <c r="B156" s="139"/>
      <c r="C156" s="154" t="s">
        <v>747</v>
      </c>
      <c r="D156" s="154" t="s">
        <v>199</v>
      </c>
      <c r="E156" s="155" t="s">
        <v>1371</v>
      </c>
      <c r="F156" s="156" t="s">
        <v>1372</v>
      </c>
      <c r="G156" s="157" t="s">
        <v>307</v>
      </c>
      <c r="H156" s="158">
        <v>3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40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291</v>
      </c>
      <c r="AT156" s="152" t="s">
        <v>199</v>
      </c>
      <c r="AU156" s="152" t="s">
        <v>87</v>
      </c>
      <c r="AY156" s="13" t="s">
        <v>164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87</v>
      </c>
      <c r="BK156" s="153">
        <f t="shared" si="9"/>
        <v>0</v>
      </c>
      <c r="BL156" s="13" t="s">
        <v>359</v>
      </c>
      <c r="BM156" s="152" t="s">
        <v>1373</v>
      </c>
    </row>
    <row r="157" spans="2:65" s="1" customFormat="1" ht="16.5" customHeight="1">
      <c r="B157" s="139"/>
      <c r="C157" s="140" t="s">
        <v>607</v>
      </c>
      <c r="D157" s="140" t="s">
        <v>166</v>
      </c>
      <c r="E157" s="141" t="s">
        <v>1374</v>
      </c>
      <c r="F157" s="142" t="s">
        <v>921</v>
      </c>
      <c r="G157" s="143" t="s">
        <v>307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359</v>
      </c>
      <c r="AT157" s="152" t="s">
        <v>166</v>
      </c>
      <c r="AU157" s="152" t="s">
        <v>87</v>
      </c>
      <c r="AY157" s="13" t="s">
        <v>164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359</v>
      </c>
      <c r="BM157" s="152" t="s">
        <v>1375</v>
      </c>
    </row>
    <row r="158" spans="2:65" s="1" customFormat="1" ht="24.15" customHeight="1">
      <c r="B158" s="139"/>
      <c r="C158" s="154" t="s">
        <v>754</v>
      </c>
      <c r="D158" s="154" t="s">
        <v>199</v>
      </c>
      <c r="E158" s="155" t="s">
        <v>1376</v>
      </c>
      <c r="F158" s="156" t="s">
        <v>1377</v>
      </c>
      <c r="G158" s="157" t="s">
        <v>307</v>
      </c>
      <c r="H158" s="158">
        <v>1</v>
      </c>
      <c r="I158" s="159"/>
      <c r="J158" s="160">
        <f t="shared" si="0"/>
        <v>0</v>
      </c>
      <c r="K158" s="161"/>
      <c r="L158" s="162"/>
      <c r="M158" s="163" t="s">
        <v>1</v>
      </c>
      <c r="N158" s="164" t="s">
        <v>40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291</v>
      </c>
      <c r="AT158" s="152" t="s">
        <v>199</v>
      </c>
      <c r="AU158" s="152" t="s">
        <v>87</v>
      </c>
      <c r="AY158" s="13" t="s">
        <v>164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87</v>
      </c>
      <c r="BK158" s="153">
        <f t="shared" si="9"/>
        <v>0</v>
      </c>
      <c r="BL158" s="13" t="s">
        <v>359</v>
      </c>
      <c r="BM158" s="152" t="s">
        <v>1378</v>
      </c>
    </row>
    <row r="159" spans="2:65" s="1" customFormat="1" ht="16.5" customHeight="1">
      <c r="B159" s="139"/>
      <c r="C159" s="140" t="s">
        <v>595</v>
      </c>
      <c r="D159" s="140" t="s">
        <v>166</v>
      </c>
      <c r="E159" s="141" t="s">
        <v>1379</v>
      </c>
      <c r="F159" s="142" t="s">
        <v>1380</v>
      </c>
      <c r="G159" s="143" t="s">
        <v>307</v>
      </c>
      <c r="H159" s="144">
        <v>4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40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359</v>
      </c>
      <c r="AT159" s="152" t="s">
        <v>166</v>
      </c>
      <c r="AU159" s="152" t="s">
        <v>87</v>
      </c>
      <c r="AY159" s="13" t="s">
        <v>164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87</v>
      </c>
      <c r="BK159" s="153">
        <f t="shared" si="9"/>
        <v>0</v>
      </c>
      <c r="BL159" s="13" t="s">
        <v>359</v>
      </c>
      <c r="BM159" s="152" t="s">
        <v>1381</v>
      </c>
    </row>
    <row r="160" spans="2:65" s="1" customFormat="1" ht="24.15" customHeight="1">
      <c r="B160" s="139"/>
      <c r="C160" s="154" t="s">
        <v>758</v>
      </c>
      <c r="D160" s="154" t="s">
        <v>199</v>
      </c>
      <c r="E160" s="155" t="s">
        <v>1382</v>
      </c>
      <c r="F160" s="156" t="s">
        <v>1383</v>
      </c>
      <c r="G160" s="157" t="s">
        <v>307</v>
      </c>
      <c r="H160" s="158">
        <v>4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40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291</v>
      </c>
      <c r="AT160" s="152" t="s">
        <v>199</v>
      </c>
      <c r="AU160" s="152" t="s">
        <v>87</v>
      </c>
      <c r="AY160" s="13" t="s">
        <v>164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87</v>
      </c>
      <c r="BK160" s="153">
        <f t="shared" si="9"/>
        <v>0</v>
      </c>
      <c r="BL160" s="13" t="s">
        <v>359</v>
      </c>
      <c r="BM160" s="152" t="s">
        <v>1384</v>
      </c>
    </row>
    <row r="161" spans="2:65" s="1" customFormat="1" ht="16.5" customHeight="1">
      <c r="B161" s="139"/>
      <c r="C161" s="140" t="s">
        <v>452</v>
      </c>
      <c r="D161" s="140" t="s">
        <v>166</v>
      </c>
      <c r="E161" s="141" t="s">
        <v>1385</v>
      </c>
      <c r="F161" s="142" t="s">
        <v>1386</v>
      </c>
      <c r="G161" s="143" t="s">
        <v>307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40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359</v>
      </c>
      <c r="AT161" s="152" t="s">
        <v>166</v>
      </c>
      <c r="AU161" s="152" t="s">
        <v>87</v>
      </c>
      <c r="AY161" s="13" t="s">
        <v>164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87</v>
      </c>
      <c r="BK161" s="153">
        <f t="shared" si="9"/>
        <v>0</v>
      </c>
      <c r="BL161" s="13" t="s">
        <v>359</v>
      </c>
      <c r="BM161" s="152" t="s">
        <v>1387</v>
      </c>
    </row>
    <row r="162" spans="2:65" s="1" customFormat="1" ht="24.15" customHeight="1">
      <c r="B162" s="139"/>
      <c r="C162" s="154" t="s">
        <v>762</v>
      </c>
      <c r="D162" s="154" t="s">
        <v>199</v>
      </c>
      <c r="E162" s="155" t="s">
        <v>1388</v>
      </c>
      <c r="F162" s="156" t="s">
        <v>1389</v>
      </c>
      <c r="G162" s="157" t="s">
        <v>307</v>
      </c>
      <c r="H162" s="158">
        <v>1</v>
      </c>
      <c r="I162" s="159"/>
      <c r="J162" s="160">
        <f t="shared" si="0"/>
        <v>0</v>
      </c>
      <c r="K162" s="161"/>
      <c r="L162" s="162"/>
      <c r="M162" s="163" t="s">
        <v>1</v>
      </c>
      <c r="N162" s="164" t="s">
        <v>40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291</v>
      </c>
      <c r="AT162" s="152" t="s">
        <v>199</v>
      </c>
      <c r="AU162" s="152" t="s">
        <v>87</v>
      </c>
      <c r="AY162" s="13" t="s">
        <v>164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87</v>
      </c>
      <c r="BK162" s="153">
        <f t="shared" si="9"/>
        <v>0</v>
      </c>
      <c r="BL162" s="13" t="s">
        <v>359</v>
      </c>
      <c r="BM162" s="152" t="s">
        <v>1390</v>
      </c>
    </row>
    <row r="163" spans="2:65" s="1" customFormat="1" ht="16.5" customHeight="1">
      <c r="B163" s="139"/>
      <c r="C163" s="140" t="s">
        <v>552</v>
      </c>
      <c r="D163" s="140" t="s">
        <v>166</v>
      </c>
      <c r="E163" s="141" t="s">
        <v>1391</v>
      </c>
      <c r="F163" s="142" t="s">
        <v>1392</v>
      </c>
      <c r="G163" s="143" t="s">
        <v>428</v>
      </c>
      <c r="H163" s="165"/>
      <c r="I163" s="145"/>
      <c r="J163" s="146">
        <f t="shared" si="0"/>
        <v>0</v>
      </c>
      <c r="K163" s="147"/>
      <c r="L163" s="28"/>
      <c r="M163" s="148" t="s">
        <v>1</v>
      </c>
      <c r="N163" s="149" t="s">
        <v>40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359</v>
      </c>
      <c r="AT163" s="152" t="s">
        <v>166</v>
      </c>
      <c r="AU163" s="152" t="s">
        <v>87</v>
      </c>
      <c r="AY163" s="13" t="s">
        <v>164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87</v>
      </c>
      <c r="BK163" s="153">
        <f t="shared" si="9"/>
        <v>0</v>
      </c>
      <c r="BL163" s="13" t="s">
        <v>359</v>
      </c>
      <c r="BM163" s="152" t="s">
        <v>1393</v>
      </c>
    </row>
    <row r="164" spans="2:65" s="1" customFormat="1" ht="24.15" customHeight="1">
      <c r="B164" s="139"/>
      <c r="C164" s="140" t="s">
        <v>7</v>
      </c>
      <c r="D164" s="140" t="s">
        <v>166</v>
      </c>
      <c r="E164" s="141" t="s">
        <v>1002</v>
      </c>
      <c r="F164" s="142" t="s">
        <v>1003</v>
      </c>
      <c r="G164" s="143" t="s">
        <v>298</v>
      </c>
      <c r="H164" s="144">
        <v>26.5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40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359</v>
      </c>
      <c r="AT164" s="152" t="s">
        <v>166</v>
      </c>
      <c r="AU164" s="152" t="s">
        <v>87</v>
      </c>
      <c r="AY164" s="13" t="s">
        <v>164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87</v>
      </c>
      <c r="BK164" s="153">
        <f t="shared" si="9"/>
        <v>0</v>
      </c>
      <c r="BL164" s="13" t="s">
        <v>359</v>
      </c>
      <c r="BM164" s="152" t="s">
        <v>1394</v>
      </c>
    </row>
    <row r="165" spans="2:65" s="1" customFormat="1" ht="24.15" customHeight="1">
      <c r="B165" s="139"/>
      <c r="C165" s="140" t="s">
        <v>247</v>
      </c>
      <c r="D165" s="140" t="s">
        <v>166</v>
      </c>
      <c r="E165" s="141" t="s">
        <v>1005</v>
      </c>
      <c r="F165" s="142" t="s">
        <v>1006</v>
      </c>
      <c r="G165" s="143" t="s">
        <v>428</v>
      </c>
      <c r="H165" s="165"/>
      <c r="I165" s="145"/>
      <c r="J165" s="146">
        <f t="shared" si="0"/>
        <v>0</v>
      </c>
      <c r="K165" s="147"/>
      <c r="L165" s="28"/>
      <c r="M165" s="148" t="s">
        <v>1</v>
      </c>
      <c r="N165" s="149" t="s">
        <v>40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359</v>
      </c>
      <c r="AT165" s="152" t="s">
        <v>166</v>
      </c>
      <c r="AU165" s="152" t="s">
        <v>87</v>
      </c>
      <c r="AY165" s="13" t="s">
        <v>164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87</v>
      </c>
      <c r="BK165" s="153">
        <f t="shared" si="9"/>
        <v>0</v>
      </c>
      <c r="BL165" s="13" t="s">
        <v>359</v>
      </c>
      <c r="BM165" s="152" t="s">
        <v>1395</v>
      </c>
    </row>
    <row r="166" spans="2:65" s="1" customFormat="1" ht="24.15" customHeight="1">
      <c r="B166" s="139"/>
      <c r="C166" s="140" t="s">
        <v>251</v>
      </c>
      <c r="D166" s="140" t="s">
        <v>166</v>
      </c>
      <c r="E166" s="141" t="s">
        <v>1008</v>
      </c>
      <c r="F166" s="142" t="s">
        <v>1009</v>
      </c>
      <c r="G166" s="143" t="s">
        <v>428</v>
      </c>
      <c r="H166" s="165"/>
      <c r="I166" s="145"/>
      <c r="J166" s="146">
        <f t="shared" si="0"/>
        <v>0</v>
      </c>
      <c r="K166" s="147"/>
      <c r="L166" s="28"/>
      <c r="M166" s="148" t="s">
        <v>1</v>
      </c>
      <c r="N166" s="149" t="s">
        <v>40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359</v>
      </c>
      <c r="AT166" s="152" t="s">
        <v>166</v>
      </c>
      <c r="AU166" s="152" t="s">
        <v>87</v>
      </c>
      <c r="AY166" s="13" t="s">
        <v>164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87</v>
      </c>
      <c r="BK166" s="153">
        <f t="shared" si="9"/>
        <v>0</v>
      </c>
      <c r="BL166" s="13" t="s">
        <v>359</v>
      </c>
      <c r="BM166" s="152" t="s">
        <v>1396</v>
      </c>
    </row>
    <row r="167" spans="2:65" s="1" customFormat="1" ht="24.15" customHeight="1">
      <c r="B167" s="139"/>
      <c r="C167" s="140" t="s">
        <v>766</v>
      </c>
      <c r="D167" s="140" t="s">
        <v>166</v>
      </c>
      <c r="E167" s="141" t="s">
        <v>1397</v>
      </c>
      <c r="F167" s="142" t="s">
        <v>1398</v>
      </c>
      <c r="G167" s="143" t="s">
        <v>428</v>
      </c>
      <c r="H167" s="165"/>
      <c r="I167" s="145"/>
      <c r="J167" s="146">
        <f t="shared" si="0"/>
        <v>0</v>
      </c>
      <c r="K167" s="147"/>
      <c r="L167" s="28"/>
      <c r="M167" s="148" t="s">
        <v>1</v>
      </c>
      <c r="N167" s="149" t="s">
        <v>40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359</v>
      </c>
      <c r="AT167" s="152" t="s">
        <v>166</v>
      </c>
      <c r="AU167" s="152" t="s">
        <v>87</v>
      </c>
      <c r="AY167" s="13" t="s">
        <v>164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87</v>
      </c>
      <c r="BK167" s="153">
        <f t="shared" si="9"/>
        <v>0</v>
      </c>
      <c r="BL167" s="13" t="s">
        <v>359</v>
      </c>
      <c r="BM167" s="152" t="s">
        <v>1399</v>
      </c>
    </row>
    <row r="168" spans="2:65" s="11" customFormat="1" ht="25.95" customHeight="1">
      <c r="B168" s="127"/>
      <c r="D168" s="128" t="s">
        <v>73</v>
      </c>
      <c r="E168" s="129" t="s">
        <v>199</v>
      </c>
      <c r="F168" s="129" t="s">
        <v>751</v>
      </c>
      <c r="I168" s="130"/>
      <c r="J168" s="131">
        <f>BK168</f>
        <v>0</v>
      </c>
      <c r="L168" s="127"/>
      <c r="M168" s="132"/>
      <c r="P168" s="133">
        <f>P169</f>
        <v>0</v>
      </c>
      <c r="R168" s="133">
        <f>R169</f>
        <v>0</v>
      </c>
      <c r="T168" s="134">
        <f>T169</f>
        <v>0</v>
      </c>
      <c r="AR168" s="128" t="s">
        <v>175</v>
      </c>
      <c r="AT168" s="135" t="s">
        <v>73</v>
      </c>
      <c r="AU168" s="135" t="s">
        <v>74</v>
      </c>
      <c r="AY168" s="128" t="s">
        <v>164</v>
      </c>
      <c r="BK168" s="136">
        <f>BK169</f>
        <v>0</v>
      </c>
    </row>
    <row r="169" spans="2:65" s="11" customFormat="1" ht="22.8" customHeight="1">
      <c r="B169" s="127"/>
      <c r="D169" s="128" t="s">
        <v>73</v>
      </c>
      <c r="E169" s="137" t="s">
        <v>1285</v>
      </c>
      <c r="F169" s="137" t="s">
        <v>1286</v>
      </c>
      <c r="I169" s="130"/>
      <c r="J169" s="138">
        <f>BK169</f>
        <v>0</v>
      </c>
      <c r="L169" s="127"/>
      <c r="M169" s="132"/>
      <c r="P169" s="133">
        <f>SUM(P170:P172)</f>
        <v>0</v>
      </c>
      <c r="R169" s="133">
        <f>SUM(R170:R172)</f>
        <v>0</v>
      </c>
      <c r="T169" s="134">
        <f>SUM(T170:T172)</f>
        <v>0</v>
      </c>
      <c r="AR169" s="128" t="s">
        <v>175</v>
      </c>
      <c r="AT169" s="135" t="s">
        <v>73</v>
      </c>
      <c r="AU169" s="135" t="s">
        <v>81</v>
      </c>
      <c r="AY169" s="128" t="s">
        <v>164</v>
      </c>
      <c r="BK169" s="136">
        <f>SUM(BK170:BK172)</f>
        <v>0</v>
      </c>
    </row>
    <row r="170" spans="2:65" s="1" customFormat="1" ht="21.75" customHeight="1">
      <c r="B170" s="139"/>
      <c r="C170" s="140" t="s">
        <v>304</v>
      </c>
      <c r="D170" s="140" t="s">
        <v>166</v>
      </c>
      <c r="E170" s="141" t="s">
        <v>1400</v>
      </c>
      <c r="F170" s="142" t="s">
        <v>1401</v>
      </c>
      <c r="G170" s="143" t="s">
        <v>298</v>
      </c>
      <c r="H170" s="144">
        <v>8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40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425</v>
      </c>
      <c r="AT170" s="152" t="s">
        <v>166</v>
      </c>
      <c r="AU170" s="152" t="s">
        <v>87</v>
      </c>
      <c r="AY170" s="13" t="s">
        <v>164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87</v>
      </c>
      <c r="BK170" s="153">
        <f>ROUND(I170*H170,2)</f>
        <v>0</v>
      </c>
      <c r="BL170" s="13" t="s">
        <v>425</v>
      </c>
      <c r="BM170" s="152" t="s">
        <v>1402</v>
      </c>
    </row>
    <row r="171" spans="2:65" s="1" customFormat="1" ht="21.75" customHeight="1">
      <c r="B171" s="139"/>
      <c r="C171" s="140" t="s">
        <v>715</v>
      </c>
      <c r="D171" s="140" t="s">
        <v>166</v>
      </c>
      <c r="E171" s="141" t="s">
        <v>1403</v>
      </c>
      <c r="F171" s="142" t="s">
        <v>1404</v>
      </c>
      <c r="G171" s="143" t="s">
        <v>298</v>
      </c>
      <c r="H171" s="144">
        <v>18.5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40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425</v>
      </c>
      <c r="AT171" s="152" t="s">
        <v>166</v>
      </c>
      <c r="AU171" s="152" t="s">
        <v>87</v>
      </c>
      <c r="AY171" s="13" t="s">
        <v>164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87</v>
      </c>
      <c r="BK171" s="153">
        <f>ROUND(I171*H171,2)</f>
        <v>0</v>
      </c>
      <c r="BL171" s="13" t="s">
        <v>425</v>
      </c>
      <c r="BM171" s="152" t="s">
        <v>1405</v>
      </c>
    </row>
    <row r="172" spans="2:65" s="1" customFormat="1" ht="16.5" customHeight="1">
      <c r="B172" s="139"/>
      <c r="C172" s="140" t="s">
        <v>310</v>
      </c>
      <c r="D172" s="140" t="s">
        <v>166</v>
      </c>
      <c r="E172" s="141" t="s">
        <v>1406</v>
      </c>
      <c r="F172" s="142" t="s">
        <v>1407</v>
      </c>
      <c r="G172" s="143" t="s">
        <v>1408</v>
      </c>
      <c r="H172" s="144">
        <v>2</v>
      </c>
      <c r="I172" s="145"/>
      <c r="J172" s="146">
        <f>ROUND(I172*H172,2)</f>
        <v>0</v>
      </c>
      <c r="K172" s="147"/>
      <c r="L172" s="28"/>
      <c r="M172" s="166" t="s">
        <v>1</v>
      </c>
      <c r="N172" s="167" t="s">
        <v>40</v>
      </c>
      <c r="O172" s="168"/>
      <c r="P172" s="169">
        <f>O172*H172</f>
        <v>0</v>
      </c>
      <c r="Q172" s="169">
        <v>0</v>
      </c>
      <c r="R172" s="169">
        <f>Q172*H172</f>
        <v>0</v>
      </c>
      <c r="S172" s="169">
        <v>0</v>
      </c>
      <c r="T172" s="170">
        <f>S172*H172</f>
        <v>0</v>
      </c>
      <c r="AR172" s="152" t="s">
        <v>425</v>
      </c>
      <c r="AT172" s="152" t="s">
        <v>166</v>
      </c>
      <c r="AU172" s="152" t="s">
        <v>87</v>
      </c>
      <c r="AY172" s="13" t="s">
        <v>164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87</v>
      </c>
      <c r="BK172" s="153">
        <f>ROUND(I172*H172,2)</f>
        <v>0</v>
      </c>
      <c r="BL172" s="13" t="s">
        <v>425</v>
      </c>
      <c r="BM172" s="152" t="s">
        <v>1409</v>
      </c>
    </row>
    <row r="173" spans="2:65" s="1" customFormat="1" ht="6.9" customHeight="1"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28"/>
    </row>
  </sheetData>
  <autoFilter ref="C128:K172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1410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ROUND(J130,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ROUND((SUM(BE130:BE226)),  2)</f>
        <v>0</v>
      </c>
      <c r="G35" s="96"/>
      <c r="H35" s="96"/>
      <c r="I35" s="97">
        <v>0.2</v>
      </c>
      <c r="J35" s="95">
        <f>ROUND(((SUM(BE130:BE226))*I35),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ROUND((SUM(BF130:BF226)),  2)</f>
        <v>0</v>
      </c>
      <c r="G36" s="96"/>
      <c r="H36" s="96"/>
      <c r="I36" s="97">
        <v>0.2</v>
      </c>
      <c r="J36" s="95">
        <f>ROUND(((SUM(BF130:BF226))*I36),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ROUND((SUM(BG130:BG226)),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ROUND((SUM(BH130:BH226)),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ROUND((SUM(BI130:BI226)),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04 - Vykurovanie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J130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95" customHeight="1">
      <c r="B100" s="114"/>
      <c r="D100" s="115" t="s">
        <v>134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" customHeight="1">
      <c r="B101" s="110"/>
      <c r="D101" s="111" t="s">
        <v>136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95" customHeight="1">
      <c r="B102" s="114"/>
      <c r="D102" s="115" t="s">
        <v>137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9" customFormat="1" ht="19.95" customHeight="1">
      <c r="B103" s="114"/>
      <c r="D103" s="115" t="s">
        <v>1411</v>
      </c>
      <c r="E103" s="116"/>
      <c r="F103" s="116"/>
      <c r="G103" s="116"/>
      <c r="H103" s="116"/>
      <c r="I103" s="116"/>
      <c r="J103" s="117">
        <f>J144</f>
        <v>0</v>
      </c>
      <c r="L103" s="114"/>
    </row>
    <row r="104" spans="2:47" s="9" customFormat="1" ht="19.95" customHeight="1">
      <c r="B104" s="114"/>
      <c r="D104" s="115" t="s">
        <v>1412</v>
      </c>
      <c r="E104" s="116"/>
      <c r="F104" s="116"/>
      <c r="G104" s="116"/>
      <c r="H104" s="116"/>
      <c r="I104" s="116"/>
      <c r="J104" s="117">
        <f>J180</f>
        <v>0</v>
      </c>
      <c r="L104" s="114"/>
    </row>
    <row r="105" spans="2:47" s="9" customFormat="1" ht="19.95" customHeight="1">
      <c r="B105" s="114"/>
      <c r="D105" s="115" t="s">
        <v>1413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47" s="8" customFormat="1" ht="24.9" customHeight="1">
      <c r="B106" s="110"/>
      <c r="D106" s="111" t="s">
        <v>148</v>
      </c>
      <c r="E106" s="112"/>
      <c r="F106" s="112"/>
      <c r="G106" s="112"/>
      <c r="H106" s="112"/>
      <c r="I106" s="112"/>
      <c r="J106" s="113">
        <f>J219</f>
        <v>0</v>
      </c>
      <c r="L106" s="110"/>
    </row>
    <row r="107" spans="2:47" s="9" customFormat="1" ht="19.95" customHeight="1">
      <c r="B107" s="114"/>
      <c r="D107" s="115" t="s">
        <v>778</v>
      </c>
      <c r="E107" s="116"/>
      <c r="F107" s="116"/>
      <c r="G107" s="116"/>
      <c r="H107" s="116"/>
      <c r="I107" s="116"/>
      <c r="J107" s="117">
        <f>J220</f>
        <v>0</v>
      </c>
      <c r="L107" s="114"/>
    </row>
    <row r="108" spans="2:47" s="8" customFormat="1" ht="24.9" customHeight="1">
      <c r="B108" s="110"/>
      <c r="D108" s="111" t="s">
        <v>779</v>
      </c>
      <c r="E108" s="112"/>
      <c r="F108" s="112"/>
      <c r="G108" s="112"/>
      <c r="H108" s="112"/>
      <c r="I108" s="112"/>
      <c r="J108" s="113">
        <f>J222</f>
        <v>0</v>
      </c>
      <c r="L108" s="110"/>
    </row>
    <row r="109" spans="2:47" s="1" customFormat="1" ht="21.75" customHeight="1">
      <c r="B109" s="28"/>
      <c r="L109" s="28"/>
    </row>
    <row r="110" spans="2:47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" customHeight="1">
      <c r="B115" s="28"/>
      <c r="C115" s="17" t="s">
        <v>150</v>
      </c>
      <c r="L115" s="28"/>
    </row>
    <row r="116" spans="2:12" s="1" customFormat="1" ht="6.9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16.5" customHeight="1">
      <c r="B118" s="28"/>
      <c r="E118" s="217" t="str">
        <f>E7</f>
        <v>Komunitné centrum Svidník</v>
      </c>
      <c r="F118" s="218"/>
      <c r="G118" s="218"/>
      <c r="H118" s="218"/>
      <c r="L118" s="28"/>
    </row>
    <row r="119" spans="2:12" ht="12" customHeight="1">
      <c r="B119" s="16"/>
      <c r="C119" s="23" t="s">
        <v>120</v>
      </c>
      <c r="L119" s="16"/>
    </row>
    <row r="120" spans="2:12" s="1" customFormat="1" ht="16.5" customHeight="1">
      <c r="B120" s="28"/>
      <c r="E120" s="217" t="s">
        <v>121</v>
      </c>
      <c r="F120" s="219"/>
      <c r="G120" s="219"/>
      <c r="H120" s="219"/>
      <c r="L120" s="28"/>
    </row>
    <row r="121" spans="2:12" s="1" customFormat="1" ht="12" customHeight="1">
      <c r="B121" s="28"/>
      <c r="C121" s="23" t="s">
        <v>122</v>
      </c>
      <c r="L121" s="28"/>
    </row>
    <row r="122" spans="2:12" s="1" customFormat="1" ht="16.5" customHeight="1">
      <c r="B122" s="28"/>
      <c r="E122" s="176" t="str">
        <f>E11</f>
        <v>04 - Vykurovanie</v>
      </c>
      <c r="F122" s="219"/>
      <c r="G122" s="219"/>
      <c r="H122" s="219"/>
      <c r="L122" s="28"/>
    </row>
    <row r="123" spans="2:12" s="1" customFormat="1" ht="6.9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 xml:space="preserve"> </v>
      </c>
      <c r="I124" s="23" t="s">
        <v>21</v>
      </c>
      <c r="J124" s="51" t="str">
        <f>IF(J14="","",J14)</f>
        <v>12. 1. 2023</v>
      </c>
      <c r="L124" s="28"/>
    </row>
    <row r="125" spans="2:12" s="1" customFormat="1" ht="6.9" customHeight="1">
      <c r="B125" s="28"/>
      <c r="L125" s="28"/>
    </row>
    <row r="126" spans="2:12" s="1" customFormat="1" ht="15.15" customHeight="1">
      <c r="B126" s="28"/>
      <c r="C126" s="23" t="s">
        <v>23</v>
      </c>
      <c r="F126" s="21" t="str">
        <f>E17</f>
        <v>Mesto Svidník</v>
      </c>
      <c r="I126" s="23" t="s">
        <v>29</v>
      </c>
      <c r="J126" s="26" t="str">
        <f>E23</f>
        <v>Ing. Jozef Špirko</v>
      </c>
      <c r="L126" s="28"/>
    </row>
    <row r="127" spans="2:12" s="1" customFormat="1" ht="15.15" customHeight="1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151</v>
      </c>
      <c r="D129" s="120" t="s">
        <v>59</v>
      </c>
      <c r="E129" s="120" t="s">
        <v>55</v>
      </c>
      <c r="F129" s="120" t="s">
        <v>56</v>
      </c>
      <c r="G129" s="120" t="s">
        <v>152</v>
      </c>
      <c r="H129" s="120" t="s">
        <v>153</v>
      </c>
      <c r="I129" s="120" t="s">
        <v>154</v>
      </c>
      <c r="J129" s="121" t="s">
        <v>126</v>
      </c>
      <c r="K129" s="122" t="s">
        <v>155</v>
      </c>
      <c r="L129" s="118"/>
      <c r="M129" s="58" t="s">
        <v>1</v>
      </c>
      <c r="N129" s="59" t="s">
        <v>38</v>
      </c>
      <c r="O129" s="59" t="s">
        <v>156</v>
      </c>
      <c r="P129" s="59" t="s">
        <v>157</v>
      </c>
      <c r="Q129" s="59" t="s">
        <v>158</v>
      </c>
      <c r="R129" s="59" t="s">
        <v>159</v>
      </c>
      <c r="S129" s="59" t="s">
        <v>160</v>
      </c>
      <c r="T129" s="60" t="s">
        <v>161</v>
      </c>
    </row>
    <row r="130" spans="2:65" s="1" customFormat="1" ht="22.8" customHeight="1">
      <c r="B130" s="28"/>
      <c r="C130" s="63" t="s">
        <v>127</v>
      </c>
      <c r="J130" s="123">
        <f>BK130</f>
        <v>0</v>
      </c>
      <c r="L130" s="28"/>
      <c r="M130" s="61"/>
      <c r="N130" s="52"/>
      <c r="O130" s="52"/>
      <c r="P130" s="124">
        <f>P131+P134+P219+P222</f>
        <v>0</v>
      </c>
      <c r="Q130" s="52"/>
      <c r="R130" s="124">
        <f>R131+R134+R219+R222</f>
        <v>0</v>
      </c>
      <c r="S130" s="52"/>
      <c r="T130" s="125">
        <f>T131+T134+T219+T222</f>
        <v>0</v>
      </c>
      <c r="AT130" s="13" t="s">
        <v>73</v>
      </c>
      <c r="AU130" s="13" t="s">
        <v>128</v>
      </c>
      <c r="BK130" s="126">
        <f>BK131+BK134+BK219+BK222</f>
        <v>0</v>
      </c>
    </row>
    <row r="131" spans="2:65" s="11" customFormat="1" ht="25.95" customHeight="1">
      <c r="B131" s="127"/>
      <c r="D131" s="128" t="s">
        <v>73</v>
      </c>
      <c r="E131" s="129" t="s">
        <v>162</v>
      </c>
      <c r="F131" s="129" t="s">
        <v>163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0</v>
      </c>
      <c r="T131" s="134">
        <f>T132</f>
        <v>0</v>
      </c>
      <c r="AR131" s="128" t="s">
        <v>81</v>
      </c>
      <c r="AT131" s="135" t="s">
        <v>73</v>
      </c>
      <c r="AU131" s="135" t="s">
        <v>74</v>
      </c>
      <c r="AY131" s="128" t="s">
        <v>164</v>
      </c>
      <c r="BK131" s="136">
        <f>BK132</f>
        <v>0</v>
      </c>
    </row>
    <row r="132" spans="2:65" s="11" customFormat="1" ht="22.8" customHeight="1">
      <c r="B132" s="127"/>
      <c r="D132" s="128" t="s">
        <v>73</v>
      </c>
      <c r="E132" s="137" t="s">
        <v>198</v>
      </c>
      <c r="F132" s="137" t="s">
        <v>309</v>
      </c>
      <c r="I132" s="130"/>
      <c r="J132" s="138">
        <f>BK132</f>
        <v>0</v>
      </c>
      <c r="L132" s="127"/>
      <c r="M132" s="132"/>
      <c r="P132" s="133">
        <f>P133</f>
        <v>0</v>
      </c>
      <c r="R132" s="133">
        <f>R133</f>
        <v>0</v>
      </c>
      <c r="T132" s="134">
        <f>T133</f>
        <v>0</v>
      </c>
      <c r="AR132" s="128" t="s">
        <v>81</v>
      </c>
      <c r="AT132" s="135" t="s">
        <v>73</v>
      </c>
      <c r="AU132" s="135" t="s">
        <v>81</v>
      </c>
      <c r="AY132" s="128" t="s">
        <v>164</v>
      </c>
      <c r="BK132" s="136">
        <f>BK133</f>
        <v>0</v>
      </c>
    </row>
    <row r="133" spans="2:65" s="1" customFormat="1" ht="24.15" customHeight="1">
      <c r="B133" s="139"/>
      <c r="C133" s="140" t="s">
        <v>81</v>
      </c>
      <c r="D133" s="140" t="s">
        <v>166</v>
      </c>
      <c r="E133" s="141" t="s">
        <v>1414</v>
      </c>
      <c r="F133" s="142" t="s">
        <v>1415</v>
      </c>
      <c r="G133" s="143" t="s">
        <v>307</v>
      </c>
      <c r="H133" s="144">
        <v>21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40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170</v>
      </c>
      <c r="BM133" s="152" t="s">
        <v>1416</v>
      </c>
    </row>
    <row r="134" spans="2:65" s="11" customFormat="1" ht="25.95" customHeight="1">
      <c r="B134" s="127"/>
      <c r="D134" s="128" t="s">
        <v>73</v>
      </c>
      <c r="E134" s="129" t="s">
        <v>352</v>
      </c>
      <c r="F134" s="129" t="s">
        <v>353</v>
      </c>
      <c r="I134" s="130"/>
      <c r="J134" s="131">
        <f>BK134</f>
        <v>0</v>
      </c>
      <c r="L134" s="127"/>
      <c r="M134" s="132"/>
      <c r="P134" s="133">
        <f>P135+P144+P180+P193</f>
        <v>0</v>
      </c>
      <c r="R134" s="133">
        <f>R135+R144+R180+R193</f>
        <v>0</v>
      </c>
      <c r="T134" s="134">
        <f>T135+T144+T180+T193</f>
        <v>0</v>
      </c>
      <c r="AR134" s="128" t="s">
        <v>87</v>
      </c>
      <c r="AT134" s="135" t="s">
        <v>73</v>
      </c>
      <c r="AU134" s="135" t="s">
        <v>74</v>
      </c>
      <c r="AY134" s="128" t="s">
        <v>164</v>
      </c>
      <c r="BK134" s="136">
        <f>BK135+BK144+BK180+BK193</f>
        <v>0</v>
      </c>
    </row>
    <row r="135" spans="2:65" s="11" customFormat="1" ht="22.8" customHeight="1">
      <c r="B135" s="127"/>
      <c r="D135" s="128" t="s">
        <v>73</v>
      </c>
      <c r="E135" s="137" t="s">
        <v>354</v>
      </c>
      <c r="F135" s="137" t="s">
        <v>355</v>
      </c>
      <c r="I135" s="130"/>
      <c r="J135" s="138">
        <f>BK135</f>
        <v>0</v>
      </c>
      <c r="L135" s="127"/>
      <c r="M135" s="132"/>
      <c r="P135" s="133">
        <f>SUM(P136:P143)</f>
        <v>0</v>
      </c>
      <c r="R135" s="133">
        <f>SUM(R136:R143)</f>
        <v>0</v>
      </c>
      <c r="T135" s="134">
        <f>SUM(T136:T143)</f>
        <v>0</v>
      </c>
      <c r="AR135" s="128" t="s">
        <v>87</v>
      </c>
      <c r="AT135" s="135" t="s">
        <v>73</v>
      </c>
      <c r="AU135" s="135" t="s">
        <v>81</v>
      </c>
      <c r="AY135" s="128" t="s">
        <v>164</v>
      </c>
      <c r="BK135" s="136">
        <f>SUM(BK136:BK143)</f>
        <v>0</v>
      </c>
    </row>
    <row r="136" spans="2:65" s="1" customFormat="1" ht="24.15" customHeight="1">
      <c r="B136" s="139"/>
      <c r="C136" s="140" t="s">
        <v>647</v>
      </c>
      <c r="D136" s="140" t="s">
        <v>166</v>
      </c>
      <c r="E136" s="141" t="s">
        <v>1417</v>
      </c>
      <c r="F136" s="142" t="s">
        <v>1418</v>
      </c>
      <c r="G136" s="143" t="s">
        <v>298</v>
      </c>
      <c r="H136" s="144">
        <v>153</v>
      </c>
      <c r="I136" s="145"/>
      <c r="J136" s="146">
        <f t="shared" ref="J136:J143" si="0">ROUND(I136*H136,2)</f>
        <v>0</v>
      </c>
      <c r="K136" s="147"/>
      <c r="L136" s="28"/>
      <c r="M136" s="148" t="s">
        <v>1</v>
      </c>
      <c r="N136" s="149" t="s">
        <v>40</v>
      </c>
      <c r="P136" s="150">
        <f t="shared" ref="P136:P143" si="1">O136*H136</f>
        <v>0</v>
      </c>
      <c r="Q136" s="150">
        <v>0</v>
      </c>
      <c r="R136" s="150">
        <f t="shared" ref="R136:R143" si="2">Q136*H136</f>
        <v>0</v>
      </c>
      <c r="S136" s="150">
        <v>0</v>
      </c>
      <c r="T136" s="151">
        <f t="shared" ref="T136:T143" si="3">S136*H136</f>
        <v>0</v>
      </c>
      <c r="AR136" s="152" t="s">
        <v>359</v>
      </c>
      <c r="AT136" s="152" t="s">
        <v>166</v>
      </c>
      <c r="AU136" s="152" t="s">
        <v>87</v>
      </c>
      <c r="AY136" s="13" t="s">
        <v>164</v>
      </c>
      <c r="BE136" s="153">
        <f t="shared" ref="BE136:BE143" si="4">IF(N136="základná",J136,0)</f>
        <v>0</v>
      </c>
      <c r="BF136" s="153">
        <f t="shared" ref="BF136:BF143" si="5">IF(N136="znížená",J136,0)</f>
        <v>0</v>
      </c>
      <c r="BG136" s="153">
        <f t="shared" ref="BG136:BG143" si="6">IF(N136="zákl. prenesená",J136,0)</f>
        <v>0</v>
      </c>
      <c r="BH136" s="153">
        <f t="shared" ref="BH136:BH143" si="7">IF(N136="zníž. prenesená",J136,0)</f>
        <v>0</v>
      </c>
      <c r="BI136" s="153">
        <f t="shared" ref="BI136:BI143" si="8">IF(N136="nulová",J136,0)</f>
        <v>0</v>
      </c>
      <c r="BJ136" s="13" t="s">
        <v>87</v>
      </c>
      <c r="BK136" s="153">
        <f t="shared" ref="BK136:BK143" si="9">ROUND(I136*H136,2)</f>
        <v>0</v>
      </c>
      <c r="BL136" s="13" t="s">
        <v>359</v>
      </c>
      <c r="BM136" s="152" t="s">
        <v>1419</v>
      </c>
    </row>
    <row r="137" spans="2:65" s="1" customFormat="1" ht="37.799999999999997" customHeight="1">
      <c r="B137" s="139"/>
      <c r="C137" s="154" t="s">
        <v>1420</v>
      </c>
      <c r="D137" s="154" t="s">
        <v>199</v>
      </c>
      <c r="E137" s="155" t="s">
        <v>1421</v>
      </c>
      <c r="F137" s="156" t="s">
        <v>1422</v>
      </c>
      <c r="G137" s="157" t="s">
        <v>298</v>
      </c>
      <c r="H137" s="158">
        <v>70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291</v>
      </c>
      <c r="AT137" s="152" t="s">
        <v>199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359</v>
      </c>
      <c r="BM137" s="152" t="s">
        <v>1423</v>
      </c>
    </row>
    <row r="138" spans="2:65" s="1" customFormat="1" ht="37.799999999999997" customHeight="1">
      <c r="B138" s="139"/>
      <c r="C138" s="154" t="s">
        <v>1424</v>
      </c>
      <c r="D138" s="154" t="s">
        <v>199</v>
      </c>
      <c r="E138" s="155" t="s">
        <v>784</v>
      </c>
      <c r="F138" s="156" t="s">
        <v>1425</v>
      </c>
      <c r="G138" s="157" t="s">
        <v>298</v>
      </c>
      <c r="H138" s="158">
        <v>41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291</v>
      </c>
      <c r="AT138" s="152" t="s">
        <v>199</v>
      </c>
      <c r="AU138" s="152" t="s">
        <v>87</v>
      </c>
      <c r="AY138" s="13" t="s">
        <v>164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359</v>
      </c>
      <c r="BM138" s="152" t="s">
        <v>1426</v>
      </c>
    </row>
    <row r="139" spans="2:65" s="1" customFormat="1" ht="37.799999999999997" customHeight="1">
      <c r="B139" s="139"/>
      <c r="C139" s="154" t="s">
        <v>1427</v>
      </c>
      <c r="D139" s="154" t="s">
        <v>199</v>
      </c>
      <c r="E139" s="155" t="s">
        <v>788</v>
      </c>
      <c r="F139" s="156" t="s">
        <v>1428</v>
      </c>
      <c r="G139" s="157" t="s">
        <v>298</v>
      </c>
      <c r="H139" s="158">
        <v>37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291</v>
      </c>
      <c r="AT139" s="152" t="s">
        <v>199</v>
      </c>
      <c r="AU139" s="152" t="s">
        <v>87</v>
      </c>
      <c r="AY139" s="13" t="s">
        <v>164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359</v>
      </c>
      <c r="BM139" s="152" t="s">
        <v>1429</v>
      </c>
    </row>
    <row r="140" spans="2:65" s="1" customFormat="1" ht="37.799999999999997" customHeight="1">
      <c r="B140" s="139"/>
      <c r="C140" s="154" t="s">
        <v>661</v>
      </c>
      <c r="D140" s="154" t="s">
        <v>199</v>
      </c>
      <c r="E140" s="155" t="s">
        <v>792</v>
      </c>
      <c r="F140" s="156" t="s">
        <v>1430</v>
      </c>
      <c r="G140" s="157" t="s">
        <v>298</v>
      </c>
      <c r="H140" s="158">
        <v>5.0999999999999996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291</v>
      </c>
      <c r="AT140" s="152" t="s">
        <v>199</v>
      </c>
      <c r="AU140" s="152" t="s">
        <v>87</v>
      </c>
      <c r="AY140" s="13" t="s">
        <v>164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359</v>
      </c>
      <c r="BM140" s="152" t="s">
        <v>1431</v>
      </c>
    </row>
    <row r="141" spans="2:65" s="1" customFormat="1" ht="24.15" customHeight="1">
      <c r="B141" s="139"/>
      <c r="C141" s="140" t="s">
        <v>235</v>
      </c>
      <c r="D141" s="140" t="s">
        <v>166</v>
      </c>
      <c r="E141" s="141" t="s">
        <v>807</v>
      </c>
      <c r="F141" s="142" t="s">
        <v>808</v>
      </c>
      <c r="G141" s="143" t="s">
        <v>428</v>
      </c>
      <c r="H141" s="165"/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359</v>
      </c>
      <c r="AT141" s="152" t="s">
        <v>166</v>
      </c>
      <c r="AU141" s="152" t="s">
        <v>87</v>
      </c>
      <c r="AY141" s="13" t="s">
        <v>164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359</v>
      </c>
      <c r="BM141" s="152" t="s">
        <v>1432</v>
      </c>
    </row>
    <row r="142" spans="2:65" s="1" customFormat="1" ht="24.15" customHeight="1">
      <c r="B142" s="139"/>
      <c r="C142" s="140" t="s">
        <v>1433</v>
      </c>
      <c r="D142" s="140" t="s">
        <v>166</v>
      </c>
      <c r="E142" s="141" t="s">
        <v>1434</v>
      </c>
      <c r="F142" s="142" t="s">
        <v>1435</v>
      </c>
      <c r="G142" s="143" t="s">
        <v>428</v>
      </c>
      <c r="H142" s="165"/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359</v>
      </c>
      <c r="AT142" s="152" t="s">
        <v>166</v>
      </c>
      <c r="AU142" s="152" t="s">
        <v>87</v>
      </c>
      <c r="AY142" s="13" t="s">
        <v>164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359</v>
      </c>
      <c r="BM142" s="152" t="s">
        <v>1436</v>
      </c>
    </row>
    <row r="143" spans="2:65" s="1" customFormat="1" ht="24.15" customHeight="1">
      <c r="B143" s="139"/>
      <c r="C143" s="140" t="s">
        <v>1437</v>
      </c>
      <c r="D143" s="140" t="s">
        <v>166</v>
      </c>
      <c r="E143" s="141" t="s">
        <v>1438</v>
      </c>
      <c r="F143" s="142" t="s">
        <v>1439</v>
      </c>
      <c r="G143" s="143" t="s">
        <v>428</v>
      </c>
      <c r="H143" s="165"/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359</v>
      </c>
      <c r="AT143" s="152" t="s">
        <v>166</v>
      </c>
      <c r="AU143" s="152" t="s">
        <v>87</v>
      </c>
      <c r="AY143" s="13" t="s">
        <v>164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359</v>
      </c>
      <c r="BM143" s="152" t="s">
        <v>1440</v>
      </c>
    </row>
    <row r="144" spans="2:65" s="11" customFormat="1" ht="22.8" customHeight="1">
      <c r="B144" s="127"/>
      <c r="D144" s="128" t="s">
        <v>73</v>
      </c>
      <c r="E144" s="137" t="s">
        <v>1441</v>
      </c>
      <c r="F144" s="137" t="s">
        <v>1442</v>
      </c>
      <c r="I144" s="130"/>
      <c r="J144" s="138">
        <f>BK144</f>
        <v>0</v>
      </c>
      <c r="L144" s="127"/>
      <c r="M144" s="132"/>
      <c r="P144" s="133">
        <f>SUM(P145:P179)</f>
        <v>0</v>
      </c>
      <c r="R144" s="133">
        <f>SUM(R145:R179)</f>
        <v>0</v>
      </c>
      <c r="T144" s="134">
        <f>SUM(T145:T179)</f>
        <v>0</v>
      </c>
      <c r="AR144" s="128" t="s">
        <v>87</v>
      </c>
      <c r="AT144" s="135" t="s">
        <v>73</v>
      </c>
      <c r="AU144" s="135" t="s">
        <v>81</v>
      </c>
      <c r="AY144" s="128" t="s">
        <v>164</v>
      </c>
      <c r="BK144" s="136">
        <f>SUM(BK145:BK179)</f>
        <v>0</v>
      </c>
    </row>
    <row r="145" spans="2:65" s="1" customFormat="1" ht="21.75" customHeight="1">
      <c r="B145" s="139"/>
      <c r="C145" s="140" t="s">
        <v>1443</v>
      </c>
      <c r="D145" s="140" t="s">
        <v>166</v>
      </c>
      <c r="E145" s="141" t="s">
        <v>1444</v>
      </c>
      <c r="F145" s="142" t="s">
        <v>1445</v>
      </c>
      <c r="G145" s="143" t="s">
        <v>298</v>
      </c>
      <c r="H145" s="144">
        <v>70</v>
      </c>
      <c r="I145" s="145"/>
      <c r="J145" s="146">
        <f t="shared" ref="J145:J179" si="10">ROUND(I145*H145,2)</f>
        <v>0</v>
      </c>
      <c r="K145" s="147"/>
      <c r="L145" s="28"/>
      <c r="M145" s="148" t="s">
        <v>1</v>
      </c>
      <c r="N145" s="149" t="s">
        <v>40</v>
      </c>
      <c r="P145" s="150">
        <f t="shared" ref="P145:P179" si="11">O145*H145</f>
        <v>0</v>
      </c>
      <c r="Q145" s="150">
        <v>0</v>
      </c>
      <c r="R145" s="150">
        <f t="shared" ref="R145:R179" si="12">Q145*H145</f>
        <v>0</v>
      </c>
      <c r="S145" s="150">
        <v>0</v>
      </c>
      <c r="T145" s="151">
        <f t="shared" ref="T145:T179" si="13">S145*H145</f>
        <v>0</v>
      </c>
      <c r="AR145" s="152" t="s">
        <v>359</v>
      </c>
      <c r="AT145" s="152" t="s">
        <v>166</v>
      </c>
      <c r="AU145" s="152" t="s">
        <v>87</v>
      </c>
      <c r="AY145" s="13" t="s">
        <v>164</v>
      </c>
      <c r="BE145" s="153">
        <f t="shared" ref="BE145:BE179" si="14">IF(N145="základná",J145,0)</f>
        <v>0</v>
      </c>
      <c r="BF145" s="153">
        <f t="shared" ref="BF145:BF179" si="15">IF(N145="znížená",J145,0)</f>
        <v>0</v>
      </c>
      <c r="BG145" s="153">
        <f t="shared" ref="BG145:BG179" si="16">IF(N145="zákl. prenesená",J145,0)</f>
        <v>0</v>
      </c>
      <c r="BH145" s="153">
        <f t="shared" ref="BH145:BH179" si="17">IF(N145="zníž. prenesená",J145,0)</f>
        <v>0</v>
      </c>
      <c r="BI145" s="153">
        <f t="shared" ref="BI145:BI179" si="18">IF(N145="nulová",J145,0)</f>
        <v>0</v>
      </c>
      <c r="BJ145" s="13" t="s">
        <v>87</v>
      </c>
      <c r="BK145" s="153">
        <f t="shared" ref="BK145:BK179" si="19">ROUND(I145*H145,2)</f>
        <v>0</v>
      </c>
      <c r="BL145" s="13" t="s">
        <v>359</v>
      </c>
      <c r="BM145" s="152" t="s">
        <v>1446</v>
      </c>
    </row>
    <row r="146" spans="2:65" s="1" customFormat="1" ht="16.5" customHeight="1">
      <c r="B146" s="139"/>
      <c r="C146" s="154" t="s">
        <v>1447</v>
      </c>
      <c r="D146" s="154" t="s">
        <v>199</v>
      </c>
      <c r="E146" s="155" t="s">
        <v>1448</v>
      </c>
      <c r="F146" s="156" t="s">
        <v>1449</v>
      </c>
      <c r="G146" s="157" t="s">
        <v>298</v>
      </c>
      <c r="H146" s="158">
        <v>70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40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291</v>
      </c>
      <c r="AT146" s="152" t="s">
        <v>199</v>
      </c>
      <c r="AU146" s="152" t="s">
        <v>87</v>
      </c>
      <c r="AY146" s="13" t="s">
        <v>164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359</v>
      </c>
      <c r="BM146" s="152" t="s">
        <v>1450</v>
      </c>
    </row>
    <row r="147" spans="2:65" s="1" customFormat="1" ht="21.75" customHeight="1">
      <c r="B147" s="139"/>
      <c r="C147" s="140" t="s">
        <v>1451</v>
      </c>
      <c r="D147" s="140" t="s">
        <v>166</v>
      </c>
      <c r="E147" s="141" t="s">
        <v>1452</v>
      </c>
      <c r="F147" s="142" t="s">
        <v>1453</v>
      </c>
      <c r="G147" s="143" t="s">
        <v>298</v>
      </c>
      <c r="H147" s="144">
        <v>41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359</v>
      </c>
      <c r="AT147" s="152" t="s">
        <v>166</v>
      </c>
      <c r="AU147" s="152" t="s">
        <v>87</v>
      </c>
      <c r="AY147" s="13" t="s">
        <v>164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359</v>
      </c>
      <c r="BM147" s="152" t="s">
        <v>1454</v>
      </c>
    </row>
    <row r="148" spans="2:65" s="1" customFormat="1" ht="16.5" customHeight="1">
      <c r="B148" s="139"/>
      <c r="C148" s="154" t="s">
        <v>1455</v>
      </c>
      <c r="D148" s="154" t="s">
        <v>199</v>
      </c>
      <c r="E148" s="155" t="s">
        <v>1456</v>
      </c>
      <c r="F148" s="156" t="s">
        <v>1457</v>
      </c>
      <c r="G148" s="157" t="s">
        <v>298</v>
      </c>
      <c r="H148" s="158">
        <v>41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291</v>
      </c>
      <c r="AT148" s="152" t="s">
        <v>199</v>
      </c>
      <c r="AU148" s="152" t="s">
        <v>87</v>
      </c>
      <c r="AY148" s="13" t="s">
        <v>164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359</v>
      </c>
      <c r="BM148" s="152" t="s">
        <v>1458</v>
      </c>
    </row>
    <row r="149" spans="2:65" s="1" customFormat="1" ht="21.75" customHeight="1">
      <c r="B149" s="139"/>
      <c r="C149" s="140" t="s">
        <v>1459</v>
      </c>
      <c r="D149" s="140" t="s">
        <v>166</v>
      </c>
      <c r="E149" s="141" t="s">
        <v>1460</v>
      </c>
      <c r="F149" s="142" t="s">
        <v>1461</v>
      </c>
      <c r="G149" s="143" t="s">
        <v>298</v>
      </c>
      <c r="H149" s="144">
        <v>37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359</v>
      </c>
      <c r="AT149" s="152" t="s">
        <v>166</v>
      </c>
      <c r="AU149" s="152" t="s">
        <v>87</v>
      </c>
      <c r="AY149" s="13" t="s">
        <v>164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359</v>
      </c>
      <c r="BM149" s="152" t="s">
        <v>1462</v>
      </c>
    </row>
    <row r="150" spans="2:65" s="1" customFormat="1" ht="16.5" customHeight="1">
      <c r="B150" s="139"/>
      <c r="C150" s="154" t="s">
        <v>1463</v>
      </c>
      <c r="D150" s="154" t="s">
        <v>199</v>
      </c>
      <c r="E150" s="155" t="s">
        <v>1464</v>
      </c>
      <c r="F150" s="156" t="s">
        <v>1465</v>
      </c>
      <c r="G150" s="157" t="s">
        <v>298</v>
      </c>
      <c r="H150" s="158">
        <v>37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291</v>
      </c>
      <c r="AT150" s="152" t="s">
        <v>199</v>
      </c>
      <c r="AU150" s="152" t="s">
        <v>87</v>
      </c>
      <c r="AY150" s="13" t="s">
        <v>164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359</v>
      </c>
      <c r="BM150" s="152" t="s">
        <v>1466</v>
      </c>
    </row>
    <row r="151" spans="2:65" s="1" customFormat="1" ht="21.75" customHeight="1">
      <c r="B151" s="139"/>
      <c r="C151" s="140" t="s">
        <v>1467</v>
      </c>
      <c r="D151" s="140" t="s">
        <v>166</v>
      </c>
      <c r="E151" s="141" t="s">
        <v>1468</v>
      </c>
      <c r="F151" s="142" t="s">
        <v>1469</v>
      </c>
      <c r="G151" s="143" t="s">
        <v>298</v>
      </c>
      <c r="H151" s="144">
        <v>5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359</v>
      </c>
      <c r="AT151" s="152" t="s">
        <v>166</v>
      </c>
      <c r="AU151" s="152" t="s">
        <v>87</v>
      </c>
      <c r="AY151" s="13" t="s">
        <v>164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359</v>
      </c>
      <c r="BM151" s="152" t="s">
        <v>1470</v>
      </c>
    </row>
    <row r="152" spans="2:65" s="1" customFormat="1" ht="16.5" customHeight="1">
      <c r="B152" s="139"/>
      <c r="C152" s="154" t="s">
        <v>1103</v>
      </c>
      <c r="D152" s="154" t="s">
        <v>199</v>
      </c>
      <c r="E152" s="155" t="s">
        <v>1471</v>
      </c>
      <c r="F152" s="156" t="s">
        <v>1472</v>
      </c>
      <c r="G152" s="157" t="s">
        <v>298</v>
      </c>
      <c r="H152" s="158">
        <v>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291</v>
      </c>
      <c r="AT152" s="152" t="s">
        <v>199</v>
      </c>
      <c r="AU152" s="152" t="s">
        <v>87</v>
      </c>
      <c r="AY152" s="13" t="s">
        <v>164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359</v>
      </c>
      <c r="BM152" s="152" t="s">
        <v>1473</v>
      </c>
    </row>
    <row r="153" spans="2:65" s="1" customFormat="1" ht="16.5" customHeight="1">
      <c r="B153" s="139"/>
      <c r="C153" s="140" t="s">
        <v>1474</v>
      </c>
      <c r="D153" s="140" t="s">
        <v>166</v>
      </c>
      <c r="E153" s="141" t="s">
        <v>1475</v>
      </c>
      <c r="F153" s="142" t="s">
        <v>1476</v>
      </c>
      <c r="G153" s="143" t="s">
        <v>307</v>
      </c>
      <c r="H153" s="144">
        <v>42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359</v>
      </c>
      <c r="AT153" s="152" t="s">
        <v>166</v>
      </c>
      <c r="AU153" s="152" t="s">
        <v>87</v>
      </c>
      <c r="AY153" s="13" t="s">
        <v>164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359</v>
      </c>
      <c r="BM153" s="152" t="s">
        <v>1477</v>
      </c>
    </row>
    <row r="154" spans="2:65" s="1" customFormat="1" ht="21.75" customHeight="1">
      <c r="B154" s="139"/>
      <c r="C154" s="154" t="s">
        <v>1478</v>
      </c>
      <c r="D154" s="154" t="s">
        <v>199</v>
      </c>
      <c r="E154" s="155" t="s">
        <v>1479</v>
      </c>
      <c r="F154" s="156" t="s">
        <v>1480</v>
      </c>
      <c r="G154" s="157" t="s">
        <v>307</v>
      </c>
      <c r="H154" s="158">
        <v>42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291</v>
      </c>
      <c r="AT154" s="152" t="s">
        <v>199</v>
      </c>
      <c r="AU154" s="152" t="s">
        <v>87</v>
      </c>
      <c r="AY154" s="13" t="s">
        <v>164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359</v>
      </c>
      <c r="BM154" s="152" t="s">
        <v>1481</v>
      </c>
    </row>
    <row r="155" spans="2:65" s="1" customFormat="1" ht="21.75" customHeight="1">
      <c r="B155" s="139"/>
      <c r="C155" s="140" t="s">
        <v>1482</v>
      </c>
      <c r="D155" s="140" t="s">
        <v>166</v>
      </c>
      <c r="E155" s="141" t="s">
        <v>1483</v>
      </c>
      <c r="F155" s="142" t="s">
        <v>1484</v>
      </c>
      <c r="G155" s="143" t="s">
        <v>307</v>
      </c>
      <c r="H155" s="144">
        <v>2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359</v>
      </c>
      <c r="AT155" s="152" t="s">
        <v>166</v>
      </c>
      <c r="AU155" s="152" t="s">
        <v>87</v>
      </c>
      <c r="AY155" s="13" t="s">
        <v>164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359</v>
      </c>
      <c r="BM155" s="152" t="s">
        <v>1485</v>
      </c>
    </row>
    <row r="156" spans="2:65" s="1" customFormat="1" ht="33" customHeight="1">
      <c r="B156" s="139"/>
      <c r="C156" s="154" t="s">
        <v>1486</v>
      </c>
      <c r="D156" s="154" t="s">
        <v>199</v>
      </c>
      <c r="E156" s="155" t="s">
        <v>1487</v>
      </c>
      <c r="F156" s="156" t="s">
        <v>1488</v>
      </c>
      <c r="G156" s="157" t="s">
        <v>307</v>
      </c>
      <c r="H156" s="158">
        <v>2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291</v>
      </c>
      <c r="AT156" s="152" t="s">
        <v>199</v>
      </c>
      <c r="AU156" s="152" t="s">
        <v>87</v>
      </c>
      <c r="AY156" s="13" t="s">
        <v>164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359</v>
      </c>
      <c r="BM156" s="152" t="s">
        <v>1489</v>
      </c>
    </row>
    <row r="157" spans="2:65" s="1" customFormat="1" ht="21.75" customHeight="1">
      <c r="B157" s="139"/>
      <c r="C157" s="140" t="s">
        <v>1490</v>
      </c>
      <c r="D157" s="140" t="s">
        <v>166</v>
      </c>
      <c r="E157" s="141" t="s">
        <v>1491</v>
      </c>
      <c r="F157" s="142" t="s">
        <v>1492</v>
      </c>
      <c r="G157" s="143" t="s">
        <v>307</v>
      </c>
      <c r="H157" s="144">
        <v>42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359</v>
      </c>
      <c r="AT157" s="152" t="s">
        <v>166</v>
      </c>
      <c r="AU157" s="152" t="s">
        <v>87</v>
      </c>
      <c r="AY157" s="13" t="s">
        <v>164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359</v>
      </c>
      <c r="BM157" s="152" t="s">
        <v>1493</v>
      </c>
    </row>
    <row r="158" spans="2:65" s="1" customFormat="1" ht="16.5" customHeight="1">
      <c r="B158" s="139"/>
      <c r="C158" s="154" t="s">
        <v>1494</v>
      </c>
      <c r="D158" s="154" t="s">
        <v>199</v>
      </c>
      <c r="E158" s="155" t="s">
        <v>1495</v>
      </c>
      <c r="F158" s="156" t="s">
        <v>1496</v>
      </c>
      <c r="G158" s="157" t="s">
        <v>307</v>
      </c>
      <c r="H158" s="158">
        <v>42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291</v>
      </c>
      <c r="AT158" s="152" t="s">
        <v>199</v>
      </c>
      <c r="AU158" s="152" t="s">
        <v>87</v>
      </c>
      <c r="AY158" s="13" t="s">
        <v>164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359</v>
      </c>
      <c r="BM158" s="152" t="s">
        <v>1497</v>
      </c>
    </row>
    <row r="159" spans="2:65" s="1" customFormat="1" ht="16.5" customHeight="1">
      <c r="B159" s="139"/>
      <c r="C159" s="140" t="s">
        <v>1247</v>
      </c>
      <c r="D159" s="140" t="s">
        <v>166</v>
      </c>
      <c r="E159" s="141" t="s">
        <v>1498</v>
      </c>
      <c r="F159" s="142" t="s">
        <v>1499</v>
      </c>
      <c r="G159" s="143" t="s">
        <v>307</v>
      </c>
      <c r="H159" s="144">
        <v>8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359</v>
      </c>
      <c r="AT159" s="152" t="s">
        <v>166</v>
      </c>
      <c r="AU159" s="152" t="s">
        <v>87</v>
      </c>
      <c r="AY159" s="13" t="s">
        <v>164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359</v>
      </c>
      <c r="BM159" s="152" t="s">
        <v>1500</v>
      </c>
    </row>
    <row r="160" spans="2:65" s="1" customFormat="1" ht="16.5" customHeight="1">
      <c r="B160" s="139"/>
      <c r="C160" s="154" t="s">
        <v>1501</v>
      </c>
      <c r="D160" s="154" t="s">
        <v>199</v>
      </c>
      <c r="E160" s="155" t="s">
        <v>1502</v>
      </c>
      <c r="F160" s="156" t="s">
        <v>1503</v>
      </c>
      <c r="G160" s="157" t="s">
        <v>307</v>
      </c>
      <c r="H160" s="158">
        <v>8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291</v>
      </c>
      <c r="AT160" s="152" t="s">
        <v>199</v>
      </c>
      <c r="AU160" s="152" t="s">
        <v>87</v>
      </c>
      <c r="AY160" s="13" t="s">
        <v>164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359</v>
      </c>
      <c r="BM160" s="152" t="s">
        <v>1504</v>
      </c>
    </row>
    <row r="161" spans="2:65" s="1" customFormat="1" ht="21.75" customHeight="1">
      <c r="B161" s="139"/>
      <c r="C161" s="140" t="s">
        <v>1505</v>
      </c>
      <c r="D161" s="140" t="s">
        <v>166</v>
      </c>
      <c r="E161" s="141" t="s">
        <v>1506</v>
      </c>
      <c r="F161" s="142" t="s">
        <v>1507</v>
      </c>
      <c r="G161" s="143" t="s">
        <v>307</v>
      </c>
      <c r="H161" s="144">
        <v>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359</v>
      </c>
      <c r="AT161" s="152" t="s">
        <v>166</v>
      </c>
      <c r="AU161" s="152" t="s">
        <v>87</v>
      </c>
      <c r="AY161" s="13" t="s">
        <v>164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359</v>
      </c>
      <c r="BM161" s="152" t="s">
        <v>1508</v>
      </c>
    </row>
    <row r="162" spans="2:65" s="1" customFormat="1" ht="16.5" customHeight="1">
      <c r="B162" s="139"/>
      <c r="C162" s="154" t="s">
        <v>1509</v>
      </c>
      <c r="D162" s="154" t="s">
        <v>199</v>
      </c>
      <c r="E162" s="155" t="s">
        <v>1510</v>
      </c>
      <c r="F162" s="156" t="s">
        <v>1511</v>
      </c>
      <c r="G162" s="157" t="s">
        <v>307</v>
      </c>
      <c r="H162" s="158">
        <v>2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291</v>
      </c>
      <c r="AT162" s="152" t="s">
        <v>199</v>
      </c>
      <c r="AU162" s="152" t="s">
        <v>87</v>
      </c>
      <c r="AY162" s="13" t="s">
        <v>164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359</v>
      </c>
      <c r="BM162" s="152" t="s">
        <v>1512</v>
      </c>
    </row>
    <row r="163" spans="2:65" s="1" customFormat="1" ht="24.15" customHeight="1">
      <c r="B163" s="139"/>
      <c r="C163" s="154" t="s">
        <v>1513</v>
      </c>
      <c r="D163" s="154" t="s">
        <v>199</v>
      </c>
      <c r="E163" s="155" t="s">
        <v>1514</v>
      </c>
      <c r="F163" s="156" t="s">
        <v>1515</v>
      </c>
      <c r="G163" s="157" t="s">
        <v>307</v>
      </c>
      <c r="H163" s="158">
        <v>2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291</v>
      </c>
      <c r="AT163" s="152" t="s">
        <v>199</v>
      </c>
      <c r="AU163" s="152" t="s">
        <v>87</v>
      </c>
      <c r="AY163" s="13" t="s">
        <v>164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359</v>
      </c>
      <c r="BM163" s="152" t="s">
        <v>1516</v>
      </c>
    </row>
    <row r="164" spans="2:65" s="1" customFormat="1" ht="21.75" customHeight="1">
      <c r="B164" s="139"/>
      <c r="C164" s="140" t="s">
        <v>1517</v>
      </c>
      <c r="D164" s="140" t="s">
        <v>166</v>
      </c>
      <c r="E164" s="141" t="s">
        <v>1518</v>
      </c>
      <c r="F164" s="142" t="s">
        <v>1519</v>
      </c>
      <c r="G164" s="143" t="s">
        <v>307</v>
      </c>
      <c r="H164" s="144">
        <v>22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359</v>
      </c>
      <c r="AT164" s="152" t="s">
        <v>166</v>
      </c>
      <c r="AU164" s="152" t="s">
        <v>87</v>
      </c>
      <c r="AY164" s="13" t="s">
        <v>164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359</v>
      </c>
      <c r="BM164" s="152" t="s">
        <v>1520</v>
      </c>
    </row>
    <row r="165" spans="2:65" s="1" customFormat="1" ht="16.5" customHeight="1">
      <c r="B165" s="139"/>
      <c r="C165" s="154" t="s">
        <v>1521</v>
      </c>
      <c r="D165" s="154" t="s">
        <v>199</v>
      </c>
      <c r="E165" s="155" t="s">
        <v>1522</v>
      </c>
      <c r="F165" s="156" t="s">
        <v>1523</v>
      </c>
      <c r="G165" s="157" t="s">
        <v>307</v>
      </c>
      <c r="H165" s="158">
        <v>6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291</v>
      </c>
      <c r="AT165" s="152" t="s">
        <v>199</v>
      </c>
      <c r="AU165" s="152" t="s">
        <v>87</v>
      </c>
      <c r="AY165" s="13" t="s">
        <v>164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359</v>
      </c>
      <c r="BM165" s="152" t="s">
        <v>1524</v>
      </c>
    </row>
    <row r="166" spans="2:65" s="1" customFormat="1" ht="24.15" customHeight="1">
      <c r="B166" s="139"/>
      <c r="C166" s="154" t="s">
        <v>1525</v>
      </c>
      <c r="D166" s="154" t="s">
        <v>199</v>
      </c>
      <c r="E166" s="155" t="s">
        <v>1526</v>
      </c>
      <c r="F166" s="156" t="s">
        <v>1527</v>
      </c>
      <c r="G166" s="157" t="s">
        <v>307</v>
      </c>
      <c r="H166" s="158">
        <v>2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291</v>
      </c>
      <c r="AT166" s="152" t="s">
        <v>199</v>
      </c>
      <c r="AU166" s="152" t="s">
        <v>87</v>
      </c>
      <c r="AY166" s="13" t="s">
        <v>164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359</v>
      </c>
      <c r="BM166" s="152" t="s">
        <v>1528</v>
      </c>
    </row>
    <row r="167" spans="2:65" s="1" customFormat="1" ht="21.75" customHeight="1">
      <c r="B167" s="139"/>
      <c r="C167" s="154" t="s">
        <v>1529</v>
      </c>
      <c r="D167" s="154" t="s">
        <v>199</v>
      </c>
      <c r="E167" s="155" t="s">
        <v>1530</v>
      </c>
      <c r="F167" s="156" t="s">
        <v>1531</v>
      </c>
      <c r="G167" s="157" t="s">
        <v>307</v>
      </c>
      <c r="H167" s="158">
        <v>12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291</v>
      </c>
      <c r="AT167" s="152" t="s">
        <v>199</v>
      </c>
      <c r="AU167" s="152" t="s">
        <v>87</v>
      </c>
      <c r="AY167" s="13" t="s">
        <v>164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359</v>
      </c>
      <c r="BM167" s="152" t="s">
        <v>1532</v>
      </c>
    </row>
    <row r="168" spans="2:65" s="1" customFormat="1" ht="21.75" customHeight="1">
      <c r="B168" s="139"/>
      <c r="C168" s="154" t="s">
        <v>1533</v>
      </c>
      <c r="D168" s="154" t="s">
        <v>199</v>
      </c>
      <c r="E168" s="155" t="s">
        <v>1534</v>
      </c>
      <c r="F168" s="156" t="s">
        <v>1535</v>
      </c>
      <c r="G168" s="157" t="s">
        <v>307</v>
      </c>
      <c r="H168" s="158">
        <v>2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291</v>
      </c>
      <c r="AT168" s="152" t="s">
        <v>199</v>
      </c>
      <c r="AU168" s="152" t="s">
        <v>87</v>
      </c>
      <c r="AY168" s="13" t="s">
        <v>164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359</v>
      </c>
      <c r="BM168" s="152" t="s">
        <v>1536</v>
      </c>
    </row>
    <row r="169" spans="2:65" s="1" customFormat="1" ht="21.75" customHeight="1">
      <c r="B169" s="139"/>
      <c r="C169" s="140" t="s">
        <v>1537</v>
      </c>
      <c r="D169" s="140" t="s">
        <v>166</v>
      </c>
      <c r="E169" s="141" t="s">
        <v>1538</v>
      </c>
      <c r="F169" s="142" t="s">
        <v>1539</v>
      </c>
      <c r="G169" s="143" t="s">
        <v>307</v>
      </c>
      <c r="H169" s="144">
        <v>12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359</v>
      </c>
      <c r="AT169" s="152" t="s">
        <v>166</v>
      </c>
      <c r="AU169" s="152" t="s">
        <v>87</v>
      </c>
      <c r="AY169" s="13" t="s">
        <v>164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359</v>
      </c>
      <c r="BM169" s="152" t="s">
        <v>1540</v>
      </c>
    </row>
    <row r="170" spans="2:65" s="1" customFormat="1" ht="21.75" customHeight="1">
      <c r="B170" s="139"/>
      <c r="C170" s="154" t="s">
        <v>1541</v>
      </c>
      <c r="D170" s="154" t="s">
        <v>199</v>
      </c>
      <c r="E170" s="155" t="s">
        <v>1542</v>
      </c>
      <c r="F170" s="156" t="s">
        <v>1543</v>
      </c>
      <c r="G170" s="157" t="s">
        <v>307</v>
      </c>
      <c r="H170" s="158">
        <v>2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291</v>
      </c>
      <c r="AT170" s="152" t="s">
        <v>199</v>
      </c>
      <c r="AU170" s="152" t="s">
        <v>87</v>
      </c>
      <c r="AY170" s="13" t="s">
        <v>164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359</v>
      </c>
      <c r="BM170" s="152" t="s">
        <v>1544</v>
      </c>
    </row>
    <row r="171" spans="2:65" s="1" customFormat="1" ht="24.15" customHeight="1">
      <c r="B171" s="139"/>
      <c r="C171" s="154" t="s">
        <v>1290</v>
      </c>
      <c r="D171" s="154" t="s">
        <v>199</v>
      </c>
      <c r="E171" s="155" t="s">
        <v>1545</v>
      </c>
      <c r="F171" s="156" t="s">
        <v>1546</v>
      </c>
      <c r="G171" s="157" t="s">
        <v>307</v>
      </c>
      <c r="H171" s="158">
        <v>8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291</v>
      </c>
      <c r="AT171" s="152" t="s">
        <v>199</v>
      </c>
      <c r="AU171" s="152" t="s">
        <v>87</v>
      </c>
      <c r="AY171" s="13" t="s">
        <v>164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359</v>
      </c>
      <c r="BM171" s="152" t="s">
        <v>1547</v>
      </c>
    </row>
    <row r="172" spans="2:65" s="1" customFormat="1" ht="24.15" customHeight="1">
      <c r="B172" s="139"/>
      <c r="C172" s="154" t="s">
        <v>1548</v>
      </c>
      <c r="D172" s="154" t="s">
        <v>199</v>
      </c>
      <c r="E172" s="155" t="s">
        <v>1549</v>
      </c>
      <c r="F172" s="156" t="s">
        <v>1550</v>
      </c>
      <c r="G172" s="157" t="s">
        <v>307</v>
      </c>
      <c r="H172" s="158">
        <v>2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291</v>
      </c>
      <c r="AT172" s="152" t="s">
        <v>199</v>
      </c>
      <c r="AU172" s="152" t="s">
        <v>87</v>
      </c>
      <c r="AY172" s="13" t="s">
        <v>164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359</v>
      </c>
      <c r="BM172" s="152" t="s">
        <v>1551</v>
      </c>
    </row>
    <row r="173" spans="2:65" s="1" customFormat="1" ht="21.75" customHeight="1">
      <c r="B173" s="139"/>
      <c r="C173" s="140" t="s">
        <v>1552</v>
      </c>
      <c r="D173" s="140" t="s">
        <v>166</v>
      </c>
      <c r="E173" s="141" t="s">
        <v>1553</v>
      </c>
      <c r="F173" s="142" t="s">
        <v>1554</v>
      </c>
      <c r="G173" s="143" t="s">
        <v>307</v>
      </c>
      <c r="H173" s="144">
        <v>2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359</v>
      </c>
      <c r="AT173" s="152" t="s">
        <v>166</v>
      </c>
      <c r="AU173" s="152" t="s">
        <v>87</v>
      </c>
      <c r="AY173" s="13" t="s">
        <v>164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359</v>
      </c>
      <c r="BM173" s="152" t="s">
        <v>1555</v>
      </c>
    </row>
    <row r="174" spans="2:65" s="1" customFormat="1" ht="21.75" customHeight="1">
      <c r="B174" s="139"/>
      <c r="C174" s="154" t="s">
        <v>1556</v>
      </c>
      <c r="D174" s="154" t="s">
        <v>199</v>
      </c>
      <c r="E174" s="155" t="s">
        <v>1557</v>
      </c>
      <c r="F174" s="156" t="s">
        <v>1558</v>
      </c>
      <c r="G174" s="157" t="s">
        <v>307</v>
      </c>
      <c r="H174" s="158">
        <v>2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291</v>
      </c>
      <c r="AT174" s="152" t="s">
        <v>199</v>
      </c>
      <c r="AU174" s="152" t="s">
        <v>87</v>
      </c>
      <c r="AY174" s="13" t="s">
        <v>164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359</v>
      </c>
      <c r="BM174" s="152" t="s">
        <v>1559</v>
      </c>
    </row>
    <row r="175" spans="2:65" s="1" customFormat="1" ht="16.5" customHeight="1">
      <c r="B175" s="139"/>
      <c r="C175" s="140" t="s">
        <v>342</v>
      </c>
      <c r="D175" s="140" t="s">
        <v>166</v>
      </c>
      <c r="E175" s="141" t="s">
        <v>1560</v>
      </c>
      <c r="F175" s="142" t="s">
        <v>1561</v>
      </c>
      <c r="G175" s="143" t="s">
        <v>298</v>
      </c>
      <c r="H175" s="144">
        <v>153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359</v>
      </c>
      <c r="AT175" s="152" t="s">
        <v>166</v>
      </c>
      <c r="AU175" s="152" t="s">
        <v>87</v>
      </c>
      <c r="AY175" s="13" t="s">
        <v>164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359</v>
      </c>
      <c r="BM175" s="152" t="s">
        <v>1562</v>
      </c>
    </row>
    <row r="176" spans="2:65" s="1" customFormat="1" ht="21.75" customHeight="1">
      <c r="B176" s="139"/>
      <c r="C176" s="140" t="s">
        <v>1563</v>
      </c>
      <c r="D176" s="140" t="s">
        <v>166</v>
      </c>
      <c r="E176" s="141" t="s">
        <v>1564</v>
      </c>
      <c r="F176" s="142" t="s">
        <v>1565</v>
      </c>
      <c r="G176" s="143" t="s">
        <v>298</v>
      </c>
      <c r="H176" s="144">
        <v>5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359</v>
      </c>
      <c r="AT176" s="152" t="s">
        <v>166</v>
      </c>
      <c r="AU176" s="152" t="s">
        <v>87</v>
      </c>
      <c r="AY176" s="13" t="s">
        <v>164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359</v>
      </c>
      <c r="BM176" s="152" t="s">
        <v>1566</v>
      </c>
    </row>
    <row r="177" spans="2:65" s="1" customFormat="1" ht="24.15" customHeight="1">
      <c r="B177" s="139"/>
      <c r="C177" s="140" t="s">
        <v>348</v>
      </c>
      <c r="D177" s="140" t="s">
        <v>166</v>
      </c>
      <c r="E177" s="141" t="s">
        <v>1567</v>
      </c>
      <c r="F177" s="142" t="s">
        <v>1568</v>
      </c>
      <c r="G177" s="143" t="s">
        <v>428</v>
      </c>
      <c r="H177" s="165"/>
      <c r="I177" s="145"/>
      <c r="J177" s="146">
        <f t="shared" si="10"/>
        <v>0</v>
      </c>
      <c r="K177" s="147"/>
      <c r="L177" s="28"/>
      <c r="M177" s="148" t="s">
        <v>1</v>
      </c>
      <c r="N177" s="149" t="s">
        <v>40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359</v>
      </c>
      <c r="AT177" s="152" t="s">
        <v>166</v>
      </c>
      <c r="AU177" s="152" t="s">
        <v>87</v>
      </c>
      <c r="AY177" s="13" t="s">
        <v>164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359</v>
      </c>
      <c r="BM177" s="152" t="s">
        <v>1569</v>
      </c>
    </row>
    <row r="178" spans="2:65" s="1" customFormat="1" ht="24.15" customHeight="1">
      <c r="B178" s="139"/>
      <c r="C178" s="140" t="s">
        <v>1570</v>
      </c>
      <c r="D178" s="140" t="s">
        <v>166</v>
      </c>
      <c r="E178" s="141" t="s">
        <v>1571</v>
      </c>
      <c r="F178" s="142" t="s">
        <v>1572</v>
      </c>
      <c r="G178" s="143" t="s">
        <v>428</v>
      </c>
      <c r="H178" s="165"/>
      <c r="I178" s="145"/>
      <c r="J178" s="146">
        <f t="shared" si="10"/>
        <v>0</v>
      </c>
      <c r="K178" s="147"/>
      <c r="L178" s="28"/>
      <c r="M178" s="148" t="s">
        <v>1</v>
      </c>
      <c r="N178" s="149" t="s">
        <v>40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359</v>
      </c>
      <c r="AT178" s="152" t="s">
        <v>166</v>
      </c>
      <c r="AU178" s="152" t="s">
        <v>87</v>
      </c>
      <c r="AY178" s="13" t="s">
        <v>164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87</v>
      </c>
      <c r="BK178" s="153">
        <f t="shared" si="19"/>
        <v>0</v>
      </c>
      <c r="BL178" s="13" t="s">
        <v>359</v>
      </c>
      <c r="BM178" s="152" t="s">
        <v>1573</v>
      </c>
    </row>
    <row r="179" spans="2:65" s="1" customFormat="1" ht="24.15" customHeight="1">
      <c r="B179" s="139"/>
      <c r="C179" s="140" t="s">
        <v>1574</v>
      </c>
      <c r="D179" s="140" t="s">
        <v>166</v>
      </c>
      <c r="E179" s="141" t="s">
        <v>1575</v>
      </c>
      <c r="F179" s="142" t="s">
        <v>1576</v>
      </c>
      <c r="G179" s="143" t="s">
        <v>428</v>
      </c>
      <c r="H179" s="165"/>
      <c r="I179" s="145"/>
      <c r="J179" s="146">
        <f t="shared" si="10"/>
        <v>0</v>
      </c>
      <c r="K179" s="147"/>
      <c r="L179" s="28"/>
      <c r="M179" s="148" t="s">
        <v>1</v>
      </c>
      <c r="N179" s="149" t="s">
        <v>40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359</v>
      </c>
      <c r="AT179" s="152" t="s">
        <v>166</v>
      </c>
      <c r="AU179" s="152" t="s">
        <v>87</v>
      </c>
      <c r="AY179" s="13" t="s">
        <v>164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87</v>
      </c>
      <c r="BK179" s="153">
        <f t="shared" si="19"/>
        <v>0</v>
      </c>
      <c r="BL179" s="13" t="s">
        <v>359</v>
      </c>
      <c r="BM179" s="152" t="s">
        <v>1577</v>
      </c>
    </row>
    <row r="180" spans="2:65" s="11" customFormat="1" ht="22.8" customHeight="1">
      <c r="B180" s="127"/>
      <c r="D180" s="128" t="s">
        <v>73</v>
      </c>
      <c r="E180" s="137" t="s">
        <v>1578</v>
      </c>
      <c r="F180" s="137" t="s">
        <v>1579</v>
      </c>
      <c r="I180" s="130"/>
      <c r="J180" s="138">
        <f>BK180</f>
        <v>0</v>
      </c>
      <c r="L180" s="127"/>
      <c r="M180" s="132"/>
      <c r="P180" s="133">
        <f>SUM(P181:P192)</f>
        <v>0</v>
      </c>
      <c r="R180" s="133">
        <f>SUM(R181:R192)</f>
        <v>0</v>
      </c>
      <c r="T180" s="134">
        <f>SUM(T181:T192)</f>
        <v>0</v>
      </c>
      <c r="AR180" s="128" t="s">
        <v>87</v>
      </c>
      <c r="AT180" s="135" t="s">
        <v>73</v>
      </c>
      <c r="AU180" s="135" t="s">
        <v>81</v>
      </c>
      <c r="AY180" s="128" t="s">
        <v>164</v>
      </c>
      <c r="BK180" s="136">
        <f>SUM(BK181:BK192)</f>
        <v>0</v>
      </c>
    </row>
    <row r="181" spans="2:65" s="1" customFormat="1" ht="16.5" customHeight="1">
      <c r="B181" s="139"/>
      <c r="C181" s="140" t="s">
        <v>725</v>
      </c>
      <c r="D181" s="140" t="s">
        <v>166</v>
      </c>
      <c r="E181" s="141" t="s">
        <v>1580</v>
      </c>
      <c r="F181" s="142" t="s">
        <v>1581</v>
      </c>
      <c r="G181" s="143" t="s">
        <v>307</v>
      </c>
      <c r="H181" s="144">
        <v>21</v>
      </c>
      <c r="I181" s="145"/>
      <c r="J181" s="146">
        <f t="shared" ref="J181:J192" si="20">ROUND(I181*H181,2)</f>
        <v>0</v>
      </c>
      <c r="K181" s="147"/>
      <c r="L181" s="28"/>
      <c r="M181" s="148" t="s">
        <v>1</v>
      </c>
      <c r="N181" s="149" t="s">
        <v>40</v>
      </c>
      <c r="P181" s="150">
        <f t="shared" ref="P181:P192" si="21">O181*H181</f>
        <v>0</v>
      </c>
      <c r="Q181" s="150">
        <v>0</v>
      </c>
      <c r="R181" s="150">
        <f t="shared" ref="R181:R192" si="22">Q181*H181</f>
        <v>0</v>
      </c>
      <c r="S181" s="150">
        <v>0</v>
      </c>
      <c r="T181" s="151">
        <f t="shared" ref="T181:T192" si="23">S181*H181</f>
        <v>0</v>
      </c>
      <c r="AR181" s="152" t="s">
        <v>359</v>
      </c>
      <c r="AT181" s="152" t="s">
        <v>166</v>
      </c>
      <c r="AU181" s="152" t="s">
        <v>87</v>
      </c>
      <c r="AY181" s="13" t="s">
        <v>164</v>
      </c>
      <c r="BE181" s="153">
        <f t="shared" ref="BE181:BE192" si="24">IF(N181="základná",J181,0)</f>
        <v>0</v>
      </c>
      <c r="BF181" s="153">
        <f t="shared" ref="BF181:BF192" si="25">IF(N181="znížená",J181,0)</f>
        <v>0</v>
      </c>
      <c r="BG181" s="153">
        <f t="shared" ref="BG181:BG192" si="26">IF(N181="zákl. prenesená",J181,0)</f>
        <v>0</v>
      </c>
      <c r="BH181" s="153">
        <f t="shared" ref="BH181:BH192" si="27">IF(N181="zníž. prenesená",J181,0)</f>
        <v>0</v>
      </c>
      <c r="BI181" s="153">
        <f t="shared" ref="BI181:BI192" si="28">IF(N181="nulová",J181,0)</f>
        <v>0</v>
      </c>
      <c r="BJ181" s="13" t="s">
        <v>87</v>
      </c>
      <c r="BK181" s="153">
        <f t="shared" ref="BK181:BK192" si="29">ROUND(I181*H181,2)</f>
        <v>0</v>
      </c>
      <c r="BL181" s="13" t="s">
        <v>359</v>
      </c>
      <c r="BM181" s="152" t="s">
        <v>1582</v>
      </c>
    </row>
    <row r="182" spans="2:65" s="1" customFormat="1" ht="44.25" customHeight="1">
      <c r="B182" s="139"/>
      <c r="C182" s="154" t="s">
        <v>729</v>
      </c>
      <c r="D182" s="154" t="s">
        <v>199</v>
      </c>
      <c r="E182" s="155" t="s">
        <v>1583</v>
      </c>
      <c r="F182" s="156" t="s">
        <v>1584</v>
      </c>
      <c r="G182" s="157" t="s">
        <v>307</v>
      </c>
      <c r="H182" s="158">
        <v>16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40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291</v>
      </c>
      <c r="AT182" s="152" t="s">
        <v>199</v>
      </c>
      <c r="AU182" s="152" t="s">
        <v>87</v>
      </c>
      <c r="AY182" s="13" t="s">
        <v>164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359</v>
      </c>
      <c r="BM182" s="152" t="s">
        <v>1585</v>
      </c>
    </row>
    <row r="183" spans="2:65" s="1" customFormat="1" ht="24.15" customHeight="1">
      <c r="B183" s="139"/>
      <c r="C183" s="154" t="s">
        <v>733</v>
      </c>
      <c r="D183" s="154" t="s">
        <v>199</v>
      </c>
      <c r="E183" s="155" t="s">
        <v>1586</v>
      </c>
      <c r="F183" s="156" t="s">
        <v>1587</v>
      </c>
      <c r="G183" s="157" t="s">
        <v>307</v>
      </c>
      <c r="H183" s="158">
        <v>5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40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291</v>
      </c>
      <c r="AT183" s="152" t="s">
        <v>199</v>
      </c>
      <c r="AU183" s="152" t="s">
        <v>87</v>
      </c>
      <c r="AY183" s="13" t="s">
        <v>164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359</v>
      </c>
      <c r="BM183" s="152" t="s">
        <v>1588</v>
      </c>
    </row>
    <row r="184" spans="2:65" s="1" customFormat="1" ht="24.15" customHeight="1">
      <c r="B184" s="139"/>
      <c r="C184" s="140" t="s">
        <v>1589</v>
      </c>
      <c r="D184" s="140" t="s">
        <v>166</v>
      </c>
      <c r="E184" s="141" t="s">
        <v>1590</v>
      </c>
      <c r="F184" s="142" t="s">
        <v>1591</v>
      </c>
      <c r="G184" s="143" t="s">
        <v>307</v>
      </c>
      <c r="H184" s="144">
        <v>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359</v>
      </c>
      <c r="AT184" s="152" t="s">
        <v>166</v>
      </c>
      <c r="AU184" s="152" t="s">
        <v>87</v>
      </c>
      <c r="AY184" s="13" t="s">
        <v>164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359</v>
      </c>
      <c r="BM184" s="152" t="s">
        <v>1592</v>
      </c>
    </row>
    <row r="185" spans="2:65" s="1" customFormat="1" ht="55.5" customHeight="1">
      <c r="B185" s="139"/>
      <c r="C185" s="154" t="s">
        <v>1593</v>
      </c>
      <c r="D185" s="154" t="s">
        <v>199</v>
      </c>
      <c r="E185" s="155" t="s">
        <v>1594</v>
      </c>
      <c r="F185" s="156" t="s">
        <v>1595</v>
      </c>
      <c r="G185" s="157" t="s">
        <v>307</v>
      </c>
      <c r="H185" s="158">
        <v>1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291</v>
      </c>
      <c r="AT185" s="152" t="s">
        <v>199</v>
      </c>
      <c r="AU185" s="152" t="s">
        <v>87</v>
      </c>
      <c r="AY185" s="13" t="s">
        <v>164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359</v>
      </c>
      <c r="BM185" s="152" t="s">
        <v>1596</v>
      </c>
    </row>
    <row r="186" spans="2:65" s="1" customFormat="1" ht="21.75" customHeight="1">
      <c r="B186" s="139"/>
      <c r="C186" s="140" t="s">
        <v>737</v>
      </c>
      <c r="D186" s="140" t="s">
        <v>166</v>
      </c>
      <c r="E186" s="141" t="s">
        <v>1597</v>
      </c>
      <c r="F186" s="142" t="s">
        <v>1598</v>
      </c>
      <c r="G186" s="143" t="s">
        <v>1113</v>
      </c>
      <c r="H186" s="144">
        <v>21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359</v>
      </c>
      <c r="AT186" s="152" t="s">
        <v>166</v>
      </c>
      <c r="AU186" s="152" t="s">
        <v>87</v>
      </c>
      <c r="AY186" s="13" t="s">
        <v>164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359</v>
      </c>
      <c r="BM186" s="152" t="s">
        <v>1599</v>
      </c>
    </row>
    <row r="187" spans="2:65" s="1" customFormat="1" ht="37.799999999999997" customHeight="1">
      <c r="B187" s="139"/>
      <c r="C187" s="154" t="s">
        <v>743</v>
      </c>
      <c r="D187" s="154" t="s">
        <v>199</v>
      </c>
      <c r="E187" s="155" t="s">
        <v>1600</v>
      </c>
      <c r="F187" s="156" t="s">
        <v>1601</v>
      </c>
      <c r="G187" s="157" t="s">
        <v>307</v>
      </c>
      <c r="H187" s="158">
        <v>5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291</v>
      </c>
      <c r="AT187" s="152" t="s">
        <v>199</v>
      </c>
      <c r="AU187" s="152" t="s">
        <v>87</v>
      </c>
      <c r="AY187" s="13" t="s">
        <v>164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359</v>
      </c>
      <c r="BM187" s="152" t="s">
        <v>1602</v>
      </c>
    </row>
    <row r="188" spans="2:65" s="1" customFormat="1" ht="37.799999999999997" customHeight="1">
      <c r="B188" s="139"/>
      <c r="C188" s="154" t="s">
        <v>747</v>
      </c>
      <c r="D188" s="154" t="s">
        <v>199</v>
      </c>
      <c r="E188" s="155" t="s">
        <v>1603</v>
      </c>
      <c r="F188" s="156" t="s">
        <v>1604</v>
      </c>
      <c r="G188" s="157" t="s">
        <v>307</v>
      </c>
      <c r="H188" s="158">
        <v>16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291</v>
      </c>
      <c r="AT188" s="152" t="s">
        <v>199</v>
      </c>
      <c r="AU188" s="152" t="s">
        <v>87</v>
      </c>
      <c r="AY188" s="13" t="s">
        <v>164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359</v>
      </c>
      <c r="BM188" s="152" t="s">
        <v>1605</v>
      </c>
    </row>
    <row r="189" spans="2:65" s="1" customFormat="1" ht="21.75" customHeight="1">
      <c r="B189" s="139"/>
      <c r="C189" s="140" t="s">
        <v>452</v>
      </c>
      <c r="D189" s="140" t="s">
        <v>166</v>
      </c>
      <c r="E189" s="141" t="s">
        <v>1606</v>
      </c>
      <c r="F189" s="142" t="s">
        <v>1607</v>
      </c>
      <c r="G189" s="143" t="s">
        <v>428</v>
      </c>
      <c r="H189" s="165"/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359</v>
      </c>
      <c r="AT189" s="152" t="s">
        <v>166</v>
      </c>
      <c r="AU189" s="152" t="s">
        <v>87</v>
      </c>
      <c r="AY189" s="13" t="s">
        <v>164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359</v>
      </c>
      <c r="BM189" s="152" t="s">
        <v>1608</v>
      </c>
    </row>
    <row r="190" spans="2:65" s="1" customFormat="1" ht="24.15" customHeight="1">
      <c r="B190" s="139"/>
      <c r="C190" s="140" t="s">
        <v>1609</v>
      </c>
      <c r="D190" s="140" t="s">
        <v>166</v>
      </c>
      <c r="E190" s="141" t="s">
        <v>1610</v>
      </c>
      <c r="F190" s="142" t="s">
        <v>1611</v>
      </c>
      <c r="G190" s="143" t="s">
        <v>428</v>
      </c>
      <c r="H190" s="165"/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359</v>
      </c>
      <c r="AT190" s="152" t="s">
        <v>166</v>
      </c>
      <c r="AU190" s="152" t="s">
        <v>87</v>
      </c>
      <c r="AY190" s="13" t="s">
        <v>164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359</v>
      </c>
      <c r="BM190" s="152" t="s">
        <v>1612</v>
      </c>
    </row>
    <row r="191" spans="2:65" s="1" customFormat="1" ht="24.15" customHeight="1">
      <c r="B191" s="139"/>
      <c r="C191" s="140" t="s">
        <v>1613</v>
      </c>
      <c r="D191" s="140" t="s">
        <v>166</v>
      </c>
      <c r="E191" s="141" t="s">
        <v>1614</v>
      </c>
      <c r="F191" s="142" t="s">
        <v>1615</v>
      </c>
      <c r="G191" s="143" t="s">
        <v>428</v>
      </c>
      <c r="H191" s="165"/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359</v>
      </c>
      <c r="AT191" s="152" t="s">
        <v>166</v>
      </c>
      <c r="AU191" s="152" t="s">
        <v>87</v>
      </c>
      <c r="AY191" s="13" t="s">
        <v>164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359</v>
      </c>
      <c r="BM191" s="152" t="s">
        <v>1616</v>
      </c>
    </row>
    <row r="192" spans="2:65" s="1" customFormat="1" ht="37.799999999999997" customHeight="1">
      <c r="B192" s="139"/>
      <c r="C192" s="140" t="s">
        <v>460</v>
      </c>
      <c r="D192" s="140" t="s">
        <v>166</v>
      </c>
      <c r="E192" s="141" t="s">
        <v>1617</v>
      </c>
      <c r="F192" s="142" t="s">
        <v>1618</v>
      </c>
      <c r="G192" s="143" t="s">
        <v>1619</v>
      </c>
      <c r="H192" s="144">
        <v>391.42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359</v>
      </c>
      <c r="AT192" s="152" t="s">
        <v>166</v>
      </c>
      <c r="AU192" s="152" t="s">
        <v>87</v>
      </c>
      <c r="AY192" s="13" t="s">
        <v>164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359</v>
      </c>
      <c r="BM192" s="152" t="s">
        <v>1620</v>
      </c>
    </row>
    <row r="193" spans="2:65" s="11" customFormat="1" ht="22.8" customHeight="1">
      <c r="B193" s="127"/>
      <c r="D193" s="128" t="s">
        <v>73</v>
      </c>
      <c r="E193" s="137" t="s">
        <v>1621</v>
      </c>
      <c r="F193" s="137" t="s">
        <v>1622</v>
      </c>
      <c r="I193" s="130"/>
      <c r="J193" s="138">
        <f>BK193</f>
        <v>0</v>
      </c>
      <c r="L193" s="127"/>
      <c r="M193" s="132"/>
      <c r="P193" s="133">
        <f>SUM(P194:P218)</f>
        <v>0</v>
      </c>
      <c r="R193" s="133">
        <f>SUM(R194:R218)</f>
        <v>0</v>
      </c>
      <c r="T193" s="134">
        <f>SUM(T194:T218)</f>
        <v>0</v>
      </c>
      <c r="AR193" s="128" t="s">
        <v>87</v>
      </c>
      <c r="AT193" s="135" t="s">
        <v>73</v>
      </c>
      <c r="AU193" s="135" t="s">
        <v>81</v>
      </c>
      <c r="AY193" s="128" t="s">
        <v>164</v>
      </c>
      <c r="BK193" s="136">
        <f>SUM(BK194:BK218)</f>
        <v>0</v>
      </c>
    </row>
    <row r="194" spans="2:65" s="1" customFormat="1" ht="24.15" customHeight="1">
      <c r="B194" s="139"/>
      <c r="C194" s="140" t="s">
        <v>754</v>
      </c>
      <c r="D194" s="140" t="s">
        <v>166</v>
      </c>
      <c r="E194" s="141" t="s">
        <v>1623</v>
      </c>
      <c r="F194" s="142" t="s">
        <v>1624</v>
      </c>
      <c r="G194" s="143" t="s">
        <v>307</v>
      </c>
      <c r="H194" s="144">
        <v>21</v>
      </c>
      <c r="I194" s="145"/>
      <c r="J194" s="146">
        <f t="shared" ref="J194:J218" si="30">ROUND(I194*H194,2)</f>
        <v>0</v>
      </c>
      <c r="K194" s="147"/>
      <c r="L194" s="28"/>
      <c r="M194" s="148" t="s">
        <v>1</v>
      </c>
      <c r="N194" s="149" t="s">
        <v>40</v>
      </c>
      <c r="P194" s="150">
        <f t="shared" ref="P194:P218" si="31">O194*H194</f>
        <v>0</v>
      </c>
      <c r="Q194" s="150">
        <v>0</v>
      </c>
      <c r="R194" s="150">
        <f t="shared" ref="R194:R218" si="32">Q194*H194</f>
        <v>0</v>
      </c>
      <c r="S194" s="150">
        <v>0</v>
      </c>
      <c r="T194" s="151">
        <f t="shared" ref="T194:T218" si="33">S194*H194</f>
        <v>0</v>
      </c>
      <c r="AR194" s="152" t="s">
        <v>359</v>
      </c>
      <c r="AT194" s="152" t="s">
        <v>166</v>
      </c>
      <c r="AU194" s="152" t="s">
        <v>87</v>
      </c>
      <c r="AY194" s="13" t="s">
        <v>164</v>
      </c>
      <c r="BE194" s="153">
        <f t="shared" ref="BE194:BE218" si="34">IF(N194="základná",J194,0)</f>
        <v>0</v>
      </c>
      <c r="BF194" s="153">
        <f t="shared" ref="BF194:BF218" si="35">IF(N194="znížená",J194,0)</f>
        <v>0</v>
      </c>
      <c r="BG194" s="153">
        <f t="shared" ref="BG194:BG218" si="36">IF(N194="zákl. prenesená",J194,0)</f>
        <v>0</v>
      </c>
      <c r="BH194" s="153">
        <f t="shared" ref="BH194:BH218" si="37">IF(N194="zníž. prenesená",J194,0)</f>
        <v>0</v>
      </c>
      <c r="BI194" s="153">
        <f t="shared" ref="BI194:BI218" si="38">IF(N194="nulová",J194,0)</f>
        <v>0</v>
      </c>
      <c r="BJ194" s="13" t="s">
        <v>87</v>
      </c>
      <c r="BK194" s="153">
        <f t="shared" ref="BK194:BK218" si="39">ROUND(I194*H194,2)</f>
        <v>0</v>
      </c>
      <c r="BL194" s="13" t="s">
        <v>359</v>
      </c>
      <c r="BM194" s="152" t="s">
        <v>1625</v>
      </c>
    </row>
    <row r="195" spans="2:65" s="1" customFormat="1" ht="24.15" customHeight="1">
      <c r="B195" s="139"/>
      <c r="C195" s="140" t="s">
        <v>1626</v>
      </c>
      <c r="D195" s="140" t="s">
        <v>166</v>
      </c>
      <c r="E195" s="141" t="s">
        <v>1627</v>
      </c>
      <c r="F195" s="142" t="s">
        <v>1628</v>
      </c>
      <c r="G195" s="143" t="s">
        <v>307</v>
      </c>
      <c r="H195" s="144">
        <v>21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40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359</v>
      </c>
      <c r="AT195" s="152" t="s">
        <v>166</v>
      </c>
      <c r="AU195" s="152" t="s">
        <v>87</v>
      </c>
      <c r="AY195" s="13" t="s">
        <v>164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87</v>
      </c>
      <c r="BK195" s="153">
        <f t="shared" si="39"/>
        <v>0</v>
      </c>
      <c r="BL195" s="13" t="s">
        <v>359</v>
      </c>
      <c r="BM195" s="152" t="s">
        <v>1629</v>
      </c>
    </row>
    <row r="196" spans="2:65" s="1" customFormat="1" ht="24.15" customHeight="1">
      <c r="B196" s="139"/>
      <c r="C196" s="140" t="s">
        <v>1630</v>
      </c>
      <c r="D196" s="140" t="s">
        <v>166</v>
      </c>
      <c r="E196" s="141" t="s">
        <v>1631</v>
      </c>
      <c r="F196" s="142" t="s">
        <v>1632</v>
      </c>
      <c r="G196" s="143" t="s">
        <v>307</v>
      </c>
      <c r="H196" s="144">
        <v>2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40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359</v>
      </c>
      <c r="AT196" s="152" t="s">
        <v>166</v>
      </c>
      <c r="AU196" s="152" t="s">
        <v>87</v>
      </c>
      <c r="AY196" s="13" t="s">
        <v>164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87</v>
      </c>
      <c r="BK196" s="153">
        <f t="shared" si="39"/>
        <v>0</v>
      </c>
      <c r="BL196" s="13" t="s">
        <v>359</v>
      </c>
      <c r="BM196" s="152" t="s">
        <v>1633</v>
      </c>
    </row>
    <row r="197" spans="2:65" s="1" customFormat="1" ht="33" customHeight="1">
      <c r="B197" s="139"/>
      <c r="C197" s="154" t="s">
        <v>1634</v>
      </c>
      <c r="D197" s="154" t="s">
        <v>199</v>
      </c>
      <c r="E197" s="155" t="s">
        <v>1635</v>
      </c>
      <c r="F197" s="156" t="s">
        <v>1636</v>
      </c>
      <c r="G197" s="157" t="s">
        <v>307</v>
      </c>
      <c r="H197" s="158">
        <v>1</v>
      </c>
      <c r="I197" s="159"/>
      <c r="J197" s="160">
        <f t="shared" si="30"/>
        <v>0</v>
      </c>
      <c r="K197" s="161"/>
      <c r="L197" s="162"/>
      <c r="M197" s="163" t="s">
        <v>1</v>
      </c>
      <c r="N197" s="164" t="s">
        <v>40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291</v>
      </c>
      <c r="AT197" s="152" t="s">
        <v>199</v>
      </c>
      <c r="AU197" s="152" t="s">
        <v>87</v>
      </c>
      <c r="AY197" s="13" t="s">
        <v>164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87</v>
      </c>
      <c r="BK197" s="153">
        <f t="shared" si="39"/>
        <v>0</v>
      </c>
      <c r="BL197" s="13" t="s">
        <v>359</v>
      </c>
      <c r="BM197" s="152" t="s">
        <v>1637</v>
      </c>
    </row>
    <row r="198" spans="2:65" s="1" customFormat="1" ht="33" customHeight="1">
      <c r="B198" s="139"/>
      <c r="C198" s="154" t="s">
        <v>1638</v>
      </c>
      <c r="D198" s="154" t="s">
        <v>199</v>
      </c>
      <c r="E198" s="155" t="s">
        <v>1639</v>
      </c>
      <c r="F198" s="156" t="s">
        <v>1640</v>
      </c>
      <c r="G198" s="157" t="s">
        <v>307</v>
      </c>
      <c r="H198" s="158">
        <v>1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40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291</v>
      </c>
      <c r="AT198" s="152" t="s">
        <v>199</v>
      </c>
      <c r="AU198" s="152" t="s">
        <v>87</v>
      </c>
      <c r="AY198" s="13" t="s">
        <v>164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87</v>
      </c>
      <c r="BK198" s="153">
        <f t="shared" si="39"/>
        <v>0</v>
      </c>
      <c r="BL198" s="13" t="s">
        <v>359</v>
      </c>
      <c r="BM198" s="152" t="s">
        <v>1641</v>
      </c>
    </row>
    <row r="199" spans="2:65" s="1" customFormat="1" ht="24.15" customHeight="1">
      <c r="B199" s="139"/>
      <c r="C199" s="140" t="s">
        <v>1642</v>
      </c>
      <c r="D199" s="140" t="s">
        <v>166</v>
      </c>
      <c r="E199" s="141" t="s">
        <v>1643</v>
      </c>
      <c r="F199" s="142" t="s">
        <v>1644</v>
      </c>
      <c r="G199" s="143" t="s">
        <v>307</v>
      </c>
      <c r="H199" s="144">
        <v>3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40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359</v>
      </c>
      <c r="AT199" s="152" t="s">
        <v>166</v>
      </c>
      <c r="AU199" s="152" t="s">
        <v>87</v>
      </c>
      <c r="AY199" s="13" t="s">
        <v>164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359</v>
      </c>
      <c r="BM199" s="152" t="s">
        <v>1645</v>
      </c>
    </row>
    <row r="200" spans="2:65" s="1" customFormat="1" ht="33" customHeight="1">
      <c r="B200" s="139"/>
      <c r="C200" s="154" t="s">
        <v>1646</v>
      </c>
      <c r="D200" s="154" t="s">
        <v>199</v>
      </c>
      <c r="E200" s="155" t="s">
        <v>1647</v>
      </c>
      <c r="F200" s="156" t="s">
        <v>1648</v>
      </c>
      <c r="G200" s="157" t="s">
        <v>307</v>
      </c>
      <c r="H200" s="158">
        <v>1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40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291</v>
      </c>
      <c r="AT200" s="152" t="s">
        <v>199</v>
      </c>
      <c r="AU200" s="152" t="s">
        <v>87</v>
      </c>
      <c r="AY200" s="13" t="s">
        <v>164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359</v>
      </c>
      <c r="BM200" s="152" t="s">
        <v>1649</v>
      </c>
    </row>
    <row r="201" spans="2:65" s="1" customFormat="1" ht="33" customHeight="1">
      <c r="B201" s="139"/>
      <c r="C201" s="154" t="s">
        <v>1650</v>
      </c>
      <c r="D201" s="154" t="s">
        <v>199</v>
      </c>
      <c r="E201" s="155" t="s">
        <v>1651</v>
      </c>
      <c r="F201" s="156" t="s">
        <v>1652</v>
      </c>
      <c r="G201" s="157" t="s">
        <v>307</v>
      </c>
      <c r="H201" s="158">
        <v>2</v>
      </c>
      <c r="I201" s="159"/>
      <c r="J201" s="160">
        <f t="shared" si="30"/>
        <v>0</v>
      </c>
      <c r="K201" s="161"/>
      <c r="L201" s="162"/>
      <c r="M201" s="163" t="s">
        <v>1</v>
      </c>
      <c r="N201" s="164" t="s">
        <v>40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291</v>
      </c>
      <c r="AT201" s="152" t="s">
        <v>199</v>
      </c>
      <c r="AU201" s="152" t="s">
        <v>87</v>
      </c>
      <c r="AY201" s="13" t="s">
        <v>164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359</v>
      </c>
      <c r="BM201" s="152" t="s">
        <v>1653</v>
      </c>
    </row>
    <row r="202" spans="2:65" s="1" customFormat="1" ht="33" customHeight="1">
      <c r="B202" s="139"/>
      <c r="C202" s="140" t="s">
        <v>1654</v>
      </c>
      <c r="D202" s="140" t="s">
        <v>166</v>
      </c>
      <c r="E202" s="141" t="s">
        <v>1655</v>
      </c>
      <c r="F202" s="142" t="s">
        <v>1656</v>
      </c>
      <c r="G202" s="143" t="s">
        <v>307</v>
      </c>
      <c r="H202" s="144">
        <v>5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359</v>
      </c>
      <c r="AT202" s="152" t="s">
        <v>166</v>
      </c>
      <c r="AU202" s="152" t="s">
        <v>87</v>
      </c>
      <c r="AY202" s="13" t="s">
        <v>164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359</v>
      </c>
      <c r="BM202" s="152" t="s">
        <v>1657</v>
      </c>
    </row>
    <row r="203" spans="2:65" s="1" customFormat="1" ht="33" customHeight="1">
      <c r="B203" s="139"/>
      <c r="C203" s="154" t="s">
        <v>1658</v>
      </c>
      <c r="D203" s="154" t="s">
        <v>199</v>
      </c>
      <c r="E203" s="155" t="s">
        <v>1659</v>
      </c>
      <c r="F203" s="156" t="s">
        <v>1660</v>
      </c>
      <c r="G203" s="157" t="s">
        <v>307</v>
      </c>
      <c r="H203" s="158">
        <v>2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40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291</v>
      </c>
      <c r="AT203" s="152" t="s">
        <v>199</v>
      </c>
      <c r="AU203" s="152" t="s">
        <v>87</v>
      </c>
      <c r="AY203" s="13" t="s">
        <v>164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359</v>
      </c>
      <c r="BM203" s="152" t="s">
        <v>1661</v>
      </c>
    </row>
    <row r="204" spans="2:65" s="1" customFormat="1" ht="33" customHeight="1">
      <c r="B204" s="139"/>
      <c r="C204" s="154" t="s">
        <v>1662</v>
      </c>
      <c r="D204" s="154" t="s">
        <v>199</v>
      </c>
      <c r="E204" s="155" t="s">
        <v>1663</v>
      </c>
      <c r="F204" s="156" t="s">
        <v>1664</v>
      </c>
      <c r="G204" s="157" t="s">
        <v>307</v>
      </c>
      <c r="H204" s="158">
        <v>1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291</v>
      </c>
      <c r="AT204" s="152" t="s">
        <v>199</v>
      </c>
      <c r="AU204" s="152" t="s">
        <v>87</v>
      </c>
      <c r="AY204" s="13" t="s">
        <v>164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359</v>
      </c>
      <c r="BM204" s="152" t="s">
        <v>1665</v>
      </c>
    </row>
    <row r="205" spans="2:65" s="1" customFormat="1" ht="33" customHeight="1">
      <c r="B205" s="139"/>
      <c r="C205" s="154" t="s">
        <v>1666</v>
      </c>
      <c r="D205" s="154" t="s">
        <v>199</v>
      </c>
      <c r="E205" s="155" t="s">
        <v>1667</v>
      </c>
      <c r="F205" s="156" t="s">
        <v>1668</v>
      </c>
      <c r="G205" s="157" t="s">
        <v>307</v>
      </c>
      <c r="H205" s="158">
        <v>2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291</v>
      </c>
      <c r="AT205" s="152" t="s">
        <v>199</v>
      </c>
      <c r="AU205" s="152" t="s">
        <v>87</v>
      </c>
      <c r="AY205" s="13" t="s">
        <v>164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359</v>
      </c>
      <c r="BM205" s="152" t="s">
        <v>1669</v>
      </c>
    </row>
    <row r="206" spans="2:65" s="1" customFormat="1" ht="33" customHeight="1">
      <c r="B206" s="139"/>
      <c r="C206" s="140" t="s">
        <v>1670</v>
      </c>
      <c r="D206" s="140" t="s">
        <v>166</v>
      </c>
      <c r="E206" s="141" t="s">
        <v>1671</v>
      </c>
      <c r="F206" s="142" t="s">
        <v>1672</v>
      </c>
      <c r="G206" s="143" t="s">
        <v>307</v>
      </c>
      <c r="H206" s="144">
        <v>5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359</v>
      </c>
      <c r="AT206" s="152" t="s">
        <v>166</v>
      </c>
      <c r="AU206" s="152" t="s">
        <v>87</v>
      </c>
      <c r="AY206" s="13" t="s">
        <v>164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359</v>
      </c>
      <c r="BM206" s="152" t="s">
        <v>1673</v>
      </c>
    </row>
    <row r="207" spans="2:65" s="1" customFormat="1" ht="33" customHeight="1">
      <c r="B207" s="139"/>
      <c r="C207" s="154" t="s">
        <v>1674</v>
      </c>
      <c r="D207" s="154" t="s">
        <v>199</v>
      </c>
      <c r="E207" s="155" t="s">
        <v>1675</v>
      </c>
      <c r="F207" s="156" t="s">
        <v>1676</v>
      </c>
      <c r="G207" s="157" t="s">
        <v>307</v>
      </c>
      <c r="H207" s="158">
        <v>1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40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291</v>
      </c>
      <c r="AT207" s="152" t="s">
        <v>199</v>
      </c>
      <c r="AU207" s="152" t="s">
        <v>87</v>
      </c>
      <c r="AY207" s="13" t="s">
        <v>164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359</v>
      </c>
      <c r="BM207" s="152" t="s">
        <v>1677</v>
      </c>
    </row>
    <row r="208" spans="2:65" s="1" customFormat="1" ht="33" customHeight="1">
      <c r="B208" s="139"/>
      <c r="C208" s="154" t="s">
        <v>1678</v>
      </c>
      <c r="D208" s="154" t="s">
        <v>199</v>
      </c>
      <c r="E208" s="155" t="s">
        <v>1679</v>
      </c>
      <c r="F208" s="156" t="s">
        <v>1680</v>
      </c>
      <c r="G208" s="157" t="s">
        <v>307</v>
      </c>
      <c r="H208" s="158">
        <v>2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40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291</v>
      </c>
      <c r="AT208" s="152" t="s">
        <v>199</v>
      </c>
      <c r="AU208" s="152" t="s">
        <v>87</v>
      </c>
      <c r="AY208" s="13" t="s">
        <v>164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359</v>
      </c>
      <c r="BM208" s="152" t="s">
        <v>1681</v>
      </c>
    </row>
    <row r="209" spans="2:65" s="1" customFormat="1" ht="33" customHeight="1">
      <c r="B209" s="139"/>
      <c r="C209" s="154" t="s">
        <v>1682</v>
      </c>
      <c r="D209" s="154" t="s">
        <v>199</v>
      </c>
      <c r="E209" s="155" t="s">
        <v>1683</v>
      </c>
      <c r="F209" s="156" t="s">
        <v>1684</v>
      </c>
      <c r="G209" s="157" t="s">
        <v>307</v>
      </c>
      <c r="H209" s="158">
        <v>2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40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291</v>
      </c>
      <c r="AT209" s="152" t="s">
        <v>199</v>
      </c>
      <c r="AU209" s="152" t="s">
        <v>87</v>
      </c>
      <c r="AY209" s="13" t="s">
        <v>164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359</v>
      </c>
      <c r="BM209" s="152" t="s">
        <v>1685</v>
      </c>
    </row>
    <row r="210" spans="2:65" s="1" customFormat="1" ht="33" customHeight="1">
      <c r="B210" s="139"/>
      <c r="C210" s="140" t="s">
        <v>1686</v>
      </c>
      <c r="D210" s="140" t="s">
        <v>166</v>
      </c>
      <c r="E210" s="141" t="s">
        <v>1687</v>
      </c>
      <c r="F210" s="142" t="s">
        <v>1688</v>
      </c>
      <c r="G210" s="143" t="s">
        <v>307</v>
      </c>
      <c r="H210" s="144">
        <v>1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359</v>
      </c>
      <c r="AT210" s="152" t="s">
        <v>166</v>
      </c>
      <c r="AU210" s="152" t="s">
        <v>87</v>
      </c>
      <c r="AY210" s="13" t="s">
        <v>164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359</v>
      </c>
      <c r="BM210" s="152" t="s">
        <v>1689</v>
      </c>
    </row>
    <row r="211" spans="2:65" s="1" customFormat="1" ht="33" customHeight="1">
      <c r="B211" s="139"/>
      <c r="C211" s="154" t="s">
        <v>1690</v>
      </c>
      <c r="D211" s="154" t="s">
        <v>199</v>
      </c>
      <c r="E211" s="155" t="s">
        <v>1691</v>
      </c>
      <c r="F211" s="156" t="s">
        <v>1692</v>
      </c>
      <c r="G211" s="157" t="s">
        <v>307</v>
      </c>
      <c r="H211" s="158">
        <v>1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40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291</v>
      </c>
      <c r="AT211" s="152" t="s">
        <v>199</v>
      </c>
      <c r="AU211" s="152" t="s">
        <v>87</v>
      </c>
      <c r="AY211" s="13" t="s">
        <v>164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359</v>
      </c>
      <c r="BM211" s="152" t="s">
        <v>1693</v>
      </c>
    </row>
    <row r="212" spans="2:65" s="1" customFormat="1" ht="24.15" customHeight="1">
      <c r="B212" s="139"/>
      <c r="C212" s="140" t="s">
        <v>1694</v>
      </c>
      <c r="D212" s="140" t="s">
        <v>166</v>
      </c>
      <c r="E212" s="141" t="s">
        <v>1695</v>
      </c>
      <c r="F212" s="142" t="s">
        <v>1696</v>
      </c>
      <c r="G212" s="143" t="s">
        <v>307</v>
      </c>
      <c r="H212" s="144">
        <v>21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40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359</v>
      </c>
      <c r="AT212" s="152" t="s">
        <v>166</v>
      </c>
      <c r="AU212" s="152" t="s">
        <v>87</v>
      </c>
      <c r="AY212" s="13" t="s">
        <v>164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359</v>
      </c>
      <c r="BM212" s="152" t="s">
        <v>1697</v>
      </c>
    </row>
    <row r="213" spans="2:65" s="1" customFormat="1" ht="21.75" customHeight="1">
      <c r="B213" s="139"/>
      <c r="C213" s="140" t="s">
        <v>1698</v>
      </c>
      <c r="D213" s="140" t="s">
        <v>166</v>
      </c>
      <c r="E213" s="141" t="s">
        <v>1699</v>
      </c>
      <c r="F213" s="142" t="s">
        <v>1700</v>
      </c>
      <c r="G213" s="143" t="s">
        <v>307</v>
      </c>
      <c r="H213" s="144">
        <v>5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40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359</v>
      </c>
      <c r="AT213" s="152" t="s">
        <v>166</v>
      </c>
      <c r="AU213" s="152" t="s">
        <v>87</v>
      </c>
      <c r="AY213" s="13" t="s">
        <v>164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359</v>
      </c>
      <c r="BM213" s="152" t="s">
        <v>1701</v>
      </c>
    </row>
    <row r="214" spans="2:65" s="1" customFormat="1" ht="37.799999999999997" customHeight="1">
      <c r="B214" s="139"/>
      <c r="C214" s="154" t="s">
        <v>1702</v>
      </c>
      <c r="D214" s="154" t="s">
        <v>199</v>
      </c>
      <c r="E214" s="155" t="s">
        <v>1703</v>
      </c>
      <c r="F214" s="156" t="s">
        <v>1704</v>
      </c>
      <c r="G214" s="157" t="s">
        <v>307</v>
      </c>
      <c r="H214" s="158">
        <v>5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40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291</v>
      </c>
      <c r="AT214" s="152" t="s">
        <v>199</v>
      </c>
      <c r="AU214" s="152" t="s">
        <v>87</v>
      </c>
      <c r="AY214" s="13" t="s">
        <v>164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359</v>
      </c>
      <c r="BM214" s="152" t="s">
        <v>1705</v>
      </c>
    </row>
    <row r="215" spans="2:65" s="1" customFormat="1" ht="24.15" customHeight="1">
      <c r="B215" s="139"/>
      <c r="C215" s="140" t="s">
        <v>1706</v>
      </c>
      <c r="D215" s="140" t="s">
        <v>166</v>
      </c>
      <c r="E215" s="141" t="s">
        <v>1707</v>
      </c>
      <c r="F215" s="142" t="s">
        <v>1708</v>
      </c>
      <c r="G215" s="143" t="s">
        <v>207</v>
      </c>
      <c r="H215" s="144">
        <v>500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40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359</v>
      </c>
      <c r="AT215" s="152" t="s">
        <v>166</v>
      </c>
      <c r="AU215" s="152" t="s">
        <v>87</v>
      </c>
      <c r="AY215" s="13" t="s">
        <v>164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359</v>
      </c>
      <c r="BM215" s="152" t="s">
        <v>1709</v>
      </c>
    </row>
    <row r="216" spans="2:65" s="1" customFormat="1" ht="24.15" customHeight="1">
      <c r="B216" s="139"/>
      <c r="C216" s="140" t="s">
        <v>1710</v>
      </c>
      <c r="D216" s="140" t="s">
        <v>166</v>
      </c>
      <c r="E216" s="141" t="s">
        <v>1711</v>
      </c>
      <c r="F216" s="142" t="s">
        <v>1712</v>
      </c>
      <c r="G216" s="143" t="s">
        <v>428</v>
      </c>
      <c r="H216" s="165"/>
      <c r="I216" s="145"/>
      <c r="J216" s="146">
        <f t="shared" si="30"/>
        <v>0</v>
      </c>
      <c r="K216" s="147"/>
      <c r="L216" s="28"/>
      <c r="M216" s="148" t="s">
        <v>1</v>
      </c>
      <c r="N216" s="149" t="s">
        <v>40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359</v>
      </c>
      <c r="AT216" s="152" t="s">
        <v>166</v>
      </c>
      <c r="AU216" s="152" t="s">
        <v>87</v>
      </c>
      <c r="AY216" s="13" t="s">
        <v>164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359</v>
      </c>
      <c r="BM216" s="152" t="s">
        <v>1713</v>
      </c>
    </row>
    <row r="217" spans="2:65" s="1" customFormat="1" ht="24.15" customHeight="1">
      <c r="B217" s="139"/>
      <c r="C217" s="140" t="s">
        <v>1714</v>
      </c>
      <c r="D217" s="140" t="s">
        <v>166</v>
      </c>
      <c r="E217" s="141" t="s">
        <v>1715</v>
      </c>
      <c r="F217" s="142" t="s">
        <v>1716</v>
      </c>
      <c r="G217" s="143" t="s">
        <v>428</v>
      </c>
      <c r="H217" s="165"/>
      <c r="I217" s="145"/>
      <c r="J217" s="146">
        <f t="shared" si="30"/>
        <v>0</v>
      </c>
      <c r="K217" s="147"/>
      <c r="L217" s="28"/>
      <c r="M217" s="148" t="s">
        <v>1</v>
      </c>
      <c r="N217" s="149" t="s">
        <v>40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359</v>
      </c>
      <c r="AT217" s="152" t="s">
        <v>166</v>
      </c>
      <c r="AU217" s="152" t="s">
        <v>87</v>
      </c>
      <c r="AY217" s="13" t="s">
        <v>164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359</v>
      </c>
      <c r="BM217" s="152" t="s">
        <v>1717</v>
      </c>
    </row>
    <row r="218" spans="2:65" s="1" customFormat="1" ht="24.15" customHeight="1">
      <c r="B218" s="139"/>
      <c r="C218" s="140" t="s">
        <v>1718</v>
      </c>
      <c r="D218" s="140" t="s">
        <v>166</v>
      </c>
      <c r="E218" s="141" t="s">
        <v>1719</v>
      </c>
      <c r="F218" s="142" t="s">
        <v>1720</v>
      </c>
      <c r="G218" s="143" t="s">
        <v>428</v>
      </c>
      <c r="H218" s="165"/>
      <c r="I218" s="145"/>
      <c r="J218" s="146">
        <f t="shared" si="30"/>
        <v>0</v>
      </c>
      <c r="K218" s="147"/>
      <c r="L218" s="28"/>
      <c r="M218" s="148" t="s">
        <v>1</v>
      </c>
      <c r="N218" s="149" t="s">
        <v>40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359</v>
      </c>
      <c r="AT218" s="152" t="s">
        <v>166</v>
      </c>
      <c r="AU218" s="152" t="s">
        <v>87</v>
      </c>
      <c r="AY218" s="13" t="s">
        <v>164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359</v>
      </c>
      <c r="BM218" s="152" t="s">
        <v>1721</v>
      </c>
    </row>
    <row r="219" spans="2:65" s="11" customFormat="1" ht="25.95" customHeight="1">
      <c r="B219" s="127"/>
      <c r="D219" s="128" t="s">
        <v>73</v>
      </c>
      <c r="E219" s="129" t="s">
        <v>199</v>
      </c>
      <c r="F219" s="129" t="s">
        <v>751</v>
      </c>
      <c r="I219" s="130"/>
      <c r="J219" s="131">
        <f>BK219</f>
        <v>0</v>
      </c>
      <c r="L219" s="127"/>
      <c r="M219" s="132"/>
      <c r="P219" s="133">
        <f>P220</f>
        <v>0</v>
      </c>
      <c r="R219" s="133">
        <f>R220</f>
        <v>0</v>
      </c>
      <c r="T219" s="134">
        <f>T220</f>
        <v>0</v>
      </c>
      <c r="AR219" s="128" t="s">
        <v>175</v>
      </c>
      <c r="AT219" s="135" t="s">
        <v>73</v>
      </c>
      <c r="AU219" s="135" t="s">
        <v>74</v>
      </c>
      <c r="AY219" s="128" t="s">
        <v>164</v>
      </c>
      <c r="BK219" s="136">
        <f>BK220</f>
        <v>0</v>
      </c>
    </row>
    <row r="220" spans="2:65" s="11" customFormat="1" ht="22.8" customHeight="1">
      <c r="B220" s="127"/>
      <c r="D220" s="128" t="s">
        <v>73</v>
      </c>
      <c r="E220" s="137" t="s">
        <v>1285</v>
      </c>
      <c r="F220" s="137" t="s">
        <v>1286</v>
      </c>
      <c r="I220" s="130"/>
      <c r="J220" s="138">
        <f>BK220</f>
        <v>0</v>
      </c>
      <c r="L220" s="127"/>
      <c r="M220" s="132"/>
      <c r="P220" s="133">
        <f>P221</f>
        <v>0</v>
      </c>
      <c r="R220" s="133">
        <f>R221</f>
        <v>0</v>
      </c>
      <c r="T220" s="134">
        <f>T221</f>
        <v>0</v>
      </c>
      <c r="AR220" s="128" t="s">
        <v>175</v>
      </c>
      <c r="AT220" s="135" t="s">
        <v>73</v>
      </c>
      <c r="AU220" s="135" t="s">
        <v>81</v>
      </c>
      <c r="AY220" s="128" t="s">
        <v>164</v>
      </c>
      <c r="BK220" s="136">
        <f>BK221</f>
        <v>0</v>
      </c>
    </row>
    <row r="221" spans="2:65" s="1" customFormat="1" ht="24.15" customHeight="1">
      <c r="B221" s="139"/>
      <c r="C221" s="140" t="s">
        <v>611</v>
      </c>
      <c r="D221" s="140" t="s">
        <v>166</v>
      </c>
      <c r="E221" s="141" t="s">
        <v>1722</v>
      </c>
      <c r="F221" s="142" t="s">
        <v>1723</v>
      </c>
      <c r="G221" s="143" t="s">
        <v>1619</v>
      </c>
      <c r="H221" s="144">
        <v>1</v>
      </c>
      <c r="I221" s="145"/>
      <c r="J221" s="146">
        <f>ROUND(I221*H221,2)</f>
        <v>0</v>
      </c>
      <c r="K221" s="147"/>
      <c r="L221" s="28"/>
      <c r="M221" s="148" t="s">
        <v>1</v>
      </c>
      <c r="N221" s="149" t="s">
        <v>40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425</v>
      </c>
      <c r="AT221" s="152" t="s">
        <v>166</v>
      </c>
      <c r="AU221" s="152" t="s">
        <v>87</v>
      </c>
      <c r="AY221" s="13" t="s">
        <v>164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87</v>
      </c>
      <c r="BK221" s="153">
        <f>ROUND(I221*H221,2)</f>
        <v>0</v>
      </c>
      <c r="BL221" s="13" t="s">
        <v>425</v>
      </c>
      <c r="BM221" s="152" t="s">
        <v>1724</v>
      </c>
    </row>
    <row r="222" spans="2:65" s="11" customFormat="1" ht="25.95" customHeight="1">
      <c r="B222" s="127"/>
      <c r="D222" s="128" t="s">
        <v>73</v>
      </c>
      <c r="E222" s="129" t="s">
        <v>1300</v>
      </c>
      <c r="F222" s="129" t="s">
        <v>1301</v>
      </c>
      <c r="I222" s="130"/>
      <c r="J222" s="131">
        <f>BK222</f>
        <v>0</v>
      </c>
      <c r="L222" s="127"/>
      <c r="M222" s="132"/>
      <c r="P222" s="133">
        <f>SUM(P223:P226)</f>
        <v>0</v>
      </c>
      <c r="R222" s="133">
        <f>SUM(R223:R226)</f>
        <v>0</v>
      </c>
      <c r="T222" s="134">
        <f>SUM(T223:T226)</f>
        <v>0</v>
      </c>
      <c r="AR222" s="128" t="s">
        <v>170</v>
      </c>
      <c r="AT222" s="135" t="s">
        <v>73</v>
      </c>
      <c r="AU222" s="135" t="s">
        <v>74</v>
      </c>
      <c r="AY222" s="128" t="s">
        <v>164</v>
      </c>
      <c r="BK222" s="136">
        <f>SUM(BK223:BK226)</f>
        <v>0</v>
      </c>
    </row>
    <row r="223" spans="2:65" s="1" customFormat="1" ht="37.799999999999997" customHeight="1">
      <c r="B223" s="139"/>
      <c r="C223" s="140" t="s">
        <v>627</v>
      </c>
      <c r="D223" s="140" t="s">
        <v>166</v>
      </c>
      <c r="E223" s="141" t="s">
        <v>1725</v>
      </c>
      <c r="F223" s="142" t="s">
        <v>1726</v>
      </c>
      <c r="G223" s="143" t="s">
        <v>1619</v>
      </c>
      <c r="H223" s="144">
        <v>1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40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1305</v>
      </c>
      <c r="AT223" s="152" t="s">
        <v>166</v>
      </c>
      <c r="AU223" s="152" t="s">
        <v>81</v>
      </c>
      <c r="AY223" s="13" t="s">
        <v>164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87</v>
      </c>
      <c r="BK223" s="153">
        <f>ROUND(I223*H223,2)</f>
        <v>0</v>
      </c>
      <c r="BL223" s="13" t="s">
        <v>1305</v>
      </c>
      <c r="BM223" s="152" t="s">
        <v>1727</v>
      </c>
    </row>
    <row r="224" spans="2:65" s="1" customFormat="1" ht="24.15" customHeight="1">
      <c r="B224" s="139"/>
      <c r="C224" s="140" t="s">
        <v>635</v>
      </c>
      <c r="D224" s="140" t="s">
        <v>166</v>
      </c>
      <c r="E224" s="141" t="s">
        <v>1728</v>
      </c>
      <c r="F224" s="142" t="s">
        <v>1729</v>
      </c>
      <c r="G224" s="143" t="s">
        <v>1304</v>
      </c>
      <c r="H224" s="144">
        <v>36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40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1305</v>
      </c>
      <c r="AT224" s="152" t="s">
        <v>166</v>
      </c>
      <c r="AU224" s="152" t="s">
        <v>81</v>
      </c>
      <c r="AY224" s="13" t="s">
        <v>164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87</v>
      </c>
      <c r="BK224" s="153">
        <f>ROUND(I224*H224,2)</f>
        <v>0</v>
      </c>
      <c r="BL224" s="13" t="s">
        <v>1305</v>
      </c>
      <c r="BM224" s="152" t="s">
        <v>1730</v>
      </c>
    </row>
    <row r="225" spans="2:65" s="1" customFormat="1" ht="37.799999999999997" customHeight="1">
      <c r="B225" s="139"/>
      <c r="C225" s="140" t="s">
        <v>1731</v>
      </c>
      <c r="D225" s="140" t="s">
        <v>166</v>
      </c>
      <c r="E225" s="141" t="s">
        <v>1732</v>
      </c>
      <c r="F225" s="142" t="s">
        <v>1733</v>
      </c>
      <c r="G225" s="143" t="s">
        <v>1304</v>
      </c>
      <c r="H225" s="144">
        <v>16</v>
      </c>
      <c r="I225" s="145"/>
      <c r="J225" s="146">
        <f>ROUND(I225*H225,2)</f>
        <v>0</v>
      </c>
      <c r="K225" s="147"/>
      <c r="L225" s="28"/>
      <c r="M225" s="148" t="s">
        <v>1</v>
      </c>
      <c r="N225" s="149" t="s">
        <v>40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1305</v>
      </c>
      <c r="AT225" s="152" t="s">
        <v>166</v>
      </c>
      <c r="AU225" s="152" t="s">
        <v>81</v>
      </c>
      <c r="AY225" s="13" t="s">
        <v>164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87</v>
      </c>
      <c r="BK225" s="153">
        <f>ROUND(I225*H225,2)</f>
        <v>0</v>
      </c>
      <c r="BL225" s="13" t="s">
        <v>1305</v>
      </c>
      <c r="BM225" s="152" t="s">
        <v>1734</v>
      </c>
    </row>
    <row r="226" spans="2:65" s="1" customFormat="1" ht="33" customHeight="1">
      <c r="B226" s="139"/>
      <c r="C226" s="140" t="s">
        <v>1735</v>
      </c>
      <c r="D226" s="140" t="s">
        <v>166</v>
      </c>
      <c r="E226" s="141" t="s">
        <v>1736</v>
      </c>
      <c r="F226" s="142" t="s">
        <v>1737</v>
      </c>
      <c r="G226" s="143" t="s">
        <v>1304</v>
      </c>
      <c r="H226" s="144">
        <v>6</v>
      </c>
      <c r="I226" s="145"/>
      <c r="J226" s="146">
        <f>ROUND(I226*H226,2)</f>
        <v>0</v>
      </c>
      <c r="K226" s="147"/>
      <c r="L226" s="28"/>
      <c r="M226" s="166" t="s">
        <v>1</v>
      </c>
      <c r="N226" s="167" t="s">
        <v>40</v>
      </c>
      <c r="O226" s="168"/>
      <c r="P226" s="169">
        <f>O226*H226</f>
        <v>0</v>
      </c>
      <c r="Q226" s="169">
        <v>0</v>
      </c>
      <c r="R226" s="169">
        <f>Q226*H226</f>
        <v>0</v>
      </c>
      <c r="S226" s="169">
        <v>0</v>
      </c>
      <c r="T226" s="170">
        <f>S226*H226</f>
        <v>0</v>
      </c>
      <c r="AR226" s="152" t="s">
        <v>1305</v>
      </c>
      <c r="AT226" s="152" t="s">
        <v>166</v>
      </c>
      <c r="AU226" s="152" t="s">
        <v>81</v>
      </c>
      <c r="AY226" s="13" t="s">
        <v>164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87</v>
      </c>
      <c r="BK226" s="153">
        <f>ROUND(I226*H226,2)</f>
        <v>0</v>
      </c>
      <c r="BL226" s="13" t="s">
        <v>1305</v>
      </c>
      <c r="BM226" s="152" t="s">
        <v>1738</v>
      </c>
    </row>
    <row r="227" spans="2:65" s="1" customFormat="1" ht="6.9" customHeight="1">
      <c r="B227" s="43"/>
      <c r="C227" s="44"/>
      <c r="D227" s="44"/>
      <c r="E227" s="44"/>
      <c r="F227" s="44"/>
      <c r="G227" s="44"/>
      <c r="H227" s="44"/>
      <c r="I227" s="44"/>
      <c r="J227" s="44"/>
      <c r="K227" s="44"/>
      <c r="L227" s="28"/>
    </row>
  </sheetData>
  <autoFilter ref="C129:K226" xr:uid="{00000000-0009-0000-0000-000004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1739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ROUND(J130,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ROUND((SUM(BE130:BE202)),  2)</f>
        <v>0</v>
      </c>
      <c r="G35" s="96"/>
      <c r="H35" s="96"/>
      <c r="I35" s="97">
        <v>0.2</v>
      </c>
      <c r="J35" s="95">
        <f>ROUND(((SUM(BE130:BE202))*I35),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ROUND((SUM(BF130:BF202)),  2)</f>
        <v>0</v>
      </c>
      <c r="G36" s="96"/>
      <c r="H36" s="96"/>
      <c r="I36" s="97">
        <v>0.2</v>
      </c>
      <c r="J36" s="95">
        <f>ROUND(((SUM(BF130:BF202))*I36),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ROUND((SUM(BG130:BG202)),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ROUND((SUM(BH130:BH202)),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ROUND((SUM(BI130:BI202)),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05 - UK - Kotolňa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J130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95" customHeight="1">
      <c r="B100" s="114"/>
      <c r="D100" s="115" t="s">
        <v>133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" customHeight="1">
      <c r="B101" s="110"/>
      <c r="D101" s="111" t="s">
        <v>1740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8" customFormat="1" ht="24.9" customHeight="1">
      <c r="B102" s="110"/>
      <c r="D102" s="111" t="s">
        <v>136</v>
      </c>
      <c r="E102" s="112"/>
      <c r="F102" s="112"/>
      <c r="G102" s="112"/>
      <c r="H102" s="112"/>
      <c r="I102" s="112"/>
      <c r="J102" s="113">
        <f>J140</f>
        <v>0</v>
      </c>
      <c r="L102" s="110"/>
    </row>
    <row r="103" spans="2:47" s="9" customFormat="1" ht="19.95" customHeight="1">
      <c r="B103" s="114"/>
      <c r="D103" s="115" t="s">
        <v>1741</v>
      </c>
      <c r="E103" s="116"/>
      <c r="F103" s="116"/>
      <c r="G103" s="116"/>
      <c r="H103" s="116"/>
      <c r="I103" s="116"/>
      <c r="J103" s="117">
        <f>J141</f>
        <v>0</v>
      </c>
      <c r="L103" s="114"/>
    </row>
    <row r="104" spans="2:47" s="9" customFormat="1" ht="19.95" customHeight="1">
      <c r="B104" s="114"/>
      <c r="D104" s="115" t="s">
        <v>1742</v>
      </c>
      <c r="E104" s="116"/>
      <c r="F104" s="116"/>
      <c r="G104" s="116"/>
      <c r="H104" s="116"/>
      <c r="I104" s="116"/>
      <c r="J104" s="117">
        <f>J160</f>
        <v>0</v>
      </c>
      <c r="L104" s="114"/>
    </row>
    <row r="105" spans="2:47" s="9" customFormat="1" ht="19.95" customHeight="1">
      <c r="B105" s="114"/>
      <c r="D105" s="115" t="s">
        <v>1743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2:47" s="9" customFormat="1" ht="19.95" customHeight="1">
      <c r="B106" s="114"/>
      <c r="D106" s="115" t="s">
        <v>1412</v>
      </c>
      <c r="E106" s="116"/>
      <c r="F106" s="116"/>
      <c r="G106" s="116"/>
      <c r="H106" s="116"/>
      <c r="I106" s="116"/>
      <c r="J106" s="117">
        <f>J180</f>
        <v>0</v>
      </c>
      <c r="L106" s="114"/>
    </row>
    <row r="107" spans="2:47" s="8" customFormat="1" ht="24.9" customHeight="1">
      <c r="B107" s="110"/>
      <c r="D107" s="111" t="s">
        <v>779</v>
      </c>
      <c r="E107" s="112"/>
      <c r="F107" s="112"/>
      <c r="G107" s="112"/>
      <c r="H107" s="112"/>
      <c r="I107" s="112"/>
      <c r="J107" s="113">
        <f>J195</f>
        <v>0</v>
      </c>
      <c r="L107" s="110"/>
    </row>
    <row r="108" spans="2:47" s="8" customFormat="1" ht="24.9" customHeight="1">
      <c r="B108" s="110"/>
      <c r="D108" s="111" t="s">
        <v>1744</v>
      </c>
      <c r="E108" s="112"/>
      <c r="F108" s="112"/>
      <c r="G108" s="112"/>
      <c r="H108" s="112"/>
      <c r="I108" s="112"/>
      <c r="J108" s="113">
        <f>J197</f>
        <v>0</v>
      </c>
      <c r="L108" s="110"/>
    </row>
    <row r="109" spans="2:47" s="1" customFormat="1" ht="21.75" customHeight="1">
      <c r="B109" s="28"/>
      <c r="L109" s="28"/>
    </row>
    <row r="110" spans="2:47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" customHeight="1">
      <c r="B115" s="28"/>
      <c r="C115" s="17" t="s">
        <v>150</v>
      </c>
      <c r="L115" s="28"/>
    </row>
    <row r="116" spans="2:12" s="1" customFormat="1" ht="6.9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16.5" customHeight="1">
      <c r="B118" s="28"/>
      <c r="E118" s="217" t="str">
        <f>E7</f>
        <v>Komunitné centrum Svidník</v>
      </c>
      <c r="F118" s="218"/>
      <c r="G118" s="218"/>
      <c r="H118" s="218"/>
      <c r="L118" s="28"/>
    </row>
    <row r="119" spans="2:12" ht="12" customHeight="1">
      <c r="B119" s="16"/>
      <c r="C119" s="23" t="s">
        <v>120</v>
      </c>
      <c r="L119" s="16"/>
    </row>
    <row r="120" spans="2:12" s="1" customFormat="1" ht="16.5" customHeight="1">
      <c r="B120" s="28"/>
      <c r="E120" s="217" t="s">
        <v>121</v>
      </c>
      <c r="F120" s="219"/>
      <c r="G120" s="219"/>
      <c r="H120" s="219"/>
      <c r="L120" s="28"/>
    </row>
    <row r="121" spans="2:12" s="1" customFormat="1" ht="12" customHeight="1">
      <c r="B121" s="28"/>
      <c r="C121" s="23" t="s">
        <v>122</v>
      </c>
      <c r="L121" s="28"/>
    </row>
    <row r="122" spans="2:12" s="1" customFormat="1" ht="16.5" customHeight="1">
      <c r="B122" s="28"/>
      <c r="E122" s="176" t="str">
        <f>E11</f>
        <v>05 - UK - Kotolňa</v>
      </c>
      <c r="F122" s="219"/>
      <c r="G122" s="219"/>
      <c r="H122" s="219"/>
      <c r="L122" s="28"/>
    </row>
    <row r="123" spans="2:12" s="1" customFormat="1" ht="6.9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 xml:space="preserve"> </v>
      </c>
      <c r="I124" s="23" t="s">
        <v>21</v>
      </c>
      <c r="J124" s="51" t="str">
        <f>IF(J14="","",J14)</f>
        <v>12. 1. 2023</v>
      </c>
      <c r="L124" s="28"/>
    </row>
    <row r="125" spans="2:12" s="1" customFormat="1" ht="6.9" customHeight="1">
      <c r="B125" s="28"/>
      <c r="L125" s="28"/>
    </row>
    <row r="126" spans="2:12" s="1" customFormat="1" ht="15.15" customHeight="1">
      <c r="B126" s="28"/>
      <c r="C126" s="23" t="s">
        <v>23</v>
      </c>
      <c r="F126" s="21" t="str">
        <f>E17</f>
        <v>Mesto Svidník</v>
      </c>
      <c r="I126" s="23" t="s">
        <v>29</v>
      </c>
      <c r="J126" s="26" t="str">
        <f>E23</f>
        <v>Ing. Jozef Špirko</v>
      </c>
      <c r="L126" s="28"/>
    </row>
    <row r="127" spans="2:12" s="1" customFormat="1" ht="15.15" customHeight="1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151</v>
      </c>
      <c r="D129" s="120" t="s">
        <v>59</v>
      </c>
      <c r="E129" s="120" t="s">
        <v>55</v>
      </c>
      <c r="F129" s="120" t="s">
        <v>56</v>
      </c>
      <c r="G129" s="120" t="s">
        <v>152</v>
      </c>
      <c r="H129" s="120" t="s">
        <v>153</v>
      </c>
      <c r="I129" s="120" t="s">
        <v>154</v>
      </c>
      <c r="J129" s="121" t="s">
        <v>126</v>
      </c>
      <c r="K129" s="122" t="s">
        <v>155</v>
      </c>
      <c r="L129" s="118"/>
      <c r="M129" s="58" t="s">
        <v>1</v>
      </c>
      <c r="N129" s="59" t="s">
        <v>38</v>
      </c>
      <c r="O129" s="59" t="s">
        <v>156</v>
      </c>
      <c r="P129" s="59" t="s">
        <v>157</v>
      </c>
      <c r="Q129" s="59" t="s">
        <v>158</v>
      </c>
      <c r="R129" s="59" t="s">
        <v>159</v>
      </c>
      <c r="S129" s="59" t="s">
        <v>160</v>
      </c>
      <c r="T129" s="60" t="s">
        <v>161</v>
      </c>
    </row>
    <row r="130" spans="2:65" s="1" customFormat="1" ht="22.8" customHeight="1">
      <c r="B130" s="28"/>
      <c r="C130" s="63" t="s">
        <v>127</v>
      </c>
      <c r="J130" s="123">
        <f>BK130</f>
        <v>0</v>
      </c>
      <c r="L130" s="28"/>
      <c r="M130" s="61"/>
      <c r="N130" s="52"/>
      <c r="O130" s="52"/>
      <c r="P130" s="124">
        <f>P131+P134+P140+P195+P197</f>
        <v>0</v>
      </c>
      <c r="Q130" s="52"/>
      <c r="R130" s="124">
        <f>R131+R134+R140+R195+R197</f>
        <v>0</v>
      </c>
      <c r="S130" s="52"/>
      <c r="T130" s="125">
        <f>T131+T134+T140+T195+T197</f>
        <v>0</v>
      </c>
      <c r="AT130" s="13" t="s">
        <v>73</v>
      </c>
      <c r="AU130" s="13" t="s">
        <v>128</v>
      </c>
      <c r="BK130" s="126">
        <f>BK131+BK134+BK140+BK195+BK197</f>
        <v>0</v>
      </c>
    </row>
    <row r="131" spans="2:65" s="11" customFormat="1" ht="25.95" customHeight="1">
      <c r="B131" s="127"/>
      <c r="D131" s="128" t="s">
        <v>73</v>
      </c>
      <c r="E131" s="129" t="s">
        <v>162</v>
      </c>
      <c r="F131" s="129" t="s">
        <v>163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0</v>
      </c>
      <c r="T131" s="134">
        <f>T132</f>
        <v>0</v>
      </c>
      <c r="AR131" s="128" t="s">
        <v>81</v>
      </c>
      <c r="AT131" s="135" t="s">
        <v>73</v>
      </c>
      <c r="AU131" s="135" t="s">
        <v>74</v>
      </c>
      <c r="AY131" s="128" t="s">
        <v>164</v>
      </c>
      <c r="BK131" s="136">
        <f>BK132</f>
        <v>0</v>
      </c>
    </row>
    <row r="132" spans="2:65" s="11" customFormat="1" ht="22.8" customHeight="1">
      <c r="B132" s="127"/>
      <c r="D132" s="128" t="s">
        <v>73</v>
      </c>
      <c r="E132" s="137" t="s">
        <v>186</v>
      </c>
      <c r="F132" s="137" t="s">
        <v>243</v>
      </c>
      <c r="I132" s="130"/>
      <c r="J132" s="138">
        <f>BK132</f>
        <v>0</v>
      </c>
      <c r="L132" s="127"/>
      <c r="M132" s="132"/>
      <c r="P132" s="133">
        <f>P133</f>
        <v>0</v>
      </c>
      <c r="R132" s="133">
        <f>R133</f>
        <v>0</v>
      </c>
      <c r="T132" s="134">
        <f>T133</f>
        <v>0</v>
      </c>
      <c r="AR132" s="128" t="s">
        <v>81</v>
      </c>
      <c r="AT132" s="135" t="s">
        <v>73</v>
      </c>
      <c r="AU132" s="135" t="s">
        <v>81</v>
      </c>
      <c r="AY132" s="128" t="s">
        <v>164</v>
      </c>
      <c r="BK132" s="136">
        <f>BK133</f>
        <v>0</v>
      </c>
    </row>
    <row r="133" spans="2:65" s="1" customFormat="1" ht="16.5" customHeight="1">
      <c r="B133" s="139"/>
      <c r="C133" s="140" t="s">
        <v>787</v>
      </c>
      <c r="D133" s="140" t="s">
        <v>166</v>
      </c>
      <c r="E133" s="141" t="s">
        <v>1745</v>
      </c>
      <c r="F133" s="142" t="s">
        <v>1746</v>
      </c>
      <c r="G133" s="143" t="s">
        <v>1</v>
      </c>
      <c r="H133" s="144">
        <v>2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40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170</v>
      </c>
      <c r="BM133" s="152" t="s">
        <v>1747</v>
      </c>
    </row>
    <row r="134" spans="2:65" s="11" customFormat="1" ht="25.95" customHeight="1">
      <c r="B134" s="127"/>
      <c r="D134" s="128" t="s">
        <v>73</v>
      </c>
      <c r="E134" s="129" t="s">
        <v>354</v>
      </c>
      <c r="F134" s="129" t="s">
        <v>355</v>
      </c>
      <c r="I134" s="130"/>
      <c r="J134" s="131">
        <f>BK134</f>
        <v>0</v>
      </c>
      <c r="L134" s="127"/>
      <c r="M134" s="132"/>
      <c r="P134" s="133">
        <f>SUM(P135:P139)</f>
        <v>0</v>
      </c>
      <c r="R134" s="133">
        <f>SUM(R135:R139)</f>
        <v>0</v>
      </c>
      <c r="T134" s="134">
        <f>SUM(T135:T139)</f>
        <v>0</v>
      </c>
      <c r="AR134" s="128" t="s">
        <v>87</v>
      </c>
      <c r="AT134" s="135" t="s">
        <v>73</v>
      </c>
      <c r="AU134" s="135" t="s">
        <v>74</v>
      </c>
      <c r="AY134" s="128" t="s">
        <v>164</v>
      </c>
      <c r="BK134" s="136">
        <f>SUM(BK135:BK139)</f>
        <v>0</v>
      </c>
    </row>
    <row r="135" spans="2:65" s="1" customFormat="1" ht="21.75" customHeight="1">
      <c r="B135" s="139"/>
      <c r="C135" s="140" t="s">
        <v>1718</v>
      </c>
      <c r="D135" s="140" t="s">
        <v>166</v>
      </c>
      <c r="E135" s="141" t="s">
        <v>1748</v>
      </c>
      <c r="F135" s="142" t="s">
        <v>1749</v>
      </c>
      <c r="G135" s="143" t="s">
        <v>298</v>
      </c>
      <c r="H135" s="144">
        <v>10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40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359</v>
      </c>
      <c r="AT135" s="152" t="s">
        <v>166</v>
      </c>
      <c r="AU135" s="152" t="s">
        <v>81</v>
      </c>
      <c r="AY135" s="13" t="s">
        <v>164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87</v>
      </c>
      <c r="BK135" s="153">
        <f>ROUND(I135*H135,2)</f>
        <v>0</v>
      </c>
      <c r="BL135" s="13" t="s">
        <v>359</v>
      </c>
      <c r="BM135" s="152" t="s">
        <v>1750</v>
      </c>
    </row>
    <row r="136" spans="2:65" s="1" customFormat="1" ht="33" customHeight="1">
      <c r="B136" s="139"/>
      <c r="C136" s="154" t="s">
        <v>1574</v>
      </c>
      <c r="D136" s="154" t="s">
        <v>199</v>
      </c>
      <c r="E136" s="155" t="s">
        <v>1751</v>
      </c>
      <c r="F136" s="156" t="s">
        <v>1752</v>
      </c>
      <c r="G136" s="157" t="s">
        <v>298</v>
      </c>
      <c r="H136" s="158">
        <v>10</v>
      </c>
      <c r="I136" s="159"/>
      <c r="J136" s="160">
        <f>ROUND(I136*H136,2)</f>
        <v>0</v>
      </c>
      <c r="K136" s="161"/>
      <c r="L136" s="162"/>
      <c r="M136" s="163" t="s">
        <v>1</v>
      </c>
      <c r="N136" s="164" t="s">
        <v>40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291</v>
      </c>
      <c r="AT136" s="152" t="s">
        <v>199</v>
      </c>
      <c r="AU136" s="152" t="s">
        <v>81</v>
      </c>
      <c r="AY136" s="13" t="s">
        <v>164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87</v>
      </c>
      <c r="BK136" s="153">
        <f>ROUND(I136*H136,2)</f>
        <v>0</v>
      </c>
      <c r="BL136" s="13" t="s">
        <v>359</v>
      </c>
      <c r="BM136" s="152" t="s">
        <v>1753</v>
      </c>
    </row>
    <row r="137" spans="2:65" s="1" customFormat="1" ht="24.15" customHeight="1">
      <c r="B137" s="139"/>
      <c r="C137" s="140" t="s">
        <v>1754</v>
      </c>
      <c r="D137" s="140" t="s">
        <v>166</v>
      </c>
      <c r="E137" s="141" t="s">
        <v>1755</v>
      </c>
      <c r="F137" s="142" t="s">
        <v>808</v>
      </c>
      <c r="G137" s="143" t="s">
        <v>428</v>
      </c>
      <c r="H137" s="165"/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359</v>
      </c>
      <c r="AT137" s="152" t="s">
        <v>166</v>
      </c>
      <c r="AU137" s="152" t="s">
        <v>81</v>
      </c>
      <c r="AY137" s="13" t="s">
        <v>164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359</v>
      </c>
      <c r="BM137" s="152" t="s">
        <v>1756</v>
      </c>
    </row>
    <row r="138" spans="2:65" s="1" customFormat="1" ht="24.15" customHeight="1">
      <c r="B138" s="139"/>
      <c r="C138" s="140" t="s">
        <v>1757</v>
      </c>
      <c r="D138" s="140" t="s">
        <v>166</v>
      </c>
      <c r="E138" s="141" t="s">
        <v>1434</v>
      </c>
      <c r="F138" s="142" t="s">
        <v>1435</v>
      </c>
      <c r="G138" s="143" t="s">
        <v>428</v>
      </c>
      <c r="H138" s="165"/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359</v>
      </c>
      <c r="AT138" s="152" t="s">
        <v>166</v>
      </c>
      <c r="AU138" s="152" t="s">
        <v>81</v>
      </c>
      <c r="AY138" s="13" t="s">
        <v>164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87</v>
      </c>
      <c r="BK138" s="153">
        <f>ROUND(I138*H138,2)</f>
        <v>0</v>
      </c>
      <c r="BL138" s="13" t="s">
        <v>359</v>
      </c>
      <c r="BM138" s="152" t="s">
        <v>1758</v>
      </c>
    </row>
    <row r="139" spans="2:65" s="1" customFormat="1" ht="24.15" customHeight="1">
      <c r="B139" s="139"/>
      <c r="C139" s="140" t="s">
        <v>1759</v>
      </c>
      <c r="D139" s="140" t="s">
        <v>166</v>
      </c>
      <c r="E139" s="141" t="s">
        <v>1438</v>
      </c>
      <c r="F139" s="142" t="s">
        <v>1439</v>
      </c>
      <c r="G139" s="143" t="s">
        <v>428</v>
      </c>
      <c r="H139" s="165"/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359</v>
      </c>
      <c r="AT139" s="152" t="s">
        <v>166</v>
      </c>
      <c r="AU139" s="152" t="s">
        <v>81</v>
      </c>
      <c r="AY139" s="13" t="s">
        <v>164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359</v>
      </c>
      <c r="BM139" s="152" t="s">
        <v>1760</v>
      </c>
    </row>
    <row r="140" spans="2:65" s="11" customFormat="1" ht="25.95" customHeight="1">
      <c r="B140" s="127"/>
      <c r="D140" s="128" t="s">
        <v>73</v>
      </c>
      <c r="E140" s="129" t="s">
        <v>352</v>
      </c>
      <c r="F140" s="129" t="s">
        <v>353</v>
      </c>
      <c r="I140" s="130"/>
      <c r="J140" s="131">
        <f>BK140</f>
        <v>0</v>
      </c>
      <c r="L140" s="127"/>
      <c r="M140" s="132"/>
      <c r="P140" s="133">
        <f>P141+P160+P176+P180</f>
        <v>0</v>
      </c>
      <c r="R140" s="133">
        <f>R141+R160+R176+R180</f>
        <v>0</v>
      </c>
      <c r="T140" s="134">
        <f>T141+T160+T176+T180</f>
        <v>0</v>
      </c>
      <c r="AR140" s="128" t="s">
        <v>87</v>
      </c>
      <c r="AT140" s="135" t="s">
        <v>73</v>
      </c>
      <c r="AU140" s="135" t="s">
        <v>74</v>
      </c>
      <c r="AY140" s="128" t="s">
        <v>164</v>
      </c>
      <c r="BK140" s="136">
        <f>BK141+BK160+BK176+BK180</f>
        <v>0</v>
      </c>
    </row>
    <row r="141" spans="2:65" s="11" customFormat="1" ht="22.8" customHeight="1">
      <c r="B141" s="127"/>
      <c r="D141" s="128" t="s">
        <v>73</v>
      </c>
      <c r="E141" s="137" t="s">
        <v>1761</v>
      </c>
      <c r="F141" s="137" t="s">
        <v>1762</v>
      </c>
      <c r="I141" s="130"/>
      <c r="J141" s="138">
        <f>BK141</f>
        <v>0</v>
      </c>
      <c r="L141" s="127"/>
      <c r="M141" s="132"/>
      <c r="P141" s="133">
        <f>SUM(P142:P159)</f>
        <v>0</v>
      </c>
      <c r="R141" s="133">
        <f>SUM(R142:R159)</f>
        <v>0</v>
      </c>
      <c r="T141" s="134">
        <f>SUM(T142:T159)</f>
        <v>0</v>
      </c>
      <c r="AR141" s="128" t="s">
        <v>87</v>
      </c>
      <c r="AT141" s="135" t="s">
        <v>73</v>
      </c>
      <c r="AU141" s="135" t="s">
        <v>81</v>
      </c>
      <c r="AY141" s="128" t="s">
        <v>164</v>
      </c>
      <c r="BK141" s="136">
        <f>SUM(BK142:BK159)</f>
        <v>0</v>
      </c>
    </row>
    <row r="142" spans="2:65" s="1" customFormat="1" ht="16.5" customHeight="1">
      <c r="B142" s="139"/>
      <c r="C142" s="140" t="s">
        <v>498</v>
      </c>
      <c r="D142" s="140" t="s">
        <v>166</v>
      </c>
      <c r="E142" s="141" t="s">
        <v>1763</v>
      </c>
      <c r="F142" s="142" t="s">
        <v>1764</v>
      </c>
      <c r="G142" s="143" t="s">
        <v>307</v>
      </c>
      <c r="H142" s="144">
        <v>1</v>
      </c>
      <c r="I142" s="145"/>
      <c r="J142" s="146">
        <f t="shared" ref="J142:J159" si="0">ROUND(I142*H142,2)</f>
        <v>0</v>
      </c>
      <c r="K142" s="147"/>
      <c r="L142" s="28"/>
      <c r="M142" s="148" t="s">
        <v>1</v>
      </c>
      <c r="N142" s="149" t="s">
        <v>40</v>
      </c>
      <c r="P142" s="150">
        <f t="shared" ref="P142:P159" si="1">O142*H142</f>
        <v>0</v>
      </c>
      <c r="Q142" s="150">
        <v>0</v>
      </c>
      <c r="R142" s="150">
        <f t="shared" ref="R142:R159" si="2">Q142*H142</f>
        <v>0</v>
      </c>
      <c r="S142" s="150">
        <v>0</v>
      </c>
      <c r="T142" s="151">
        <f t="shared" ref="T142:T159" si="3">S142*H142</f>
        <v>0</v>
      </c>
      <c r="AR142" s="152" t="s">
        <v>359</v>
      </c>
      <c r="AT142" s="152" t="s">
        <v>166</v>
      </c>
      <c r="AU142" s="152" t="s">
        <v>87</v>
      </c>
      <c r="AY142" s="13" t="s">
        <v>164</v>
      </c>
      <c r="BE142" s="153">
        <f t="shared" ref="BE142:BE159" si="4">IF(N142="základná",J142,0)</f>
        <v>0</v>
      </c>
      <c r="BF142" s="153">
        <f t="shared" ref="BF142:BF159" si="5">IF(N142="znížená",J142,0)</f>
        <v>0</v>
      </c>
      <c r="BG142" s="153">
        <f t="shared" ref="BG142:BG159" si="6">IF(N142="zákl. prenesená",J142,0)</f>
        <v>0</v>
      </c>
      <c r="BH142" s="153">
        <f t="shared" ref="BH142:BH159" si="7">IF(N142="zníž. prenesená",J142,0)</f>
        <v>0</v>
      </c>
      <c r="BI142" s="153">
        <f t="shared" ref="BI142:BI159" si="8">IF(N142="nulová",J142,0)</f>
        <v>0</v>
      </c>
      <c r="BJ142" s="13" t="s">
        <v>87</v>
      </c>
      <c r="BK142" s="153">
        <f t="shared" ref="BK142:BK159" si="9">ROUND(I142*H142,2)</f>
        <v>0</v>
      </c>
      <c r="BL142" s="13" t="s">
        <v>359</v>
      </c>
      <c r="BM142" s="152" t="s">
        <v>1765</v>
      </c>
    </row>
    <row r="143" spans="2:65" s="1" customFormat="1" ht="37.799999999999997" customHeight="1">
      <c r="B143" s="139"/>
      <c r="C143" s="154" t="s">
        <v>1517</v>
      </c>
      <c r="D143" s="154" t="s">
        <v>199</v>
      </c>
      <c r="E143" s="155" t="s">
        <v>1766</v>
      </c>
      <c r="F143" s="156" t="s">
        <v>1767</v>
      </c>
      <c r="G143" s="157" t="s">
        <v>307</v>
      </c>
      <c r="H143" s="158">
        <v>1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291</v>
      </c>
      <c r="AT143" s="152" t="s">
        <v>199</v>
      </c>
      <c r="AU143" s="152" t="s">
        <v>87</v>
      </c>
      <c r="AY143" s="13" t="s">
        <v>164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359</v>
      </c>
      <c r="BM143" s="152" t="s">
        <v>1768</v>
      </c>
    </row>
    <row r="144" spans="2:65" s="1" customFormat="1" ht="16.5" customHeight="1">
      <c r="B144" s="139"/>
      <c r="C144" s="154" t="s">
        <v>1537</v>
      </c>
      <c r="D144" s="154" t="s">
        <v>199</v>
      </c>
      <c r="E144" s="155" t="s">
        <v>1769</v>
      </c>
      <c r="F144" s="156" t="s">
        <v>1770</v>
      </c>
      <c r="G144" s="157" t="s">
        <v>307</v>
      </c>
      <c r="H144" s="158">
        <v>1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291</v>
      </c>
      <c r="AT144" s="152" t="s">
        <v>199</v>
      </c>
      <c r="AU144" s="152" t="s">
        <v>87</v>
      </c>
      <c r="AY144" s="13" t="s">
        <v>164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359</v>
      </c>
      <c r="BM144" s="152" t="s">
        <v>1771</v>
      </c>
    </row>
    <row r="145" spans="2:65" s="1" customFormat="1" ht="16.5" customHeight="1">
      <c r="B145" s="139"/>
      <c r="C145" s="154" t="s">
        <v>1509</v>
      </c>
      <c r="D145" s="154" t="s">
        <v>199</v>
      </c>
      <c r="E145" s="155" t="s">
        <v>1772</v>
      </c>
      <c r="F145" s="156" t="s">
        <v>1773</v>
      </c>
      <c r="G145" s="157" t="s">
        <v>307</v>
      </c>
      <c r="H145" s="158">
        <v>1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291</v>
      </c>
      <c r="AT145" s="152" t="s">
        <v>199</v>
      </c>
      <c r="AU145" s="152" t="s">
        <v>87</v>
      </c>
      <c r="AY145" s="13" t="s">
        <v>164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359</v>
      </c>
      <c r="BM145" s="152" t="s">
        <v>1774</v>
      </c>
    </row>
    <row r="146" spans="2:65" s="1" customFormat="1" ht="37.799999999999997" customHeight="1">
      <c r="B146" s="139"/>
      <c r="C146" s="154" t="s">
        <v>510</v>
      </c>
      <c r="D146" s="154" t="s">
        <v>199</v>
      </c>
      <c r="E146" s="155" t="s">
        <v>1775</v>
      </c>
      <c r="F146" s="156" t="s">
        <v>1776</v>
      </c>
      <c r="G146" s="157" t="s">
        <v>307</v>
      </c>
      <c r="H146" s="158">
        <v>1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291</v>
      </c>
      <c r="AT146" s="152" t="s">
        <v>199</v>
      </c>
      <c r="AU146" s="152" t="s">
        <v>87</v>
      </c>
      <c r="AY146" s="13" t="s">
        <v>164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359</v>
      </c>
      <c r="BM146" s="152" t="s">
        <v>1777</v>
      </c>
    </row>
    <row r="147" spans="2:65" s="1" customFormat="1" ht="44.25" customHeight="1">
      <c r="B147" s="139"/>
      <c r="C147" s="154" t="s">
        <v>552</v>
      </c>
      <c r="D147" s="154" t="s">
        <v>199</v>
      </c>
      <c r="E147" s="155" t="s">
        <v>1778</v>
      </c>
      <c r="F147" s="156" t="s">
        <v>1779</v>
      </c>
      <c r="G147" s="157" t="s">
        <v>307</v>
      </c>
      <c r="H147" s="158">
        <v>1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291</v>
      </c>
      <c r="AT147" s="152" t="s">
        <v>199</v>
      </c>
      <c r="AU147" s="152" t="s">
        <v>87</v>
      </c>
      <c r="AY147" s="13" t="s">
        <v>164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359</v>
      </c>
      <c r="BM147" s="152" t="s">
        <v>1780</v>
      </c>
    </row>
    <row r="148" spans="2:65" s="1" customFormat="1" ht="44.25" customHeight="1">
      <c r="B148" s="139"/>
      <c r="C148" s="154" t="s">
        <v>522</v>
      </c>
      <c r="D148" s="154" t="s">
        <v>199</v>
      </c>
      <c r="E148" s="155" t="s">
        <v>1781</v>
      </c>
      <c r="F148" s="156" t="s">
        <v>1782</v>
      </c>
      <c r="G148" s="157" t="s">
        <v>307</v>
      </c>
      <c r="H148" s="158">
        <v>1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291</v>
      </c>
      <c r="AT148" s="152" t="s">
        <v>199</v>
      </c>
      <c r="AU148" s="152" t="s">
        <v>87</v>
      </c>
      <c r="AY148" s="13" t="s">
        <v>164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359</v>
      </c>
      <c r="BM148" s="152" t="s">
        <v>1783</v>
      </c>
    </row>
    <row r="149" spans="2:65" s="1" customFormat="1" ht="44.25" customHeight="1">
      <c r="B149" s="139"/>
      <c r="C149" s="154" t="s">
        <v>556</v>
      </c>
      <c r="D149" s="154" t="s">
        <v>199</v>
      </c>
      <c r="E149" s="155" t="s">
        <v>1784</v>
      </c>
      <c r="F149" s="156" t="s">
        <v>1785</v>
      </c>
      <c r="G149" s="157" t="s">
        <v>307</v>
      </c>
      <c r="H149" s="158">
        <v>1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291</v>
      </c>
      <c r="AT149" s="152" t="s">
        <v>199</v>
      </c>
      <c r="AU149" s="152" t="s">
        <v>87</v>
      </c>
      <c r="AY149" s="13" t="s">
        <v>164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359</v>
      </c>
      <c r="BM149" s="152" t="s">
        <v>1786</v>
      </c>
    </row>
    <row r="150" spans="2:65" s="1" customFormat="1" ht="16.5" customHeight="1">
      <c r="B150" s="139"/>
      <c r="C150" s="154" t="s">
        <v>1513</v>
      </c>
      <c r="D150" s="154" t="s">
        <v>199</v>
      </c>
      <c r="E150" s="155" t="s">
        <v>1787</v>
      </c>
      <c r="F150" s="156" t="s">
        <v>1788</v>
      </c>
      <c r="G150" s="157" t="s">
        <v>307</v>
      </c>
      <c r="H150" s="158">
        <v>1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291</v>
      </c>
      <c r="AT150" s="152" t="s">
        <v>199</v>
      </c>
      <c r="AU150" s="152" t="s">
        <v>87</v>
      </c>
      <c r="AY150" s="13" t="s">
        <v>164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359</v>
      </c>
      <c r="BM150" s="152" t="s">
        <v>1789</v>
      </c>
    </row>
    <row r="151" spans="2:65" s="1" customFormat="1" ht="37.799999999999997" customHeight="1">
      <c r="B151" s="139"/>
      <c r="C151" s="154" t="s">
        <v>514</v>
      </c>
      <c r="D151" s="154" t="s">
        <v>199</v>
      </c>
      <c r="E151" s="155" t="s">
        <v>1790</v>
      </c>
      <c r="F151" s="156" t="s">
        <v>1791</v>
      </c>
      <c r="G151" s="157" t="s">
        <v>307</v>
      </c>
      <c r="H151" s="158">
        <v>2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291</v>
      </c>
      <c r="AT151" s="152" t="s">
        <v>199</v>
      </c>
      <c r="AU151" s="152" t="s">
        <v>87</v>
      </c>
      <c r="AY151" s="13" t="s">
        <v>164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359</v>
      </c>
      <c r="BM151" s="152" t="s">
        <v>1792</v>
      </c>
    </row>
    <row r="152" spans="2:65" s="1" customFormat="1" ht="24.15" customHeight="1">
      <c r="B152" s="139"/>
      <c r="C152" s="154" t="s">
        <v>1521</v>
      </c>
      <c r="D152" s="154" t="s">
        <v>199</v>
      </c>
      <c r="E152" s="155" t="s">
        <v>1793</v>
      </c>
      <c r="F152" s="156" t="s">
        <v>1794</v>
      </c>
      <c r="G152" s="157" t="s">
        <v>307</v>
      </c>
      <c r="H152" s="158">
        <v>1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291</v>
      </c>
      <c r="AT152" s="152" t="s">
        <v>199</v>
      </c>
      <c r="AU152" s="152" t="s">
        <v>87</v>
      </c>
      <c r="AY152" s="13" t="s">
        <v>164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359</v>
      </c>
      <c r="BM152" s="152" t="s">
        <v>1795</v>
      </c>
    </row>
    <row r="153" spans="2:65" s="1" customFormat="1" ht="24.15" customHeight="1">
      <c r="B153" s="139"/>
      <c r="C153" s="140" t="s">
        <v>1678</v>
      </c>
      <c r="D153" s="140" t="s">
        <v>166</v>
      </c>
      <c r="E153" s="141" t="s">
        <v>1796</v>
      </c>
      <c r="F153" s="142" t="s">
        <v>1797</v>
      </c>
      <c r="G153" s="143" t="s">
        <v>307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359</v>
      </c>
      <c r="AT153" s="152" t="s">
        <v>166</v>
      </c>
      <c r="AU153" s="152" t="s">
        <v>87</v>
      </c>
      <c r="AY153" s="13" t="s">
        <v>164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359</v>
      </c>
      <c r="BM153" s="152" t="s">
        <v>1798</v>
      </c>
    </row>
    <row r="154" spans="2:65" s="1" customFormat="1" ht="24.15" customHeight="1">
      <c r="B154" s="139"/>
      <c r="C154" s="154" t="s">
        <v>1799</v>
      </c>
      <c r="D154" s="154" t="s">
        <v>199</v>
      </c>
      <c r="E154" s="155" t="s">
        <v>1800</v>
      </c>
      <c r="F154" s="156" t="s">
        <v>1801</v>
      </c>
      <c r="G154" s="157" t="s">
        <v>1802</v>
      </c>
      <c r="H154" s="158">
        <v>1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40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291</v>
      </c>
      <c r="AT154" s="152" t="s">
        <v>199</v>
      </c>
      <c r="AU154" s="152" t="s">
        <v>87</v>
      </c>
      <c r="AY154" s="13" t="s">
        <v>164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87</v>
      </c>
      <c r="BK154" s="153">
        <f t="shared" si="9"/>
        <v>0</v>
      </c>
      <c r="BL154" s="13" t="s">
        <v>359</v>
      </c>
      <c r="BM154" s="152" t="s">
        <v>1803</v>
      </c>
    </row>
    <row r="155" spans="2:65" s="1" customFormat="1" ht="37.799999999999997" customHeight="1">
      <c r="B155" s="139"/>
      <c r="C155" s="154" t="s">
        <v>1804</v>
      </c>
      <c r="D155" s="154" t="s">
        <v>199</v>
      </c>
      <c r="E155" s="155" t="s">
        <v>1805</v>
      </c>
      <c r="F155" s="156" t="s">
        <v>1806</v>
      </c>
      <c r="G155" s="157" t="s">
        <v>1802</v>
      </c>
      <c r="H155" s="158">
        <v>1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40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291</v>
      </c>
      <c r="AT155" s="152" t="s">
        <v>199</v>
      </c>
      <c r="AU155" s="152" t="s">
        <v>87</v>
      </c>
      <c r="AY155" s="13" t="s">
        <v>164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87</v>
      </c>
      <c r="BK155" s="153">
        <f t="shared" si="9"/>
        <v>0</v>
      </c>
      <c r="BL155" s="13" t="s">
        <v>359</v>
      </c>
      <c r="BM155" s="152" t="s">
        <v>1807</v>
      </c>
    </row>
    <row r="156" spans="2:65" s="1" customFormat="1" ht="24.15" customHeight="1">
      <c r="B156" s="139"/>
      <c r="C156" s="154" t="s">
        <v>1593</v>
      </c>
      <c r="D156" s="154" t="s">
        <v>199</v>
      </c>
      <c r="E156" s="155" t="s">
        <v>1808</v>
      </c>
      <c r="F156" s="156" t="s">
        <v>1809</v>
      </c>
      <c r="G156" s="157" t="s">
        <v>1802</v>
      </c>
      <c r="H156" s="158">
        <v>1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40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291</v>
      </c>
      <c r="AT156" s="152" t="s">
        <v>199</v>
      </c>
      <c r="AU156" s="152" t="s">
        <v>87</v>
      </c>
      <c r="AY156" s="13" t="s">
        <v>164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87</v>
      </c>
      <c r="BK156" s="153">
        <f t="shared" si="9"/>
        <v>0</v>
      </c>
      <c r="BL156" s="13" t="s">
        <v>359</v>
      </c>
      <c r="BM156" s="152" t="s">
        <v>1810</v>
      </c>
    </row>
    <row r="157" spans="2:65" s="1" customFormat="1" ht="24.15" customHeight="1">
      <c r="B157" s="139"/>
      <c r="C157" s="140" t="s">
        <v>709</v>
      </c>
      <c r="D157" s="140" t="s">
        <v>166</v>
      </c>
      <c r="E157" s="141" t="s">
        <v>1811</v>
      </c>
      <c r="F157" s="142" t="s">
        <v>1812</v>
      </c>
      <c r="G157" s="143" t="s">
        <v>202</v>
      </c>
      <c r="H157" s="144">
        <v>1.2E-2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359</v>
      </c>
      <c r="AT157" s="152" t="s">
        <v>166</v>
      </c>
      <c r="AU157" s="152" t="s">
        <v>87</v>
      </c>
      <c r="AY157" s="13" t="s">
        <v>164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359</v>
      </c>
      <c r="BM157" s="152" t="s">
        <v>1813</v>
      </c>
    </row>
    <row r="158" spans="2:65" s="1" customFormat="1" ht="24.15" customHeight="1">
      <c r="B158" s="139"/>
      <c r="C158" s="140" t="s">
        <v>711</v>
      </c>
      <c r="D158" s="140" t="s">
        <v>166</v>
      </c>
      <c r="E158" s="141" t="s">
        <v>1814</v>
      </c>
      <c r="F158" s="142" t="s">
        <v>1815</v>
      </c>
      <c r="G158" s="143" t="s">
        <v>202</v>
      </c>
      <c r="H158" s="144">
        <v>1.2E-2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40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359</v>
      </c>
      <c r="AT158" s="152" t="s">
        <v>166</v>
      </c>
      <c r="AU158" s="152" t="s">
        <v>87</v>
      </c>
      <c r="AY158" s="13" t="s">
        <v>164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87</v>
      </c>
      <c r="BK158" s="153">
        <f t="shared" si="9"/>
        <v>0</v>
      </c>
      <c r="BL158" s="13" t="s">
        <v>359</v>
      </c>
      <c r="BM158" s="152" t="s">
        <v>1816</v>
      </c>
    </row>
    <row r="159" spans="2:65" s="1" customFormat="1" ht="24.15" customHeight="1">
      <c r="B159" s="139"/>
      <c r="C159" s="140" t="s">
        <v>715</v>
      </c>
      <c r="D159" s="140" t="s">
        <v>166</v>
      </c>
      <c r="E159" s="141" t="s">
        <v>1817</v>
      </c>
      <c r="F159" s="142" t="s">
        <v>1818</v>
      </c>
      <c r="G159" s="143" t="s">
        <v>202</v>
      </c>
      <c r="H159" s="144">
        <v>1.2E-2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40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359</v>
      </c>
      <c r="AT159" s="152" t="s">
        <v>166</v>
      </c>
      <c r="AU159" s="152" t="s">
        <v>87</v>
      </c>
      <c r="AY159" s="13" t="s">
        <v>164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87</v>
      </c>
      <c r="BK159" s="153">
        <f t="shared" si="9"/>
        <v>0</v>
      </c>
      <c r="BL159" s="13" t="s">
        <v>359</v>
      </c>
      <c r="BM159" s="152" t="s">
        <v>1819</v>
      </c>
    </row>
    <row r="160" spans="2:65" s="11" customFormat="1" ht="22.8" customHeight="1">
      <c r="B160" s="127"/>
      <c r="D160" s="128" t="s">
        <v>73</v>
      </c>
      <c r="E160" s="137" t="s">
        <v>1820</v>
      </c>
      <c r="F160" s="137" t="s">
        <v>1821</v>
      </c>
      <c r="I160" s="130"/>
      <c r="J160" s="138">
        <f>BK160</f>
        <v>0</v>
      </c>
      <c r="L160" s="127"/>
      <c r="M160" s="132"/>
      <c r="P160" s="133">
        <f>SUM(P161:P175)</f>
        <v>0</v>
      </c>
      <c r="R160" s="133">
        <f>SUM(R161:R175)</f>
        <v>0</v>
      </c>
      <c r="T160" s="134">
        <f>SUM(T161:T175)</f>
        <v>0</v>
      </c>
      <c r="AR160" s="128" t="s">
        <v>87</v>
      </c>
      <c r="AT160" s="135" t="s">
        <v>73</v>
      </c>
      <c r="AU160" s="135" t="s">
        <v>81</v>
      </c>
      <c r="AY160" s="128" t="s">
        <v>164</v>
      </c>
      <c r="BK160" s="136">
        <f>SUM(BK161:BK175)</f>
        <v>0</v>
      </c>
    </row>
    <row r="161" spans="2:65" s="1" customFormat="1" ht="24.15" customHeight="1">
      <c r="B161" s="139"/>
      <c r="C161" s="140" t="s">
        <v>1110</v>
      </c>
      <c r="D161" s="140" t="s">
        <v>166</v>
      </c>
      <c r="E161" s="141" t="s">
        <v>1822</v>
      </c>
      <c r="F161" s="142" t="s">
        <v>1823</v>
      </c>
      <c r="G161" s="143" t="s">
        <v>307</v>
      </c>
      <c r="H161" s="144">
        <v>1</v>
      </c>
      <c r="I161" s="145"/>
      <c r="J161" s="146">
        <f t="shared" ref="J161:J175" si="10">ROUND(I161*H161,2)</f>
        <v>0</v>
      </c>
      <c r="K161" s="147"/>
      <c r="L161" s="28"/>
      <c r="M161" s="148" t="s">
        <v>1</v>
      </c>
      <c r="N161" s="149" t="s">
        <v>40</v>
      </c>
      <c r="P161" s="150">
        <f t="shared" ref="P161:P175" si="11">O161*H161</f>
        <v>0</v>
      </c>
      <c r="Q161" s="150">
        <v>0</v>
      </c>
      <c r="R161" s="150">
        <f t="shared" ref="R161:R175" si="12">Q161*H161</f>
        <v>0</v>
      </c>
      <c r="S161" s="150">
        <v>0</v>
      </c>
      <c r="T161" s="151">
        <f t="shared" ref="T161:T175" si="13">S161*H161</f>
        <v>0</v>
      </c>
      <c r="AR161" s="152" t="s">
        <v>359</v>
      </c>
      <c r="AT161" s="152" t="s">
        <v>166</v>
      </c>
      <c r="AU161" s="152" t="s">
        <v>87</v>
      </c>
      <c r="AY161" s="13" t="s">
        <v>164</v>
      </c>
      <c r="BE161" s="153">
        <f t="shared" ref="BE161:BE175" si="14">IF(N161="základná",J161,0)</f>
        <v>0</v>
      </c>
      <c r="BF161" s="153">
        <f t="shared" ref="BF161:BF175" si="15">IF(N161="znížená",J161,0)</f>
        <v>0</v>
      </c>
      <c r="BG161" s="153">
        <f t="shared" ref="BG161:BG175" si="16">IF(N161="zákl. prenesená",J161,0)</f>
        <v>0</v>
      </c>
      <c r="BH161" s="153">
        <f t="shared" ref="BH161:BH175" si="17">IF(N161="zníž. prenesená",J161,0)</f>
        <v>0</v>
      </c>
      <c r="BI161" s="153">
        <f t="shared" ref="BI161:BI175" si="18">IF(N161="nulová",J161,0)</f>
        <v>0</v>
      </c>
      <c r="BJ161" s="13" t="s">
        <v>87</v>
      </c>
      <c r="BK161" s="153">
        <f t="shared" ref="BK161:BK175" si="19">ROUND(I161*H161,2)</f>
        <v>0</v>
      </c>
      <c r="BL161" s="13" t="s">
        <v>359</v>
      </c>
      <c r="BM161" s="152" t="s">
        <v>1824</v>
      </c>
    </row>
    <row r="162" spans="2:65" s="1" customFormat="1" ht="24.15" customHeight="1">
      <c r="B162" s="139"/>
      <c r="C162" s="154" t="s">
        <v>1115</v>
      </c>
      <c r="D162" s="154" t="s">
        <v>199</v>
      </c>
      <c r="E162" s="155" t="s">
        <v>1825</v>
      </c>
      <c r="F162" s="156" t="s">
        <v>1826</v>
      </c>
      <c r="G162" s="157" t="s">
        <v>307</v>
      </c>
      <c r="H162" s="158">
        <v>1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291</v>
      </c>
      <c r="AT162" s="152" t="s">
        <v>199</v>
      </c>
      <c r="AU162" s="152" t="s">
        <v>87</v>
      </c>
      <c r="AY162" s="13" t="s">
        <v>164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359</v>
      </c>
      <c r="BM162" s="152" t="s">
        <v>1827</v>
      </c>
    </row>
    <row r="163" spans="2:65" s="1" customFormat="1" ht="37.799999999999997" customHeight="1">
      <c r="B163" s="139"/>
      <c r="C163" s="154" t="s">
        <v>1630</v>
      </c>
      <c r="D163" s="154" t="s">
        <v>199</v>
      </c>
      <c r="E163" s="155" t="s">
        <v>1828</v>
      </c>
      <c r="F163" s="156" t="s">
        <v>1829</v>
      </c>
      <c r="G163" s="157" t="s">
        <v>307</v>
      </c>
      <c r="H163" s="158">
        <v>1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291</v>
      </c>
      <c r="AT163" s="152" t="s">
        <v>199</v>
      </c>
      <c r="AU163" s="152" t="s">
        <v>87</v>
      </c>
      <c r="AY163" s="13" t="s">
        <v>164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359</v>
      </c>
      <c r="BM163" s="152" t="s">
        <v>1830</v>
      </c>
    </row>
    <row r="164" spans="2:65" s="1" customFormat="1" ht="44.25" customHeight="1">
      <c r="B164" s="139"/>
      <c r="C164" s="140" t="s">
        <v>1533</v>
      </c>
      <c r="D164" s="140" t="s">
        <v>166</v>
      </c>
      <c r="E164" s="141" t="s">
        <v>1831</v>
      </c>
      <c r="F164" s="142" t="s">
        <v>1832</v>
      </c>
      <c r="G164" s="143" t="s">
        <v>307</v>
      </c>
      <c r="H164" s="144">
        <v>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359</v>
      </c>
      <c r="AT164" s="152" t="s">
        <v>166</v>
      </c>
      <c r="AU164" s="152" t="s">
        <v>87</v>
      </c>
      <c r="AY164" s="13" t="s">
        <v>164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359</v>
      </c>
      <c r="BM164" s="152" t="s">
        <v>1833</v>
      </c>
    </row>
    <row r="165" spans="2:65" s="1" customFormat="1" ht="16.5" customHeight="1">
      <c r="B165" s="139"/>
      <c r="C165" s="154" t="s">
        <v>1834</v>
      </c>
      <c r="D165" s="154" t="s">
        <v>199</v>
      </c>
      <c r="E165" s="155" t="s">
        <v>1835</v>
      </c>
      <c r="F165" s="156" t="s">
        <v>1836</v>
      </c>
      <c r="G165" s="157" t="s">
        <v>307</v>
      </c>
      <c r="H165" s="158">
        <v>1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291</v>
      </c>
      <c r="AT165" s="152" t="s">
        <v>199</v>
      </c>
      <c r="AU165" s="152" t="s">
        <v>87</v>
      </c>
      <c r="AY165" s="13" t="s">
        <v>164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359</v>
      </c>
      <c r="BM165" s="152" t="s">
        <v>1837</v>
      </c>
    </row>
    <row r="166" spans="2:65" s="1" customFormat="1" ht="16.5" customHeight="1">
      <c r="B166" s="139"/>
      <c r="C166" s="140" t="s">
        <v>583</v>
      </c>
      <c r="D166" s="140" t="s">
        <v>166</v>
      </c>
      <c r="E166" s="141" t="s">
        <v>1838</v>
      </c>
      <c r="F166" s="142" t="s">
        <v>1839</v>
      </c>
      <c r="G166" s="143" t="s">
        <v>307</v>
      </c>
      <c r="H166" s="144">
        <v>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359</v>
      </c>
      <c r="AT166" s="152" t="s">
        <v>166</v>
      </c>
      <c r="AU166" s="152" t="s">
        <v>87</v>
      </c>
      <c r="AY166" s="13" t="s">
        <v>164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359</v>
      </c>
      <c r="BM166" s="152" t="s">
        <v>1840</v>
      </c>
    </row>
    <row r="167" spans="2:65" s="1" customFormat="1" ht="49.05" customHeight="1">
      <c r="B167" s="139"/>
      <c r="C167" s="154" t="s">
        <v>587</v>
      </c>
      <c r="D167" s="154" t="s">
        <v>199</v>
      </c>
      <c r="E167" s="155" t="s">
        <v>1841</v>
      </c>
      <c r="F167" s="156" t="s">
        <v>1842</v>
      </c>
      <c r="G167" s="157" t="s">
        <v>307</v>
      </c>
      <c r="H167" s="158">
        <v>1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291</v>
      </c>
      <c r="AT167" s="152" t="s">
        <v>199</v>
      </c>
      <c r="AU167" s="152" t="s">
        <v>87</v>
      </c>
      <c r="AY167" s="13" t="s">
        <v>164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359</v>
      </c>
      <c r="BM167" s="152" t="s">
        <v>1843</v>
      </c>
    </row>
    <row r="168" spans="2:65" s="1" customFormat="1" ht="16.5" customHeight="1">
      <c r="B168" s="139"/>
      <c r="C168" s="140" t="s">
        <v>635</v>
      </c>
      <c r="D168" s="140" t="s">
        <v>166</v>
      </c>
      <c r="E168" s="141" t="s">
        <v>1844</v>
      </c>
      <c r="F168" s="142" t="s">
        <v>1845</v>
      </c>
      <c r="G168" s="143" t="s">
        <v>1113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359</v>
      </c>
      <c r="AT168" s="152" t="s">
        <v>166</v>
      </c>
      <c r="AU168" s="152" t="s">
        <v>87</v>
      </c>
      <c r="AY168" s="13" t="s">
        <v>164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359</v>
      </c>
      <c r="BM168" s="152" t="s">
        <v>1846</v>
      </c>
    </row>
    <row r="169" spans="2:65" s="1" customFormat="1" ht="24.15" customHeight="1">
      <c r="B169" s="139"/>
      <c r="C169" s="140" t="s">
        <v>639</v>
      </c>
      <c r="D169" s="140" t="s">
        <v>166</v>
      </c>
      <c r="E169" s="141" t="s">
        <v>1847</v>
      </c>
      <c r="F169" s="142" t="s">
        <v>1848</v>
      </c>
      <c r="G169" s="143" t="s">
        <v>1619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359</v>
      </c>
      <c r="AT169" s="152" t="s">
        <v>166</v>
      </c>
      <c r="AU169" s="152" t="s">
        <v>87</v>
      </c>
      <c r="AY169" s="13" t="s">
        <v>164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359</v>
      </c>
      <c r="BM169" s="152" t="s">
        <v>1849</v>
      </c>
    </row>
    <row r="170" spans="2:65" s="1" customFormat="1" ht="16.5" customHeight="1">
      <c r="B170" s="139"/>
      <c r="C170" s="154" t="s">
        <v>1850</v>
      </c>
      <c r="D170" s="154" t="s">
        <v>199</v>
      </c>
      <c r="E170" s="155" t="s">
        <v>1851</v>
      </c>
      <c r="F170" s="156" t="s">
        <v>1852</v>
      </c>
      <c r="G170" s="157" t="s">
        <v>1619</v>
      </c>
      <c r="H170" s="158">
        <v>1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291</v>
      </c>
      <c r="AT170" s="152" t="s">
        <v>199</v>
      </c>
      <c r="AU170" s="152" t="s">
        <v>87</v>
      </c>
      <c r="AY170" s="13" t="s">
        <v>164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359</v>
      </c>
      <c r="BM170" s="152" t="s">
        <v>1853</v>
      </c>
    </row>
    <row r="171" spans="2:65" s="1" customFormat="1" ht="24.15" customHeight="1">
      <c r="B171" s="139"/>
      <c r="C171" s="154" t="s">
        <v>1854</v>
      </c>
      <c r="D171" s="154" t="s">
        <v>199</v>
      </c>
      <c r="E171" s="155" t="s">
        <v>1855</v>
      </c>
      <c r="F171" s="156" t="s">
        <v>1856</v>
      </c>
      <c r="G171" s="157" t="s">
        <v>307</v>
      </c>
      <c r="H171" s="158">
        <v>3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291</v>
      </c>
      <c r="AT171" s="152" t="s">
        <v>199</v>
      </c>
      <c r="AU171" s="152" t="s">
        <v>87</v>
      </c>
      <c r="AY171" s="13" t="s">
        <v>164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359</v>
      </c>
      <c r="BM171" s="152" t="s">
        <v>1857</v>
      </c>
    </row>
    <row r="172" spans="2:65" s="1" customFormat="1" ht="24.15" customHeight="1">
      <c r="B172" s="139"/>
      <c r="C172" s="154" t="s">
        <v>647</v>
      </c>
      <c r="D172" s="154" t="s">
        <v>199</v>
      </c>
      <c r="E172" s="155" t="s">
        <v>1858</v>
      </c>
      <c r="F172" s="156" t="s">
        <v>1859</v>
      </c>
      <c r="G172" s="157" t="s">
        <v>1619</v>
      </c>
      <c r="H172" s="158">
        <v>1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291</v>
      </c>
      <c r="AT172" s="152" t="s">
        <v>199</v>
      </c>
      <c r="AU172" s="152" t="s">
        <v>87</v>
      </c>
      <c r="AY172" s="13" t="s">
        <v>164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359</v>
      </c>
      <c r="BM172" s="152" t="s">
        <v>1860</v>
      </c>
    </row>
    <row r="173" spans="2:65" s="1" customFormat="1" ht="21.75" customHeight="1">
      <c r="B173" s="139"/>
      <c r="C173" s="140" t="s">
        <v>1861</v>
      </c>
      <c r="D173" s="140" t="s">
        <v>166</v>
      </c>
      <c r="E173" s="141" t="s">
        <v>1862</v>
      </c>
      <c r="F173" s="142" t="s">
        <v>1863</v>
      </c>
      <c r="G173" s="143" t="s">
        <v>428</v>
      </c>
      <c r="H173" s="165"/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359</v>
      </c>
      <c r="AT173" s="152" t="s">
        <v>166</v>
      </c>
      <c r="AU173" s="152" t="s">
        <v>87</v>
      </c>
      <c r="AY173" s="13" t="s">
        <v>164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359</v>
      </c>
      <c r="BM173" s="152" t="s">
        <v>1864</v>
      </c>
    </row>
    <row r="174" spans="2:65" s="1" customFormat="1" ht="24.15" customHeight="1">
      <c r="B174" s="139"/>
      <c r="C174" s="140" t="s">
        <v>1865</v>
      </c>
      <c r="D174" s="140" t="s">
        <v>166</v>
      </c>
      <c r="E174" s="141" t="s">
        <v>1866</v>
      </c>
      <c r="F174" s="142" t="s">
        <v>1867</v>
      </c>
      <c r="G174" s="143" t="s">
        <v>428</v>
      </c>
      <c r="H174" s="165"/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359</v>
      </c>
      <c r="AT174" s="152" t="s">
        <v>166</v>
      </c>
      <c r="AU174" s="152" t="s">
        <v>87</v>
      </c>
      <c r="AY174" s="13" t="s">
        <v>164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359</v>
      </c>
      <c r="BM174" s="152" t="s">
        <v>1868</v>
      </c>
    </row>
    <row r="175" spans="2:65" s="1" customFormat="1" ht="24.15" customHeight="1">
      <c r="B175" s="139"/>
      <c r="C175" s="140" t="s">
        <v>1869</v>
      </c>
      <c r="D175" s="140" t="s">
        <v>166</v>
      </c>
      <c r="E175" s="141" t="s">
        <v>1870</v>
      </c>
      <c r="F175" s="142" t="s">
        <v>1871</v>
      </c>
      <c r="G175" s="143" t="s">
        <v>428</v>
      </c>
      <c r="H175" s="165"/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359</v>
      </c>
      <c r="AT175" s="152" t="s">
        <v>166</v>
      </c>
      <c r="AU175" s="152" t="s">
        <v>87</v>
      </c>
      <c r="AY175" s="13" t="s">
        <v>164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359</v>
      </c>
      <c r="BM175" s="152" t="s">
        <v>1872</v>
      </c>
    </row>
    <row r="176" spans="2:65" s="11" customFormat="1" ht="22.8" customHeight="1">
      <c r="B176" s="127"/>
      <c r="D176" s="128" t="s">
        <v>73</v>
      </c>
      <c r="E176" s="137" t="s">
        <v>1441</v>
      </c>
      <c r="F176" s="137" t="s">
        <v>1873</v>
      </c>
      <c r="I176" s="130"/>
      <c r="J176" s="138">
        <f>BK176</f>
        <v>0</v>
      </c>
      <c r="L176" s="127"/>
      <c r="M176" s="132"/>
      <c r="P176" s="133">
        <f>SUM(P177:P179)</f>
        <v>0</v>
      </c>
      <c r="R176" s="133">
        <f>SUM(R177:R179)</f>
        <v>0</v>
      </c>
      <c r="T176" s="134">
        <f>SUM(T177:T179)</f>
        <v>0</v>
      </c>
      <c r="AR176" s="128" t="s">
        <v>87</v>
      </c>
      <c r="AT176" s="135" t="s">
        <v>73</v>
      </c>
      <c r="AU176" s="135" t="s">
        <v>81</v>
      </c>
      <c r="AY176" s="128" t="s">
        <v>164</v>
      </c>
      <c r="BK176" s="136">
        <f>SUM(BK177:BK179)</f>
        <v>0</v>
      </c>
    </row>
    <row r="177" spans="2:65" s="1" customFormat="1" ht="24.15" customHeight="1">
      <c r="B177" s="139"/>
      <c r="C177" s="140" t="s">
        <v>1548</v>
      </c>
      <c r="D177" s="140" t="s">
        <v>166</v>
      </c>
      <c r="E177" s="141" t="s">
        <v>1874</v>
      </c>
      <c r="F177" s="142" t="s">
        <v>1875</v>
      </c>
      <c r="G177" s="143" t="s">
        <v>298</v>
      </c>
      <c r="H177" s="144">
        <v>10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40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359</v>
      </c>
      <c r="AT177" s="152" t="s">
        <v>166</v>
      </c>
      <c r="AU177" s="152" t="s">
        <v>87</v>
      </c>
      <c r="AY177" s="13" t="s">
        <v>164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87</v>
      </c>
      <c r="BK177" s="153">
        <f>ROUND(I177*H177,2)</f>
        <v>0</v>
      </c>
      <c r="BL177" s="13" t="s">
        <v>359</v>
      </c>
      <c r="BM177" s="152" t="s">
        <v>1876</v>
      </c>
    </row>
    <row r="178" spans="2:65" s="1" customFormat="1" ht="24.15" customHeight="1">
      <c r="B178" s="139"/>
      <c r="C178" s="140" t="s">
        <v>259</v>
      </c>
      <c r="D178" s="140" t="s">
        <v>166</v>
      </c>
      <c r="E178" s="141" t="s">
        <v>1877</v>
      </c>
      <c r="F178" s="142" t="s">
        <v>1568</v>
      </c>
      <c r="G178" s="143" t="s">
        <v>202</v>
      </c>
      <c r="H178" s="144">
        <v>1.7000000000000001E-2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40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359</v>
      </c>
      <c r="AT178" s="152" t="s">
        <v>166</v>
      </c>
      <c r="AU178" s="152" t="s">
        <v>87</v>
      </c>
      <c r="AY178" s="13" t="s">
        <v>164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87</v>
      </c>
      <c r="BK178" s="153">
        <f>ROUND(I178*H178,2)</f>
        <v>0</v>
      </c>
      <c r="BL178" s="13" t="s">
        <v>359</v>
      </c>
      <c r="BM178" s="152" t="s">
        <v>1878</v>
      </c>
    </row>
    <row r="179" spans="2:65" s="1" customFormat="1" ht="24.15" customHeight="1">
      <c r="B179" s="139"/>
      <c r="C179" s="140" t="s">
        <v>263</v>
      </c>
      <c r="D179" s="140" t="s">
        <v>166</v>
      </c>
      <c r="E179" s="141" t="s">
        <v>1879</v>
      </c>
      <c r="F179" s="142" t="s">
        <v>1880</v>
      </c>
      <c r="G179" s="143" t="s">
        <v>202</v>
      </c>
      <c r="H179" s="144">
        <v>1.7000000000000001E-2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40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359</v>
      </c>
      <c r="AT179" s="152" t="s">
        <v>166</v>
      </c>
      <c r="AU179" s="152" t="s">
        <v>87</v>
      </c>
      <c r="AY179" s="13" t="s">
        <v>164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87</v>
      </c>
      <c r="BK179" s="153">
        <f>ROUND(I179*H179,2)</f>
        <v>0</v>
      </c>
      <c r="BL179" s="13" t="s">
        <v>359</v>
      </c>
      <c r="BM179" s="152" t="s">
        <v>1881</v>
      </c>
    </row>
    <row r="180" spans="2:65" s="11" customFormat="1" ht="22.8" customHeight="1">
      <c r="B180" s="127"/>
      <c r="D180" s="128" t="s">
        <v>73</v>
      </c>
      <c r="E180" s="137" t="s">
        <v>1578</v>
      </c>
      <c r="F180" s="137" t="s">
        <v>1579</v>
      </c>
      <c r="I180" s="130"/>
      <c r="J180" s="138">
        <f>BK180</f>
        <v>0</v>
      </c>
      <c r="L180" s="127"/>
      <c r="M180" s="132"/>
      <c r="P180" s="133">
        <f>SUM(P181:P194)</f>
        <v>0</v>
      </c>
      <c r="R180" s="133">
        <f>SUM(R181:R194)</f>
        <v>0</v>
      </c>
      <c r="T180" s="134">
        <f>SUM(T181:T194)</f>
        <v>0</v>
      </c>
      <c r="AR180" s="128" t="s">
        <v>87</v>
      </c>
      <c r="AT180" s="135" t="s">
        <v>73</v>
      </c>
      <c r="AU180" s="135" t="s">
        <v>81</v>
      </c>
      <c r="AY180" s="128" t="s">
        <v>164</v>
      </c>
      <c r="BK180" s="136">
        <f>SUM(BK181:BK194)</f>
        <v>0</v>
      </c>
    </row>
    <row r="181" spans="2:65" s="1" customFormat="1" ht="24.15" customHeight="1">
      <c r="B181" s="139"/>
      <c r="C181" s="140" t="s">
        <v>1646</v>
      </c>
      <c r="D181" s="140" t="s">
        <v>166</v>
      </c>
      <c r="E181" s="141" t="s">
        <v>1882</v>
      </c>
      <c r="F181" s="142" t="s">
        <v>1883</v>
      </c>
      <c r="G181" s="143" t="s">
        <v>307</v>
      </c>
      <c r="H181" s="144">
        <v>2</v>
      </c>
      <c r="I181" s="145"/>
      <c r="J181" s="146">
        <f t="shared" ref="J181:J194" si="20">ROUND(I181*H181,2)</f>
        <v>0</v>
      </c>
      <c r="K181" s="147"/>
      <c r="L181" s="28"/>
      <c r="M181" s="148" t="s">
        <v>1</v>
      </c>
      <c r="N181" s="149" t="s">
        <v>40</v>
      </c>
      <c r="P181" s="150">
        <f t="shared" ref="P181:P194" si="21">O181*H181</f>
        <v>0</v>
      </c>
      <c r="Q181" s="150">
        <v>0</v>
      </c>
      <c r="R181" s="150">
        <f t="shared" ref="R181:R194" si="22">Q181*H181</f>
        <v>0</v>
      </c>
      <c r="S181" s="150">
        <v>0</v>
      </c>
      <c r="T181" s="151">
        <f t="shared" ref="T181:T194" si="23">S181*H181</f>
        <v>0</v>
      </c>
      <c r="AR181" s="152" t="s">
        <v>359</v>
      </c>
      <c r="AT181" s="152" t="s">
        <v>166</v>
      </c>
      <c r="AU181" s="152" t="s">
        <v>87</v>
      </c>
      <c r="AY181" s="13" t="s">
        <v>164</v>
      </c>
      <c r="BE181" s="153">
        <f t="shared" ref="BE181:BE194" si="24">IF(N181="základná",J181,0)</f>
        <v>0</v>
      </c>
      <c r="BF181" s="153">
        <f t="shared" ref="BF181:BF194" si="25">IF(N181="znížená",J181,0)</f>
        <v>0</v>
      </c>
      <c r="BG181" s="153">
        <f t="shared" ref="BG181:BG194" si="26">IF(N181="zákl. prenesená",J181,0)</f>
        <v>0</v>
      </c>
      <c r="BH181" s="153">
        <f t="shared" ref="BH181:BH194" si="27">IF(N181="zníž. prenesená",J181,0)</f>
        <v>0</v>
      </c>
      <c r="BI181" s="153">
        <f t="shared" ref="BI181:BI194" si="28">IF(N181="nulová",J181,0)</f>
        <v>0</v>
      </c>
      <c r="BJ181" s="13" t="s">
        <v>87</v>
      </c>
      <c r="BK181" s="153">
        <f t="shared" ref="BK181:BK194" si="29">ROUND(I181*H181,2)</f>
        <v>0</v>
      </c>
      <c r="BL181" s="13" t="s">
        <v>359</v>
      </c>
      <c r="BM181" s="152" t="s">
        <v>1884</v>
      </c>
    </row>
    <row r="182" spans="2:65" s="1" customFormat="1" ht="16.5" customHeight="1">
      <c r="B182" s="139"/>
      <c r="C182" s="154" t="s">
        <v>1634</v>
      </c>
      <c r="D182" s="154" t="s">
        <v>199</v>
      </c>
      <c r="E182" s="155" t="s">
        <v>1885</v>
      </c>
      <c r="F182" s="156" t="s">
        <v>1886</v>
      </c>
      <c r="G182" s="157" t="s">
        <v>307</v>
      </c>
      <c r="H182" s="158">
        <v>2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40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291</v>
      </c>
      <c r="AT182" s="152" t="s">
        <v>199</v>
      </c>
      <c r="AU182" s="152" t="s">
        <v>87</v>
      </c>
      <c r="AY182" s="13" t="s">
        <v>164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359</v>
      </c>
      <c r="BM182" s="152" t="s">
        <v>1887</v>
      </c>
    </row>
    <row r="183" spans="2:65" s="1" customFormat="1" ht="16.5" customHeight="1">
      <c r="B183" s="139"/>
      <c r="C183" s="140" t="s">
        <v>1888</v>
      </c>
      <c r="D183" s="140" t="s">
        <v>166</v>
      </c>
      <c r="E183" s="141" t="s">
        <v>1889</v>
      </c>
      <c r="F183" s="142" t="s">
        <v>1890</v>
      </c>
      <c r="G183" s="143" t="s">
        <v>307</v>
      </c>
      <c r="H183" s="144">
        <v>4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359</v>
      </c>
      <c r="AT183" s="152" t="s">
        <v>166</v>
      </c>
      <c r="AU183" s="152" t="s">
        <v>87</v>
      </c>
      <c r="AY183" s="13" t="s">
        <v>164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359</v>
      </c>
      <c r="BM183" s="152" t="s">
        <v>1891</v>
      </c>
    </row>
    <row r="184" spans="2:65" s="1" customFormat="1" ht="24.15" customHeight="1">
      <c r="B184" s="139"/>
      <c r="C184" s="154" t="s">
        <v>1892</v>
      </c>
      <c r="D184" s="154" t="s">
        <v>199</v>
      </c>
      <c r="E184" s="155" t="s">
        <v>1893</v>
      </c>
      <c r="F184" s="156" t="s">
        <v>1894</v>
      </c>
      <c r="G184" s="157" t="s">
        <v>307</v>
      </c>
      <c r="H184" s="158">
        <v>4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291</v>
      </c>
      <c r="AT184" s="152" t="s">
        <v>199</v>
      </c>
      <c r="AU184" s="152" t="s">
        <v>87</v>
      </c>
      <c r="AY184" s="13" t="s">
        <v>164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359</v>
      </c>
      <c r="BM184" s="152" t="s">
        <v>1895</v>
      </c>
    </row>
    <row r="185" spans="2:65" s="1" customFormat="1" ht="24.15" customHeight="1">
      <c r="B185" s="139"/>
      <c r="C185" s="140" t="s">
        <v>1215</v>
      </c>
      <c r="D185" s="140" t="s">
        <v>166</v>
      </c>
      <c r="E185" s="141" t="s">
        <v>1896</v>
      </c>
      <c r="F185" s="142" t="s">
        <v>1897</v>
      </c>
      <c r="G185" s="143" t="s">
        <v>307</v>
      </c>
      <c r="H185" s="144">
        <v>2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359</v>
      </c>
      <c r="AT185" s="152" t="s">
        <v>166</v>
      </c>
      <c r="AU185" s="152" t="s">
        <v>87</v>
      </c>
      <c r="AY185" s="13" t="s">
        <v>164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359</v>
      </c>
      <c r="BM185" s="152" t="s">
        <v>1898</v>
      </c>
    </row>
    <row r="186" spans="2:65" s="1" customFormat="1" ht="16.5" customHeight="1">
      <c r="B186" s="139"/>
      <c r="C186" s="140" t="s">
        <v>1682</v>
      </c>
      <c r="D186" s="140" t="s">
        <v>166</v>
      </c>
      <c r="E186" s="141" t="s">
        <v>1899</v>
      </c>
      <c r="F186" s="142" t="s">
        <v>1900</v>
      </c>
      <c r="G186" s="143" t="s">
        <v>307</v>
      </c>
      <c r="H186" s="144">
        <v>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359</v>
      </c>
      <c r="AT186" s="152" t="s">
        <v>166</v>
      </c>
      <c r="AU186" s="152" t="s">
        <v>87</v>
      </c>
      <c r="AY186" s="13" t="s">
        <v>164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359</v>
      </c>
      <c r="BM186" s="152" t="s">
        <v>1901</v>
      </c>
    </row>
    <row r="187" spans="2:65" s="1" customFormat="1" ht="16.5" customHeight="1">
      <c r="B187" s="139"/>
      <c r="C187" s="154" t="s">
        <v>1902</v>
      </c>
      <c r="D187" s="154" t="s">
        <v>199</v>
      </c>
      <c r="E187" s="155" t="s">
        <v>1903</v>
      </c>
      <c r="F187" s="156" t="s">
        <v>1904</v>
      </c>
      <c r="G187" s="157" t="s">
        <v>307</v>
      </c>
      <c r="H187" s="158">
        <v>1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291</v>
      </c>
      <c r="AT187" s="152" t="s">
        <v>199</v>
      </c>
      <c r="AU187" s="152" t="s">
        <v>87</v>
      </c>
      <c r="AY187" s="13" t="s">
        <v>164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359</v>
      </c>
      <c r="BM187" s="152" t="s">
        <v>1905</v>
      </c>
    </row>
    <row r="188" spans="2:65" s="1" customFormat="1" ht="16.5" customHeight="1">
      <c r="B188" s="139"/>
      <c r="C188" s="140" t="s">
        <v>691</v>
      </c>
      <c r="D188" s="140" t="s">
        <v>166</v>
      </c>
      <c r="E188" s="141" t="s">
        <v>1906</v>
      </c>
      <c r="F188" s="142" t="s">
        <v>1907</v>
      </c>
      <c r="G188" s="143" t="s">
        <v>307</v>
      </c>
      <c r="H188" s="144">
        <v>1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359</v>
      </c>
      <c r="AT188" s="152" t="s">
        <v>166</v>
      </c>
      <c r="AU188" s="152" t="s">
        <v>87</v>
      </c>
      <c r="AY188" s="13" t="s">
        <v>164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359</v>
      </c>
      <c r="BM188" s="152" t="s">
        <v>1908</v>
      </c>
    </row>
    <row r="189" spans="2:65" s="1" customFormat="1" ht="24.15" customHeight="1">
      <c r="B189" s="139"/>
      <c r="C189" s="154" t="s">
        <v>697</v>
      </c>
      <c r="D189" s="154" t="s">
        <v>199</v>
      </c>
      <c r="E189" s="155" t="s">
        <v>1909</v>
      </c>
      <c r="F189" s="156" t="s">
        <v>1910</v>
      </c>
      <c r="G189" s="157" t="s">
        <v>307</v>
      </c>
      <c r="H189" s="158">
        <v>1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291</v>
      </c>
      <c r="AT189" s="152" t="s">
        <v>199</v>
      </c>
      <c r="AU189" s="152" t="s">
        <v>87</v>
      </c>
      <c r="AY189" s="13" t="s">
        <v>164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359</v>
      </c>
      <c r="BM189" s="152" t="s">
        <v>1911</v>
      </c>
    </row>
    <row r="190" spans="2:65" s="1" customFormat="1" ht="16.5" customHeight="1">
      <c r="B190" s="139"/>
      <c r="C190" s="140" t="s">
        <v>668</v>
      </c>
      <c r="D190" s="140" t="s">
        <v>166</v>
      </c>
      <c r="E190" s="141" t="s">
        <v>1912</v>
      </c>
      <c r="F190" s="142" t="s">
        <v>1913</v>
      </c>
      <c r="G190" s="143" t="s">
        <v>307</v>
      </c>
      <c r="H190" s="144">
        <v>1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359</v>
      </c>
      <c r="AT190" s="152" t="s">
        <v>166</v>
      </c>
      <c r="AU190" s="152" t="s">
        <v>87</v>
      </c>
      <c r="AY190" s="13" t="s">
        <v>164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359</v>
      </c>
      <c r="BM190" s="152" t="s">
        <v>1914</v>
      </c>
    </row>
    <row r="191" spans="2:65" s="1" customFormat="1" ht="24.15" customHeight="1">
      <c r="B191" s="139"/>
      <c r="C191" s="154" t="s">
        <v>674</v>
      </c>
      <c r="D191" s="154" t="s">
        <v>199</v>
      </c>
      <c r="E191" s="155" t="s">
        <v>1915</v>
      </c>
      <c r="F191" s="156" t="s">
        <v>1916</v>
      </c>
      <c r="G191" s="157" t="s">
        <v>307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291</v>
      </c>
      <c r="AT191" s="152" t="s">
        <v>199</v>
      </c>
      <c r="AU191" s="152" t="s">
        <v>87</v>
      </c>
      <c r="AY191" s="13" t="s">
        <v>164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359</v>
      </c>
      <c r="BM191" s="152" t="s">
        <v>1917</v>
      </c>
    </row>
    <row r="192" spans="2:65" s="1" customFormat="1" ht="21.75" customHeight="1">
      <c r="B192" s="139"/>
      <c r="C192" s="140" t="s">
        <v>1918</v>
      </c>
      <c r="D192" s="140" t="s">
        <v>166</v>
      </c>
      <c r="E192" s="141" t="s">
        <v>1919</v>
      </c>
      <c r="F192" s="142" t="s">
        <v>1607</v>
      </c>
      <c r="G192" s="143" t="s">
        <v>428</v>
      </c>
      <c r="H192" s="165"/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359</v>
      </c>
      <c r="AT192" s="152" t="s">
        <v>166</v>
      </c>
      <c r="AU192" s="152" t="s">
        <v>87</v>
      </c>
      <c r="AY192" s="13" t="s">
        <v>164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359</v>
      </c>
      <c r="BM192" s="152" t="s">
        <v>1920</v>
      </c>
    </row>
    <row r="193" spans="2:65" s="1" customFormat="1" ht="24.15" customHeight="1">
      <c r="B193" s="139"/>
      <c r="C193" s="140" t="s">
        <v>1921</v>
      </c>
      <c r="D193" s="140" t="s">
        <v>166</v>
      </c>
      <c r="E193" s="141" t="s">
        <v>1610</v>
      </c>
      <c r="F193" s="142" t="s">
        <v>1611</v>
      </c>
      <c r="G193" s="143" t="s">
        <v>428</v>
      </c>
      <c r="H193" s="165"/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359</v>
      </c>
      <c r="AT193" s="152" t="s">
        <v>166</v>
      </c>
      <c r="AU193" s="152" t="s">
        <v>87</v>
      </c>
      <c r="AY193" s="13" t="s">
        <v>164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359</v>
      </c>
      <c r="BM193" s="152" t="s">
        <v>1922</v>
      </c>
    </row>
    <row r="194" spans="2:65" s="1" customFormat="1" ht="24.15" customHeight="1">
      <c r="B194" s="139"/>
      <c r="C194" s="140" t="s">
        <v>1923</v>
      </c>
      <c r="D194" s="140" t="s">
        <v>166</v>
      </c>
      <c r="E194" s="141" t="s">
        <v>1614</v>
      </c>
      <c r="F194" s="142" t="s">
        <v>1615</v>
      </c>
      <c r="G194" s="143" t="s">
        <v>428</v>
      </c>
      <c r="H194" s="165"/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359</v>
      </c>
      <c r="AT194" s="152" t="s">
        <v>166</v>
      </c>
      <c r="AU194" s="152" t="s">
        <v>87</v>
      </c>
      <c r="AY194" s="13" t="s">
        <v>164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359</v>
      </c>
      <c r="BM194" s="152" t="s">
        <v>1924</v>
      </c>
    </row>
    <row r="195" spans="2:65" s="11" customFormat="1" ht="25.95" customHeight="1">
      <c r="B195" s="127"/>
      <c r="D195" s="128" t="s">
        <v>73</v>
      </c>
      <c r="E195" s="129" t="s">
        <v>1300</v>
      </c>
      <c r="F195" s="129" t="s">
        <v>1301</v>
      </c>
      <c r="I195" s="130"/>
      <c r="J195" s="131">
        <f>BK195</f>
        <v>0</v>
      </c>
      <c r="L195" s="127"/>
      <c r="M195" s="132"/>
      <c r="P195" s="133">
        <f>P196</f>
        <v>0</v>
      </c>
      <c r="R195" s="133">
        <f>R196</f>
        <v>0</v>
      </c>
      <c r="T195" s="134">
        <f>T196</f>
        <v>0</v>
      </c>
      <c r="AR195" s="128" t="s">
        <v>170</v>
      </c>
      <c r="AT195" s="135" t="s">
        <v>73</v>
      </c>
      <c r="AU195" s="135" t="s">
        <v>74</v>
      </c>
      <c r="AY195" s="128" t="s">
        <v>164</v>
      </c>
      <c r="BK195" s="136">
        <f>BK196</f>
        <v>0</v>
      </c>
    </row>
    <row r="196" spans="2:65" s="1" customFormat="1" ht="37.799999999999997" customHeight="1">
      <c r="B196" s="139"/>
      <c r="C196" s="140" t="s">
        <v>1925</v>
      </c>
      <c r="D196" s="140" t="s">
        <v>166</v>
      </c>
      <c r="E196" s="141" t="s">
        <v>1308</v>
      </c>
      <c r="F196" s="142" t="s">
        <v>1309</v>
      </c>
      <c r="G196" s="143" t="s">
        <v>1304</v>
      </c>
      <c r="H196" s="144">
        <v>16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40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1305</v>
      </c>
      <c r="AT196" s="152" t="s">
        <v>166</v>
      </c>
      <c r="AU196" s="152" t="s">
        <v>81</v>
      </c>
      <c r="AY196" s="13" t="s">
        <v>164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87</v>
      </c>
      <c r="BK196" s="153">
        <f>ROUND(I196*H196,2)</f>
        <v>0</v>
      </c>
      <c r="BL196" s="13" t="s">
        <v>1305</v>
      </c>
      <c r="BM196" s="152" t="s">
        <v>1926</v>
      </c>
    </row>
    <row r="197" spans="2:65" s="11" customFormat="1" ht="25.95" customHeight="1">
      <c r="B197" s="127"/>
      <c r="D197" s="128" t="s">
        <v>73</v>
      </c>
      <c r="E197" s="129" t="s">
        <v>1927</v>
      </c>
      <c r="F197" s="129" t="s">
        <v>1928</v>
      </c>
      <c r="I197" s="130"/>
      <c r="J197" s="131">
        <f>BK197</f>
        <v>0</v>
      </c>
      <c r="L197" s="127"/>
      <c r="M197" s="132"/>
      <c r="P197" s="133">
        <f>SUM(P198:P202)</f>
        <v>0</v>
      </c>
      <c r="R197" s="133">
        <f>SUM(R198:R202)</f>
        <v>0</v>
      </c>
      <c r="T197" s="134">
        <f>SUM(T198:T202)</f>
        <v>0</v>
      </c>
      <c r="AR197" s="128" t="s">
        <v>170</v>
      </c>
      <c r="AT197" s="135" t="s">
        <v>73</v>
      </c>
      <c r="AU197" s="135" t="s">
        <v>74</v>
      </c>
      <c r="AY197" s="128" t="s">
        <v>164</v>
      </c>
      <c r="BK197" s="136">
        <f>SUM(BK198:BK202)</f>
        <v>0</v>
      </c>
    </row>
    <row r="198" spans="2:65" s="1" customFormat="1" ht="16.5" customHeight="1">
      <c r="B198" s="139"/>
      <c r="C198" s="140" t="s">
        <v>460</v>
      </c>
      <c r="D198" s="140" t="s">
        <v>166</v>
      </c>
      <c r="E198" s="141" t="s">
        <v>1929</v>
      </c>
      <c r="F198" s="142" t="s">
        <v>1930</v>
      </c>
      <c r="G198" s="143" t="s">
        <v>307</v>
      </c>
      <c r="H198" s="144">
        <v>1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40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1305</v>
      </c>
      <c r="AT198" s="152" t="s">
        <v>166</v>
      </c>
      <c r="AU198" s="152" t="s">
        <v>81</v>
      </c>
      <c r="AY198" s="13" t="s">
        <v>164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87</v>
      </c>
      <c r="BK198" s="153">
        <f>ROUND(I198*H198,2)</f>
        <v>0</v>
      </c>
      <c r="BL198" s="13" t="s">
        <v>1305</v>
      </c>
      <c r="BM198" s="152" t="s">
        <v>1931</v>
      </c>
    </row>
    <row r="199" spans="2:65" s="1" customFormat="1" ht="16.5" customHeight="1">
      <c r="B199" s="139"/>
      <c r="C199" s="140" t="s">
        <v>1467</v>
      </c>
      <c r="D199" s="140" t="s">
        <v>166</v>
      </c>
      <c r="E199" s="141" t="s">
        <v>1932</v>
      </c>
      <c r="F199" s="142" t="s">
        <v>1933</v>
      </c>
      <c r="G199" s="143" t="s">
        <v>1619</v>
      </c>
      <c r="H199" s="144">
        <v>1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40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1305</v>
      </c>
      <c r="AT199" s="152" t="s">
        <v>166</v>
      </c>
      <c r="AU199" s="152" t="s">
        <v>81</v>
      </c>
      <c r="AY199" s="13" t="s">
        <v>164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87</v>
      </c>
      <c r="BK199" s="153">
        <f>ROUND(I199*H199,2)</f>
        <v>0</v>
      </c>
      <c r="BL199" s="13" t="s">
        <v>1305</v>
      </c>
      <c r="BM199" s="152" t="s">
        <v>1934</v>
      </c>
    </row>
    <row r="200" spans="2:65" s="1" customFormat="1" ht="16.5" customHeight="1">
      <c r="B200" s="139"/>
      <c r="C200" s="140" t="s">
        <v>1935</v>
      </c>
      <c r="D200" s="140" t="s">
        <v>166</v>
      </c>
      <c r="E200" s="141" t="s">
        <v>1936</v>
      </c>
      <c r="F200" s="142" t="s">
        <v>1937</v>
      </c>
      <c r="G200" s="143" t="s">
        <v>1938</v>
      </c>
      <c r="H200" s="144">
        <v>120</v>
      </c>
      <c r="I200" s="145"/>
      <c r="J200" s="146">
        <f>ROUND(I200*H200,2)</f>
        <v>0</v>
      </c>
      <c r="K200" s="147"/>
      <c r="L200" s="28"/>
      <c r="M200" s="148" t="s">
        <v>1</v>
      </c>
      <c r="N200" s="149" t="s">
        <v>40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1305</v>
      </c>
      <c r="AT200" s="152" t="s">
        <v>166</v>
      </c>
      <c r="AU200" s="152" t="s">
        <v>81</v>
      </c>
      <c r="AY200" s="13" t="s">
        <v>164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87</v>
      </c>
      <c r="BK200" s="153">
        <f>ROUND(I200*H200,2)</f>
        <v>0</v>
      </c>
      <c r="BL200" s="13" t="s">
        <v>1305</v>
      </c>
      <c r="BM200" s="152" t="s">
        <v>1939</v>
      </c>
    </row>
    <row r="201" spans="2:65" s="1" customFormat="1" ht="16.5" customHeight="1">
      <c r="B201" s="139"/>
      <c r="C201" s="140" t="s">
        <v>661</v>
      </c>
      <c r="D201" s="140" t="s">
        <v>166</v>
      </c>
      <c r="E201" s="141" t="s">
        <v>1940</v>
      </c>
      <c r="F201" s="142" t="s">
        <v>1941</v>
      </c>
      <c r="G201" s="143" t="s">
        <v>1619</v>
      </c>
      <c r="H201" s="144">
        <v>300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40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1305</v>
      </c>
      <c r="AT201" s="152" t="s">
        <v>166</v>
      </c>
      <c r="AU201" s="152" t="s">
        <v>81</v>
      </c>
      <c r="AY201" s="13" t="s">
        <v>164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87</v>
      </c>
      <c r="BK201" s="153">
        <f>ROUND(I201*H201,2)</f>
        <v>0</v>
      </c>
      <c r="BL201" s="13" t="s">
        <v>1305</v>
      </c>
      <c r="BM201" s="152" t="s">
        <v>1942</v>
      </c>
    </row>
    <row r="202" spans="2:65" s="1" customFormat="1" ht="16.5" customHeight="1">
      <c r="B202" s="139"/>
      <c r="C202" s="140" t="s">
        <v>464</v>
      </c>
      <c r="D202" s="140" t="s">
        <v>166</v>
      </c>
      <c r="E202" s="141" t="s">
        <v>1943</v>
      </c>
      <c r="F202" s="142" t="s">
        <v>1944</v>
      </c>
      <c r="G202" s="143" t="s">
        <v>1304</v>
      </c>
      <c r="H202" s="144">
        <v>72</v>
      </c>
      <c r="I202" s="145"/>
      <c r="J202" s="146">
        <f>ROUND(I202*H202,2)</f>
        <v>0</v>
      </c>
      <c r="K202" s="147"/>
      <c r="L202" s="28"/>
      <c r="M202" s="166" t="s">
        <v>1</v>
      </c>
      <c r="N202" s="167" t="s">
        <v>40</v>
      </c>
      <c r="O202" s="168"/>
      <c r="P202" s="169">
        <f>O202*H202</f>
        <v>0</v>
      </c>
      <c r="Q202" s="169">
        <v>0</v>
      </c>
      <c r="R202" s="169">
        <f>Q202*H202</f>
        <v>0</v>
      </c>
      <c r="S202" s="169">
        <v>0</v>
      </c>
      <c r="T202" s="170">
        <f>S202*H202</f>
        <v>0</v>
      </c>
      <c r="AR202" s="152" t="s">
        <v>1305</v>
      </c>
      <c r="AT202" s="152" t="s">
        <v>166</v>
      </c>
      <c r="AU202" s="152" t="s">
        <v>81</v>
      </c>
      <c r="AY202" s="13" t="s">
        <v>164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87</v>
      </c>
      <c r="BK202" s="153">
        <f>ROUND(I202*H202,2)</f>
        <v>0</v>
      </c>
      <c r="BL202" s="13" t="s">
        <v>1305</v>
      </c>
      <c r="BM202" s="152" t="s">
        <v>1945</v>
      </c>
    </row>
    <row r="203" spans="2:65" s="1" customFormat="1" ht="6.9" customHeight="1">
      <c r="B203" s="43"/>
      <c r="C203" s="44"/>
      <c r="D203" s="44"/>
      <c r="E203" s="44"/>
      <c r="F203" s="44"/>
      <c r="G203" s="44"/>
      <c r="H203" s="44"/>
      <c r="I203" s="44"/>
      <c r="J203" s="44"/>
      <c r="K203" s="44"/>
      <c r="L203" s="28"/>
    </row>
  </sheetData>
  <autoFilter ref="C129:K202" xr:uid="{00000000-0009-0000-0000-000005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1946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ROUND(J128,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ROUND((SUM(BE128:BE150)),  2)</f>
        <v>0</v>
      </c>
      <c r="G35" s="96"/>
      <c r="H35" s="96"/>
      <c r="I35" s="97">
        <v>0.2</v>
      </c>
      <c r="J35" s="95">
        <f>ROUND(((SUM(BE128:BE150))*I35),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ROUND((SUM(BF128:BF150)),  2)</f>
        <v>0</v>
      </c>
      <c r="G36" s="96"/>
      <c r="H36" s="96"/>
      <c r="I36" s="97">
        <v>0.2</v>
      </c>
      <c r="J36" s="95">
        <f>ROUND(((SUM(BF128:BF150))*I36),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ROUND((SUM(BG128:BG150)),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ROUND((SUM(BH128:BH150)),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ROUND((SUM(BI128:BI150)),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06 - Vzduchotechnika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J128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95" customHeight="1">
      <c r="B100" s="114"/>
      <c r="D100" s="115" t="s">
        <v>134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4.9" customHeight="1">
      <c r="B101" s="110"/>
      <c r="D101" s="111" t="s">
        <v>136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95" customHeight="1">
      <c r="B102" s="114"/>
      <c r="D102" s="115" t="s">
        <v>1947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8" customFormat="1" ht="24.9" customHeight="1">
      <c r="B103" s="110"/>
      <c r="D103" s="111" t="s">
        <v>148</v>
      </c>
      <c r="E103" s="112"/>
      <c r="F103" s="112"/>
      <c r="G103" s="112"/>
      <c r="H103" s="112"/>
      <c r="I103" s="112"/>
      <c r="J103" s="113">
        <f>J141</f>
        <v>0</v>
      </c>
      <c r="L103" s="110"/>
    </row>
    <row r="104" spans="2:47" s="9" customFormat="1" ht="19.95" customHeight="1">
      <c r="B104" s="114"/>
      <c r="D104" s="115" t="s">
        <v>1948</v>
      </c>
      <c r="E104" s="116"/>
      <c r="F104" s="116"/>
      <c r="G104" s="116"/>
      <c r="H104" s="116"/>
      <c r="I104" s="116"/>
      <c r="J104" s="117">
        <f>J142</f>
        <v>0</v>
      </c>
      <c r="L104" s="114"/>
    </row>
    <row r="105" spans="2:47" s="9" customFormat="1" ht="19.95" customHeight="1">
      <c r="B105" s="114"/>
      <c r="D105" s="115" t="s">
        <v>778</v>
      </c>
      <c r="E105" s="116"/>
      <c r="F105" s="116"/>
      <c r="G105" s="116"/>
      <c r="H105" s="116"/>
      <c r="I105" s="116"/>
      <c r="J105" s="117">
        <f>J144</f>
        <v>0</v>
      </c>
      <c r="L105" s="114"/>
    </row>
    <row r="106" spans="2:47" s="8" customFormat="1" ht="24.9" customHeight="1">
      <c r="B106" s="110"/>
      <c r="D106" s="111" t="s">
        <v>779</v>
      </c>
      <c r="E106" s="112"/>
      <c r="F106" s="112"/>
      <c r="G106" s="112"/>
      <c r="H106" s="112"/>
      <c r="I106" s="112"/>
      <c r="J106" s="113">
        <f>J146</f>
        <v>0</v>
      </c>
      <c r="L106" s="110"/>
    </row>
    <row r="107" spans="2:47" s="1" customFormat="1" ht="21.75" customHeight="1">
      <c r="B107" s="28"/>
      <c r="L107" s="28"/>
    </row>
    <row r="108" spans="2:47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" customHeight="1">
      <c r="B113" s="28"/>
      <c r="C113" s="17" t="s">
        <v>150</v>
      </c>
      <c r="L113" s="28"/>
    </row>
    <row r="114" spans="2:63" s="1" customFormat="1" ht="6.9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16.5" customHeight="1">
      <c r="B116" s="28"/>
      <c r="E116" s="217" t="str">
        <f>E7</f>
        <v>Komunitné centrum Svidník</v>
      </c>
      <c r="F116" s="218"/>
      <c r="G116" s="218"/>
      <c r="H116" s="218"/>
      <c r="L116" s="28"/>
    </row>
    <row r="117" spans="2:63" ht="12" customHeight="1">
      <c r="B117" s="16"/>
      <c r="C117" s="23" t="s">
        <v>120</v>
      </c>
      <c r="L117" s="16"/>
    </row>
    <row r="118" spans="2:63" s="1" customFormat="1" ht="16.5" customHeight="1">
      <c r="B118" s="28"/>
      <c r="E118" s="217" t="s">
        <v>121</v>
      </c>
      <c r="F118" s="219"/>
      <c r="G118" s="219"/>
      <c r="H118" s="219"/>
      <c r="L118" s="28"/>
    </row>
    <row r="119" spans="2:63" s="1" customFormat="1" ht="12" customHeight="1">
      <c r="B119" s="28"/>
      <c r="C119" s="23" t="s">
        <v>122</v>
      </c>
      <c r="L119" s="28"/>
    </row>
    <row r="120" spans="2:63" s="1" customFormat="1" ht="16.5" customHeight="1">
      <c r="B120" s="28"/>
      <c r="E120" s="176" t="str">
        <f>E11</f>
        <v>06 - Vzduchotechnika</v>
      </c>
      <c r="F120" s="219"/>
      <c r="G120" s="219"/>
      <c r="H120" s="219"/>
      <c r="L120" s="28"/>
    </row>
    <row r="121" spans="2:63" s="1" customFormat="1" ht="6.9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F14</f>
        <v xml:space="preserve"> </v>
      </c>
      <c r="I122" s="23" t="s">
        <v>21</v>
      </c>
      <c r="J122" s="51" t="str">
        <f>IF(J14="","",J14)</f>
        <v>12. 1. 2023</v>
      </c>
      <c r="L122" s="28"/>
    </row>
    <row r="123" spans="2:63" s="1" customFormat="1" ht="6.9" customHeight="1">
      <c r="B123" s="28"/>
      <c r="L123" s="28"/>
    </row>
    <row r="124" spans="2:63" s="1" customFormat="1" ht="15.15" customHeight="1">
      <c r="B124" s="28"/>
      <c r="C124" s="23" t="s">
        <v>23</v>
      </c>
      <c r="F124" s="21" t="str">
        <f>E17</f>
        <v>Mesto Svidník</v>
      </c>
      <c r="I124" s="23" t="s">
        <v>29</v>
      </c>
      <c r="J124" s="26" t="str">
        <f>E23</f>
        <v>Ing. Jozef Špirko</v>
      </c>
      <c r="L124" s="28"/>
    </row>
    <row r="125" spans="2:63" s="1" customFormat="1" ht="15.15" customHeight="1">
      <c r="B125" s="28"/>
      <c r="C125" s="23" t="s">
        <v>27</v>
      </c>
      <c r="F125" s="21" t="str">
        <f>IF(E20="","",E20)</f>
        <v>Vyplň údaj</v>
      </c>
      <c r="I125" s="23" t="s">
        <v>32</v>
      </c>
      <c r="J125" s="26" t="str">
        <f>E26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8"/>
      <c r="C127" s="119" t="s">
        <v>151</v>
      </c>
      <c r="D127" s="120" t="s">
        <v>59</v>
      </c>
      <c r="E127" s="120" t="s">
        <v>55</v>
      </c>
      <c r="F127" s="120" t="s">
        <v>56</v>
      </c>
      <c r="G127" s="120" t="s">
        <v>152</v>
      </c>
      <c r="H127" s="120" t="s">
        <v>153</v>
      </c>
      <c r="I127" s="120" t="s">
        <v>154</v>
      </c>
      <c r="J127" s="121" t="s">
        <v>126</v>
      </c>
      <c r="K127" s="122" t="s">
        <v>155</v>
      </c>
      <c r="L127" s="118"/>
      <c r="M127" s="58" t="s">
        <v>1</v>
      </c>
      <c r="N127" s="59" t="s">
        <v>38</v>
      </c>
      <c r="O127" s="59" t="s">
        <v>156</v>
      </c>
      <c r="P127" s="59" t="s">
        <v>157</v>
      </c>
      <c r="Q127" s="59" t="s">
        <v>158</v>
      </c>
      <c r="R127" s="59" t="s">
        <v>159</v>
      </c>
      <c r="S127" s="59" t="s">
        <v>160</v>
      </c>
      <c r="T127" s="60" t="s">
        <v>161</v>
      </c>
    </row>
    <row r="128" spans="2:63" s="1" customFormat="1" ht="22.8" customHeight="1">
      <c r="B128" s="28"/>
      <c r="C128" s="63" t="s">
        <v>127</v>
      </c>
      <c r="J128" s="123">
        <f>BK128</f>
        <v>0</v>
      </c>
      <c r="L128" s="28"/>
      <c r="M128" s="61"/>
      <c r="N128" s="52"/>
      <c r="O128" s="52"/>
      <c r="P128" s="124">
        <f>P129+P134+P141+P146</f>
        <v>0</v>
      </c>
      <c r="Q128" s="52"/>
      <c r="R128" s="124">
        <f>R129+R134+R141+R146</f>
        <v>0</v>
      </c>
      <c r="S128" s="52"/>
      <c r="T128" s="125">
        <f>T129+T134+T141+T146</f>
        <v>0</v>
      </c>
      <c r="AT128" s="13" t="s">
        <v>73</v>
      </c>
      <c r="AU128" s="13" t="s">
        <v>128</v>
      </c>
      <c r="BK128" s="126">
        <f>BK129+BK134+BK141+BK146</f>
        <v>0</v>
      </c>
    </row>
    <row r="129" spans="2:65" s="11" customFormat="1" ht="25.95" customHeight="1">
      <c r="B129" s="127"/>
      <c r="D129" s="128" t="s">
        <v>73</v>
      </c>
      <c r="E129" s="129" t="s">
        <v>162</v>
      </c>
      <c r="F129" s="129" t="s">
        <v>163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81</v>
      </c>
      <c r="AT129" s="135" t="s">
        <v>73</v>
      </c>
      <c r="AU129" s="135" t="s">
        <v>74</v>
      </c>
      <c r="AY129" s="128" t="s">
        <v>164</v>
      </c>
      <c r="BK129" s="136">
        <f>BK130</f>
        <v>0</v>
      </c>
    </row>
    <row r="130" spans="2:65" s="11" customFormat="1" ht="22.8" customHeight="1">
      <c r="B130" s="127"/>
      <c r="D130" s="128" t="s">
        <v>73</v>
      </c>
      <c r="E130" s="137" t="s">
        <v>198</v>
      </c>
      <c r="F130" s="137" t="s">
        <v>309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0</v>
      </c>
      <c r="T130" s="134">
        <f>SUM(T131:T133)</f>
        <v>0</v>
      </c>
      <c r="AR130" s="128" t="s">
        <v>81</v>
      </c>
      <c r="AT130" s="135" t="s">
        <v>73</v>
      </c>
      <c r="AU130" s="135" t="s">
        <v>81</v>
      </c>
      <c r="AY130" s="128" t="s">
        <v>164</v>
      </c>
      <c r="BK130" s="136">
        <f>SUM(BK131:BK133)</f>
        <v>0</v>
      </c>
    </row>
    <row r="131" spans="2:65" s="1" customFormat="1" ht="24.15" customHeight="1">
      <c r="B131" s="139"/>
      <c r="C131" s="140" t="s">
        <v>678</v>
      </c>
      <c r="D131" s="140" t="s">
        <v>166</v>
      </c>
      <c r="E131" s="141" t="s">
        <v>1949</v>
      </c>
      <c r="F131" s="142" t="s">
        <v>1950</v>
      </c>
      <c r="G131" s="143" t="s">
        <v>207</v>
      </c>
      <c r="H131" s="144">
        <v>2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40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170</v>
      </c>
      <c r="AT131" s="152" t="s">
        <v>166</v>
      </c>
      <c r="AU131" s="152" t="s">
        <v>87</v>
      </c>
      <c r="AY131" s="13" t="s">
        <v>164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87</v>
      </c>
      <c r="BK131" s="153">
        <f>ROUND(I131*H131,2)</f>
        <v>0</v>
      </c>
      <c r="BL131" s="13" t="s">
        <v>170</v>
      </c>
      <c r="BM131" s="152" t="s">
        <v>1951</v>
      </c>
    </row>
    <row r="132" spans="2:65" s="1" customFormat="1" ht="37.799999999999997" customHeight="1">
      <c r="B132" s="139"/>
      <c r="C132" s="140" t="s">
        <v>682</v>
      </c>
      <c r="D132" s="140" t="s">
        <v>166</v>
      </c>
      <c r="E132" s="141" t="s">
        <v>1952</v>
      </c>
      <c r="F132" s="142" t="s">
        <v>1953</v>
      </c>
      <c r="G132" s="143" t="s">
        <v>169</v>
      </c>
      <c r="H132" s="144">
        <v>3.8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170</v>
      </c>
      <c r="AT132" s="152" t="s">
        <v>166</v>
      </c>
      <c r="AU132" s="152" t="s">
        <v>87</v>
      </c>
      <c r="AY132" s="13" t="s">
        <v>164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170</v>
      </c>
      <c r="BM132" s="152" t="s">
        <v>1954</v>
      </c>
    </row>
    <row r="133" spans="2:65" s="1" customFormat="1" ht="24.15" customHeight="1">
      <c r="B133" s="139"/>
      <c r="C133" s="140" t="s">
        <v>687</v>
      </c>
      <c r="D133" s="140" t="s">
        <v>166</v>
      </c>
      <c r="E133" s="141" t="s">
        <v>1955</v>
      </c>
      <c r="F133" s="142" t="s">
        <v>1956</v>
      </c>
      <c r="G133" s="143" t="s">
        <v>207</v>
      </c>
      <c r="H133" s="144">
        <v>2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40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170</v>
      </c>
      <c r="AT133" s="152" t="s">
        <v>166</v>
      </c>
      <c r="AU133" s="152" t="s">
        <v>87</v>
      </c>
      <c r="AY133" s="13" t="s">
        <v>164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170</v>
      </c>
      <c r="BM133" s="152" t="s">
        <v>1957</v>
      </c>
    </row>
    <row r="134" spans="2:65" s="11" customFormat="1" ht="25.95" customHeight="1">
      <c r="B134" s="127"/>
      <c r="D134" s="128" t="s">
        <v>73</v>
      </c>
      <c r="E134" s="129" t="s">
        <v>352</v>
      </c>
      <c r="F134" s="129" t="s">
        <v>353</v>
      </c>
      <c r="I134" s="130"/>
      <c r="J134" s="131">
        <f>BK134</f>
        <v>0</v>
      </c>
      <c r="L134" s="127"/>
      <c r="M134" s="132"/>
      <c r="P134" s="133">
        <f>P135</f>
        <v>0</v>
      </c>
      <c r="R134" s="133">
        <f>R135</f>
        <v>0</v>
      </c>
      <c r="T134" s="134">
        <f>T135</f>
        <v>0</v>
      </c>
      <c r="AR134" s="128" t="s">
        <v>87</v>
      </c>
      <c r="AT134" s="135" t="s">
        <v>73</v>
      </c>
      <c r="AU134" s="135" t="s">
        <v>74</v>
      </c>
      <c r="AY134" s="128" t="s">
        <v>164</v>
      </c>
      <c r="BK134" s="136">
        <f>BK135</f>
        <v>0</v>
      </c>
    </row>
    <row r="135" spans="2:65" s="11" customFormat="1" ht="22.8" customHeight="1">
      <c r="B135" s="127"/>
      <c r="D135" s="128" t="s">
        <v>73</v>
      </c>
      <c r="E135" s="137" t="s">
        <v>1958</v>
      </c>
      <c r="F135" s="137" t="s">
        <v>1959</v>
      </c>
      <c r="I135" s="130"/>
      <c r="J135" s="138">
        <f>BK135</f>
        <v>0</v>
      </c>
      <c r="L135" s="127"/>
      <c r="M135" s="132"/>
      <c r="P135" s="133">
        <f>SUM(P136:P140)</f>
        <v>0</v>
      </c>
      <c r="R135" s="133">
        <f>SUM(R136:R140)</f>
        <v>0</v>
      </c>
      <c r="T135" s="134">
        <f>SUM(T136:T140)</f>
        <v>0</v>
      </c>
      <c r="AR135" s="128" t="s">
        <v>87</v>
      </c>
      <c r="AT135" s="135" t="s">
        <v>73</v>
      </c>
      <c r="AU135" s="135" t="s">
        <v>81</v>
      </c>
      <c r="AY135" s="128" t="s">
        <v>164</v>
      </c>
      <c r="BK135" s="136">
        <f>SUM(BK136:BK140)</f>
        <v>0</v>
      </c>
    </row>
    <row r="136" spans="2:65" s="1" customFormat="1" ht="16.5" customHeight="1">
      <c r="B136" s="139"/>
      <c r="C136" s="140" t="s">
        <v>1204</v>
      </c>
      <c r="D136" s="140" t="s">
        <v>166</v>
      </c>
      <c r="E136" s="141" t="s">
        <v>1960</v>
      </c>
      <c r="F136" s="142" t="s">
        <v>1961</v>
      </c>
      <c r="G136" s="143" t="s">
        <v>307</v>
      </c>
      <c r="H136" s="144">
        <v>3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40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359</v>
      </c>
      <c r="AT136" s="152" t="s">
        <v>166</v>
      </c>
      <c r="AU136" s="152" t="s">
        <v>87</v>
      </c>
      <c r="AY136" s="13" t="s">
        <v>164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87</v>
      </c>
      <c r="BK136" s="153">
        <f>ROUND(I136*H136,2)</f>
        <v>0</v>
      </c>
      <c r="BL136" s="13" t="s">
        <v>359</v>
      </c>
      <c r="BM136" s="152" t="s">
        <v>1962</v>
      </c>
    </row>
    <row r="137" spans="2:65" s="1" customFormat="1" ht="33" customHeight="1">
      <c r="B137" s="139"/>
      <c r="C137" s="154" t="s">
        <v>1694</v>
      </c>
      <c r="D137" s="154" t="s">
        <v>199</v>
      </c>
      <c r="E137" s="155" t="s">
        <v>1963</v>
      </c>
      <c r="F137" s="156" t="s">
        <v>1964</v>
      </c>
      <c r="G137" s="157" t="s">
        <v>307</v>
      </c>
      <c r="H137" s="158">
        <v>3</v>
      </c>
      <c r="I137" s="159"/>
      <c r="J137" s="160">
        <f>ROUND(I137*H137,2)</f>
        <v>0</v>
      </c>
      <c r="K137" s="161"/>
      <c r="L137" s="162"/>
      <c r="M137" s="163" t="s">
        <v>1</v>
      </c>
      <c r="N137" s="164" t="s">
        <v>40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291</v>
      </c>
      <c r="AT137" s="152" t="s">
        <v>199</v>
      </c>
      <c r="AU137" s="152" t="s">
        <v>87</v>
      </c>
      <c r="AY137" s="13" t="s">
        <v>164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359</v>
      </c>
      <c r="BM137" s="152" t="s">
        <v>1965</v>
      </c>
    </row>
    <row r="138" spans="2:65" s="1" customFormat="1" ht="24.15" customHeight="1">
      <c r="B138" s="139"/>
      <c r="C138" s="140" t="s">
        <v>691</v>
      </c>
      <c r="D138" s="140" t="s">
        <v>166</v>
      </c>
      <c r="E138" s="141" t="s">
        <v>1966</v>
      </c>
      <c r="F138" s="142" t="s">
        <v>1967</v>
      </c>
      <c r="G138" s="143" t="s">
        <v>428</v>
      </c>
      <c r="H138" s="165"/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359</v>
      </c>
      <c r="AT138" s="152" t="s">
        <v>166</v>
      </c>
      <c r="AU138" s="152" t="s">
        <v>87</v>
      </c>
      <c r="AY138" s="13" t="s">
        <v>164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87</v>
      </c>
      <c r="BK138" s="153">
        <f>ROUND(I138*H138,2)</f>
        <v>0</v>
      </c>
      <c r="BL138" s="13" t="s">
        <v>359</v>
      </c>
      <c r="BM138" s="152" t="s">
        <v>1968</v>
      </c>
    </row>
    <row r="139" spans="2:65" s="1" customFormat="1" ht="37.799999999999997" customHeight="1">
      <c r="B139" s="139"/>
      <c r="C139" s="140" t="s">
        <v>615</v>
      </c>
      <c r="D139" s="140" t="s">
        <v>166</v>
      </c>
      <c r="E139" s="141" t="s">
        <v>1969</v>
      </c>
      <c r="F139" s="142" t="s">
        <v>1970</v>
      </c>
      <c r="G139" s="143" t="s">
        <v>428</v>
      </c>
      <c r="H139" s="165"/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359</v>
      </c>
      <c r="AT139" s="152" t="s">
        <v>166</v>
      </c>
      <c r="AU139" s="152" t="s">
        <v>87</v>
      </c>
      <c r="AY139" s="13" t="s">
        <v>164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359</v>
      </c>
      <c r="BM139" s="152" t="s">
        <v>1971</v>
      </c>
    </row>
    <row r="140" spans="2:65" s="1" customFormat="1" ht="37.799999999999997" customHeight="1">
      <c r="B140" s="139"/>
      <c r="C140" s="140" t="s">
        <v>619</v>
      </c>
      <c r="D140" s="140" t="s">
        <v>166</v>
      </c>
      <c r="E140" s="141" t="s">
        <v>1972</v>
      </c>
      <c r="F140" s="142" t="s">
        <v>1973</v>
      </c>
      <c r="G140" s="143" t="s">
        <v>428</v>
      </c>
      <c r="H140" s="165"/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359</v>
      </c>
      <c r="AT140" s="152" t="s">
        <v>166</v>
      </c>
      <c r="AU140" s="152" t="s">
        <v>87</v>
      </c>
      <c r="AY140" s="13" t="s">
        <v>164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87</v>
      </c>
      <c r="BK140" s="153">
        <f>ROUND(I140*H140,2)</f>
        <v>0</v>
      </c>
      <c r="BL140" s="13" t="s">
        <v>359</v>
      </c>
      <c r="BM140" s="152" t="s">
        <v>1974</v>
      </c>
    </row>
    <row r="141" spans="2:65" s="11" customFormat="1" ht="25.95" customHeight="1">
      <c r="B141" s="127"/>
      <c r="D141" s="128" t="s">
        <v>73</v>
      </c>
      <c r="E141" s="129" t="s">
        <v>199</v>
      </c>
      <c r="F141" s="129" t="s">
        <v>751</v>
      </c>
      <c r="I141" s="130"/>
      <c r="J141" s="131">
        <f>BK141</f>
        <v>0</v>
      </c>
      <c r="L141" s="127"/>
      <c r="M141" s="132"/>
      <c r="P141" s="133">
        <f>P142+P144</f>
        <v>0</v>
      </c>
      <c r="R141" s="133">
        <f>R142+R144</f>
        <v>0</v>
      </c>
      <c r="T141" s="134">
        <f>T142+T144</f>
        <v>0</v>
      </c>
      <c r="AR141" s="128" t="s">
        <v>175</v>
      </c>
      <c r="AT141" s="135" t="s">
        <v>73</v>
      </c>
      <c r="AU141" s="135" t="s">
        <v>74</v>
      </c>
      <c r="AY141" s="128" t="s">
        <v>164</v>
      </c>
      <c r="BK141" s="136">
        <f>BK142+BK144</f>
        <v>0</v>
      </c>
    </row>
    <row r="142" spans="2:65" s="11" customFormat="1" ht="22.8" customHeight="1">
      <c r="B142" s="127"/>
      <c r="D142" s="128" t="s">
        <v>73</v>
      </c>
      <c r="E142" s="137" t="s">
        <v>1975</v>
      </c>
      <c r="F142" s="137" t="s">
        <v>1976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0</v>
      </c>
      <c r="T142" s="134">
        <f>T143</f>
        <v>0</v>
      </c>
      <c r="AR142" s="128" t="s">
        <v>175</v>
      </c>
      <c r="AT142" s="135" t="s">
        <v>73</v>
      </c>
      <c r="AU142" s="135" t="s">
        <v>81</v>
      </c>
      <c r="AY142" s="128" t="s">
        <v>164</v>
      </c>
      <c r="BK142" s="136">
        <f>BK143</f>
        <v>0</v>
      </c>
    </row>
    <row r="143" spans="2:65" s="1" customFormat="1" ht="16.5" customHeight="1">
      <c r="B143" s="139"/>
      <c r="C143" s="140" t="s">
        <v>259</v>
      </c>
      <c r="D143" s="140" t="s">
        <v>166</v>
      </c>
      <c r="E143" s="141" t="s">
        <v>1977</v>
      </c>
      <c r="F143" s="142" t="s">
        <v>1978</v>
      </c>
      <c r="G143" s="143" t="s">
        <v>1</v>
      </c>
      <c r="H143" s="144">
        <v>100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425</v>
      </c>
      <c r="AT143" s="152" t="s">
        <v>166</v>
      </c>
      <c r="AU143" s="152" t="s">
        <v>87</v>
      </c>
      <c r="AY143" s="13" t="s">
        <v>164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87</v>
      </c>
      <c r="BK143" s="153">
        <f>ROUND(I143*H143,2)</f>
        <v>0</v>
      </c>
      <c r="BL143" s="13" t="s">
        <v>425</v>
      </c>
      <c r="BM143" s="152" t="s">
        <v>1979</v>
      </c>
    </row>
    <row r="144" spans="2:65" s="11" customFormat="1" ht="22.8" customHeight="1">
      <c r="B144" s="127"/>
      <c r="D144" s="128" t="s">
        <v>73</v>
      </c>
      <c r="E144" s="137" t="s">
        <v>1285</v>
      </c>
      <c r="F144" s="137" t="s">
        <v>1286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175</v>
      </c>
      <c r="AT144" s="135" t="s">
        <v>73</v>
      </c>
      <c r="AU144" s="135" t="s">
        <v>81</v>
      </c>
      <c r="AY144" s="128" t="s">
        <v>164</v>
      </c>
      <c r="BK144" s="136">
        <f>BK145</f>
        <v>0</v>
      </c>
    </row>
    <row r="145" spans="2:65" s="1" customFormat="1" ht="21.75" customHeight="1">
      <c r="B145" s="139"/>
      <c r="C145" s="140" t="s">
        <v>1200</v>
      </c>
      <c r="D145" s="140" t="s">
        <v>166</v>
      </c>
      <c r="E145" s="141" t="s">
        <v>1980</v>
      </c>
      <c r="F145" s="142" t="s">
        <v>1981</v>
      </c>
      <c r="G145" s="143" t="s">
        <v>307</v>
      </c>
      <c r="H145" s="144">
        <v>3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40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425</v>
      </c>
      <c r="AT145" s="152" t="s">
        <v>166</v>
      </c>
      <c r="AU145" s="152" t="s">
        <v>87</v>
      </c>
      <c r="AY145" s="13" t="s">
        <v>164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87</v>
      </c>
      <c r="BK145" s="153">
        <f>ROUND(I145*H145,2)</f>
        <v>0</v>
      </c>
      <c r="BL145" s="13" t="s">
        <v>425</v>
      </c>
      <c r="BM145" s="152" t="s">
        <v>1982</v>
      </c>
    </row>
    <row r="146" spans="2:65" s="11" customFormat="1" ht="25.95" customHeight="1">
      <c r="B146" s="127"/>
      <c r="D146" s="128" t="s">
        <v>73</v>
      </c>
      <c r="E146" s="129" t="s">
        <v>1300</v>
      </c>
      <c r="F146" s="129" t="s">
        <v>1301</v>
      </c>
      <c r="I146" s="130"/>
      <c r="J146" s="131">
        <f>BK146</f>
        <v>0</v>
      </c>
      <c r="L146" s="127"/>
      <c r="M146" s="132"/>
      <c r="P146" s="133">
        <f>SUM(P147:P150)</f>
        <v>0</v>
      </c>
      <c r="R146" s="133">
        <f>SUM(R147:R150)</f>
        <v>0</v>
      </c>
      <c r="T146" s="134">
        <f>SUM(T147:T150)</f>
        <v>0</v>
      </c>
      <c r="AR146" s="128" t="s">
        <v>170</v>
      </c>
      <c r="AT146" s="135" t="s">
        <v>73</v>
      </c>
      <c r="AU146" s="135" t="s">
        <v>74</v>
      </c>
      <c r="AY146" s="128" t="s">
        <v>164</v>
      </c>
      <c r="BK146" s="136">
        <f>SUM(BK147:BK150)</f>
        <v>0</v>
      </c>
    </row>
    <row r="147" spans="2:65" s="1" customFormat="1" ht="33" customHeight="1">
      <c r="B147" s="139"/>
      <c r="C147" s="140" t="s">
        <v>627</v>
      </c>
      <c r="D147" s="140" t="s">
        <v>166</v>
      </c>
      <c r="E147" s="141" t="s">
        <v>1983</v>
      </c>
      <c r="F147" s="142" t="s">
        <v>1984</v>
      </c>
      <c r="G147" s="143" t="s">
        <v>1304</v>
      </c>
      <c r="H147" s="144">
        <v>8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1305</v>
      </c>
      <c r="AT147" s="152" t="s">
        <v>166</v>
      </c>
      <c r="AU147" s="152" t="s">
        <v>81</v>
      </c>
      <c r="AY147" s="13" t="s">
        <v>164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87</v>
      </c>
      <c r="BK147" s="153">
        <f>ROUND(I147*H147,2)</f>
        <v>0</v>
      </c>
      <c r="BL147" s="13" t="s">
        <v>1305</v>
      </c>
      <c r="BM147" s="152" t="s">
        <v>1985</v>
      </c>
    </row>
    <row r="148" spans="2:65" s="1" customFormat="1" ht="16.5" customHeight="1">
      <c r="B148" s="139"/>
      <c r="C148" s="140" t="s">
        <v>401</v>
      </c>
      <c r="D148" s="140" t="s">
        <v>166</v>
      </c>
      <c r="E148" s="141" t="s">
        <v>1986</v>
      </c>
      <c r="F148" s="142" t="s">
        <v>1987</v>
      </c>
      <c r="G148" s="143" t="s">
        <v>307</v>
      </c>
      <c r="H148" s="144">
        <v>1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40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1305</v>
      </c>
      <c r="AT148" s="152" t="s">
        <v>166</v>
      </c>
      <c r="AU148" s="152" t="s">
        <v>81</v>
      </c>
      <c r="AY148" s="13" t="s">
        <v>164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87</v>
      </c>
      <c r="BK148" s="153">
        <f>ROUND(I148*H148,2)</f>
        <v>0</v>
      </c>
      <c r="BL148" s="13" t="s">
        <v>1305</v>
      </c>
      <c r="BM148" s="152" t="s">
        <v>1988</v>
      </c>
    </row>
    <row r="149" spans="2:65" s="1" customFormat="1" ht="16.5" customHeight="1">
      <c r="B149" s="139"/>
      <c r="C149" s="140" t="s">
        <v>405</v>
      </c>
      <c r="D149" s="140" t="s">
        <v>166</v>
      </c>
      <c r="E149" s="141" t="s">
        <v>1929</v>
      </c>
      <c r="F149" s="142" t="s">
        <v>1930</v>
      </c>
      <c r="G149" s="143" t="s">
        <v>307</v>
      </c>
      <c r="H149" s="144">
        <v>1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1305</v>
      </c>
      <c r="AT149" s="152" t="s">
        <v>166</v>
      </c>
      <c r="AU149" s="152" t="s">
        <v>81</v>
      </c>
      <c r="AY149" s="13" t="s">
        <v>164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87</v>
      </c>
      <c r="BK149" s="153">
        <f>ROUND(I149*H149,2)</f>
        <v>0</v>
      </c>
      <c r="BL149" s="13" t="s">
        <v>1305</v>
      </c>
      <c r="BM149" s="152" t="s">
        <v>1989</v>
      </c>
    </row>
    <row r="150" spans="2:65" s="1" customFormat="1" ht="16.5" customHeight="1">
      <c r="B150" s="139"/>
      <c r="C150" s="140" t="s">
        <v>409</v>
      </c>
      <c r="D150" s="140" t="s">
        <v>166</v>
      </c>
      <c r="E150" s="141" t="s">
        <v>1943</v>
      </c>
      <c r="F150" s="142" t="s">
        <v>1990</v>
      </c>
      <c r="G150" s="143" t="s">
        <v>1304</v>
      </c>
      <c r="H150" s="144">
        <v>4</v>
      </c>
      <c r="I150" s="145"/>
      <c r="J150" s="146">
        <f>ROUND(I150*H150,2)</f>
        <v>0</v>
      </c>
      <c r="K150" s="147"/>
      <c r="L150" s="28"/>
      <c r="M150" s="166" t="s">
        <v>1</v>
      </c>
      <c r="N150" s="167" t="s">
        <v>40</v>
      </c>
      <c r="O150" s="168"/>
      <c r="P150" s="169">
        <f>O150*H150</f>
        <v>0</v>
      </c>
      <c r="Q150" s="169">
        <v>0</v>
      </c>
      <c r="R150" s="169">
        <f>Q150*H150</f>
        <v>0</v>
      </c>
      <c r="S150" s="169">
        <v>0</v>
      </c>
      <c r="T150" s="170">
        <f>S150*H150</f>
        <v>0</v>
      </c>
      <c r="AR150" s="152" t="s">
        <v>1305</v>
      </c>
      <c r="AT150" s="152" t="s">
        <v>166</v>
      </c>
      <c r="AU150" s="152" t="s">
        <v>81</v>
      </c>
      <c r="AY150" s="13" t="s">
        <v>164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87</v>
      </c>
      <c r="BK150" s="153">
        <f>ROUND(I150*H150,2)</f>
        <v>0</v>
      </c>
      <c r="BL150" s="13" t="s">
        <v>1305</v>
      </c>
      <c r="BM150" s="152" t="s">
        <v>1991</v>
      </c>
    </row>
    <row r="151" spans="2:65" s="1" customFormat="1" ht="6.9" customHeight="1">
      <c r="B151" s="43"/>
      <c r="C151" s="44"/>
      <c r="D151" s="44"/>
      <c r="E151" s="44"/>
      <c r="F151" s="44"/>
      <c r="G151" s="44"/>
      <c r="H151" s="44"/>
      <c r="I151" s="44"/>
      <c r="J151" s="44"/>
      <c r="K151" s="44"/>
      <c r="L151" s="28"/>
    </row>
  </sheetData>
  <autoFilter ref="C127:K150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17" t="s">
        <v>121</v>
      </c>
      <c r="F9" s="219"/>
      <c r="G9" s="219"/>
      <c r="H9" s="219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176" t="s">
        <v>1992</v>
      </c>
      <c r="F11" s="219"/>
      <c r="G11" s="219"/>
      <c r="H11" s="219"/>
      <c r="L11" s="28"/>
    </row>
    <row r="12" spans="2:46" s="1" customFormat="1" ht="10.199999999999999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12. 1. 2023</v>
      </c>
      <c r="L14" s="28"/>
    </row>
    <row r="15" spans="2:46" s="1" customFormat="1" ht="10.8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0" t="str">
        <f>'Rekapitulácia stavby'!E14</f>
        <v>Vyplň údaj</v>
      </c>
      <c r="F20" s="181"/>
      <c r="G20" s="181"/>
      <c r="H20" s="181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20</v>
      </c>
      <c r="I26" s="23" t="s">
        <v>26</v>
      </c>
      <c r="J26" s="21" t="s">
        <v>1</v>
      </c>
      <c r="L26" s="28"/>
    </row>
    <row r="27" spans="2:12" s="1" customFormat="1" ht="6.9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" customHeight="1">
      <c r="B30" s="28"/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ROUND(J123, 2)</f>
        <v>0</v>
      </c>
      <c r="L32" s="28"/>
    </row>
    <row r="33" spans="2:12" s="1" customFormat="1" ht="6.9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" customHeight="1">
      <c r="B35" s="28"/>
      <c r="D35" s="54" t="s">
        <v>38</v>
      </c>
      <c r="E35" s="33" t="s">
        <v>39</v>
      </c>
      <c r="F35" s="95">
        <f>ROUND((SUM(BE123:BE227)),  2)</f>
        <v>0</v>
      </c>
      <c r="G35" s="96"/>
      <c r="H35" s="96"/>
      <c r="I35" s="97">
        <v>0.2</v>
      </c>
      <c r="J35" s="95">
        <f>ROUND(((SUM(BE123:BE227))*I35),  2)</f>
        <v>0</v>
      </c>
      <c r="L35" s="28"/>
    </row>
    <row r="36" spans="2:12" s="1" customFormat="1" ht="14.4" customHeight="1">
      <c r="B36" s="28"/>
      <c r="E36" s="33" t="s">
        <v>40</v>
      </c>
      <c r="F36" s="95">
        <f>ROUND((SUM(BF123:BF227)),  2)</f>
        <v>0</v>
      </c>
      <c r="G36" s="96"/>
      <c r="H36" s="96"/>
      <c r="I36" s="97">
        <v>0.2</v>
      </c>
      <c r="J36" s="95">
        <f>ROUND(((SUM(BF123:BF227))*I36),  2)</f>
        <v>0</v>
      </c>
      <c r="L36" s="28"/>
    </row>
    <row r="37" spans="2:12" s="1" customFormat="1" ht="14.4" hidden="1" customHeight="1">
      <c r="B37" s="28"/>
      <c r="E37" s="23" t="s">
        <v>41</v>
      </c>
      <c r="F37" s="85">
        <f>ROUND((SUM(BG123:BG227)),  2)</f>
        <v>0</v>
      </c>
      <c r="I37" s="98">
        <v>0.2</v>
      </c>
      <c r="J37" s="85">
        <f>0</f>
        <v>0</v>
      </c>
      <c r="L37" s="28"/>
    </row>
    <row r="38" spans="2:12" s="1" customFormat="1" ht="14.4" hidden="1" customHeight="1">
      <c r="B38" s="28"/>
      <c r="E38" s="23" t="s">
        <v>42</v>
      </c>
      <c r="F38" s="85">
        <f>ROUND((SUM(BH123:BH227)),  2)</f>
        <v>0</v>
      </c>
      <c r="I38" s="98">
        <v>0.2</v>
      </c>
      <c r="J38" s="85">
        <f>0</f>
        <v>0</v>
      </c>
      <c r="L38" s="28"/>
    </row>
    <row r="39" spans="2:12" s="1" customFormat="1" ht="14.4" hidden="1" customHeight="1">
      <c r="B39" s="28"/>
      <c r="E39" s="33" t="s">
        <v>43</v>
      </c>
      <c r="F39" s="95">
        <f>ROUND((SUM(BI123:BI227)),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" customHeight="1">
      <c r="B42" s="28"/>
      <c r="L42" s="28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>
      <c r="B82" s="28"/>
      <c r="C82" s="17" t="s">
        <v>124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17" t="s">
        <v>121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176" t="str">
        <f>E11</f>
        <v>07 - Elektorinštalácia a ochrana pred bleskom</v>
      </c>
      <c r="F89" s="219"/>
      <c r="G89" s="219"/>
      <c r="H89" s="219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12. 1. 2023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3" t="s">
        <v>23</v>
      </c>
      <c r="F93" s="21" t="str">
        <f>E17</f>
        <v>Mesto Svidník</v>
      </c>
      <c r="I93" s="23" t="s">
        <v>29</v>
      </c>
      <c r="J93" s="26" t="str">
        <f>E23</f>
        <v>Ing. Jozef Špirko</v>
      </c>
      <c r="L93" s="28"/>
    </row>
    <row r="94" spans="2:12" s="1" customFormat="1" ht="15.15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8" customHeight="1">
      <c r="B98" s="28"/>
      <c r="C98" s="109" t="s">
        <v>127</v>
      </c>
      <c r="J98" s="65">
        <f>J123</f>
        <v>0</v>
      </c>
      <c r="L98" s="28"/>
      <c r="AU98" s="13" t="s">
        <v>128</v>
      </c>
    </row>
    <row r="99" spans="2:47" s="8" customFormat="1" ht="24.9" customHeight="1">
      <c r="B99" s="110"/>
      <c r="D99" s="111" t="s">
        <v>148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95" customHeight="1">
      <c r="B100" s="114"/>
      <c r="D100" s="115" t="s">
        <v>1948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8" customFormat="1" ht="24.9" customHeight="1">
      <c r="B101" s="110"/>
      <c r="D101" s="111" t="s">
        <v>1744</v>
      </c>
      <c r="E101" s="112"/>
      <c r="F101" s="112"/>
      <c r="G101" s="112"/>
      <c r="H101" s="112"/>
      <c r="I101" s="112"/>
      <c r="J101" s="113">
        <f>J225</f>
        <v>0</v>
      </c>
      <c r="L101" s="110"/>
    </row>
    <row r="102" spans="2:47" s="1" customFormat="1" ht="21.75" customHeight="1">
      <c r="B102" s="28"/>
      <c r="L102" s="28"/>
    </row>
    <row r="103" spans="2:47" s="1" customFormat="1" ht="6.9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" customHeight="1">
      <c r="B108" s="28"/>
      <c r="C108" s="17" t="s">
        <v>150</v>
      </c>
      <c r="L108" s="28"/>
    </row>
    <row r="109" spans="2:47" s="1" customFormat="1" ht="6.9" customHeight="1">
      <c r="B109" s="28"/>
      <c r="L109" s="28"/>
    </row>
    <row r="110" spans="2:47" s="1" customFormat="1" ht="12" customHeight="1">
      <c r="B110" s="28"/>
      <c r="C110" s="23" t="s">
        <v>15</v>
      </c>
      <c r="L110" s="28"/>
    </row>
    <row r="111" spans="2:47" s="1" customFormat="1" ht="16.5" customHeight="1">
      <c r="B111" s="28"/>
      <c r="E111" s="217" t="str">
        <f>E7</f>
        <v>Komunitné centrum Svidník</v>
      </c>
      <c r="F111" s="218"/>
      <c r="G111" s="218"/>
      <c r="H111" s="218"/>
      <c r="L111" s="28"/>
    </row>
    <row r="112" spans="2:47" ht="12" customHeight="1">
      <c r="B112" s="16"/>
      <c r="C112" s="23" t="s">
        <v>120</v>
      </c>
      <c r="L112" s="16"/>
    </row>
    <row r="113" spans="2:65" s="1" customFormat="1" ht="16.5" customHeight="1">
      <c r="B113" s="28"/>
      <c r="E113" s="217" t="s">
        <v>121</v>
      </c>
      <c r="F113" s="219"/>
      <c r="G113" s="219"/>
      <c r="H113" s="219"/>
      <c r="L113" s="28"/>
    </row>
    <row r="114" spans="2:65" s="1" customFormat="1" ht="12" customHeight="1">
      <c r="B114" s="28"/>
      <c r="C114" s="23" t="s">
        <v>122</v>
      </c>
      <c r="L114" s="28"/>
    </row>
    <row r="115" spans="2:65" s="1" customFormat="1" ht="16.5" customHeight="1">
      <c r="B115" s="28"/>
      <c r="E115" s="176" t="str">
        <f>E11</f>
        <v>07 - Elektorinštalácia a ochrana pred bleskom</v>
      </c>
      <c r="F115" s="219"/>
      <c r="G115" s="219"/>
      <c r="H115" s="219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F14</f>
        <v xml:space="preserve"> </v>
      </c>
      <c r="I117" s="23" t="s">
        <v>21</v>
      </c>
      <c r="J117" s="51" t="str">
        <f>IF(J14="","",J14)</f>
        <v>12. 1. 2023</v>
      </c>
      <c r="L117" s="28"/>
    </row>
    <row r="118" spans="2:65" s="1" customFormat="1" ht="6.9" customHeight="1">
      <c r="B118" s="28"/>
      <c r="L118" s="28"/>
    </row>
    <row r="119" spans="2:65" s="1" customFormat="1" ht="15.15" customHeight="1">
      <c r="B119" s="28"/>
      <c r="C119" s="23" t="s">
        <v>23</v>
      </c>
      <c r="F119" s="21" t="str">
        <f>E17</f>
        <v>Mesto Svidník</v>
      </c>
      <c r="I119" s="23" t="s">
        <v>29</v>
      </c>
      <c r="J119" s="26" t="str">
        <f>E23</f>
        <v>Ing. Jozef Špirko</v>
      </c>
      <c r="L119" s="28"/>
    </row>
    <row r="120" spans="2:65" s="1" customFormat="1" ht="15.15" customHeight="1">
      <c r="B120" s="28"/>
      <c r="C120" s="23" t="s">
        <v>27</v>
      </c>
      <c r="F120" s="21" t="str">
        <f>IF(E20="","",E20)</f>
        <v>Vyplň údaj</v>
      </c>
      <c r="I120" s="23" t="s">
        <v>32</v>
      </c>
      <c r="J120" s="26" t="str">
        <f>E26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151</v>
      </c>
      <c r="D122" s="120" t="s">
        <v>59</v>
      </c>
      <c r="E122" s="120" t="s">
        <v>55</v>
      </c>
      <c r="F122" s="120" t="s">
        <v>56</v>
      </c>
      <c r="G122" s="120" t="s">
        <v>152</v>
      </c>
      <c r="H122" s="120" t="s">
        <v>153</v>
      </c>
      <c r="I122" s="120" t="s">
        <v>154</v>
      </c>
      <c r="J122" s="121" t="s">
        <v>126</v>
      </c>
      <c r="K122" s="122" t="s">
        <v>155</v>
      </c>
      <c r="L122" s="118"/>
      <c r="M122" s="58" t="s">
        <v>1</v>
      </c>
      <c r="N122" s="59" t="s">
        <v>38</v>
      </c>
      <c r="O122" s="59" t="s">
        <v>156</v>
      </c>
      <c r="P122" s="59" t="s">
        <v>157</v>
      </c>
      <c r="Q122" s="59" t="s">
        <v>158</v>
      </c>
      <c r="R122" s="59" t="s">
        <v>159</v>
      </c>
      <c r="S122" s="59" t="s">
        <v>160</v>
      </c>
      <c r="T122" s="60" t="s">
        <v>161</v>
      </c>
    </row>
    <row r="123" spans="2:65" s="1" customFormat="1" ht="22.8" customHeight="1">
      <c r="B123" s="28"/>
      <c r="C123" s="63" t="s">
        <v>127</v>
      </c>
      <c r="J123" s="123">
        <f>BK123</f>
        <v>0</v>
      </c>
      <c r="L123" s="28"/>
      <c r="M123" s="61"/>
      <c r="N123" s="52"/>
      <c r="O123" s="52"/>
      <c r="P123" s="124">
        <f>P124+P225</f>
        <v>0</v>
      </c>
      <c r="Q123" s="52"/>
      <c r="R123" s="124">
        <f>R124+R225</f>
        <v>0</v>
      </c>
      <c r="S123" s="52"/>
      <c r="T123" s="125">
        <f>T124+T225</f>
        <v>0</v>
      </c>
      <c r="AT123" s="13" t="s">
        <v>73</v>
      </c>
      <c r="AU123" s="13" t="s">
        <v>128</v>
      </c>
      <c r="BK123" s="126">
        <f>BK124+BK225</f>
        <v>0</v>
      </c>
    </row>
    <row r="124" spans="2:65" s="11" customFormat="1" ht="25.95" customHeight="1">
      <c r="B124" s="127"/>
      <c r="D124" s="128" t="s">
        <v>73</v>
      </c>
      <c r="E124" s="129" t="s">
        <v>199</v>
      </c>
      <c r="F124" s="129" t="s">
        <v>751</v>
      </c>
      <c r="I124" s="130"/>
      <c r="J124" s="131">
        <f>BK124</f>
        <v>0</v>
      </c>
      <c r="L124" s="127"/>
      <c r="M124" s="132"/>
      <c r="P124" s="133">
        <f>P125</f>
        <v>0</v>
      </c>
      <c r="R124" s="133">
        <f>R125</f>
        <v>0</v>
      </c>
      <c r="T124" s="134">
        <f>T125</f>
        <v>0</v>
      </c>
      <c r="AR124" s="128" t="s">
        <v>175</v>
      </c>
      <c r="AT124" s="135" t="s">
        <v>73</v>
      </c>
      <c r="AU124" s="135" t="s">
        <v>74</v>
      </c>
      <c r="AY124" s="128" t="s">
        <v>164</v>
      </c>
      <c r="BK124" s="136">
        <f>BK125</f>
        <v>0</v>
      </c>
    </row>
    <row r="125" spans="2:65" s="11" customFormat="1" ht="22.8" customHeight="1">
      <c r="B125" s="127"/>
      <c r="D125" s="128" t="s">
        <v>73</v>
      </c>
      <c r="E125" s="137" t="s">
        <v>1975</v>
      </c>
      <c r="F125" s="137" t="s">
        <v>1976</v>
      </c>
      <c r="I125" s="130"/>
      <c r="J125" s="138">
        <f>BK125</f>
        <v>0</v>
      </c>
      <c r="L125" s="127"/>
      <c r="M125" s="132"/>
      <c r="P125" s="133">
        <f>SUM(P126:P224)</f>
        <v>0</v>
      </c>
      <c r="R125" s="133">
        <f>SUM(R126:R224)</f>
        <v>0</v>
      </c>
      <c r="T125" s="134">
        <f>SUM(T126:T224)</f>
        <v>0</v>
      </c>
      <c r="AR125" s="128" t="s">
        <v>175</v>
      </c>
      <c r="AT125" s="135" t="s">
        <v>73</v>
      </c>
      <c r="AU125" s="135" t="s">
        <v>81</v>
      </c>
      <c r="AY125" s="128" t="s">
        <v>164</v>
      </c>
      <c r="BK125" s="136">
        <f>SUM(BK126:BK224)</f>
        <v>0</v>
      </c>
    </row>
    <row r="126" spans="2:65" s="1" customFormat="1" ht="24.15" customHeight="1">
      <c r="B126" s="139"/>
      <c r="C126" s="140" t="s">
        <v>81</v>
      </c>
      <c r="D126" s="140" t="s">
        <v>166</v>
      </c>
      <c r="E126" s="141" t="s">
        <v>1993</v>
      </c>
      <c r="F126" s="142" t="s">
        <v>1994</v>
      </c>
      <c r="G126" s="143" t="s">
        <v>298</v>
      </c>
      <c r="H126" s="144">
        <v>100</v>
      </c>
      <c r="I126" s="145"/>
      <c r="J126" s="146">
        <f t="shared" ref="J126:J157" si="0">ROUND(I126*H126,2)</f>
        <v>0</v>
      </c>
      <c r="K126" s="147"/>
      <c r="L126" s="28"/>
      <c r="M126" s="148" t="s">
        <v>1</v>
      </c>
      <c r="N126" s="149" t="s">
        <v>40</v>
      </c>
      <c r="P126" s="150">
        <f t="shared" ref="P126:P157" si="1">O126*H126</f>
        <v>0</v>
      </c>
      <c r="Q126" s="150">
        <v>0</v>
      </c>
      <c r="R126" s="150">
        <f t="shared" ref="R126:R157" si="2">Q126*H126</f>
        <v>0</v>
      </c>
      <c r="S126" s="150">
        <v>0</v>
      </c>
      <c r="T126" s="151">
        <f t="shared" ref="T126:T157" si="3">S126*H126</f>
        <v>0</v>
      </c>
      <c r="AR126" s="152" t="s">
        <v>425</v>
      </c>
      <c r="AT126" s="152" t="s">
        <v>166</v>
      </c>
      <c r="AU126" s="152" t="s">
        <v>87</v>
      </c>
      <c r="AY126" s="13" t="s">
        <v>164</v>
      </c>
      <c r="BE126" s="153">
        <f t="shared" ref="BE126:BE157" si="4">IF(N126="základná",J126,0)</f>
        <v>0</v>
      </c>
      <c r="BF126" s="153">
        <f t="shared" ref="BF126:BF157" si="5">IF(N126="znížená",J126,0)</f>
        <v>0</v>
      </c>
      <c r="BG126" s="153">
        <f t="shared" ref="BG126:BG157" si="6">IF(N126="zákl. prenesená",J126,0)</f>
        <v>0</v>
      </c>
      <c r="BH126" s="153">
        <f t="shared" ref="BH126:BH157" si="7">IF(N126="zníž. prenesená",J126,0)</f>
        <v>0</v>
      </c>
      <c r="BI126" s="153">
        <f t="shared" ref="BI126:BI157" si="8">IF(N126="nulová",J126,0)</f>
        <v>0</v>
      </c>
      <c r="BJ126" s="13" t="s">
        <v>87</v>
      </c>
      <c r="BK126" s="153">
        <f t="shared" ref="BK126:BK157" si="9">ROUND(I126*H126,2)</f>
        <v>0</v>
      </c>
      <c r="BL126" s="13" t="s">
        <v>425</v>
      </c>
      <c r="BM126" s="152" t="s">
        <v>1995</v>
      </c>
    </row>
    <row r="127" spans="2:65" s="1" customFormat="1" ht="24.15" customHeight="1">
      <c r="B127" s="139"/>
      <c r="C127" s="154" t="s">
        <v>87</v>
      </c>
      <c r="D127" s="154" t="s">
        <v>199</v>
      </c>
      <c r="E127" s="155" t="s">
        <v>1996</v>
      </c>
      <c r="F127" s="156" t="s">
        <v>1997</v>
      </c>
      <c r="G127" s="157" t="s">
        <v>298</v>
      </c>
      <c r="H127" s="158">
        <v>100</v>
      </c>
      <c r="I127" s="159"/>
      <c r="J127" s="160">
        <f t="shared" si="0"/>
        <v>0</v>
      </c>
      <c r="K127" s="161"/>
      <c r="L127" s="162"/>
      <c r="M127" s="163" t="s">
        <v>1</v>
      </c>
      <c r="N127" s="164" t="s">
        <v>40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1290</v>
      </c>
      <c r="AT127" s="152" t="s">
        <v>199</v>
      </c>
      <c r="AU127" s="152" t="s">
        <v>87</v>
      </c>
      <c r="AY127" s="13" t="s">
        <v>164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87</v>
      </c>
      <c r="BK127" s="153">
        <f t="shared" si="9"/>
        <v>0</v>
      </c>
      <c r="BL127" s="13" t="s">
        <v>425</v>
      </c>
      <c r="BM127" s="152" t="s">
        <v>1998</v>
      </c>
    </row>
    <row r="128" spans="2:65" s="1" customFormat="1" ht="24.15" customHeight="1">
      <c r="B128" s="139"/>
      <c r="C128" s="140" t="s">
        <v>175</v>
      </c>
      <c r="D128" s="140" t="s">
        <v>166</v>
      </c>
      <c r="E128" s="141" t="s">
        <v>1999</v>
      </c>
      <c r="F128" s="142" t="s">
        <v>2000</v>
      </c>
      <c r="G128" s="143" t="s">
        <v>298</v>
      </c>
      <c r="H128" s="144">
        <v>25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40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425</v>
      </c>
      <c r="AT128" s="152" t="s">
        <v>166</v>
      </c>
      <c r="AU128" s="152" t="s">
        <v>87</v>
      </c>
      <c r="AY128" s="13" t="s">
        <v>164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87</v>
      </c>
      <c r="BK128" s="153">
        <f t="shared" si="9"/>
        <v>0</v>
      </c>
      <c r="BL128" s="13" t="s">
        <v>425</v>
      </c>
      <c r="BM128" s="152" t="s">
        <v>2001</v>
      </c>
    </row>
    <row r="129" spans="2:65" s="1" customFormat="1" ht="24.15" customHeight="1">
      <c r="B129" s="139"/>
      <c r="C129" s="154" t="s">
        <v>170</v>
      </c>
      <c r="D129" s="154" t="s">
        <v>199</v>
      </c>
      <c r="E129" s="155" t="s">
        <v>2002</v>
      </c>
      <c r="F129" s="156" t="s">
        <v>2003</v>
      </c>
      <c r="G129" s="157" t="s">
        <v>298</v>
      </c>
      <c r="H129" s="158">
        <v>25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1290</v>
      </c>
      <c r="AT129" s="152" t="s">
        <v>199</v>
      </c>
      <c r="AU129" s="152" t="s">
        <v>87</v>
      </c>
      <c r="AY129" s="13" t="s">
        <v>164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87</v>
      </c>
      <c r="BK129" s="153">
        <f t="shared" si="9"/>
        <v>0</v>
      </c>
      <c r="BL129" s="13" t="s">
        <v>425</v>
      </c>
      <c r="BM129" s="152" t="s">
        <v>2004</v>
      </c>
    </row>
    <row r="130" spans="2:65" s="1" customFormat="1" ht="24.15" customHeight="1">
      <c r="B130" s="139"/>
      <c r="C130" s="140" t="s">
        <v>182</v>
      </c>
      <c r="D130" s="140" t="s">
        <v>166</v>
      </c>
      <c r="E130" s="141" t="s">
        <v>2005</v>
      </c>
      <c r="F130" s="142" t="s">
        <v>2006</v>
      </c>
      <c r="G130" s="143" t="s">
        <v>298</v>
      </c>
      <c r="H130" s="144">
        <v>10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425</v>
      </c>
      <c r="AT130" s="152" t="s">
        <v>166</v>
      </c>
      <c r="AU130" s="152" t="s">
        <v>87</v>
      </c>
      <c r="AY130" s="13" t="s">
        <v>164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425</v>
      </c>
      <c r="BM130" s="152" t="s">
        <v>2007</v>
      </c>
    </row>
    <row r="131" spans="2:65" s="1" customFormat="1" ht="24.15" customHeight="1">
      <c r="B131" s="139"/>
      <c r="C131" s="154" t="s">
        <v>186</v>
      </c>
      <c r="D131" s="154" t="s">
        <v>199</v>
      </c>
      <c r="E131" s="155" t="s">
        <v>2008</v>
      </c>
      <c r="F131" s="156" t="s">
        <v>2009</v>
      </c>
      <c r="G131" s="157" t="s">
        <v>298</v>
      </c>
      <c r="H131" s="158">
        <v>10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1290</v>
      </c>
      <c r="AT131" s="152" t="s">
        <v>199</v>
      </c>
      <c r="AU131" s="152" t="s">
        <v>87</v>
      </c>
      <c r="AY131" s="13" t="s">
        <v>164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425</v>
      </c>
      <c r="BM131" s="152" t="s">
        <v>2010</v>
      </c>
    </row>
    <row r="132" spans="2:65" s="1" customFormat="1" ht="24.15" customHeight="1">
      <c r="B132" s="139"/>
      <c r="C132" s="140" t="s">
        <v>190</v>
      </c>
      <c r="D132" s="140" t="s">
        <v>166</v>
      </c>
      <c r="E132" s="141" t="s">
        <v>2011</v>
      </c>
      <c r="F132" s="142" t="s">
        <v>2012</v>
      </c>
      <c r="G132" s="143" t="s">
        <v>307</v>
      </c>
      <c r="H132" s="144">
        <v>27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425</v>
      </c>
      <c r="AT132" s="152" t="s">
        <v>166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425</v>
      </c>
      <c r="BM132" s="152" t="s">
        <v>2013</v>
      </c>
    </row>
    <row r="133" spans="2:65" s="1" customFormat="1" ht="16.5" customHeight="1">
      <c r="B133" s="139"/>
      <c r="C133" s="154" t="s">
        <v>194</v>
      </c>
      <c r="D133" s="154" t="s">
        <v>199</v>
      </c>
      <c r="E133" s="155" t="s">
        <v>2014</v>
      </c>
      <c r="F133" s="156" t="s">
        <v>2015</v>
      </c>
      <c r="G133" s="157" t="s">
        <v>307</v>
      </c>
      <c r="H133" s="158">
        <v>27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1290</v>
      </c>
      <c r="AT133" s="152" t="s">
        <v>199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425</v>
      </c>
      <c r="BM133" s="152" t="s">
        <v>2016</v>
      </c>
    </row>
    <row r="134" spans="2:65" s="1" customFormat="1" ht="24.15" customHeight="1">
      <c r="B134" s="139"/>
      <c r="C134" s="140" t="s">
        <v>198</v>
      </c>
      <c r="D134" s="140" t="s">
        <v>166</v>
      </c>
      <c r="E134" s="141" t="s">
        <v>2017</v>
      </c>
      <c r="F134" s="142" t="s">
        <v>2018</v>
      </c>
      <c r="G134" s="143" t="s">
        <v>307</v>
      </c>
      <c r="H134" s="144">
        <v>23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425</v>
      </c>
      <c r="AT134" s="152" t="s">
        <v>166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425</v>
      </c>
      <c r="BM134" s="152" t="s">
        <v>2019</v>
      </c>
    </row>
    <row r="135" spans="2:65" s="1" customFormat="1" ht="21.75" customHeight="1">
      <c r="B135" s="139"/>
      <c r="C135" s="154" t="s">
        <v>204</v>
      </c>
      <c r="D135" s="154" t="s">
        <v>199</v>
      </c>
      <c r="E135" s="155" t="s">
        <v>2020</v>
      </c>
      <c r="F135" s="156" t="s">
        <v>2021</v>
      </c>
      <c r="G135" s="157" t="s">
        <v>307</v>
      </c>
      <c r="H135" s="158">
        <v>46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1290</v>
      </c>
      <c r="AT135" s="152" t="s">
        <v>199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425</v>
      </c>
      <c r="BM135" s="152" t="s">
        <v>2022</v>
      </c>
    </row>
    <row r="136" spans="2:65" s="1" customFormat="1" ht="24.15" customHeight="1">
      <c r="B136" s="139"/>
      <c r="C136" s="140" t="s">
        <v>210</v>
      </c>
      <c r="D136" s="140" t="s">
        <v>166</v>
      </c>
      <c r="E136" s="141" t="s">
        <v>2023</v>
      </c>
      <c r="F136" s="142" t="s">
        <v>2024</v>
      </c>
      <c r="G136" s="143" t="s">
        <v>307</v>
      </c>
      <c r="H136" s="144">
        <v>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425</v>
      </c>
      <c r="AT136" s="152" t="s">
        <v>166</v>
      </c>
      <c r="AU136" s="152" t="s">
        <v>87</v>
      </c>
      <c r="AY136" s="13" t="s">
        <v>164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425</v>
      </c>
      <c r="BM136" s="152" t="s">
        <v>2025</v>
      </c>
    </row>
    <row r="137" spans="2:65" s="1" customFormat="1" ht="21.75" customHeight="1">
      <c r="B137" s="139"/>
      <c r="C137" s="154" t="s">
        <v>214</v>
      </c>
      <c r="D137" s="154" t="s">
        <v>199</v>
      </c>
      <c r="E137" s="155" t="s">
        <v>2020</v>
      </c>
      <c r="F137" s="156" t="s">
        <v>2021</v>
      </c>
      <c r="G137" s="157" t="s">
        <v>307</v>
      </c>
      <c r="H137" s="158">
        <v>16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1290</v>
      </c>
      <c r="AT137" s="152" t="s">
        <v>199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425</v>
      </c>
      <c r="BM137" s="152" t="s">
        <v>2026</v>
      </c>
    </row>
    <row r="138" spans="2:65" s="1" customFormat="1" ht="33" customHeight="1">
      <c r="B138" s="139"/>
      <c r="C138" s="140" t="s">
        <v>218</v>
      </c>
      <c r="D138" s="140" t="s">
        <v>166</v>
      </c>
      <c r="E138" s="141" t="s">
        <v>2027</v>
      </c>
      <c r="F138" s="142" t="s">
        <v>2028</v>
      </c>
      <c r="G138" s="143" t="s">
        <v>307</v>
      </c>
      <c r="H138" s="144">
        <v>20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425</v>
      </c>
      <c r="AT138" s="152" t="s">
        <v>166</v>
      </c>
      <c r="AU138" s="152" t="s">
        <v>87</v>
      </c>
      <c r="AY138" s="13" t="s">
        <v>164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425</v>
      </c>
      <c r="BM138" s="152" t="s">
        <v>2029</v>
      </c>
    </row>
    <row r="139" spans="2:65" s="1" customFormat="1" ht="24.15" customHeight="1">
      <c r="B139" s="139"/>
      <c r="C139" s="154" t="s">
        <v>222</v>
      </c>
      <c r="D139" s="154" t="s">
        <v>199</v>
      </c>
      <c r="E139" s="155" t="s">
        <v>2030</v>
      </c>
      <c r="F139" s="156" t="s">
        <v>2031</v>
      </c>
      <c r="G139" s="157" t="s">
        <v>307</v>
      </c>
      <c r="H139" s="158">
        <v>20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1290</v>
      </c>
      <c r="AT139" s="152" t="s">
        <v>199</v>
      </c>
      <c r="AU139" s="152" t="s">
        <v>87</v>
      </c>
      <c r="AY139" s="13" t="s">
        <v>164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425</v>
      </c>
      <c r="BM139" s="152" t="s">
        <v>2032</v>
      </c>
    </row>
    <row r="140" spans="2:65" s="1" customFormat="1" ht="24.15" customHeight="1">
      <c r="B140" s="139"/>
      <c r="C140" s="140" t="s">
        <v>226</v>
      </c>
      <c r="D140" s="140" t="s">
        <v>166</v>
      </c>
      <c r="E140" s="141" t="s">
        <v>2033</v>
      </c>
      <c r="F140" s="142" t="s">
        <v>2034</v>
      </c>
      <c r="G140" s="143" t="s">
        <v>307</v>
      </c>
      <c r="H140" s="144">
        <v>145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425</v>
      </c>
      <c r="AT140" s="152" t="s">
        <v>166</v>
      </c>
      <c r="AU140" s="152" t="s">
        <v>87</v>
      </c>
      <c r="AY140" s="13" t="s">
        <v>164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425</v>
      </c>
      <c r="BM140" s="152" t="s">
        <v>2035</v>
      </c>
    </row>
    <row r="141" spans="2:65" s="1" customFormat="1" ht="24.15" customHeight="1">
      <c r="B141" s="139"/>
      <c r="C141" s="140" t="s">
        <v>359</v>
      </c>
      <c r="D141" s="140" t="s">
        <v>166</v>
      </c>
      <c r="E141" s="141" t="s">
        <v>2036</v>
      </c>
      <c r="F141" s="142" t="s">
        <v>2037</v>
      </c>
      <c r="G141" s="143" t="s">
        <v>307</v>
      </c>
      <c r="H141" s="144">
        <v>127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425</v>
      </c>
      <c r="AT141" s="152" t="s">
        <v>166</v>
      </c>
      <c r="AU141" s="152" t="s">
        <v>87</v>
      </c>
      <c r="AY141" s="13" t="s">
        <v>164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425</v>
      </c>
      <c r="BM141" s="152" t="s">
        <v>2038</v>
      </c>
    </row>
    <row r="142" spans="2:65" s="1" customFormat="1" ht="24.15" customHeight="1">
      <c r="B142" s="139"/>
      <c r="C142" s="140" t="s">
        <v>231</v>
      </c>
      <c r="D142" s="140" t="s">
        <v>166</v>
      </c>
      <c r="E142" s="141" t="s">
        <v>2039</v>
      </c>
      <c r="F142" s="142" t="s">
        <v>2040</v>
      </c>
      <c r="G142" s="143" t="s">
        <v>307</v>
      </c>
      <c r="H142" s="144">
        <v>20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425</v>
      </c>
      <c r="AT142" s="152" t="s">
        <v>166</v>
      </c>
      <c r="AU142" s="152" t="s">
        <v>87</v>
      </c>
      <c r="AY142" s="13" t="s">
        <v>164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425</v>
      </c>
      <c r="BM142" s="152" t="s">
        <v>2041</v>
      </c>
    </row>
    <row r="143" spans="2:65" s="1" customFormat="1" ht="24.15" customHeight="1">
      <c r="B143" s="139"/>
      <c r="C143" s="140" t="s">
        <v>235</v>
      </c>
      <c r="D143" s="140" t="s">
        <v>166</v>
      </c>
      <c r="E143" s="141" t="s">
        <v>2042</v>
      </c>
      <c r="F143" s="142" t="s">
        <v>2043</v>
      </c>
      <c r="G143" s="143" t="s">
        <v>307</v>
      </c>
      <c r="H143" s="144">
        <v>6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425</v>
      </c>
      <c r="AT143" s="152" t="s">
        <v>166</v>
      </c>
      <c r="AU143" s="152" t="s">
        <v>87</v>
      </c>
      <c r="AY143" s="13" t="s">
        <v>164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425</v>
      </c>
      <c r="BM143" s="152" t="s">
        <v>2044</v>
      </c>
    </row>
    <row r="144" spans="2:65" s="1" customFormat="1" ht="24.15" customHeight="1">
      <c r="B144" s="139"/>
      <c r="C144" s="140" t="s">
        <v>239</v>
      </c>
      <c r="D144" s="140" t="s">
        <v>166</v>
      </c>
      <c r="E144" s="141" t="s">
        <v>2045</v>
      </c>
      <c r="F144" s="142" t="s">
        <v>2046</v>
      </c>
      <c r="G144" s="143" t="s">
        <v>307</v>
      </c>
      <c r="H144" s="144">
        <v>9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425</v>
      </c>
      <c r="AT144" s="152" t="s">
        <v>166</v>
      </c>
      <c r="AU144" s="152" t="s">
        <v>87</v>
      </c>
      <c r="AY144" s="13" t="s">
        <v>164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425</v>
      </c>
      <c r="BM144" s="152" t="s">
        <v>2047</v>
      </c>
    </row>
    <row r="145" spans="2:65" s="1" customFormat="1" ht="24.15" customHeight="1">
      <c r="B145" s="139"/>
      <c r="C145" s="154" t="s">
        <v>7</v>
      </c>
      <c r="D145" s="154" t="s">
        <v>199</v>
      </c>
      <c r="E145" s="155" t="s">
        <v>2048</v>
      </c>
      <c r="F145" s="156" t="s">
        <v>2049</v>
      </c>
      <c r="G145" s="157" t="s">
        <v>307</v>
      </c>
      <c r="H145" s="158">
        <v>9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1290</v>
      </c>
      <c r="AT145" s="152" t="s">
        <v>199</v>
      </c>
      <c r="AU145" s="152" t="s">
        <v>87</v>
      </c>
      <c r="AY145" s="13" t="s">
        <v>164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425</v>
      </c>
      <c r="BM145" s="152" t="s">
        <v>2050</v>
      </c>
    </row>
    <row r="146" spans="2:65" s="1" customFormat="1" ht="24.15" customHeight="1">
      <c r="B146" s="139"/>
      <c r="C146" s="140" t="s">
        <v>247</v>
      </c>
      <c r="D146" s="140" t="s">
        <v>166</v>
      </c>
      <c r="E146" s="141" t="s">
        <v>2051</v>
      </c>
      <c r="F146" s="142" t="s">
        <v>2052</v>
      </c>
      <c r="G146" s="143" t="s">
        <v>307</v>
      </c>
      <c r="H146" s="144">
        <v>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425</v>
      </c>
      <c r="AT146" s="152" t="s">
        <v>166</v>
      </c>
      <c r="AU146" s="152" t="s">
        <v>87</v>
      </c>
      <c r="AY146" s="13" t="s">
        <v>164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425</v>
      </c>
      <c r="BM146" s="152" t="s">
        <v>2053</v>
      </c>
    </row>
    <row r="147" spans="2:65" s="1" customFormat="1" ht="24.15" customHeight="1">
      <c r="B147" s="139"/>
      <c r="C147" s="154" t="s">
        <v>251</v>
      </c>
      <c r="D147" s="154" t="s">
        <v>199</v>
      </c>
      <c r="E147" s="155" t="s">
        <v>2054</v>
      </c>
      <c r="F147" s="156" t="s">
        <v>2055</v>
      </c>
      <c r="G147" s="157" t="s">
        <v>307</v>
      </c>
      <c r="H147" s="158">
        <v>6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1290</v>
      </c>
      <c r="AT147" s="152" t="s">
        <v>199</v>
      </c>
      <c r="AU147" s="152" t="s">
        <v>87</v>
      </c>
      <c r="AY147" s="13" t="s">
        <v>164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425</v>
      </c>
      <c r="BM147" s="152" t="s">
        <v>2056</v>
      </c>
    </row>
    <row r="148" spans="2:65" s="1" customFormat="1" ht="24.15" customHeight="1">
      <c r="B148" s="139"/>
      <c r="C148" s="140" t="s">
        <v>255</v>
      </c>
      <c r="D148" s="140" t="s">
        <v>166</v>
      </c>
      <c r="E148" s="141" t="s">
        <v>2057</v>
      </c>
      <c r="F148" s="142" t="s">
        <v>2058</v>
      </c>
      <c r="G148" s="143" t="s">
        <v>307</v>
      </c>
      <c r="H148" s="144">
        <v>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425</v>
      </c>
      <c r="AT148" s="152" t="s">
        <v>166</v>
      </c>
      <c r="AU148" s="152" t="s">
        <v>87</v>
      </c>
      <c r="AY148" s="13" t="s">
        <v>164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425</v>
      </c>
      <c r="BM148" s="152" t="s">
        <v>2059</v>
      </c>
    </row>
    <row r="149" spans="2:65" s="1" customFormat="1" ht="24.15" customHeight="1">
      <c r="B149" s="139"/>
      <c r="C149" s="154" t="s">
        <v>259</v>
      </c>
      <c r="D149" s="154" t="s">
        <v>199</v>
      </c>
      <c r="E149" s="155" t="s">
        <v>2060</v>
      </c>
      <c r="F149" s="156" t="s">
        <v>2061</v>
      </c>
      <c r="G149" s="157" t="s">
        <v>307</v>
      </c>
      <c r="H149" s="158">
        <v>8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1290</v>
      </c>
      <c r="AT149" s="152" t="s">
        <v>199</v>
      </c>
      <c r="AU149" s="152" t="s">
        <v>87</v>
      </c>
      <c r="AY149" s="13" t="s">
        <v>164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425</v>
      </c>
      <c r="BM149" s="152" t="s">
        <v>2062</v>
      </c>
    </row>
    <row r="150" spans="2:65" s="1" customFormat="1" ht="24.15" customHeight="1">
      <c r="B150" s="139"/>
      <c r="C150" s="140" t="s">
        <v>263</v>
      </c>
      <c r="D150" s="140" t="s">
        <v>166</v>
      </c>
      <c r="E150" s="141" t="s">
        <v>2063</v>
      </c>
      <c r="F150" s="142" t="s">
        <v>2064</v>
      </c>
      <c r="G150" s="143" t="s">
        <v>307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425</v>
      </c>
      <c r="AT150" s="152" t="s">
        <v>166</v>
      </c>
      <c r="AU150" s="152" t="s">
        <v>87</v>
      </c>
      <c r="AY150" s="13" t="s">
        <v>164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425</v>
      </c>
      <c r="BM150" s="152" t="s">
        <v>2065</v>
      </c>
    </row>
    <row r="151" spans="2:65" s="1" customFormat="1" ht="24.15" customHeight="1">
      <c r="B151" s="139"/>
      <c r="C151" s="154" t="s">
        <v>267</v>
      </c>
      <c r="D151" s="154" t="s">
        <v>199</v>
      </c>
      <c r="E151" s="155" t="s">
        <v>2066</v>
      </c>
      <c r="F151" s="156" t="s">
        <v>2067</v>
      </c>
      <c r="G151" s="157" t="s">
        <v>307</v>
      </c>
      <c r="H151" s="158">
        <v>1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1290</v>
      </c>
      <c r="AT151" s="152" t="s">
        <v>199</v>
      </c>
      <c r="AU151" s="152" t="s">
        <v>87</v>
      </c>
      <c r="AY151" s="13" t="s">
        <v>164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425</v>
      </c>
      <c r="BM151" s="152" t="s">
        <v>2068</v>
      </c>
    </row>
    <row r="152" spans="2:65" s="1" customFormat="1" ht="24.15" customHeight="1">
      <c r="B152" s="139"/>
      <c r="C152" s="140" t="s">
        <v>271</v>
      </c>
      <c r="D152" s="140" t="s">
        <v>166</v>
      </c>
      <c r="E152" s="141" t="s">
        <v>2069</v>
      </c>
      <c r="F152" s="142" t="s">
        <v>2070</v>
      </c>
      <c r="G152" s="143" t="s">
        <v>307</v>
      </c>
      <c r="H152" s="144">
        <v>66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425</v>
      </c>
      <c r="AT152" s="152" t="s">
        <v>166</v>
      </c>
      <c r="AU152" s="152" t="s">
        <v>87</v>
      </c>
      <c r="AY152" s="13" t="s">
        <v>164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425</v>
      </c>
      <c r="BM152" s="152" t="s">
        <v>2071</v>
      </c>
    </row>
    <row r="153" spans="2:65" s="1" customFormat="1" ht="16.5" customHeight="1">
      <c r="B153" s="139"/>
      <c r="C153" s="154" t="s">
        <v>275</v>
      </c>
      <c r="D153" s="154" t="s">
        <v>199</v>
      </c>
      <c r="E153" s="155" t="s">
        <v>2072</v>
      </c>
      <c r="F153" s="156" t="s">
        <v>2073</v>
      </c>
      <c r="G153" s="157" t="s">
        <v>307</v>
      </c>
      <c r="H153" s="158">
        <v>4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1290</v>
      </c>
      <c r="AT153" s="152" t="s">
        <v>199</v>
      </c>
      <c r="AU153" s="152" t="s">
        <v>87</v>
      </c>
      <c r="AY153" s="13" t="s">
        <v>164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425</v>
      </c>
      <c r="BM153" s="152" t="s">
        <v>2074</v>
      </c>
    </row>
    <row r="154" spans="2:65" s="1" customFormat="1" ht="16.5" customHeight="1">
      <c r="B154" s="139"/>
      <c r="C154" s="154" t="s">
        <v>279</v>
      </c>
      <c r="D154" s="154" t="s">
        <v>199</v>
      </c>
      <c r="E154" s="155" t="s">
        <v>2075</v>
      </c>
      <c r="F154" s="156" t="s">
        <v>2076</v>
      </c>
      <c r="G154" s="157" t="s">
        <v>307</v>
      </c>
      <c r="H154" s="158">
        <v>23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40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1290</v>
      </c>
      <c r="AT154" s="152" t="s">
        <v>199</v>
      </c>
      <c r="AU154" s="152" t="s">
        <v>87</v>
      </c>
      <c r="AY154" s="13" t="s">
        <v>164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87</v>
      </c>
      <c r="BK154" s="153">
        <f t="shared" si="9"/>
        <v>0</v>
      </c>
      <c r="BL154" s="13" t="s">
        <v>425</v>
      </c>
      <c r="BM154" s="152" t="s">
        <v>2077</v>
      </c>
    </row>
    <row r="155" spans="2:65" s="1" customFormat="1" ht="16.5" customHeight="1">
      <c r="B155" s="139"/>
      <c r="C155" s="154" t="s">
        <v>283</v>
      </c>
      <c r="D155" s="154" t="s">
        <v>199</v>
      </c>
      <c r="E155" s="155" t="s">
        <v>2078</v>
      </c>
      <c r="F155" s="156" t="s">
        <v>2079</v>
      </c>
      <c r="G155" s="157" t="s">
        <v>307</v>
      </c>
      <c r="H155" s="158">
        <v>4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40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1290</v>
      </c>
      <c r="AT155" s="152" t="s">
        <v>199</v>
      </c>
      <c r="AU155" s="152" t="s">
        <v>87</v>
      </c>
      <c r="AY155" s="13" t="s">
        <v>164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87</v>
      </c>
      <c r="BK155" s="153">
        <f t="shared" si="9"/>
        <v>0</v>
      </c>
      <c r="BL155" s="13" t="s">
        <v>425</v>
      </c>
      <c r="BM155" s="152" t="s">
        <v>2080</v>
      </c>
    </row>
    <row r="156" spans="2:65" s="1" customFormat="1" ht="24.15" customHeight="1">
      <c r="B156" s="139"/>
      <c r="C156" s="154" t="s">
        <v>287</v>
      </c>
      <c r="D156" s="154" t="s">
        <v>199</v>
      </c>
      <c r="E156" s="155" t="s">
        <v>2081</v>
      </c>
      <c r="F156" s="156" t="s">
        <v>2082</v>
      </c>
      <c r="G156" s="157" t="s">
        <v>307</v>
      </c>
      <c r="H156" s="158">
        <v>66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40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1290</v>
      </c>
      <c r="AT156" s="152" t="s">
        <v>199</v>
      </c>
      <c r="AU156" s="152" t="s">
        <v>87</v>
      </c>
      <c r="AY156" s="13" t="s">
        <v>164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87</v>
      </c>
      <c r="BK156" s="153">
        <f t="shared" si="9"/>
        <v>0</v>
      </c>
      <c r="BL156" s="13" t="s">
        <v>425</v>
      </c>
      <c r="BM156" s="152" t="s">
        <v>2083</v>
      </c>
    </row>
    <row r="157" spans="2:65" s="1" customFormat="1" ht="16.5" customHeight="1">
      <c r="B157" s="139"/>
      <c r="C157" s="140" t="s">
        <v>291</v>
      </c>
      <c r="D157" s="140" t="s">
        <v>166</v>
      </c>
      <c r="E157" s="141" t="s">
        <v>2084</v>
      </c>
      <c r="F157" s="142" t="s">
        <v>2085</v>
      </c>
      <c r="G157" s="143" t="s">
        <v>307</v>
      </c>
      <c r="H157" s="144">
        <v>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425</v>
      </c>
      <c r="AT157" s="152" t="s">
        <v>166</v>
      </c>
      <c r="AU157" s="152" t="s">
        <v>87</v>
      </c>
      <c r="AY157" s="13" t="s">
        <v>164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425</v>
      </c>
      <c r="BM157" s="152" t="s">
        <v>2086</v>
      </c>
    </row>
    <row r="158" spans="2:65" s="1" customFormat="1" ht="37.799999999999997" customHeight="1">
      <c r="B158" s="139"/>
      <c r="C158" s="154" t="s">
        <v>295</v>
      </c>
      <c r="D158" s="154" t="s">
        <v>199</v>
      </c>
      <c r="E158" s="155" t="s">
        <v>2087</v>
      </c>
      <c r="F158" s="156" t="s">
        <v>2088</v>
      </c>
      <c r="G158" s="157" t="s">
        <v>307</v>
      </c>
      <c r="H158" s="158">
        <v>1</v>
      </c>
      <c r="I158" s="159"/>
      <c r="J158" s="160">
        <f t="shared" ref="J158:J189" si="10">ROUND(I158*H158,2)</f>
        <v>0</v>
      </c>
      <c r="K158" s="161"/>
      <c r="L158" s="162"/>
      <c r="M158" s="163" t="s">
        <v>1</v>
      </c>
      <c r="N158" s="164" t="s">
        <v>40</v>
      </c>
      <c r="P158" s="150">
        <f t="shared" ref="P158:P189" si="11">O158*H158</f>
        <v>0</v>
      </c>
      <c r="Q158" s="150">
        <v>0</v>
      </c>
      <c r="R158" s="150">
        <f t="shared" ref="R158:R189" si="12">Q158*H158</f>
        <v>0</v>
      </c>
      <c r="S158" s="150">
        <v>0</v>
      </c>
      <c r="T158" s="151">
        <f t="shared" ref="T158:T189" si="13">S158*H158</f>
        <v>0</v>
      </c>
      <c r="AR158" s="152" t="s">
        <v>1290</v>
      </c>
      <c r="AT158" s="152" t="s">
        <v>199</v>
      </c>
      <c r="AU158" s="152" t="s">
        <v>87</v>
      </c>
      <c r="AY158" s="13" t="s">
        <v>164</v>
      </c>
      <c r="BE158" s="153">
        <f t="shared" ref="BE158:BE189" si="14">IF(N158="základná",J158,0)</f>
        <v>0</v>
      </c>
      <c r="BF158" s="153">
        <f t="shared" ref="BF158:BF189" si="15">IF(N158="znížená",J158,0)</f>
        <v>0</v>
      </c>
      <c r="BG158" s="153">
        <f t="shared" ref="BG158:BG189" si="16">IF(N158="zákl. prenesená",J158,0)</f>
        <v>0</v>
      </c>
      <c r="BH158" s="153">
        <f t="shared" ref="BH158:BH189" si="17">IF(N158="zníž. prenesená",J158,0)</f>
        <v>0</v>
      </c>
      <c r="BI158" s="153">
        <f t="shared" ref="BI158:BI189" si="18">IF(N158="nulová",J158,0)</f>
        <v>0</v>
      </c>
      <c r="BJ158" s="13" t="s">
        <v>87</v>
      </c>
      <c r="BK158" s="153">
        <f t="shared" ref="BK158:BK189" si="19">ROUND(I158*H158,2)</f>
        <v>0</v>
      </c>
      <c r="BL158" s="13" t="s">
        <v>425</v>
      </c>
      <c r="BM158" s="152" t="s">
        <v>2089</v>
      </c>
    </row>
    <row r="159" spans="2:65" s="1" customFormat="1" ht="44.25" customHeight="1">
      <c r="B159" s="139"/>
      <c r="C159" s="154" t="s">
        <v>300</v>
      </c>
      <c r="D159" s="154" t="s">
        <v>199</v>
      </c>
      <c r="E159" s="155" t="s">
        <v>2090</v>
      </c>
      <c r="F159" s="156" t="s">
        <v>2091</v>
      </c>
      <c r="G159" s="157" t="s">
        <v>307</v>
      </c>
      <c r="H159" s="158">
        <v>1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1290</v>
      </c>
      <c r="AT159" s="152" t="s">
        <v>199</v>
      </c>
      <c r="AU159" s="152" t="s">
        <v>87</v>
      </c>
      <c r="AY159" s="13" t="s">
        <v>164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425</v>
      </c>
      <c r="BM159" s="152" t="s">
        <v>2092</v>
      </c>
    </row>
    <row r="160" spans="2:65" s="1" customFormat="1" ht="21.75" customHeight="1">
      <c r="B160" s="139"/>
      <c r="C160" s="140" t="s">
        <v>304</v>
      </c>
      <c r="D160" s="140" t="s">
        <v>166</v>
      </c>
      <c r="E160" s="141" t="s">
        <v>2093</v>
      </c>
      <c r="F160" s="142" t="s">
        <v>2094</v>
      </c>
      <c r="G160" s="143" t="s">
        <v>307</v>
      </c>
      <c r="H160" s="144">
        <v>42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425</v>
      </c>
      <c r="AT160" s="152" t="s">
        <v>166</v>
      </c>
      <c r="AU160" s="152" t="s">
        <v>87</v>
      </c>
      <c r="AY160" s="13" t="s">
        <v>164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425</v>
      </c>
      <c r="BM160" s="152" t="s">
        <v>2095</v>
      </c>
    </row>
    <row r="161" spans="2:65" s="1" customFormat="1" ht="44.25" customHeight="1">
      <c r="B161" s="139"/>
      <c r="C161" s="154" t="s">
        <v>310</v>
      </c>
      <c r="D161" s="154" t="s">
        <v>199</v>
      </c>
      <c r="E161" s="155" t="s">
        <v>2096</v>
      </c>
      <c r="F161" s="156" t="s">
        <v>2097</v>
      </c>
      <c r="G161" s="157" t="s">
        <v>307</v>
      </c>
      <c r="H161" s="158">
        <v>39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1290</v>
      </c>
      <c r="AT161" s="152" t="s">
        <v>199</v>
      </c>
      <c r="AU161" s="152" t="s">
        <v>87</v>
      </c>
      <c r="AY161" s="13" t="s">
        <v>164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425</v>
      </c>
      <c r="BM161" s="152" t="s">
        <v>2098</v>
      </c>
    </row>
    <row r="162" spans="2:65" s="1" customFormat="1" ht="44.25" customHeight="1">
      <c r="B162" s="139"/>
      <c r="C162" s="154" t="s">
        <v>314</v>
      </c>
      <c r="D162" s="154" t="s">
        <v>199</v>
      </c>
      <c r="E162" s="155" t="s">
        <v>2099</v>
      </c>
      <c r="F162" s="156" t="s">
        <v>2100</v>
      </c>
      <c r="G162" s="157" t="s">
        <v>307</v>
      </c>
      <c r="H162" s="158">
        <v>3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1290</v>
      </c>
      <c r="AT162" s="152" t="s">
        <v>199</v>
      </c>
      <c r="AU162" s="152" t="s">
        <v>87</v>
      </c>
      <c r="AY162" s="13" t="s">
        <v>164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425</v>
      </c>
      <c r="BM162" s="152" t="s">
        <v>2101</v>
      </c>
    </row>
    <row r="163" spans="2:65" s="1" customFormat="1" ht="21.75" customHeight="1">
      <c r="B163" s="139"/>
      <c r="C163" s="140" t="s">
        <v>318</v>
      </c>
      <c r="D163" s="140" t="s">
        <v>166</v>
      </c>
      <c r="E163" s="141" t="s">
        <v>2102</v>
      </c>
      <c r="F163" s="142" t="s">
        <v>2103</v>
      </c>
      <c r="G163" s="143" t="s">
        <v>307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425</v>
      </c>
      <c r="AT163" s="152" t="s">
        <v>166</v>
      </c>
      <c r="AU163" s="152" t="s">
        <v>87</v>
      </c>
      <c r="AY163" s="13" t="s">
        <v>164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425</v>
      </c>
      <c r="BM163" s="152" t="s">
        <v>2104</v>
      </c>
    </row>
    <row r="164" spans="2:65" s="1" customFormat="1" ht="44.25" customHeight="1">
      <c r="B164" s="139"/>
      <c r="C164" s="154" t="s">
        <v>322</v>
      </c>
      <c r="D164" s="154" t="s">
        <v>199</v>
      </c>
      <c r="E164" s="155" t="s">
        <v>2105</v>
      </c>
      <c r="F164" s="156" t="s">
        <v>2106</v>
      </c>
      <c r="G164" s="157" t="s">
        <v>307</v>
      </c>
      <c r="H164" s="158">
        <v>2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1290</v>
      </c>
      <c r="AT164" s="152" t="s">
        <v>199</v>
      </c>
      <c r="AU164" s="152" t="s">
        <v>87</v>
      </c>
      <c r="AY164" s="13" t="s">
        <v>164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425</v>
      </c>
      <c r="BM164" s="152" t="s">
        <v>2107</v>
      </c>
    </row>
    <row r="165" spans="2:65" s="1" customFormat="1" ht="24.15" customHeight="1">
      <c r="B165" s="139"/>
      <c r="C165" s="140" t="s">
        <v>326</v>
      </c>
      <c r="D165" s="140" t="s">
        <v>166</v>
      </c>
      <c r="E165" s="141" t="s">
        <v>2108</v>
      </c>
      <c r="F165" s="142" t="s">
        <v>2109</v>
      </c>
      <c r="G165" s="143" t="s">
        <v>307</v>
      </c>
      <c r="H165" s="144">
        <v>7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425</v>
      </c>
      <c r="AT165" s="152" t="s">
        <v>166</v>
      </c>
      <c r="AU165" s="152" t="s">
        <v>87</v>
      </c>
      <c r="AY165" s="13" t="s">
        <v>164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425</v>
      </c>
      <c r="BM165" s="152" t="s">
        <v>2110</v>
      </c>
    </row>
    <row r="166" spans="2:65" s="1" customFormat="1" ht="55.5" customHeight="1">
      <c r="B166" s="139"/>
      <c r="C166" s="154" t="s">
        <v>330</v>
      </c>
      <c r="D166" s="154" t="s">
        <v>199</v>
      </c>
      <c r="E166" s="155" t="s">
        <v>2111</v>
      </c>
      <c r="F166" s="156" t="s">
        <v>2112</v>
      </c>
      <c r="G166" s="157" t="s">
        <v>307</v>
      </c>
      <c r="H166" s="158">
        <v>2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1290</v>
      </c>
      <c r="AT166" s="152" t="s">
        <v>199</v>
      </c>
      <c r="AU166" s="152" t="s">
        <v>87</v>
      </c>
      <c r="AY166" s="13" t="s">
        <v>164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425</v>
      </c>
      <c r="BM166" s="152" t="s">
        <v>2113</v>
      </c>
    </row>
    <row r="167" spans="2:65" s="1" customFormat="1" ht="55.5" customHeight="1">
      <c r="B167" s="139"/>
      <c r="C167" s="154" t="s">
        <v>334</v>
      </c>
      <c r="D167" s="154" t="s">
        <v>199</v>
      </c>
      <c r="E167" s="155" t="s">
        <v>2114</v>
      </c>
      <c r="F167" s="156" t="s">
        <v>2115</v>
      </c>
      <c r="G167" s="157" t="s">
        <v>307</v>
      </c>
      <c r="H167" s="158">
        <v>5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1290</v>
      </c>
      <c r="AT167" s="152" t="s">
        <v>199</v>
      </c>
      <c r="AU167" s="152" t="s">
        <v>87</v>
      </c>
      <c r="AY167" s="13" t="s">
        <v>164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425</v>
      </c>
      <c r="BM167" s="152" t="s">
        <v>2116</v>
      </c>
    </row>
    <row r="168" spans="2:65" s="1" customFormat="1" ht="24.15" customHeight="1">
      <c r="B168" s="139"/>
      <c r="C168" s="140" t="s">
        <v>338</v>
      </c>
      <c r="D168" s="140" t="s">
        <v>166</v>
      </c>
      <c r="E168" s="141" t="s">
        <v>2117</v>
      </c>
      <c r="F168" s="142" t="s">
        <v>2118</v>
      </c>
      <c r="G168" s="143" t="s">
        <v>298</v>
      </c>
      <c r="H168" s="144">
        <v>70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425</v>
      </c>
      <c r="AT168" s="152" t="s">
        <v>166</v>
      </c>
      <c r="AU168" s="152" t="s">
        <v>87</v>
      </c>
      <c r="AY168" s="13" t="s">
        <v>164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425</v>
      </c>
      <c r="BM168" s="152" t="s">
        <v>2119</v>
      </c>
    </row>
    <row r="169" spans="2:65" s="1" customFormat="1" ht="16.5" customHeight="1">
      <c r="B169" s="139"/>
      <c r="C169" s="154" t="s">
        <v>342</v>
      </c>
      <c r="D169" s="154" t="s">
        <v>199</v>
      </c>
      <c r="E169" s="155" t="s">
        <v>2120</v>
      </c>
      <c r="F169" s="156" t="s">
        <v>2121</v>
      </c>
      <c r="G169" s="157" t="s">
        <v>685</v>
      </c>
      <c r="H169" s="158">
        <v>65.94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1290</v>
      </c>
      <c r="AT169" s="152" t="s">
        <v>199</v>
      </c>
      <c r="AU169" s="152" t="s">
        <v>87</v>
      </c>
      <c r="AY169" s="13" t="s">
        <v>164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425</v>
      </c>
      <c r="BM169" s="152" t="s">
        <v>2122</v>
      </c>
    </row>
    <row r="170" spans="2:65" s="1" customFormat="1" ht="24.15" customHeight="1">
      <c r="B170" s="139"/>
      <c r="C170" s="140" t="s">
        <v>348</v>
      </c>
      <c r="D170" s="140" t="s">
        <v>166</v>
      </c>
      <c r="E170" s="141" t="s">
        <v>2123</v>
      </c>
      <c r="F170" s="142" t="s">
        <v>2124</v>
      </c>
      <c r="G170" s="143" t="s">
        <v>298</v>
      </c>
      <c r="H170" s="144">
        <v>20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425</v>
      </c>
      <c r="AT170" s="152" t="s">
        <v>166</v>
      </c>
      <c r="AU170" s="152" t="s">
        <v>87</v>
      </c>
      <c r="AY170" s="13" t="s">
        <v>164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425</v>
      </c>
      <c r="BM170" s="152" t="s">
        <v>2125</v>
      </c>
    </row>
    <row r="171" spans="2:65" s="1" customFormat="1" ht="16.5" customHeight="1">
      <c r="B171" s="139"/>
      <c r="C171" s="154" t="s">
        <v>356</v>
      </c>
      <c r="D171" s="154" t="s">
        <v>199</v>
      </c>
      <c r="E171" s="155" t="s">
        <v>2126</v>
      </c>
      <c r="F171" s="156" t="s">
        <v>2127</v>
      </c>
      <c r="G171" s="157" t="s">
        <v>685</v>
      </c>
      <c r="H171" s="158">
        <v>12.5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1290</v>
      </c>
      <c r="AT171" s="152" t="s">
        <v>199</v>
      </c>
      <c r="AU171" s="152" t="s">
        <v>87</v>
      </c>
      <c r="AY171" s="13" t="s">
        <v>164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425</v>
      </c>
      <c r="BM171" s="152" t="s">
        <v>2128</v>
      </c>
    </row>
    <row r="172" spans="2:65" s="1" customFormat="1" ht="21.75" customHeight="1">
      <c r="B172" s="139"/>
      <c r="C172" s="140" t="s">
        <v>361</v>
      </c>
      <c r="D172" s="140" t="s">
        <v>166</v>
      </c>
      <c r="E172" s="141" t="s">
        <v>2129</v>
      </c>
      <c r="F172" s="142" t="s">
        <v>2130</v>
      </c>
      <c r="G172" s="143" t="s">
        <v>307</v>
      </c>
      <c r="H172" s="144">
        <v>1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425</v>
      </c>
      <c r="AT172" s="152" t="s">
        <v>166</v>
      </c>
      <c r="AU172" s="152" t="s">
        <v>87</v>
      </c>
      <c r="AY172" s="13" t="s">
        <v>164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425</v>
      </c>
      <c r="BM172" s="152" t="s">
        <v>2131</v>
      </c>
    </row>
    <row r="173" spans="2:65" s="1" customFormat="1" ht="24.15" customHeight="1">
      <c r="B173" s="139"/>
      <c r="C173" s="154" t="s">
        <v>365</v>
      </c>
      <c r="D173" s="154" t="s">
        <v>199</v>
      </c>
      <c r="E173" s="155" t="s">
        <v>2132</v>
      </c>
      <c r="F173" s="156" t="s">
        <v>2133</v>
      </c>
      <c r="G173" s="157" t="s">
        <v>307</v>
      </c>
      <c r="H173" s="158">
        <v>1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1290</v>
      </c>
      <c r="AT173" s="152" t="s">
        <v>199</v>
      </c>
      <c r="AU173" s="152" t="s">
        <v>87</v>
      </c>
      <c r="AY173" s="13" t="s">
        <v>164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425</v>
      </c>
      <c r="BM173" s="152" t="s">
        <v>2134</v>
      </c>
    </row>
    <row r="174" spans="2:65" s="1" customFormat="1" ht="16.5" customHeight="1">
      <c r="B174" s="139"/>
      <c r="C174" s="154" t="s">
        <v>369</v>
      </c>
      <c r="D174" s="154" t="s">
        <v>199</v>
      </c>
      <c r="E174" s="155" t="s">
        <v>2135</v>
      </c>
      <c r="F174" s="156" t="s">
        <v>2136</v>
      </c>
      <c r="G174" s="157" t="s">
        <v>307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1290</v>
      </c>
      <c r="AT174" s="152" t="s">
        <v>199</v>
      </c>
      <c r="AU174" s="152" t="s">
        <v>87</v>
      </c>
      <c r="AY174" s="13" t="s">
        <v>164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425</v>
      </c>
      <c r="BM174" s="152" t="s">
        <v>2137</v>
      </c>
    </row>
    <row r="175" spans="2:65" s="1" customFormat="1" ht="16.5" customHeight="1">
      <c r="B175" s="139"/>
      <c r="C175" s="140" t="s">
        <v>373</v>
      </c>
      <c r="D175" s="140" t="s">
        <v>166</v>
      </c>
      <c r="E175" s="141" t="s">
        <v>2138</v>
      </c>
      <c r="F175" s="142" t="s">
        <v>2139</v>
      </c>
      <c r="G175" s="143" t="s">
        <v>307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425</v>
      </c>
      <c r="AT175" s="152" t="s">
        <v>166</v>
      </c>
      <c r="AU175" s="152" t="s">
        <v>87</v>
      </c>
      <c r="AY175" s="13" t="s">
        <v>164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425</v>
      </c>
      <c r="BM175" s="152" t="s">
        <v>2140</v>
      </c>
    </row>
    <row r="176" spans="2:65" s="1" customFormat="1" ht="16.5" customHeight="1">
      <c r="B176" s="139"/>
      <c r="C176" s="154" t="s">
        <v>375</v>
      </c>
      <c r="D176" s="154" t="s">
        <v>199</v>
      </c>
      <c r="E176" s="155" t="s">
        <v>2141</v>
      </c>
      <c r="F176" s="156" t="s">
        <v>2142</v>
      </c>
      <c r="G176" s="157" t="s">
        <v>307</v>
      </c>
      <c r="H176" s="158">
        <v>2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1290</v>
      </c>
      <c r="AT176" s="152" t="s">
        <v>199</v>
      </c>
      <c r="AU176" s="152" t="s">
        <v>87</v>
      </c>
      <c r="AY176" s="13" t="s">
        <v>164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425</v>
      </c>
      <c r="BM176" s="152" t="s">
        <v>2143</v>
      </c>
    </row>
    <row r="177" spans="2:65" s="1" customFormat="1" ht="24.15" customHeight="1">
      <c r="B177" s="139"/>
      <c r="C177" s="154" t="s">
        <v>377</v>
      </c>
      <c r="D177" s="154" t="s">
        <v>199</v>
      </c>
      <c r="E177" s="155" t="s">
        <v>2144</v>
      </c>
      <c r="F177" s="156" t="s">
        <v>2145</v>
      </c>
      <c r="G177" s="157" t="s">
        <v>307</v>
      </c>
      <c r="H177" s="158">
        <v>2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1290</v>
      </c>
      <c r="AT177" s="152" t="s">
        <v>199</v>
      </c>
      <c r="AU177" s="152" t="s">
        <v>87</v>
      </c>
      <c r="AY177" s="13" t="s">
        <v>164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425</v>
      </c>
      <c r="BM177" s="152" t="s">
        <v>2146</v>
      </c>
    </row>
    <row r="178" spans="2:65" s="1" customFormat="1" ht="16.5" customHeight="1">
      <c r="B178" s="139"/>
      <c r="C178" s="140" t="s">
        <v>381</v>
      </c>
      <c r="D178" s="140" t="s">
        <v>166</v>
      </c>
      <c r="E178" s="141" t="s">
        <v>2147</v>
      </c>
      <c r="F178" s="142" t="s">
        <v>2148</v>
      </c>
      <c r="G178" s="143" t="s">
        <v>307</v>
      </c>
      <c r="H178" s="144">
        <v>6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425</v>
      </c>
      <c r="AT178" s="152" t="s">
        <v>166</v>
      </c>
      <c r="AU178" s="152" t="s">
        <v>87</v>
      </c>
      <c r="AY178" s="13" t="s">
        <v>164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87</v>
      </c>
      <c r="BK178" s="153">
        <f t="shared" si="19"/>
        <v>0</v>
      </c>
      <c r="BL178" s="13" t="s">
        <v>425</v>
      </c>
      <c r="BM178" s="152" t="s">
        <v>2149</v>
      </c>
    </row>
    <row r="179" spans="2:65" s="1" customFormat="1" ht="16.5" customHeight="1">
      <c r="B179" s="139"/>
      <c r="C179" s="154" t="s">
        <v>385</v>
      </c>
      <c r="D179" s="154" t="s">
        <v>199</v>
      </c>
      <c r="E179" s="155" t="s">
        <v>2150</v>
      </c>
      <c r="F179" s="156" t="s">
        <v>2151</v>
      </c>
      <c r="G179" s="157" t="s">
        <v>307</v>
      </c>
      <c r="H179" s="158">
        <v>6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1290</v>
      </c>
      <c r="AT179" s="152" t="s">
        <v>199</v>
      </c>
      <c r="AU179" s="152" t="s">
        <v>87</v>
      </c>
      <c r="AY179" s="13" t="s">
        <v>164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87</v>
      </c>
      <c r="BK179" s="153">
        <f t="shared" si="19"/>
        <v>0</v>
      </c>
      <c r="BL179" s="13" t="s">
        <v>425</v>
      </c>
      <c r="BM179" s="152" t="s">
        <v>2152</v>
      </c>
    </row>
    <row r="180" spans="2:65" s="1" customFormat="1" ht="16.5" customHeight="1">
      <c r="B180" s="139"/>
      <c r="C180" s="154" t="s">
        <v>389</v>
      </c>
      <c r="D180" s="154" t="s">
        <v>199</v>
      </c>
      <c r="E180" s="155" t="s">
        <v>2153</v>
      </c>
      <c r="F180" s="156" t="s">
        <v>2154</v>
      </c>
      <c r="G180" s="157" t="s">
        <v>307</v>
      </c>
      <c r="H180" s="158">
        <v>1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40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1290</v>
      </c>
      <c r="AT180" s="152" t="s">
        <v>199</v>
      </c>
      <c r="AU180" s="152" t="s">
        <v>87</v>
      </c>
      <c r="AY180" s="13" t="s">
        <v>164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87</v>
      </c>
      <c r="BK180" s="153">
        <f t="shared" si="19"/>
        <v>0</v>
      </c>
      <c r="BL180" s="13" t="s">
        <v>425</v>
      </c>
      <c r="BM180" s="152" t="s">
        <v>2155</v>
      </c>
    </row>
    <row r="181" spans="2:65" s="1" customFormat="1" ht="16.5" customHeight="1">
      <c r="B181" s="139"/>
      <c r="C181" s="154" t="s">
        <v>393</v>
      </c>
      <c r="D181" s="154" t="s">
        <v>199</v>
      </c>
      <c r="E181" s="155" t="s">
        <v>2156</v>
      </c>
      <c r="F181" s="156" t="s">
        <v>2157</v>
      </c>
      <c r="G181" s="157" t="s">
        <v>307</v>
      </c>
      <c r="H181" s="158">
        <v>1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40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1290</v>
      </c>
      <c r="AT181" s="152" t="s">
        <v>199</v>
      </c>
      <c r="AU181" s="152" t="s">
        <v>87</v>
      </c>
      <c r="AY181" s="13" t="s">
        <v>164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87</v>
      </c>
      <c r="BK181" s="153">
        <f t="shared" si="19"/>
        <v>0</v>
      </c>
      <c r="BL181" s="13" t="s">
        <v>425</v>
      </c>
      <c r="BM181" s="152" t="s">
        <v>2158</v>
      </c>
    </row>
    <row r="182" spans="2:65" s="1" customFormat="1" ht="16.5" customHeight="1">
      <c r="B182" s="139"/>
      <c r="C182" s="154" t="s">
        <v>397</v>
      </c>
      <c r="D182" s="154" t="s">
        <v>199</v>
      </c>
      <c r="E182" s="155" t="s">
        <v>2159</v>
      </c>
      <c r="F182" s="156" t="s">
        <v>2160</v>
      </c>
      <c r="G182" s="157" t="s">
        <v>307</v>
      </c>
      <c r="H182" s="158">
        <v>1</v>
      </c>
      <c r="I182" s="159"/>
      <c r="J182" s="160">
        <f t="shared" si="10"/>
        <v>0</v>
      </c>
      <c r="K182" s="161"/>
      <c r="L182" s="162"/>
      <c r="M182" s="163" t="s">
        <v>1</v>
      </c>
      <c r="N182" s="164" t="s">
        <v>40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1290</v>
      </c>
      <c r="AT182" s="152" t="s">
        <v>199</v>
      </c>
      <c r="AU182" s="152" t="s">
        <v>87</v>
      </c>
      <c r="AY182" s="13" t="s">
        <v>164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87</v>
      </c>
      <c r="BK182" s="153">
        <f t="shared" si="19"/>
        <v>0</v>
      </c>
      <c r="BL182" s="13" t="s">
        <v>425</v>
      </c>
      <c r="BM182" s="152" t="s">
        <v>2161</v>
      </c>
    </row>
    <row r="183" spans="2:65" s="1" customFormat="1" ht="16.5" customHeight="1">
      <c r="B183" s="139"/>
      <c r="C183" s="154" t="s">
        <v>401</v>
      </c>
      <c r="D183" s="154" t="s">
        <v>199</v>
      </c>
      <c r="E183" s="155" t="s">
        <v>2162</v>
      </c>
      <c r="F183" s="156" t="s">
        <v>2163</v>
      </c>
      <c r="G183" s="157" t="s">
        <v>307</v>
      </c>
      <c r="H183" s="158">
        <v>1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40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1290</v>
      </c>
      <c r="AT183" s="152" t="s">
        <v>199</v>
      </c>
      <c r="AU183" s="152" t="s">
        <v>87</v>
      </c>
      <c r="AY183" s="13" t="s">
        <v>164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87</v>
      </c>
      <c r="BK183" s="153">
        <f t="shared" si="19"/>
        <v>0</v>
      </c>
      <c r="BL183" s="13" t="s">
        <v>425</v>
      </c>
      <c r="BM183" s="152" t="s">
        <v>2164</v>
      </c>
    </row>
    <row r="184" spans="2:65" s="1" customFormat="1" ht="16.5" customHeight="1">
      <c r="B184" s="139"/>
      <c r="C184" s="154" t="s">
        <v>405</v>
      </c>
      <c r="D184" s="154" t="s">
        <v>199</v>
      </c>
      <c r="E184" s="155" t="s">
        <v>2165</v>
      </c>
      <c r="F184" s="156" t="s">
        <v>2166</v>
      </c>
      <c r="G184" s="157" t="s">
        <v>307</v>
      </c>
      <c r="H184" s="158">
        <v>1</v>
      </c>
      <c r="I184" s="159"/>
      <c r="J184" s="160">
        <f t="shared" si="10"/>
        <v>0</v>
      </c>
      <c r="K184" s="161"/>
      <c r="L184" s="162"/>
      <c r="M184" s="163" t="s">
        <v>1</v>
      </c>
      <c r="N184" s="164" t="s">
        <v>40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1290</v>
      </c>
      <c r="AT184" s="152" t="s">
        <v>199</v>
      </c>
      <c r="AU184" s="152" t="s">
        <v>87</v>
      </c>
      <c r="AY184" s="13" t="s">
        <v>164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87</v>
      </c>
      <c r="BK184" s="153">
        <f t="shared" si="19"/>
        <v>0</v>
      </c>
      <c r="BL184" s="13" t="s">
        <v>425</v>
      </c>
      <c r="BM184" s="152" t="s">
        <v>2167</v>
      </c>
    </row>
    <row r="185" spans="2:65" s="1" customFormat="1" ht="16.5" customHeight="1">
      <c r="B185" s="139"/>
      <c r="C185" s="154" t="s">
        <v>409</v>
      </c>
      <c r="D185" s="154" t="s">
        <v>199</v>
      </c>
      <c r="E185" s="155" t="s">
        <v>2168</v>
      </c>
      <c r="F185" s="156" t="s">
        <v>2169</v>
      </c>
      <c r="G185" s="157" t="s">
        <v>307</v>
      </c>
      <c r="H185" s="158">
        <v>1</v>
      </c>
      <c r="I185" s="159"/>
      <c r="J185" s="160">
        <f t="shared" si="10"/>
        <v>0</v>
      </c>
      <c r="K185" s="161"/>
      <c r="L185" s="162"/>
      <c r="M185" s="163" t="s">
        <v>1</v>
      </c>
      <c r="N185" s="164" t="s">
        <v>40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1290</v>
      </c>
      <c r="AT185" s="152" t="s">
        <v>199</v>
      </c>
      <c r="AU185" s="152" t="s">
        <v>87</v>
      </c>
      <c r="AY185" s="13" t="s">
        <v>164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87</v>
      </c>
      <c r="BK185" s="153">
        <f t="shared" si="19"/>
        <v>0</v>
      </c>
      <c r="BL185" s="13" t="s">
        <v>425</v>
      </c>
      <c r="BM185" s="152" t="s">
        <v>2170</v>
      </c>
    </row>
    <row r="186" spans="2:65" s="1" customFormat="1" ht="21.75" customHeight="1">
      <c r="B186" s="139"/>
      <c r="C186" s="140" t="s">
        <v>413</v>
      </c>
      <c r="D186" s="140" t="s">
        <v>166</v>
      </c>
      <c r="E186" s="141" t="s">
        <v>2171</v>
      </c>
      <c r="F186" s="142" t="s">
        <v>2172</v>
      </c>
      <c r="G186" s="143" t="s">
        <v>307</v>
      </c>
      <c r="H186" s="144">
        <v>86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40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425</v>
      </c>
      <c r="AT186" s="152" t="s">
        <v>166</v>
      </c>
      <c r="AU186" s="152" t="s">
        <v>87</v>
      </c>
      <c r="AY186" s="13" t="s">
        <v>164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87</v>
      </c>
      <c r="BK186" s="153">
        <f t="shared" si="19"/>
        <v>0</v>
      </c>
      <c r="BL186" s="13" t="s">
        <v>425</v>
      </c>
      <c r="BM186" s="152" t="s">
        <v>2173</v>
      </c>
    </row>
    <row r="187" spans="2:65" s="1" customFormat="1" ht="24.15" customHeight="1">
      <c r="B187" s="139"/>
      <c r="C187" s="154" t="s">
        <v>417</v>
      </c>
      <c r="D187" s="154" t="s">
        <v>199</v>
      </c>
      <c r="E187" s="155" t="s">
        <v>2174</v>
      </c>
      <c r="F187" s="156" t="s">
        <v>2175</v>
      </c>
      <c r="G187" s="157" t="s">
        <v>307</v>
      </c>
      <c r="H187" s="158">
        <v>86</v>
      </c>
      <c r="I187" s="159"/>
      <c r="J187" s="160">
        <f t="shared" si="10"/>
        <v>0</v>
      </c>
      <c r="K187" s="161"/>
      <c r="L187" s="162"/>
      <c r="M187" s="163" t="s">
        <v>1</v>
      </c>
      <c r="N187" s="164" t="s">
        <v>40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1290</v>
      </c>
      <c r="AT187" s="152" t="s">
        <v>199</v>
      </c>
      <c r="AU187" s="152" t="s">
        <v>87</v>
      </c>
      <c r="AY187" s="13" t="s">
        <v>164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87</v>
      </c>
      <c r="BK187" s="153">
        <f t="shared" si="19"/>
        <v>0</v>
      </c>
      <c r="BL187" s="13" t="s">
        <v>425</v>
      </c>
      <c r="BM187" s="152" t="s">
        <v>2176</v>
      </c>
    </row>
    <row r="188" spans="2:65" s="1" customFormat="1" ht="21.75" customHeight="1">
      <c r="B188" s="139"/>
      <c r="C188" s="140" t="s">
        <v>421</v>
      </c>
      <c r="D188" s="140" t="s">
        <v>166</v>
      </c>
      <c r="E188" s="141" t="s">
        <v>2177</v>
      </c>
      <c r="F188" s="142" t="s">
        <v>2178</v>
      </c>
      <c r="G188" s="143" t="s">
        <v>307</v>
      </c>
      <c r="H188" s="144">
        <v>34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40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425</v>
      </c>
      <c r="AT188" s="152" t="s">
        <v>166</v>
      </c>
      <c r="AU188" s="152" t="s">
        <v>87</v>
      </c>
      <c r="AY188" s="13" t="s">
        <v>164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87</v>
      </c>
      <c r="BK188" s="153">
        <f t="shared" si="19"/>
        <v>0</v>
      </c>
      <c r="BL188" s="13" t="s">
        <v>425</v>
      </c>
      <c r="BM188" s="152" t="s">
        <v>2179</v>
      </c>
    </row>
    <row r="189" spans="2:65" s="1" customFormat="1" ht="24.15" customHeight="1">
      <c r="B189" s="139"/>
      <c r="C189" s="154" t="s">
        <v>425</v>
      </c>
      <c r="D189" s="154" t="s">
        <v>199</v>
      </c>
      <c r="E189" s="155" t="s">
        <v>2180</v>
      </c>
      <c r="F189" s="156" t="s">
        <v>2181</v>
      </c>
      <c r="G189" s="157" t="s">
        <v>307</v>
      </c>
      <c r="H189" s="158">
        <v>34</v>
      </c>
      <c r="I189" s="159"/>
      <c r="J189" s="160">
        <f t="shared" si="10"/>
        <v>0</v>
      </c>
      <c r="K189" s="161"/>
      <c r="L189" s="162"/>
      <c r="M189" s="163" t="s">
        <v>1</v>
      </c>
      <c r="N189" s="164" t="s">
        <v>40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1290</v>
      </c>
      <c r="AT189" s="152" t="s">
        <v>199</v>
      </c>
      <c r="AU189" s="152" t="s">
        <v>87</v>
      </c>
      <c r="AY189" s="13" t="s">
        <v>164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87</v>
      </c>
      <c r="BK189" s="153">
        <f t="shared" si="19"/>
        <v>0</v>
      </c>
      <c r="BL189" s="13" t="s">
        <v>425</v>
      </c>
      <c r="BM189" s="152" t="s">
        <v>2182</v>
      </c>
    </row>
    <row r="190" spans="2:65" s="1" customFormat="1" ht="21.75" customHeight="1">
      <c r="B190" s="139"/>
      <c r="C190" s="140" t="s">
        <v>432</v>
      </c>
      <c r="D190" s="140" t="s">
        <v>166</v>
      </c>
      <c r="E190" s="141" t="s">
        <v>2183</v>
      </c>
      <c r="F190" s="142" t="s">
        <v>2184</v>
      </c>
      <c r="G190" s="143" t="s">
        <v>307</v>
      </c>
      <c r="H190" s="144">
        <v>10</v>
      </c>
      <c r="I190" s="145"/>
      <c r="J190" s="146">
        <f t="shared" ref="J190:J221" si="20">ROUND(I190*H190,2)</f>
        <v>0</v>
      </c>
      <c r="K190" s="147"/>
      <c r="L190" s="28"/>
      <c r="M190" s="148" t="s">
        <v>1</v>
      </c>
      <c r="N190" s="149" t="s">
        <v>40</v>
      </c>
      <c r="P190" s="150">
        <f t="shared" ref="P190:P221" si="21">O190*H190</f>
        <v>0</v>
      </c>
      <c r="Q190" s="150">
        <v>0</v>
      </c>
      <c r="R190" s="150">
        <f t="shared" ref="R190:R221" si="22">Q190*H190</f>
        <v>0</v>
      </c>
      <c r="S190" s="150">
        <v>0</v>
      </c>
      <c r="T190" s="151">
        <f t="shared" ref="T190:T221" si="23">S190*H190</f>
        <v>0</v>
      </c>
      <c r="AR190" s="152" t="s">
        <v>425</v>
      </c>
      <c r="AT190" s="152" t="s">
        <v>166</v>
      </c>
      <c r="AU190" s="152" t="s">
        <v>87</v>
      </c>
      <c r="AY190" s="13" t="s">
        <v>164</v>
      </c>
      <c r="BE190" s="153">
        <f t="shared" ref="BE190:BE224" si="24">IF(N190="základná",J190,0)</f>
        <v>0</v>
      </c>
      <c r="BF190" s="153">
        <f t="shared" ref="BF190:BF224" si="25">IF(N190="znížená",J190,0)</f>
        <v>0</v>
      </c>
      <c r="BG190" s="153">
        <f t="shared" ref="BG190:BG224" si="26">IF(N190="zákl. prenesená",J190,0)</f>
        <v>0</v>
      </c>
      <c r="BH190" s="153">
        <f t="shared" ref="BH190:BH224" si="27">IF(N190="zníž. prenesená",J190,0)</f>
        <v>0</v>
      </c>
      <c r="BI190" s="153">
        <f t="shared" ref="BI190:BI224" si="28">IF(N190="nulová",J190,0)</f>
        <v>0</v>
      </c>
      <c r="BJ190" s="13" t="s">
        <v>87</v>
      </c>
      <c r="BK190" s="153">
        <f t="shared" ref="BK190:BK224" si="29">ROUND(I190*H190,2)</f>
        <v>0</v>
      </c>
      <c r="BL190" s="13" t="s">
        <v>425</v>
      </c>
      <c r="BM190" s="152" t="s">
        <v>2185</v>
      </c>
    </row>
    <row r="191" spans="2:65" s="1" customFormat="1" ht="16.5" customHeight="1">
      <c r="B191" s="139"/>
      <c r="C191" s="154" t="s">
        <v>436</v>
      </c>
      <c r="D191" s="154" t="s">
        <v>199</v>
      </c>
      <c r="E191" s="155" t="s">
        <v>2186</v>
      </c>
      <c r="F191" s="156" t="s">
        <v>2187</v>
      </c>
      <c r="G191" s="157" t="s">
        <v>307</v>
      </c>
      <c r="H191" s="158">
        <v>10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1290</v>
      </c>
      <c r="AT191" s="152" t="s">
        <v>199</v>
      </c>
      <c r="AU191" s="152" t="s">
        <v>87</v>
      </c>
      <c r="AY191" s="13" t="s">
        <v>164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425</v>
      </c>
      <c r="BM191" s="152" t="s">
        <v>2188</v>
      </c>
    </row>
    <row r="192" spans="2:65" s="1" customFormat="1" ht="16.5" customHeight="1">
      <c r="B192" s="139"/>
      <c r="C192" s="140" t="s">
        <v>440</v>
      </c>
      <c r="D192" s="140" t="s">
        <v>166</v>
      </c>
      <c r="E192" s="141" t="s">
        <v>2189</v>
      </c>
      <c r="F192" s="142" t="s">
        <v>2190</v>
      </c>
      <c r="G192" s="143" t="s">
        <v>307</v>
      </c>
      <c r="H192" s="144">
        <v>48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425</v>
      </c>
      <c r="AT192" s="152" t="s">
        <v>166</v>
      </c>
      <c r="AU192" s="152" t="s">
        <v>87</v>
      </c>
      <c r="AY192" s="13" t="s">
        <v>164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425</v>
      </c>
      <c r="BM192" s="152" t="s">
        <v>2191</v>
      </c>
    </row>
    <row r="193" spans="2:65" s="1" customFormat="1" ht="24.15" customHeight="1">
      <c r="B193" s="139"/>
      <c r="C193" s="154" t="s">
        <v>444</v>
      </c>
      <c r="D193" s="154" t="s">
        <v>199</v>
      </c>
      <c r="E193" s="155" t="s">
        <v>2192</v>
      </c>
      <c r="F193" s="156" t="s">
        <v>2193</v>
      </c>
      <c r="G193" s="157" t="s">
        <v>307</v>
      </c>
      <c r="H193" s="158">
        <v>48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1290</v>
      </c>
      <c r="AT193" s="152" t="s">
        <v>199</v>
      </c>
      <c r="AU193" s="152" t="s">
        <v>87</v>
      </c>
      <c r="AY193" s="13" t="s">
        <v>164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425</v>
      </c>
      <c r="BM193" s="152" t="s">
        <v>2194</v>
      </c>
    </row>
    <row r="194" spans="2:65" s="1" customFormat="1" ht="16.5" customHeight="1">
      <c r="B194" s="139"/>
      <c r="C194" s="140" t="s">
        <v>448</v>
      </c>
      <c r="D194" s="140" t="s">
        <v>166</v>
      </c>
      <c r="E194" s="141" t="s">
        <v>2195</v>
      </c>
      <c r="F194" s="142" t="s">
        <v>2196</v>
      </c>
      <c r="G194" s="143" t="s">
        <v>307</v>
      </c>
      <c r="H194" s="144">
        <v>6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425</v>
      </c>
      <c r="AT194" s="152" t="s">
        <v>166</v>
      </c>
      <c r="AU194" s="152" t="s">
        <v>87</v>
      </c>
      <c r="AY194" s="13" t="s">
        <v>164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425</v>
      </c>
      <c r="BM194" s="152" t="s">
        <v>2197</v>
      </c>
    </row>
    <row r="195" spans="2:65" s="1" customFormat="1" ht="16.5" customHeight="1">
      <c r="B195" s="139"/>
      <c r="C195" s="154" t="s">
        <v>452</v>
      </c>
      <c r="D195" s="154" t="s">
        <v>199</v>
      </c>
      <c r="E195" s="155" t="s">
        <v>2198</v>
      </c>
      <c r="F195" s="156" t="s">
        <v>2199</v>
      </c>
      <c r="G195" s="157" t="s">
        <v>307</v>
      </c>
      <c r="H195" s="158">
        <v>6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40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1290</v>
      </c>
      <c r="AT195" s="152" t="s">
        <v>199</v>
      </c>
      <c r="AU195" s="152" t="s">
        <v>87</v>
      </c>
      <c r="AY195" s="13" t="s">
        <v>164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425</v>
      </c>
      <c r="BM195" s="152" t="s">
        <v>2200</v>
      </c>
    </row>
    <row r="196" spans="2:65" s="1" customFormat="1" ht="16.5" customHeight="1">
      <c r="B196" s="139"/>
      <c r="C196" s="140" t="s">
        <v>456</v>
      </c>
      <c r="D196" s="140" t="s">
        <v>166</v>
      </c>
      <c r="E196" s="141" t="s">
        <v>2201</v>
      </c>
      <c r="F196" s="142" t="s">
        <v>2202</v>
      </c>
      <c r="G196" s="143" t="s">
        <v>307</v>
      </c>
      <c r="H196" s="144">
        <v>6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40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425</v>
      </c>
      <c r="AT196" s="152" t="s">
        <v>166</v>
      </c>
      <c r="AU196" s="152" t="s">
        <v>87</v>
      </c>
      <c r="AY196" s="13" t="s">
        <v>164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425</v>
      </c>
      <c r="BM196" s="152" t="s">
        <v>2203</v>
      </c>
    </row>
    <row r="197" spans="2:65" s="1" customFormat="1" ht="16.5" customHeight="1">
      <c r="B197" s="139"/>
      <c r="C197" s="154" t="s">
        <v>460</v>
      </c>
      <c r="D197" s="154" t="s">
        <v>199</v>
      </c>
      <c r="E197" s="155" t="s">
        <v>2204</v>
      </c>
      <c r="F197" s="156" t="s">
        <v>2205</v>
      </c>
      <c r="G197" s="157" t="s">
        <v>307</v>
      </c>
      <c r="H197" s="158">
        <v>6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40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1290</v>
      </c>
      <c r="AT197" s="152" t="s">
        <v>199</v>
      </c>
      <c r="AU197" s="152" t="s">
        <v>87</v>
      </c>
      <c r="AY197" s="13" t="s">
        <v>164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425</v>
      </c>
      <c r="BM197" s="152" t="s">
        <v>2206</v>
      </c>
    </row>
    <row r="198" spans="2:65" s="1" customFormat="1" ht="24.15" customHeight="1">
      <c r="B198" s="139"/>
      <c r="C198" s="140" t="s">
        <v>464</v>
      </c>
      <c r="D198" s="140" t="s">
        <v>166</v>
      </c>
      <c r="E198" s="141" t="s">
        <v>2207</v>
      </c>
      <c r="F198" s="142" t="s">
        <v>2208</v>
      </c>
      <c r="G198" s="143" t="s">
        <v>307</v>
      </c>
      <c r="H198" s="144">
        <v>6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40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425</v>
      </c>
      <c r="AT198" s="152" t="s">
        <v>166</v>
      </c>
      <c r="AU198" s="152" t="s">
        <v>87</v>
      </c>
      <c r="AY198" s="13" t="s">
        <v>164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425</v>
      </c>
      <c r="BM198" s="152" t="s">
        <v>2209</v>
      </c>
    </row>
    <row r="199" spans="2:65" s="1" customFormat="1" ht="24.15" customHeight="1">
      <c r="B199" s="139"/>
      <c r="C199" s="154" t="s">
        <v>470</v>
      </c>
      <c r="D199" s="154" t="s">
        <v>199</v>
      </c>
      <c r="E199" s="155" t="s">
        <v>2210</v>
      </c>
      <c r="F199" s="156" t="s">
        <v>2211</v>
      </c>
      <c r="G199" s="157" t="s">
        <v>307</v>
      </c>
      <c r="H199" s="158">
        <v>6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40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1290</v>
      </c>
      <c r="AT199" s="152" t="s">
        <v>199</v>
      </c>
      <c r="AU199" s="152" t="s">
        <v>87</v>
      </c>
      <c r="AY199" s="13" t="s">
        <v>164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425</v>
      </c>
      <c r="BM199" s="152" t="s">
        <v>2212</v>
      </c>
    </row>
    <row r="200" spans="2:65" s="1" customFormat="1" ht="16.5" customHeight="1">
      <c r="B200" s="139"/>
      <c r="C200" s="140" t="s">
        <v>474</v>
      </c>
      <c r="D200" s="140" t="s">
        <v>166</v>
      </c>
      <c r="E200" s="141" t="s">
        <v>2213</v>
      </c>
      <c r="F200" s="142" t="s">
        <v>2214</v>
      </c>
      <c r="G200" s="143" t="s">
        <v>307</v>
      </c>
      <c r="H200" s="144">
        <v>12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40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425</v>
      </c>
      <c r="AT200" s="152" t="s">
        <v>166</v>
      </c>
      <c r="AU200" s="152" t="s">
        <v>87</v>
      </c>
      <c r="AY200" s="13" t="s">
        <v>164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425</v>
      </c>
      <c r="BM200" s="152" t="s">
        <v>2215</v>
      </c>
    </row>
    <row r="201" spans="2:65" s="1" customFormat="1" ht="24.15" customHeight="1">
      <c r="B201" s="139"/>
      <c r="C201" s="154" t="s">
        <v>478</v>
      </c>
      <c r="D201" s="154" t="s">
        <v>199</v>
      </c>
      <c r="E201" s="155" t="s">
        <v>2216</v>
      </c>
      <c r="F201" s="156" t="s">
        <v>2217</v>
      </c>
      <c r="G201" s="157" t="s">
        <v>307</v>
      </c>
      <c r="H201" s="158">
        <v>12</v>
      </c>
      <c r="I201" s="159"/>
      <c r="J201" s="160">
        <f t="shared" si="20"/>
        <v>0</v>
      </c>
      <c r="K201" s="161"/>
      <c r="L201" s="162"/>
      <c r="M201" s="163" t="s">
        <v>1</v>
      </c>
      <c r="N201" s="164" t="s">
        <v>40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1290</v>
      </c>
      <c r="AT201" s="152" t="s">
        <v>199</v>
      </c>
      <c r="AU201" s="152" t="s">
        <v>87</v>
      </c>
      <c r="AY201" s="13" t="s">
        <v>164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87</v>
      </c>
      <c r="BK201" s="153">
        <f t="shared" si="29"/>
        <v>0</v>
      </c>
      <c r="BL201" s="13" t="s">
        <v>425</v>
      </c>
      <c r="BM201" s="152" t="s">
        <v>2218</v>
      </c>
    </row>
    <row r="202" spans="2:65" s="1" customFormat="1" ht="16.5" customHeight="1">
      <c r="B202" s="139"/>
      <c r="C202" s="140" t="s">
        <v>482</v>
      </c>
      <c r="D202" s="140" t="s">
        <v>166</v>
      </c>
      <c r="E202" s="141" t="s">
        <v>2219</v>
      </c>
      <c r="F202" s="142" t="s">
        <v>2220</v>
      </c>
      <c r="G202" s="143" t="s">
        <v>307</v>
      </c>
      <c r="H202" s="144">
        <v>14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40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425</v>
      </c>
      <c r="AT202" s="152" t="s">
        <v>166</v>
      </c>
      <c r="AU202" s="152" t="s">
        <v>87</v>
      </c>
      <c r="AY202" s="13" t="s">
        <v>164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87</v>
      </c>
      <c r="BK202" s="153">
        <f t="shared" si="29"/>
        <v>0</v>
      </c>
      <c r="BL202" s="13" t="s">
        <v>425</v>
      </c>
      <c r="BM202" s="152" t="s">
        <v>2221</v>
      </c>
    </row>
    <row r="203" spans="2:65" s="1" customFormat="1" ht="16.5" customHeight="1">
      <c r="B203" s="139"/>
      <c r="C203" s="154" t="s">
        <v>486</v>
      </c>
      <c r="D203" s="154" t="s">
        <v>199</v>
      </c>
      <c r="E203" s="155" t="s">
        <v>2222</v>
      </c>
      <c r="F203" s="156" t="s">
        <v>2223</v>
      </c>
      <c r="G203" s="157" t="s">
        <v>307</v>
      </c>
      <c r="H203" s="158">
        <v>14</v>
      </c>
      <c r="I203" s="159"/>
      <c r="J203" s="160">
        <f t="shared" si="20"/>
        <v>0</v>
      </c>
      <c r="K203" s="161"/>
      <c r="L203" s="162"/>
      <c r="M203" s="163" t="s">
        <v>1</v>
      </c>
      <c r="N203" s="164" t="s">
        <v>40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1290</v>
      </c>
      <c r="AT203" s="152" t="s">
        <v>199</v>
      </c>
      <c r="AU203" s="152" t="s">
        <v>87</v>
      </c>
      <c r="AY203" s="13" t="s">
        <v>164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87</v>
      </c>
      <c r="BK203" s="153">
        <f t="shared" si="29"/>
        <v>0</v>
      </c>
      <c r="BL203" s="13" t="s">
        <v>425</v>
      </c>
      <c r="BM203" s="152" t="s">
        <v>2224</v>
      </c>
    </row>
    <row r="204" spans="2:65" s="1" customFormat="1" ht="16.5" customHeight="1">
      <c r="B204" s="139"/>
      <c r="C204" s="140" t="s">
        <v>490</v>
      </c>
      <c r="D204" s="140" t="s">
        <v>166</v>
      </c>
      <c r="E204" s="141" t="s">
        <v>2225</v>
      </c>
      <c r="F204" s="142" t="s">
        <v>2226</v>
      </c>
      <c r="G204" s="143" t="s">
        <v>307</v>
      </c>
      <c r="H204" s="144">
        <v>6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40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425</v>
      </c>
      <c r="AT204" s="152" t="s">
        <v>166</v>
      </c>
      <c r="AU204" s="152" t="s">
        <v>87</v>
      </c>
      <c r="AY204" s="13" t="s">
        <v>164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87</v>
      </c>
      <c r="BK204" s="153">
        <f t="shared" si="29"/>
        <v>0</v>
      </c>
      <c r="BL204" s="13" t="s">
        <v>425</v>
      </c>
      <c r="BM204" s="152" t="s">
        <v>2227</v>
      </c>
    </row>
    <row r="205" spans="2:65" s="1" customFormat="1" ht="16.5" customHeight="1">
      <c r="B205" s="139"/>
      <c r="C205" s="154" t="s">
        <v>494</v>
      </c>
      <c r="D205" s="154" t="s">
        <v>199</v>
      </c>
      <c r="E205" s="155" t="s">
        <v>2228</v>
      </c>
      <c r="F205" s="156" t="s">
        <v>2229</v>
      </c>
      <c r="G205" s="157" t="s">
        <v>307</v>
      </c>
      <c r="H205" s="158">
        <v>6</v>
      </c>
      <c r="I205" s="159"/>
      <c r="J205" s="160">
        <f t="shared" si="20"/>
        <v>0</v>
      </c>
      <c r="K205" s="161"/>
      <c r="L205" s="162"/>
      <c r="M205" s="163" t="s">
        <v>1</v>
      </c>
      <c r="N205" s="164" t="s">
        <v>40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1290</v>
      </c>
      <c r="AT205" s="152" t="s">
        <v>199</v>
      </c>
      <c r="AU205" s="152" t="s">
        <v>87</v>
      </c>
      <c r="AY205" s="13" t="s">
        <v>164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87</v>
      </c>
      <c r="BK205" s="153">
        <f t="shared" si="29"/>
        <v>0</v>
      </c>
      <c r="BL205" s="13" t="s">
        <v>425</v>
      </c>
      <c r="BM205" s="152" t="s">
        <v>2230</v>
      </c>
    </row>
    <row r="206" spans="2:65" s="1" customFormat="1" ht="21.75" customHeight="1">
      <c r="B206" s="139"/>
      <c r="C206" s="140" t="s">
        <v>498</v>
      </c>
      <c r="D206" s="140" t="s">
        <v>166</v>
      </c>
      <c r="E206" s="141" t="s">
        <v>2231</v>
      </c>
      <c r="F206" s="142" t="s">
        <v>2232</v>
      </c>
      <c r="G206" s="143" t="s">
        <v>307</v>
      </c>
      <c r="H206" s="144">
        <v>12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40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425</v>
      </c>
      <c r="AT206" s="152" t="s">
        <v>166</v>
      </c>
      <c r="AU206" s="152" t="s">
        <v>87</v>
      </c>
      <c r="AY206" s="13" t="s">
        <v>164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87</v>
      </c>
      <c r="BK206" s="153">
        <f t="shared" si="29"/>
        <v>0</v>
      </c>
      <c r="BL206" s="13" t="s">
        <v>425</v>
      </c>
      <c r="BM206" s="152" t="s">
        <v>2233</v>
      </c>
    </row>
    <row r="207" spans="2:65" s="1" customFormat="1" ht="24.15" customHeight="1">
      <c r="B207" s="139"/>
      <c r="C207" s="154" t="s">
        <v>502</v>
      </c>
      <c r="D207" s="154" t="s">
        <v>199</v>
      </c>
      <c r="E207" s="155" t="s">
        <v>2234</v>
      </c>
      <c r="F207" s="156" t="s">
        <v>2235</v>
      </c>
      <c r="G207" s="157" t="s">
        <v>307</v>
      </c>
      <c r="H207" s="158">
        <v>12</v>
      </c>
      <c r="I207" s="159"/>
      <c r="J207" s="160">
        <f t="shared" si="20"/>
        <v>0</v>
      </c>
      <c r="K207" s="161"/>
      <c r="L207" s="162"/>
      <c r="M207" s="163" t="s">
        <v>1</v>
      </c>
      <c r="N207" s="164" t="s">
        <v>40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1290</v>
      </c>
      <c r="AT207" s="152" t="s">
        <v>199</v>
      </c>
      <c r="AU207" s="152" t="s">
        <v>87</v>
      </c>
      <c r="AY207" s="13" t="s">
        <v>164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87</v>
      </c>
      <c r="BK207" s="153">
        <f t="shared" si="29"/>
        <v>0</v>
      </c>
      <c r="BL207" s="13" t="s">
        <v>425</v>
      </c>
      <c r="BM207" s="152" t="s">
        <v>2236</v>
      </c>
    </row>
    <row r="208" spans="2:65" s="1" customFormat="1" ht="24.15" customHeight="1">
      <c r="B208" s="139"/>
      <c r="C208" s="140" t="s">
        <v>506</v>
      </c>
      <c r="D208" s="140" t="s">
        <v>166</v>
      </c>
      <c r="E208" s="141" t="s">
        <v>2237</v>
      </c>
      <c r="F208" s="142" t="s">
        <v>2238</v>
      </c>
      <c r="G208" s="143" t="s">
        <v>298</v>
      </c>
      <c r="H208" s="144">
        <v>50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40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425</v>
      </c>
      <c r="AT208" s="152" t="s">
        <v>166</v>
      </c>
      <c r="AU208" s="152" t="s">
        <v>87</v>
      </c>
      <c r="AY208" s="13" t="s">
        <v>164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87</v>
      </c>
      <c r="BK208" s="153">
        <f t="shared" si="29"/>
        <v>0</v>
      </c>
      <c r="BL208" s="13" t="s">
        <v>425</v>
      </c>
      <c r="BM208" s="152" t="s">
        <v>2239</v>
      </c>
    </row>
    <row r="209" spans="2:65" s="1" customFormat="1" ht="16.5" customHeight="1">
      <c r="B209" s="139"/>
      <c r="C209" s="154" t="s">
        <v>510</v>
      </c>
      <c r="D209" s="154" t="s">
        <v>199</v>
      </c>
      <c r="E209" s="155" t="s">
        <v>2240</v>
      </c>
      <c r="F209" s="156" t="s">
        <v>2241</v>
      </c>
      <c r="G209" s="157" t="s">
        <v>298</v>
      </c>
      <c r="H209" s="158">
        <v>20</v>
      </c>
      <c r="I209" s="159"/>
      <c r="J209" s="160">
        <f t="shared" si="20"/>
        <v>0</v>
      </c>
      <c r="K209" s="161"/>
      <c r="L209" s="162"/>
      <c r="M209" s="163" t="s">
        <v>1</v>
      </c>
      <c r="N209" s="164" t="s">
        <v>40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1290</v>
      </c>
      <c r="AT209" s="152" t="s">
        <v>199</v>
      </c>
      <c r="AU209" s="152" t="s">
        <v>87</v>
      </c>
      <c r="AY209" s="13" t="s">
        <v>164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87</v>
      </c>
      <c r="BK209" s="153">
        <f t="shared" si="29"/>
        <v>0</v>
      </c>
      <c r="BL209" s="13" t="s">
        <v>425</v>
      </c>
      <c r="BM209" s="152" t="s">
        <v>2242</v>
      </c>
    </row>
    <row r="210" spans="2:65" s="1" customFormat="1" ht="16.5" customHeight="1">
      <c r="B210" s="139"/>
      <c r="C210" s="154" t="s">
        <v>514</v>
      </c>
      <c r="D210" s="154" t="s">
        <v>199</v>
      </c>
      <c r="E210" s="155" t="s">
        <v>2243</v>
      </c>
      <c r="F210" s="156" t="s">
        <v>2244</v>
      </c>
      <c r="G210" s="157" t="s">
        <v>298</v>
      </c>
      <c r="H210" s="158">
        <v>30</v>
      </c>
      <c r="I210" s="159"/>
      <c r="J210" s="160">
        <f t="shared" si="20"/>
        <v>0</v>
      </c>
      <c r="K210" s="161"/>
      <c r="L210" s="162"/>
      <c r="M210" s="163" t="s">
        <v>1</v>
      </c>
      <c r="N210" s="164" t="s">
        <v>40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1290</v>
      </c>
      <c r="AT210" s="152" t="s">
        <v>199</v>
      </c>
      <c r="AU210" s="152" t="s">
        <v>87</v>
      </c>
      <c r="AY210" s="13" t="s">
        <v>164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87</v>
      </c>
      <c r="BK210" s="153">
        <f t="shared" si="29"/>
        <v>0</v>
      </c>
      <c r="BL210" s="13" t="s">
        <v>425</v>
      </c>
      <c r="BM210" s="152" t="s">
        <v>2245</v>
      </c>
    </row>
    <row r="211" spans="2:65" s="1" customFormat="1" ht="24.15" customHeight="1">
      <c r="B211" s="139"/>
      <c r="C211" s="140" t="s">
        <v>518</v>
      </c>
      <c r="D211" s="140" t="s">
        <v>166</v>
      </c>
      <c r="E211" s="141" t="s">
        <v>2246</v>
      </c>
      <c r="F211" s="142" t="s">
        <v>2247</v>
      </c>
      <c r="G211" s="143" t="s">
        <v>298</v>
      </c>
      <c r="H211" s="144">
        <v>115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40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425</v>
      </c>
      <c r="AT211" s="152" t="s">
        <v>166</v>
      </c>
      <c r="AU211" s="152" t="s">
        <v>87</v>
      </c>
      <c r="AY211" s="13" t="s">
        <v>164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87</v>
      </c>
      <c r="BK211" s="153">
        <f t="shared" si="29"/>
        <v>0</v>
      </c>
      <c r="BL211" s="13" t="s">
        <v>425</v>
      </c>
      <c r="BM211" s="152" t="s">
        <v>2248</v>
      </c>
    </row>
    <row r="212" spans="2:65" s="1" customFormat="1" ht="16.5" customHeight="1">
      <c r="B212" s="139"/>
      <c r="C212" s="154" t="s">
        <v>522</v>
      </c>
      <c r="D212" s="154" t="s">
        <v>199</v>
      </c>
      <c r="E212" s="155" t="s">
        <v>2249</v>
      </c>
      <c r="F212" s="156" t="s">
        <v>2250</v>
      </c>
      <c r="G212" s="157" t="s">
        <v>685</v>
      </c>
      <c r="H212" s="158">
        <v>15.525</v>
      </c>
      <c r="I212" s="159"/>
      <c r="J212" s="160">
        <f t="shared" si="20"/>
        <v>0</v>
      </c>
      <c r="K212" s="161"/>
      <c r="L212" s="162"/>
      <c r="M212" s="163" t="s">
        <v>1</v>
      </c>
      <c r="N212" s="164" t="s">
        <v>40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1290</v>
      </c>
      <c r="AT212" s="152" t="s">
        <v>199</v>
      </c>
      <c r="AU212" s="152" t="s">
        <v>87</v>
      </c>
      <c r="AY212" s="13" t="s">
        <v>164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87</v>
      </c>
      <c r="BK212" s="153">
        <f t="shared" si="29"/>
        <v>0</v>
      </c>
      <c r="BL212" s="13" t="s">
        <v>425</v>
      </c>
      <c r="BM212" s="152" t="s">
        <v>2251</v>
      </c>
    </row>
    <row r="213" spans="2:65" s="1" customFormat="1" ht="24.15" customHeight="1">
      <c r="B213" s="139"/>
      <c r="C213" s="140" t="s">
        <v>526</v>
      </c>
      <c r="D213" s="140" t="s">
        <v>166</v>
      </c>
      <c r="E213" s="141" t="s">
        <v>2252</v>
      </c>
      <c r="F213" s="142" t="s">
        <v>2253</v>
      </c>
      <c r="G213" s="143" t="s">
        <v>298</v>
      </c>
      <c r="H213" s="144">
        <v>295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40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425</v>
      </c>
      <c r="AT213" s="152" t="s">
        <v>166</v>
      </c>
      <c r="AU213" s="152" t="s">
        <v>87</v>
      </c>
      <c r="AY213" s="13" t="s">
        <v>164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87</v>
      </c>
      <c r="BK213" s="153">
        <f t="shared" si="29"/>
        <v>0</v>
      </c>
      <c r="BL213" s="13" t="s">
        <v>425</v>
      </c>
      <c r="BM213" s="152" t="s">
        <v>2254</v>
      </c>
    </row>
    <row r="214" spans="2:65" s="1" customFormat="1" ht="24.15" customHeight="1">
      <c r="B214" s="139"/>
      <c r="C214" s="154" t="s">
        <v>532</v>
      </c>
      <c r="D214" s="154" t="s">
        <v>199</v>
      </c>
      <c r="E214" s="155" t="s">
        <v>2255</v>
      </c>
      <c r="F214" s="156" t="s">
        <v>2256</v>
      </c>
      <c r="G214" s="157" t="s">
        <v>298</v>
      </c>
      <c r="H214" s="158">
        <v>295</v>
      </c>
      <c r="I214" s="159"/>
      <c r="J214" s="160">
        <f t="shared" si="20"/>
        <v>0</v>
      </c>
      <c r="K214" s="161"/>
      <c r="L214" s="162"/>
      <c r="M214" s="163" t="s">
        <v>1</v>
      </c>
      <c r="N214" s="164" t="s">
        <v>40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1290</v>
      </c>
      <c r="AT214" s="152" t="s">
        <v>199</v>
      </c>
      <c r="AU214" s="152" t="s">
        <v>87</v>
      </c>
      <c r="AY214" s="13" t="s">
        <v>164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87</v>
      </c>
      <c r="BK214" s="153">
        <f t="shared" si="29"/>
        <v>0</v>
      </c>
      <c r="BL214" s="13" t="s">
        <v>425</v>
      </c>
      <c r="BM214" s="152" t="s">
        <v>2257</v>
      </c>
    </row>
    <row r="215" spans="2:65" s="1" customFormat="1" ht="24.15" customHeight="1">
      <c r="B215" s="139"/>
      <c r="C215" s="140" t="s">
        <v>536</v>
      </c>
      <c r="D215" s="140" t="s">
        <v>166</v>
      </c>
      <c r="E215" s="141" t="s">
        <v>2258</v>
      </c>
      <c r="F215" s="142" t="s">
        <v>2259</v>
      </c>
      <c r="G215" s="143" t="s">
        <v>298</v>
      </c>
      <c r="H215" s="144">
        <v>305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40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425</v>
      </c>
      <c r="AT215" s="152" t="s">
        <v>166</v>
      </c>
      <c r="AU215" s="152" t="s">
        <v>87</v>
      </c>
      <c r="AY215" s="13" t="s">
        <v>164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87</v>
      </c>
      <c r="BK215" s="153">
        <f t="shared" si="29"/>
        <v>0</v>
      </c>
      <c r="BL215" s="13" t="s">
        <v>425</v>
      </c>
      <c r="BM215" s="152" t="s">
        <v>2260</v>
      </c>
    </row>
    <row r="216" spans="2:65" s="1" customFormat="1" ht="16.5" customHeight="1">
      <c r="B216" s="139"/>
      <c r="C216" s="154" t="s">
        <v>540</v>
      </c>
      <c r="D216" s="154" t="s">
        <v>199</v>
      </c>
      <c r="E216" s="155" t="s">
        <v>2261</v>
      </c>
      <c r="F216" s="156" t="s">
        <v>2262</v>
      </c>
      <c r="G216" s="157" t="s">
        <v>298</v>
      </c>
      <c r="H216" s="158">
        <v>305</v>
      </c>
      <c r="I216" s="159"/>
      <c r="J216" s="160">
        <f t="shared" si="20"/>
        <v>0</v>
      </c>
      <c r="K216" s="161"/>
      <c r="L216" s="162"/>
      <c r="M216" s="163" t="s">
        <v>1</v>
      </c>
      <c r="N216" s="164" t="s">
        <v>40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1290</v>
      </c>
      <c r="AT216" s="152" t="s">
        <v>199</v>
      </c>
      <c r="AU216" s="152" t="s">
        <v>87</v>
      </c>
      <c r="AY216" s="13" t="s">
        <v>164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87</v>
      </c>
      <c r="BK216" s="153">
        <f t="shared" si="29"/>
        <v>0</v>
      </c>
      <c r="BL216" s="13" t="s">
        <v>425</v>
      </c>
      <c r="BM216" s="152" t="s">
        <v>2263</v>
      </c>
    </row>
    <row r="217" spans="2:65" s="1" customFormat="1" ht="24.15" customHeight="1">
      <c r="B217" s="139"/>
      <c r="C217" s="140" t="s">
        <v>544</v>
      </c>
      <c r="D217" s="140" t="s">
        <v>166</v>
      </c>
      <c r="E217" s="141" t="s">
        <v>2264</v>
      </c>
      <c r="F217" s="142" t="s">
        <v>2265</v>
      </c>
      <c r="G217" s="143" t="s">
        <v>298</v>
      </c>
      <c r="H217" s="144">
        <v>14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40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425</v>
      </c>
      <c r="AT217" s="152" t="s">
        <v>166</v>
      </c>
      <c r="AU217" s="152" t="s">
        <v>87</v>
      </c>
      <c r="AY217" s="13" t="s">
        <v>164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87</v>
      </c>
      <c r="BK217" s="153">
        <f t="shared" si="29"/>
        <v>0</v>
      </c>
      <c r="BL217" s="13" t="s">
        <v>425</v>
      </c>
      <c r="BM217" s="152" t="s">
        <v>2266</v>
      </c>
    </row>
    <row r="218" spans="2:65" s="1" customFormat="1" ht="16.5" customHeight="1">
      <c r="B218" s="139"/>
      <c r="C218" s="154" t="s">
        <v>548</v>
      </c>
      <c r="D218" s="154" t="s">
        <v>199</v>
      </c>
      <c r="E218" s="155" t="s">
        <v>2267</v>
      </c>
      <c r="F218" s="156" t="s">
        <v>2268</v>
      </c>
      <c r="G218" s="157" t="s">
        <v>298</v>
      </c>
      <c r="H218" s="158">
        <v>14</v>
      </c>
      <c r="I218" s="159"/>
      <c r="J218" s="160">
        <f t="shared" si="20"/>
        <v>0</v>
      </c>
      <c r="K218" s="161"/>
      <c r="L218" s="162"/>
      <c r="M218" s="163" t="s">
        <v>1</v>
      </c>
      <c r="N218" s="164" t="s">
        <v>40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1290</v>
      </c>
      <c r="AT218" s="152" t="s">
        <v>199</v>
      </c>
      <c r="AU218" s="152" t="s">
        <v>87</v>
      </c>
      <c r="AY218" s="13" t="s">
        <v>164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87</v>
      </c>
      <c r="BK218" s="153">
        <f t="shared" si="29"/>
        <v>0</v>
      </c>
      <c r="BL218" s="13" t="s">
        <v>425</v>
      </c>
      <c r="BM218" s="152" t="s">
        <v>2269</v>
      </c>
    </row>
    <row r="219" spans="2:65" s="1" customFormat="1" ht="24.15" customHeight="1">
      <c r="B219" s="139"/>
      <c r="C219" s="140" t="s">
        <v>552</v>
      </c>
      <c r="D219" s="140" t="s">
        <v>166</v>
      </c>
      <c r="E219" s="141" t="s">
        <v>2270</v>
      </c>
      <c r="F219" s="142" t="s">
        <v>2271</v>
      </c>
      <c r="G219" s="143" t="s">
        <v>298</v>
      </c>
      <c r="H219" s="144">
        <v>14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40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425</v>
      </c>
      <c r="AT219" s="152" t="s">
        <v>166</v>
      </c>
      <c r="AU219" s="152" t="s">
        <v>87</v>
      </c>
      <c r="AY219" s="13" t="s">
        <v>164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87</v>
      </c>
      <c r="BK219" s="153">
        <f t="shared" si="29"/>
        <v>0</v>
      </c>
      <c r="BL219" s="13" t="s">
        <v>425</v>
      </c>
      <c r="BM219" s="152" t="s">
        <v>2272</v>
      </c>
    </row>
    <row r="220" spans="2:65" s="1" customFormat="1" ht="16.5" customHeight="1">
      <c r="B220" s="139"/>
      <c r="C220" s="154" t="s">
        <v>556</v>
      </c>
      <c r="D220" s="154" t="s">
        <v>199</v>
      </c>
      <c r="E220" s="155" t="s">
        <v>2273</v>
      </c>
      <c r="F220" s="156" t="s">
        <v>2274</v>
      </c>
      <c r="G220" s="157" t="s">
        <v>298</v>
      </c>
      <c r="H220" s="158">
        <v>14</v>
      </c>
      <c r="I220" s="159"/>
      <c r="J220" s="160">
        <f t="shared" si="20"/>
        <v>0</v>
      </c>
      <c r="K220" s="161"/>
      <c r="L220" s="162"/>
      <c r="M220" s="163" t="s">
        <v>1</v>
      </c>
      <c r="N220" s="164" t="s">
        <v>40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1290</v>
      </c>
      <c r="AT220" s="152" t="s">
        <v>199</v>
      </c>
      <c r="AU220" s="152" t="s">
        <v>87</v>
      </c>
      <c r="AY220" s="13" t="s">
        <v>164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87</v>
      </c>
      <c r="BK220" s="153">
        <f t="shared" si="29"/>
        <v>0</v>
      </c>
      <c r="BL220" s="13" t="s">
        <v>425</v>
      </c>
      <c r="BM220" s="152" t="s">
        <v>2275</v>
      </c>
    </row>
    <row r="221" spans="2:65" s="1" customFormat="1" ht="24.15" customHeight="1">
      <c r="B221" s="139"/>
      <c r="C221" s="140" t="s">
        <v>560</v>
      </c>
      <c r="D221" s="140" t="s">
        <v>166</v>
      </c>
      <c r="E221" s="141" t="s">
        <v>2276</v>
      </c>
      <c r="F221" s="142" t="s">
        <v>2277</v>
      </c>
      <c r="G221" s="143" t="s">
        <v>298</v>
      </c>
      <c r="H221" s="144">
        <v>55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40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425</v>
      </c>
      <c r="AT221" s="152" t="s">
        <v>166</v>
      </c>
      <c r="AU221" s="152" t="s">
        <v>87</v>
      </c>
      <c r="AY221" s="13" t="s">
        <v>164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87</v>
      </c>
      <c r="BK221" s="153">
        <f t="shared" si="29"/>
        <v>0</v>
      </c>
      <c r="BL221" s="13" t="s">
        <v>425</v>
      </c>
      <c r="BM221" s="152" t="s">
        <v>2278</v>
      </c>
    </row>
    <row r="222" spans="2:65" s="1" customFormat="1" ht="16.5" customHeight="1">
      <c r="B222" s="139"/>
      <c r="C222" s="154" t="s">
        <v>564</v>
      </c>
      <c r="D222" s="154" t="s">
        <v>199</v>
      </c>
      <c r="E222" s="155" t="s">
        <v>2279</v>
      </c>
      <c r="F222" s="156" t="s">
        <v>2280</v>
      </c>
      <c r="G222" s="157" t="s">
        <v>298</v>
      </c>
      <c r="H222" s="158">
        <v>55</v>
      </c>
      <c r="I222" s="159"/>
      <c r="J222" s="160">
        <f t="shared" ref="J222:J253" si="30">ROUND(I222*H222,2)</f>
        <v>0</v>
      </c>
      <c r="K222" s="161"/>
      <c r="L222" s="162"/>
      <c r="M222" s="163" t="s">
        <v>1</v>
      </c>
      <c r="N222" s="164" t="s">
        <v>40</v>
      </c>
      <c r="P222" s="150">
        <f t="shared" ref="P222:P253" si="31">O222*H222</f>
        <v>0</v>
      </c>
      <c r="Q222" s="150">
        <v>0</v>
      </c>
      <c r="R222" s="150">
        <f t="shared" ref="R222:R253" si="32">Q222*H222</f>
        <v>0</v>
      </c>
      <c r="S222" s="150">
        <v>0</v>
      </c>
      <c r="T222" s="151">
        <f t="shared" ref="T222:T253" si="33">S222*H222</f>
        <v>0</v>
      </c>
      <c r="AR222" s="152" t="s">
        <v>1290</v>
      </c>
      <c r="AT222" s="152" t="s">
        <v>199</v>
      </c>
      <c r="AU222" s="152" t="s">
        <v>87</v>
      </c>
      <c r="AY222" s="13" t="s">
        <v>164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87</v>
      </c>
      <c r="BK222" s="153">
        <f t="shared" si="29"/>
        <v>0</v>
      </c>
      <c r="BL222" s="13" t="s">
        <v>425</v>
      </c>
      <c r="BM222" s="152" t="s">
        <v>2281</v>
      </c>
    </row>
    <row r="223" spans="2:65" s="1" customFormat="1" ht="24.15" customHeight="1">
      <c r="B223" s="139"/>
      <c r="C223" s="140" t="s">
        <v>570</v>
      </c>
      <c r="D223" s="140" t="s">
        <v>166</v>
      </c>
      <c r="E223" s="141" t="s">
        <v>2282</v>
      </c>
      <c r="F223" s="142" t="s">
        <v>2283</v>
      </c>
      <c r="G223" s="143" t="s">
        <v>298</v>
      </c>
      <c r="H223" s="144">
        <v>5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40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425</v>
      </c>
      <c r="AT223" s="152" t="s">
        <v>166</v>
      </c>
      <c r="AU223" s="152" t="s">
        <v>87</v>
      </c>
      <c r="AY223" s="13" t="s">
        <v>164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87</v>
      </c>
      <c r="BK223" s="153">
        <f t="shared" si="29"/>
        <v>0</v>
      </c>
      <c r="BL223" s="13" t="s">
        <v>425</v>
      </c>
      <c r="BM223" s="152" t="s">
        <v>2284</v>
      </c>
    </row>
    <row r="224" spans="2:65" s="1" customFormat="1" ht="16.5" customHeight="1">
      <c r="B224" s="139"/>
      <c r="C224" s="154" t="s">
        <v>346</v>
      </c>
      <c r="D224" s="154" t="s">
        <v>199</v>
      </c>
      <c r="E224" s="155" t="s">
        <v>2285</v>
      </c>
      <c r="F224" s="156" t="s">
        <v>2286</v>
      </c>
      <c r="G224" s="157" t="s">
        <v>298</v>
      </c>
      <c r="H224" s="158">
        <v>5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40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1290</v>
      </c>
      <c r="AT224" s="152" t="s">
        <v>199</v>
      </c>
      <c r="AU224" s="152" t="s">
        <v>87</v>
      </c>
      <c r="AY224" s="13" t="s">
        <v>164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87</v>
      </c>
      <c r="BK224" s="153">
        <f t="shared" si="29"/>
        <v>0</v>
      </c>
      <c r="BL224" s="13" t="s">
        <v>425</v>
      </c>
      <c r="BM224" s="152" t="s">
        <v>2287</v>
      </c>
    </row>
    <row r="225" spans="2:65" s="11" customFormat="1" ht="25.95" customHeight="1">
      <c r="B225" s="127"/>
      <c r="D225" s="128" t="s">
        <v>73</v>
      </c>
      <c r="E225" s="129" t="s">
        <v>1927</v>
      </c>
      <c r="F225" s="129" t="s">
        <v>1928</v>
      </c>
      <c r="I225" s="130"/>
      <c r="J225" s="131">
        <f>BK225</f>
        <v>0</v>
      </c>
      <c r="L225" s="127"/>
      <c r="M225" s="132"/>
      <c r="P225" s="133">
        <f>SUM(P226:P227)</f>
        <v>0</v>
      </c>
      <c r="R225" s="133">
        <f>SUM(R226:R227)</f>
        <v>0</v>
      </c>
      <c r="T225" s="134">
        <f>SUM(T226:T227)</f>
        <v>0</v>
      </c>
      <c r="AR225" s="128" t="s">
        <v>170</v>
      </c>
      <c r="AT225" s="135" t="s">
        <v>73</v>
      </c>
      <c r="AU225" s="135" t="s">
        <v>74</v>
      </c>
      <c r="AY225" s="128" t="s">
        <v>164</v>
      </c>
      <c r="BK225" s="136">
        <f>SUM(BK226:BK227)</f>
        <v>0</v>
      </c>
    </row>
    <row r="226" spans="2:65" s="1" customFormat="1" ht="21.75" customHeight="1">
      <c r="B226" s="139"/>
      <c r="C226" s="140" t="s">
        <v>579</v>
      </c>
      <c r="D226" s="140" t="s">
        <v>166</v>
      </c>
      <c r="E226" s="141" t="s">
        <v>2288</v>
      </c>
      <c r="F226" s="142" t="s">
        <v>2289</v>
      </c>
      <c r="G226" s="143" t="s">
        <v>307</v>
      </c>
      <c r="H226" s="144">
        <v>1</v>
      </c>
      <c r="I226" s="145"/>
      <c r="J226" s="146">
        <f>ROUND(I226*H226,2)</f>
        <v>0</v>
      </c>
      <c r="K226" s="147"/>
      <c r="L226" s="28"/>
      <c r="M226" s="148" t="s">
        <v>1</v>
      </c>
      <c r="N226" s="149" t="s">
        <v>40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1305</v>
      </c>
      <c r="AT226" s="152" t="s">
        <v>166</v>
      </c>
      <c r="AU226" s="152" t="s">
        <v>81</v>
      </c>
      <c r="AY226" s="13" t="s">
        <v>164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87</v>
      </c>
      <c r="BK226" s="153">
        <f>ROUND(I226*H226,2)</f>
        <v>0</v>
      </c>
      <c r="BL226" s="13" t="s">
        <v>1305</v>
      </c>
      <c r="BM226" s="152" t="s">
        <v>2290</v>
      </c>
    </row>
    <row r="227" spans="2:65" s="1" customFormat="1" ht="24.15" customHeight="1">
      <c r="B227" s="139"/>
      <c r="C227" s="140" t="s">
        <v>583</v>
      </c>
      <c r="D227" s="140" t="s">
        <v>166</v>
      </c>
      <c r="E227" s="141" t="s">
        <v>2291</v>
      </c>
      <c r="F227" s="142" t="s">
        <v>2292</v>
      </c>
      <c r="G227" s="143" t="s">
        <v>2293</v>
      </c>
      <c r="H227" s="144">
        <v>1</v>
      </c>
      <c r="I227" s="145"/>
      <c r="J227" s="146">
        <f>ROUND(I227*H227,2)</f>
        <v>0</v>
      </c>
      <c r="K227" s="147"/>
      <c r="L227" s="28"/>
      <c r="M227" s="166" t="s">
        <v>1</v>
      </c>
      <c r="N227" s="167" t="s">
        <v>40</v>
      </c>
      <c r="O227" s="168"/>
      <c r="P227" s="169">
        <f>O227*H227</f>
        <v>0</v>
      </c>
      <c r="Q227" s="169">
        <v>0</v>
      </c>
      <c r="R227" s="169">
        <f>Q227*H227</f>
        <v>0</v>
      </c>
      <c r="S227" s="169">
        <v>0</v>
      </c>
      <c r="T227" s="170">
        <f>S227*H227</f>
        <v>0</v>
      </c>
      <c r="AR227" s="152" t="s">
        <v>1305</v>
      </c>
      <c r="AT227" s="152" t="s">
        <v>166</v>
      </c>
      <c r="AU227" s="152" t="s">
        <v>81</v>
      </c>
      <c r="AY227" s="13" t="s">
        <v>164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87</v>
      </c>
      <c r="BK227" s="153">
        <f>ROUND(I227*H227,2)</f>
        <v>0</v>
      </c>
      <c r="BL227" s="13" t="s">
        <v>1305</v>
      </c>
      <c r="BM227" s="152" t="s">
        <v>2294</v>
      </c>
    </row>
    <row r="228" spans="2:65" s="1" customFormat="1" ht="6.9" customHeight="1">
      <c r="B228" s="43"/>
      <c r="C228" s="44"/>
      <c r="D228" s="44"/>
      <c r="E228" s="44"/>
      <c r="F228" s="44"/>
      <c r="G228" s="44"/>
      <c r="H228" s="44"/>
      <c r="I228" s="44"/>
      <c r="J228" s="44"/>
      <c r="K228" s="44"/>
      <c r="L228" s="28"/>
    </row>
  </sheetData>
  <autoFilter ref="C122:K227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119</v>
      </c>
      <c r="L4" s="16"/>
      <c r="M4" s="92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Komunitné centrum Svidník</v>
      </c>
      <c r="F7" s="218"/>
      <c r="G7" s="218"/>
      <c r="H7" s="218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176" t="s">
        <v>2295</v>
      </c>
      <c r="F9" s="219"/>
      <c r="G9" s="219"/>
      <c r="H9" s="21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12. 1. 2023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0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20</v>
      </c>
      <c r="I24" s="23" t="s">
        <v>26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186" t="s">
        <v>1</v>
      </c>
      <c r="F27" s="186"/>
      <c r="G27" s="186"/>
      <c r="H27" s="186"/>
      <c r="L27" s="93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ROUND(J122,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5">
        <f>ROUND((SUM(BE122:BE161)),  2)</f>
        <v>0</v>
      </c>
      <c r="G33" s="96"/>
      <c r="H33" s="96"/>
      <c r="I33" s="97">
        <v>0.2</v>
      </c>
      <c r="J33" s="95">
        <f>ROUND(((SUM(BE122:BE161))*I33),  2)</f>
        <v>0</v>
      </c>
      <c r="L33" s="28"/>
    </row>
    <row r="34" spans="2:12" s="1" customFormat="1" ht="14.4" customHeight="1">
      <c r="B34" s="28"/>
      <c r="E34" s="33" t="s">
        <v>40</v>
      </c>
      <c r="F34" s="95">
        <f>ROUND((SUM(BF122:BF161)),  2)</f>
        <v>0</v>
      </c>
      <c r="G34" s="96"/>
      <c r="H34" s="96"/>
      <c r="I34" s="97">
        <v>0.2</v>
      </c>
      <c r="J34" s="95">
        <f>ROUND(((SUM(BF122:BF161))*I34),  2)</f>
        <v>0</v>
      </c>
      <c r="L34" s="28"/>
    </row>
    <row r="35" spans="2:12" s="1" customFormat="1" ht="14.4" hidden="1" customHeight="1">
      <c r="B35" s="28"/>
      <c r="E35" s="23" t="s">
        <v>41</v>
      </c>
      <c r="F35" s="85">
        <f>ROUND((SUM(BG122:BG161)),  2)</f>
        <v>0</v>
      </c>
      <c r="I35" s="98">
        <v>0.2</v>
      </c>
      <c r="J35" s="85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85">
        <f>ROUND((SUM(BH122:BH161)),  2)</f>
        <v>0</v>
      </c>
      <c r="I36" s="98">
        <v>0.2</v>
      </c>
      <c r="J36" s="85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5">
        <f>ROUND((SUM(BI122:BI161)),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124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Komunitné centrum Svidník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176" t="str">
        <f>E9</f>
        <v>SO 02 - Elektrická prípojka NN</v>
      </c>
      <c r="F87" s="219"/>
      <c r="G87" s="219"/>
      <c r="H87" s="219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12. 1. 2023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>Mesto Svidník</v>
      </c>
      <c r="I91" s="23" t="s">
        <v>29</v>
      </c>
      <c r="J91" s="26" t="str">
        <f>E21</f>
        <v>Ing. Jozef Špirko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9" t="s">
        <v>127</v>
      </c>
      <c r="J96" s="65">
        <f>J122</f>
        <v>0</v>
      </c>
      <c r="L96" s="28"/>
      <c r="AU96" s="13" t="s">
        <v>128</v>
      </c>
    </row>
    <row r="97" spans="2:12" s="8" customFormat="1" ht="24.9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95" customHeight="1">
      <c r="B98" s="114"/>
      <c r="D98" s="115" t="s">
        <v>130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8" customFormat="1" ht="24.9" customHeight="1">
      <c r="B99" s="110"/>
      <c r="D99" s="111" t="s">
        <v>148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12" s="9" customFormat="1" ht="19.95" customHeight="1">
      <c r="B100" s="114"/>
      <c r="D100" s="115" t="s">
        <v>1948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12" s="9" customFormat="1" ht="19.95" customHeight="1">
      <c r="B101" s="114"/>
      <c r="D101" s="115" t="s">
        <v>2296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8" customFormat="1" ht="24.9" customHeight="1">
      <c r="B102" s="110"/>
      <c r="D102" s="111" t="s">
        <v>1744</v>
      </c>
      <c r="E102" s="112"/>
      <c r="F102" s="112"/>
      <c r="G102" s="112"/>
      <c r="H102" s="112"/>
      <c r="I102" s="112"/>
      <c r="J102" s="113">
        <f>J159</f>
        <v>0</v>
      </c>
      <c r="L102" s="110"/>
    </row>
    <row r="103" spans="2:12" s="1" customFormat="1" ht="21.75" customHeight="1">
      <c r="B103" s="28"/>
      <c r="L103" s="28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" customHeight="1">
      <c r="B109" s="28"/>
      <c r="C109" s="17" t="s">
        <v>150</v>
      </c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217" t="str">
        <f>E7</f>
        <v>Komunitné centrum Svidník</v>
      </c>
      <c r="F112" s="218"/>
      <c r="G112" s="218"/>
      <c r="H112" s="218"/>
      <c r="L112" s="28"/>
    </row>
    <row r="113" spans="2:65" s="1" customFormat="1" ht="12" customHeight="1">
      <c r="B113" s="28"/>
      <c r="C113" s="23" t="s">
        <v>120</v>
      </c>
      <c r="L113" s="28"/>
    </row>
    <row r="114" spans="2:65" s="1" customFormat="1" ht="16.5" customHeight="1">
      <c r="B114" s="28"/>
      <c r="E114" s="176" t="str">
        <f>E9</f>
        <v>SO 02 - Elektrická prípojka NN</v>
      </c>
      <c r="F114" s="219"/>
      <c r="G114" s="219"/>
      <c r="H114" s="219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 xml:space="preserve"> </v>
      </c>
      <c r="I116" s="23" t="s">
        <v>21</v>
      </c>
      <c r="J116" s="51" t="str">
        <f>IF(J12="","",J12)</f>
        <v>12. 1. 2023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3" t="s">
        <v>23</v>
      </c>
      <c r="F118" s="21" t="str">
        <f>E15</f>
        <v>Mesto Svidník</v>
      </c>
      <c r="I118" s="23" t="s">
        <v>29</v>
      </c>
      <c r="J118" s="26" t="str">
        <f>E21</f>
        <v>Ing. Jozef Špirko</v>
      </c>
      <c r="L118" s="28"/>
    </row>
    <row r="119" spans="2:65" s="1" customFormat="1" ht="15.15" customHeight="1">
      <c r="B119" s="28"/>
      <c r="C119" s="23" t="s">
        <v>27</v>
      </c>
      <c r="F119" s="21" t="str">
        <f>IF(E18="","",E18)</f>
        <v>Vyplň údaj</v>
      </c>
      <c r="I119" s="23" t="s">
        <v>32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8"/>
      <c r="C121" s="119" t="s">
        <v>151</v>
      </c>
      <c r="D121" s="120" t="s">
        <v>59</v>
      </c>
      <c r="E121" s="120" t="s">
        <v>55</v>
      </c>
      <c r="F121" s="120" t="s">
        <v>56</v>
      </c>
      <c r="G121" s="120" t="s">
        <v>152</v>
      </c>
      <c r="H121" s="120" t="s">
        <v>153</v>
      </c>
      <c r="I121" s="120" t="s">
        <v>154</v>
      </c>
      <c r="J121" s="121" t="s">
        <v>126</v>
      </c>
      <c r="K121" s="122" t="s">
        <v>155</v>
      </c>
      <c r="L121" s="118"/>
      <c r="M121" s="58" t="s">
        <v>1</v>
      </c>
      <c r="N121" s="59" t="s">
        <v>38</v>
      </c>
      <c r="O121" s="59" t="s">
        <v>156</v>
      </c>
      <c r="P121" s="59" t="s">
        <v>157</v>
      </c>
      <c r="Q121" s="59" t="s">
        <v>158</v>
      </c>
      <c r="R121" s="59" t="s">
        <v>159</v>
      </c>
      <c r="S121" s="59" t="s">
        <v>160</v>
      </c>
      <c r="T121" s="60" t="s">
        <v>161</v>
      </c>
    </row>
    <row r="122" spans="2:65" s="1" customFormat="1" ht="22.8" customHeight="1">
      <c r="B122" s="28"/>
      <c r="C122" s="63" t="s">
        <v>127</v>
      </c>
      <c r="J122" s="123">
        <f>BK122</f>
        <v>0</v>
      </c>
      <c r="L122" s="28"/>
      <c r="M122" s="61"/>
      <c r="N122" s="52"/>
      <c r="O122" s="52"/>
      <c r="P122" s="124">
        <f>P123+P126+P159</f>
        <v>0</v>
      </c>
      <c r="Q122" s="52"/>
      <c r="R122" s="124">
        <f>R123+R126+R159</f>
        <v>0</v>
      </c>
      <c r="S122" s="52"/>
      <c r="T122" s="125">
        <f>T123+T126+T159</f>
        <v>0</v>
      </c>
      <c r="AT122" s="13" t="s">
        <v>73</v>
      </c>
      <c r="AU122" s="13" t="s">
        <v>128</v>
      </c>
      <c r="BK122" s="126">
        <f>BK123+BK126+BK159</f>
        <v>0</v>
      </c>
    </row>
    <row r="123" spans="2:65" s="11" customFormat="1" ht="25.95" customHeight="1">
      <c r="B123" s="127"/>
      <c r="D123" s="128" t="s">
        <v>73</v>
      </c>
      <c r="E123" s="129" t="s">
        <v>162</v>
      </c>
      <c r="F123" s="129" t="s">
        <v>163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81</v>
      </c>
      <c r="AT123" s="135" t="s">
        <v>73</v>
      </c>
      <c r="AU123" s="135" t="s">
        <v>74</v>
      </c>
      <c r="AY123" s="128" t="s">
        <v>164</v>
      </c>
      <c r="BK123" s="136">
        <f>BK124</f>
        <v>0</v>
      </c>
    </row>
    <row r="124" spans="2:65" s="11" customFormat="1" ht="22.8" customHeight="1">
      <c r="B124" s="127"/>
      <c r="D124" s="128" t="s">
        <v>73</v>
      </c>
      <c r="E124" s="137" t="s">
        <v>81</v>
      </c>
      <c r="F124" s="137" t="s">
        <v>165</v>
      </c>
      <c r="I124" s="130"/>
      <c r="J124" s="138">
        <f>BK124</f>
        <v>0</v>
      </c>
      <c r="L124" s="127"/>
      <c r="M124" s="132"/>
      <c r="P124" s="133">
        <f>P125</f>
        <v>0</v>
      </c>
      <c r="R124" s="133">
        <f>R125</f>
        <v>0</v>
      </c>
      <c r="T124" s="134">
        <f>T125</f>
        <v>0</v>
      </c>
      <c r="AR124" s="128" t="s">
        <v>81</v>
      </c>
      <c r="AT124" s="135" t="s">
        <v>73</v>
      </c>
      <c r="AU124" s="135" t="s">
        <v>81</v>
      </c>
      <c r="AY124" s="128" t="s">
        <v>164</v>
      </c>
      <c r="BK124" s="136">
        <f>BK125</f>
        <v>0</v>
      </c>
    </row>
    <row r="125" spans="2:65" s="1" customFormat="1" ht="24.15" customHeight="1">
      <c r="B125" s="139"/>
      <c r="C125" s="140" t="s">
        <v>81</v>
      </c>
      <c r="D125" s="140" t="s">
        <v>166</v>
      </c>
      <c r="E125" s="141" t="s">
        <v>2297</v>
      </c>
      <c r="F125" s="142" t="s">
        <v>2298</v>
      </c>
      <c r="G125" s="143" t="s">
        <v>298</v>
      </c>
      <c r="H125" s="144">
        <v>9</v>
      </c>
      <c r="I125" s="145"/>
      <c r="J125" s="146">
        <f>ROUND(I125*H125,2)</f>
        <v>0</v>
      </c>
      <c r="K125" s="147"/>
      <c r="L125" s="28"/>
      <c r="M125" s="148" t="s">
        <v>1</v>
      </c>
      <c r="N125" s="149" t="s">
        <v>40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170</v>
      </c>
      <c r="AT125" s="152" t="s">
        <v>166</v>
      </c>
      <c r="AU125" s="152" t="s">
        <v>87</v>
      </c>
      <c r="AY125" s="13" t="s">
        <v>164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3" t="s">
        <v>87</v>
      </c>
      <c r="BK125" s="153">
        <f>ROUND(I125*H125,2)</f>
        <v>0</v>
      </c>
      <c r="BL125" s="13" t="s">
        <v>170</v>
      </c>
      <c r="BM125" s="152" t="s">
        <v>2299</v>
      </c>
    </row>
    <row r="126" spans="2:65" s="11" customFormat="1" ht="25.95" customHeight="1">
      <c r="B126" s="127"/>
      <c r="D126" s="128" t="s">
        <v>73</v>
      </c>
      <c r="E126" s="129" t="s">
        <v>199</v>
      </c>
      <c r="F126" s="129" t="s">
        <v>751</v>
      </c>
      <c r="I126" s="130"/>
      <c r="J126" s="131">
        <f>BK126</f>
        <v>0</v>
      </c>
      <c r="L126" s="127"/>
      <c r="M126" s="132"/>
      <c r="P126" s="133">
        <f>P127+P151</f>
        <v>0</v>
      </c>
      <c r="R126" s="133">
        <f>R127+R151</f>
        <v>0</v>
      </c>
      <c r="T126" s="134">
        <f>T127+T151</f>
        <v>0</v>
      </c>
      <c r="AR126" s="128" t="s">
        <v>175</v>
      </c>
      <c r="AT126" s="135" t="s">
        <v>73</v>
      </c>
      <c r="AU126" s="135" t="s">
        <v>74</v>
      </c>
      <c r="AY126" s="128" t="s">
        <v>164</v>
      </c>
      <c r="BK126" s="136">
        <f>BK127+BK151</f>
        <v>0</v>
      </c>
    </row>
    <row r="127" spans="2:65" s="11" customFormat="1" ht="22.8" customHeight="1">
      <c r="B127" s="127"/>
      <c r="D127" s="128" t="s">
        <v>73</v>
      </c>
      <c r="E127" s="137" t="s">
        <v>1975</v>
      </c>
      <c r="F127" s="137" t="s">
        <v>1976</v>
      </c>
      <c r="I127" s="130"/>
      <c r="J127" s="138">
        <f>BK127</f>
        <v>0</v>
      </c>
      <c r="L127" s="127"/>
      <c r="M127" s="132"/>
      <c r="P127" s="133">
        <f>SUM(P128:P150)</f>
        <v>0</v>
      </c>
      <c r="R127" s="133">
        <f>SUM(R128:R150)</f>
        <v>0</v>
      </c>
      <c r="T127" s="134">
        <f>SUM(T128:T150)</f>
        <v>0</v>
      </c>
      <c r="AR127" s="128" t="s">
        <v>175</v>
      </c>
      <c r="AT127" s="135" t="s">
        <v>73</v>
      </c>
      <c r="AU127" s="135" t="s">
        <v>81</v>
      </c>
      <c r="AY127" s="128" t="s">
        <v>164</v>
      </c>
      <c r="BK127" s="136">
        <f>SUM(BK128:BK150)</f>
        <v>0</v>
      </c>
    </row>
    <row r="128" spans="2:65" s="1" customFormat="1" ht="24.15" customHeight="1">
      <c r="B128" s="139"/>
      <c r="C128" s="140" t="s">
        <v>87</v>
      </c>
      <c r="D128" s="140" t="s">
        <v>166</v>
      </c>
      <c r="E128" s="141" t="s">
        <v>2300</v>
      </c>
      <c r="F128" s="142" t="s">
        <v>2301</v>
      </c>
      <c r="G128" s="143" t="s">
        <v>298</v>
      </c>
      <c r="H128" s="144">
        <v>10</v>
      </c>
      <c r="I128" s="145"/>
      <c r="J128" s="146">
        <f t="shared" ref="J128:J150" si="0">ROUND(I128*H128,2)</f>
        <v>0</v>
      </c>
      <c r="K128" s="147"/>
      <c r="L128" s="28"/>
      <c r="M128" s="148" t="s">
        <v>1</v>
      </c>
      <c r="N128" s="149" t="s">
        <v>40</v>
      </c>
      <c r="P128" s="150">
        <f t="shared" ref="P128:P150" si="1">O128*H128</f>
        <v>0</v>
      </c>
      <c r="Q128" s="150">
        <v>0</v>
      </c>
      <c r="R128" s="150">
        <f t="shared" ref="R128:R150" si="2">Q128*H128</f>
        <v>0</v>
      </c>
      <c r="S128" s="150">
        <v>0</v>
      </c>
      <c r="T128" s="151">
        <f t="shared" ref="T128:T150" si="3">S128*H128</f>
        <v>0</v>
      </c>
      <c r="AR128" s="152" t="s">
        <v>425</v>
      </c>
      <c r="AT128" s="152" t="s">
        <v>166</v>
      </c>
      <c r="AU128" s="152" t="s">
        <v>87</v>
      </c>
      <c r="AY128" s="13" t="s">
        <v>164</v>
      </c>
      <c r="BE128" s="153">
        <f t="shared" ref="BE128:BE150" si="4">IF(N128="základná",J128,0)</f>
        <v>0</v>
      </c>
      <c r="BF128" s="153">
        <f t="shared" ref="BF128:BF150" si="5">IF(N128="znížená",J128,0)</f>
        <v>0</v>
      </c>
      <c r="BG128" s="153">
        <f t="shared" ref="BG128:BG150" si="6">IF(N128="zákl. prenesená",J128,0)</f>
        <v>0</v>
      </c>
      <c r="BH128" s="153">
        <f t="shared" ref="BH128:BH150" si="7">IF(N128="zníž. prenesená",J128,0)</f>
        <v>0</v>
      </c>
      <c r="BI128" s="153">
        <f t="shared" ref="BI128:BI150" si="8">IF(N128="nulová",J128,0)</f>
        <v>0</v>
      </c>
      <c r="BJ128" s="13" t="s">
        <v>87</v>
      </c>
      <c r="BK128" s="153">
        <f t="shared" ref="BK128:BK150" si="9">ROUND(I128*H128,2)</f>
        <v>0</v>
      </c>
      <c r="BL128" s="13" t="s">
        <v>425</v>
      </c>
      <c r="BM128" s="152" t="s">
        <v>2302</v>
      </c>
    </row>
    <row r="129" spans="2:65" s="1" customFormat="1" ht="24.15" customHeight="1">
      <c r="B129" s="139"/>
      <c r="C129" s="154" t="s">
        <v>175</v>
      </c>
      <c r="D129" s="154" t="s">
        <v>199</v>
      </c>
      <c r="E129" s="155" t="s">
        <v>2303</v>
      </c>
      <c r="F129" s="156" t="s">
        <v>2304</v>
      </c>
      <c r="G129" s="157" t="s">
        <v>307</v>
      </c>
      <c r="H129" s="158">
        <v>4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1290</v>
      </c>
      <c r="AT129" s="152" t="s">
        <v>199</v>
      </c>
      <c r="AU129" s="152" t="s">
        <v>87</v>
      </c>
      <c r="AY129" s="13" t="s">
        <v>164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87</v>
      </c>
      <c r="BK129" s="153">
        <f t="shared" si="9"/>
        <v>0</v>
      </c>
      <c r="BL129" s="13" t="s">
        <v>425</v>
      </c>
      <c r="BM129" s="152" t="s">
        <v>2305</v>
      </c>
    </row>
    <row r="130" spans="2:65" s="1" customFormat="1" ht="16.5" customHeight="1">
      <c r="B130" s="139"/>
      <c r="C130" s="154" t="s">
        <v>170</v>
      </c>
      <c r="D130" s="154" t="s">
        <v>199</v>
      </c>
      <c r="E130" s="155" t="s">
        <v>2306</v>
      </c>
      <c r="F130" s="156" t="s">
        <v>2307</v>
      </c>
      <c r="G130" s="157" t="s">
        <v>298</v>
      </c>
      <c r="H130" s="158">
        <v>10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1290</v>
      </c>
      <c r="AT130" s="152" t="s">
        <v>199</v>
      </c>
      <c r="AU130" s="152" t="s">
        <v>87</v>
      </c>
      <c r="AY130" s="13" t="s">
        <v>164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425</v>
      </c>
      <c r="BM130" s="152" t="s">
        <v>2308</v>
      </c>
    </row>
    <row r="131" spans="2:65" s="1" customFormat="1" ht="24.15" customHeight="1">
      <c r="B131" s="139"/>
      <c r="C131" s="140" t="s">
        <v>182</v>
      </c>
      <c r="D131" s="140" t="s">
        <v>166</v>
      </c>
      <c r="E131" s="141" t="s">
        <v>2309</v>
      </c>
      <c r="F131" s="142" t="s">
        <v>2310</v>
      </c>
      <c r="G131" s="143" t="s">
        <v>298</v>
      </c>
      <c r="H131" s="144">
        <v>9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425</v>
      </c>
      <c r="AT131" s="152" t="s">
        <v>166</v>
      </c>
      <c r="AU131" s="152" t="s">
        <v>87</v>
      </c>
      <c r="AY131" s="13" t="s">
        <v>164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425</v>
      </c>
      <c r="BM131" s="152" t="s">
        <v>2311</v>
      </c>
    </row>
    <row r="132" spans="2:65" s="1" customFormat="1" ht="24.15" customHeight="1">
      <c r="B132" s="139"/>
      <c r="C132" s="154" t="s">
        <v>186</v>
      </c>
      <c r="D132" s="154" t="s">
        <v>199</v>
      </c>
      <c r="E132" s="155" t="s">
        <v>2312</v>
      </c>
      <c r="F132" s="156" t="s">
        <v>2313</v>
      </c>
      <c r="G132" s="157" t="s">
        <v>307</v>
      </c>
      <c r="H132" s="158">
        <v>2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1290</v>
      </c>
      <c r="AT132" s="152" t="s">
        <v>199</v>
      </c>
      <c r="AU132" s="152" t="s">
        <v>87</v>
      </c>
      <c r="AY132" s="13" t="s">
        <v>164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425</v>
      </c>
      <c r="BM132" s="152" t="s">
        <v>2314</v>
      </c>
    </row>
    <row r="133" spans="2:65" s="1" customFormat="1" ht="24.15" customHeight="1">
      <c r="B133" s="139"/>
      <c r="C133" s="154" t="s">
        <v>190</v>
      </c>
      <c r="D133" s="154" t="s">
        <v>199</v>
      </c>
      <c r="E133" s="155" t="s">
        <v>2315</v>
      </c>
      <c r="F133" s="156" t="s">
        <v>2316</v>
      </c>
      <c r="G133" s="157" t="s">
        <v>298</v>
      </c>
      <c r="H133" s="158">
        <v>9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1290</v>
      </c>
      <c r="AT133" s="152" t="s">
        <v>199</v>
      </c>
      <c r="AU133" s="152" t="s">
        <v>87</v>
      </c>
      <c r="AY133" s="13" t="s">
        <v>164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425</v>
      </c>
      <c r="BM133" s="152" t="s">
        <v>2317</v>
      </c>
    </row>
    <row r="134" spans="2:65" s="1" customFormat="1" ht="24.15" customHeight="1">
      <c r="B134" s="139"/>
      <c r="C134" s="140" t="s">
        <v>194</v>
      </c>
      <c r="D134" s="140" t="s">
        <v>166</v>
      </c>
      <c r="E134" s="141" t="s">
        <v>2318</v>
      </c>
      <c r="F134" s="142" t="s">
        <v>2319</v>
      </c>
      <c r="G134" s="143" t="s">
        <v>307</v>
      </c>
      <c r="H134" s="144">
        <v>16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425</v>
      </c>
      <c r="AT134" s="152" t="s">
        <v>166</v>
      </c>
      <c r="AU134" s="152" t="s">
        <v>87</v>
      </c>
      <c r="AY134" s="13" t="s">
        <v>164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425</v>
      </c>
      <c r="BM134" s="152" t="s">
        <v>2320</v>
      </c>
    </row>
    <row r="135" spans="2:65" s="1" customFormat="1" ht="21.75" customHeight="1">
      <c r="B135" s="139"/>
      <c r="C135" s="140" t="s">
        <v>198</v>
      </c>
      <c r="D135" s="140" t="s">
        <v>166</v>
      </c>
      <c r="E135" s="141" t="s">
        <v>2321</v>
      </c>
      <c r="F135" s="142" t="s">
        <v>2322</v>
      </c>
      <c r="G135" s="143" t="s">
        <v>307</v>
      </c>
      <c r="H135" s="144">
        <v>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425</v>
      </c>
      <c r="AT135" s="152" t="s">
        <v>166</v>
      </c>
      <c r="AU135" s="152" t="s">
        <v>87</v>
      </c>
      <c r="AY135" s="13" t="s">
        <v>164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425</v>
      </c>
      <c r="BM135" s="152" t="s">
        <v>2323</v>
      </c>
    </row>
    <row r="136" spans="2:65" s="1" customFormat="1" ht="33" customHeight="1">
      <c r="B136" s="139"/>
      <c r="C136" s="154" t="s">
        <v>204</v>
      </c>
      <c r="D136" s="154" t="s">
        <v>199</v>
      </c>
      <c r="E136" s="155" t="s">
        <v>2324</v>
      </c>
      <c r="F136" s="156" t="s">
        <v>2325</v>
      </c>
      <c r="G136" s="157" t="s">
        <v>307</v>
      </c>
      <c r="H136" s="158">
        <v>1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1290</v>
      </c>
      <c r="AT136" s="152" t="s">
        <v>199</v>
      </c>
      <c r="AU136" s="152" t="s">
        <v>87</v>
      </c>
      <c r="AY136" s="13" t="s">
        <v>164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425</v>
      </c>
      <c r="BM136" s="152" t="s">
        <v>2326</v>
      </c>
    </row>
    <row r="137" spans="2:65" s="1" customFormat="1" ht="24.15" customHeight="1">
      <c r="B137" s="139"/>
      <c r="C137" s="154" t="s">
        <v>210</v>
      </c>
      <c r="D137" s="154" t="s">
        <v>199</v>
      </c>
      <c r="E137" s="155" t="s">
        <v>2327</v>
      </c>
      <c r="F137" s="156" t="s">
        <v>2328</v>
      </c>
      <c r="G137" s="157" t="s">
        <v>169</v>
      </c>
      <c r="H137" s="158">
        <v>2.5000000000000001E-2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1290</v>
      </c>
      <c r="AT137" s="152" t="s">
        <v>199</v>
      </c>
      <c r="AU137" s="152" t="s">
        <v>87</v>
      </c>
      <c r="AY137" s="13" t="s">
        <v>164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425</v>
      </c>
      <c r="BM137" s="152" t="s">
        <v>2329</v>
      </c>
    </row>
    <row r="138" spans="2:65" s="1" customFormat="1" ht="24.15" customHeight="1">
      <c r="B138" s="139"/>
      <c r="C138" s="140" t="s">
        <v>214</v>
      </c>
      <c r="D138" s="140" t="s">
        <v>166</v>
      </c>
      <c r="E138" s="141" t="s">
        <v>2117</v>
      </c>
      <c r="F138" s="142" t="s">
        <v>2118</v>
      </c>
      <c r="G138" s="143" t="s">
        <v>298</v>
      </c>
      <c r="H138" s="144">
        <v>25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425</v>
      </c>
      <c r="AT138" s="152" t="s">
        <v>166</v>
      </c>
      <c r="AU138" s="152" t="s">
        <v>87</v>
      </c>
      <c r="AY138" s="13" t="s">
        <v>164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425</v>
      </c>
      <c r="BM138" s="152" t="s">
        <v>2330</v>
      </c>
    </row>
    <row r="139" spans="2:65" s="1" customFormat="1" ht="16.5" customHeight="1">
      <c r="B139" s="139"/>
      <c r="C139" s="154" t="s">
        <v>218</v>
      </c>
      <c r="D139" s="154" t="s">
        <v>199</v>
      </c>
      <c r="E139" s="155" t="s">
        <v>2120</v>
      </c>
      <c r="F139" s="156" t="s">
        <v>2121</v>
      </c>
      <c r="G139" s="157" t="s">
        <v>685</v>
      </c>
      <c r="H139" s="158">
        <v>23.55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1290</v>
      </c>
      <c r="AT139" s="152" t="s">
        <v>199</v>
      </c>
      <c r="AU139" s="152" t="s">
        <v>87</v>
      </c>
      <c r="AY139" s="13" t="s">
        <v>164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425</v>
      </c>
      <c r="BM139" s="152" t="s">
        <v>2331</v>
      </c>
    </row>
    <row r="140" spans="2:65" s="1" customFormat="1" ht="24.15" customHeight="1">
      <c r="B140" s="139"/>
      <c r="C140" s="140" t="s">
        <v>222</v>
      </c>
      <c r="D140" s="140" t="s">
        <v>166</v>
      </c>
      <c r="E140" s="141" t="s">
        <v>2123</v>
      </c>
      <c r="F140" s="142" t="s">
        <v>2124</v>
      </c>
      <c r="G140" s="143" t="s">
        <v>298</v>
      </c>
      <c r="H140" s="144">
        <v>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425</v>
      </c>
      <c r="AT140" s="152" t="s">
        <v>166</v>
      </c>
      <c r="AU140" s="152" t="s">
        <v>87</v>
      </c>
      <c r="AY140" s="13" t="s">
        <v>164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425</v>
      </c>
      <c r="BM140" s="152" t="s">
        <v>2332</v>
      </c>
    </row>
    <row r="141" spans="2:65" s="1" customFormat="1" ht="16.5" customHeight="1">
      <c r="B141" s="139"/>
      <c r="C141" s="154" t="s">
        <v>226</v>
      </c>
      <c r="D141" s="154" t="s">
        <v>199</v>
      </c>
      <c r="E141" s="155" t="s">
        <v>2126</v>
      </c>
      <c r="F141" s="156" t="s">
        <v>2127</v>
      </c>
      <c r="G141" s="157" t="s">
        <v>685</v>
      </c>
      <c r="H141" s="158">
        <v>1.25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1290</v>
      </c>
      <c r="AT141" s="152" t="s">
        <v>199</v>
      </c>
      <c r="AU141" s="152" t="s">
        <v>87</v>
      </c>
      <c r="AY141" s="13" t="s">
        <v>164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425</v>
      </c>
      <c r="BM141" s="152" t="s">
        <v>2333</v>
      </c>
    </row>
    <row r="142" spans="2:65" s="1" customFormat="1" ht="16.5" customHeight="1">
      <c r="B142" s="139"/>
      <c r="C142" s="140" t="s">
        <v>359</v>
      </c>
      <c r="D142" s="140" t="s">
        <v>166</v>
      </c>
      <c r="E142" s="141" t="s">
        <v>2219</v>
      </c>
      <c r="F142" s="142" t="s">
        <v>2220</v>
      </c>
      <c r="G142" s="143" t="s">
        <v>307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425</v>
      </c>
      <c r="AT142" s="152" t="s">
        <v>166</v>
      </c>
      <c r="AU142" s="152" t="s">
        <v>87</v>
      </c>
      <c r="AY142" s="13" t="s">
        <v>164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425</v>
      </c>
      <c r="BM142" s="152" t="s">
        <v>2334</v>
      </c>
    </row>
    <row r="143" spans="2:65" s="1" customFormat="1" ht="16.5" customHeight="1">
      <c r="B143" s="139"/>
      <c r="C143" s="154" t="s">
        <v>231</v>
      </c>
      <c r="D143" s="154" t="s">
        <v>199</v>
      </c>
      <c r="E143" s="155" t="s">
        <v>2222</v>
      </c>
      <c r="F143" s="156" t="s">
        <v>2223</v>
      </c>
      <c r="G143" s="157" t="s">
        <v>307</v>
      </c>
      <c r="H143" s="158">
        <v>2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1290</v>
      </c>
      <c r="AT143" s="152" t="s">
        <v>199</v>
      </c>
      <c r="AU143" s="152" t="s">
        <v>87</v>
      </c>
      <c r="AY143" s="13" t="s">
        <v>164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425</v>
      </c>
      <c r="BM143" s="152" t="s">
        <v>2335</v>
      </c>
    </row>
    <row r="144" spans="2:65" s="1" customFormat="1" ht="24.15" customHeight="1">
      <c r="B144" s="139"/>
      <c r="C144" s="140" t="s">
        <v>235</v>
      </c>
      <c r="D144" s="140" t="s">
        <v>166</v>
      </c>
      <c r="E144" s="141" t="s">
        <v>2336</v>
      </c>
      <c r="F144" s="142" t="s">
        <v>2337</v>
      </c>
      <c r="G144" s="143" t="s">
        <v>307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425</v>
      </c>
      <c r="AT144" s="152" t="s">
        <v>166</v>
      </c>
      <c r="AU144" s="152" t="s">
        <v>87</v>
      </c>
      <c r="AY144" s="13" t="s">
        <v>164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425</v>
      </c>
      <c r="BM144" s="152" t="s">
        <v>2338</v>
      </c>
    </row>
    <row r="145" spans="2:65" s="1" customFormat="1" ht="24.15" customHeight="1">
      <c r="B145" s="139"/>
      <c r="C145" s="140" t="s">
        <v>239</v>
      </c>
      <c r="D145" s="140" t="s">
        <v>166</v>
      </c>
      <c r="E145" s="141" t="s">
        <v>2339</v>
      </c>
      <c r="F145" s="142" t="s">
        <v>2340</v>
      </c>
      <c r="G145" s="143" t="s">
        <v>307</v>
      </c>
      <c r="H145" s="144">
        <v>4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425</v>
      </c>
      <c r="AT145" s="152" t="s">
        <v>166</v>
      </c>
      <c r="AU145" s="152" t="s">
        <v>87</v>
      </c>
      <c r="AY145" s="13" t="s">
        <v>164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425</v>
      </c>
      <c r="BM145" s="152" t="s">
        <v>2341</v>
      </c>
    </row>
    <row r="146" spans="2:65" s="1" customFormat="1" ht="16.5" customHeight="1">
      <c r="B146" s="139"/>
      <c r="C146" s="154" t="s">
        <v>7</v>
      </c>
      <c r="D146" s="154" t="s">
        <v>199</v>
      </c>
      <c r="E146" s="155" t="s">
        <v>2342</v>
      </c>
      <c r="F146" s="156" t="s">
        <v>2343</v>
      </c>
      <c r="G146" s="157" t="s">
        <v>307</v>
      </c>
      <c r="H146" s="158">
        <v>4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1290</v>
      </c>
      <c r="AT146" s="152" t="s">
        <v>199</v>
      </c>
      <c r="AU146" s="152" t="s">
        <v>87</v>
      </c>
      <c r="AY146" s="13" t="s">
        <v>164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425</v>
      </c>
      <c r="BM146" s="152" t="s">
        <v>2344</v>
      </c>
    </row>
    <row r="147" spans="2:65" s="1" customFormat="1" ht="21.75" customHeight="1">
      <c r="B147" s="139"/>
      <c r="C147" s="140" t="s">
        <v>247</v>
      </c>
      <c r="D147" s="140" t="s">
        <v>166</v>
      </c>
      <c r="E147" s="141" t="s">
        <v>2345</v>
      </c>
      <c r="F147" s="142" t="s">
        <v>2346</v>
      </c>
      <c r="G147" s="143" t="s">
        <v>298</v>
      </c>
      <c r="H147" s="144">
        <v>145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425</v>
      </c>
      <c r="AT147" s="152" t="s">
        <v>166</v>
      </c>
      <c r="AU147" s="152" t="s">
        <v>87</v>
      </c>
      <c r="AY147" s="13" t="s">
        <v>164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425</v>
      </c>
      <c r="BM147" s="152" t="s">
        <v>2347</v>
      </c>
    </row>
    <row r="148" spans="2:65" s="1" customFormat="1" ht="16.5" customHeight="1">
      <c r="B148" s="139"/>
      <c r="C148" s="154" t="s">
        <v>251</v>
      </c>
      <c r="D148" s="154" t="s">
        <v>199</v>
      </c>
      <c r="E148" s="155" t="s">
        <v>2348</v>
      </c>
      <c r="F148" s="156" t="s">
        <v>2349</v>
      </c>
      <c r="G148" s="157" t="s">
        <v>298</v>
      </c>
      <c r="H148" s="158">
        <v>145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1290</v>
      </c>
      <c r="AT148" s="152" t="s">
        <v>199</v>
      </c>
      <c r="AU148" s="152" t="s">
        <v>87</v>
      </c>
      <c r="AY148" s="13" t="s">
        <v>164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425</v>
      </c>
      <c r="BM148" s="152" t="s">
        <v>2350</v>
      </c>
    </row>
    <row r="149" spans="2:65" s="1" customFormat="1" ht="24.15" customHeight="1">
      <c r="B149" s="139"/>
      <c r="C149" s="140" t="s">
        <v>255</v>
      </c>
      <c r="D149" s="140" t="s">
        <v>166</v>
      </c>
      <c r="E149" s="141" t="s">
        <v>2351</v>
      </c>
      <c r="F149" s="142" t="s">
        <v>2352</v>
      </c>
      <c r="G149" s="143" t="s">
        <v>298</v>
      </c>
      <c r="H149" s="144">
        <v>150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425</v>
      </c>
      <c r="AT149" s="152" t="s">
        <v>166</v>
      </c>
      <c r="AU149" s="152" t="s">
        <v>87</v>
      </c>
      <c r="AY149" s="13" t="s">
        <v>164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425</v>
      </c>
      <c r="BM149" s="152" t="s">
        <v>2353</v>
      </c>
    </row>
    <row r="150" spans="2:65" s="1" customFormat="1" ht="16.5" customHeight="1">
      <c r="B150" s="139"/>
      <c r="C150" s="154" t="s">
        <v>259</v>
      </c>
      <c r="D150" s="154" t="s">
        <v>199</v>
      </c>
      <c r="E150" s="155" t="s">
        <v>2354</v>
      </c>
      <c r="F150" s="156" t="s">
        <v>2355</v>
      </c>
      <c r="G150" s="157" t="s">
        <v>298</v>
      </c>
      <c r="H150" s="158">
        <v>150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1290</v>
      </c>
      <c r="AT150" s="152" t="s">
        <v>199</v>
      </c>
      <c r="AU150" s="152" t="s">
        <v>87</v>
      </c>
      <c r="AY150" s="13" t="s">
        <v>164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425</v>
      </c>
      <c r="BM150" s="152" t="s">
        <v>2356</v>
      </c>
    </row>
    <row r="151" spans="2:65" s="11" customFormat="1" ht="22.8" customHeight="1">
      <c r="B151" s="127"/>
      <c r="D151" s="128" t="s">
        <v>73</v>
      </c>
      <c r="E151" s="137" t="s">
        <v>2357</v>
      </c>
      <c r="F151" s="137" t="s">
        <v>2358</v>
      </c>
      <c r="I151" s="130"/>
      <c r="J151" s="138">
        <f>BK151</f>
        <v>0</v>
      </c>
      <c r="L151" s="127"/>
      <c r="M151" s="132"/>
      <c r="P151" s="133">
        <f>SUM(P152:P158)</f>
        <v>0</v>
      </c>
      <c r="R151" s="133">
        <f>SUM(R152:R158)</f>
        <v>0</v>
      </c>
      <c r="T151" s="134">
        <f>SUM(T152:T158)</f>
        <v>0</v>
      </c>
      <c r="AR151" s="128" t="s">
        <v>175</v>
      </c>
      <c r="AT151" s="135" t="s">
        <v>73</v>
      </c>
      <c r="AU151" s="135" t="s">
        <v>81</v>
      </c>
      <c r="AY151" s="128" t="s">
        <v>164</v>
      </c>
      <c r="BK151" s="136">
        <f>SUM(BK152:BK158)</f>
        <v>0</v>
      </c>
    </row>
    <row r="152" spans="2:65" s="1" customFormat="1" ht="24.15" customHeight="1">
      <c r="B152" s="139"/>
      <c r="C152" s="140" t="s">
        <v>263</v>
      </c>
      <c r="D152" s="140" t="s">
        <v>166</v>
      </c>
      <c r="E152" s="141" t="s">
        <v>2359</v>
      </c>
      <c r="F152" s="142" t="s">
        <v>2360</v>
      </c>
      <c r="G152" s="143" t="s">
        <v>298</v>
      </c>
      <c r="H152" s="144">
        <v>115</v>
      </c>
      <c r="I152" s="145"/>
      <c r="J152" s="146">
        <f t="shared" ref="J152:J158" si="10">ROUND(I152*H152,2)</f>
        <v>0</v>
      </c>
      <c r="K152" s="147"/>
      <c r="L152" s="28"/>
      <c r="M152" s="148" t="s">
        <v>1</v>
      </c>
      <c r="N152" s="149" t="s">
        <v>40</v>
      </c>
      <c r="P152" s="150">
        <f t="shared" ref="P152:P158" si="11">O152*H152</f>
        <v>0</v>
      </c>
      <c r="Q152" s="150">
        <v>0</v>
      </c>
      <c r="R152" s="150">
        <f t="shared" ref="R152:R158" si="12">Q152*H152</f>
        <v>0</v>
      </c>
      <c r="S152" s="150">
        <v>0</v>
      </c>
      <c r="T152" s="151">
        <f t="shared" ref="T152:T158" si="13">S152*H152</f>
        <v>0</v>
      </c>
      <c r="AR152" s="152" t="s">
        <v>425</v>
      </c>
      <c r="AT152" s="152" t="s">
        <v>166</v>
      </c>
      <c r="AU152" s="152" t="s">
        <v>87</v>
      </c>
      <c r="AY152" s="13" t="s">
        <v>164</v>
      </c>
      <c r="BE152" s="153">
        <f t="shared" ref="BE152:BE158" si="14">IF(N152="základná",J152,0)</f>
        <v>0</v>
      </c>
      <c r="BF152" s="153">
        <f t="shared" ref="BF152:BF158" si="15">IF(N152="znížená",J152,0)</f>
        <v>0</v>
      </c>
      <c r="BG152" s="153">
        <f t="shared" ref="BG152:BG158" si="16">IF(N152="zákl. prenesená",J152,0)</f>
        <v>0</v>
      </c>
      <c r="BH152" s="153">
        <f t="shared" ref="BH152:BH158" si="17">IF(N152="zníž. prenesená",J152,0)</f>
        <v>0</v>
      </c>
      <c r="BI152" s="153">
        <f t="shared" ref="BI152:BI158" si="18">IF(N152="nulová",J152,0)</f>
        <v>0</v>
      </c>
      <c r="BJ152" s="13" t="s">
        <v>87</v>
      </c>
      <c r="BK152" s="153">
        <f t="shared" ref="BK152:BK158" si="19">ROUND(I152*H152,2)</f>
        <v>0</v>
      </c>
      <c r="BL152" s="13" t="s">
        <v>425</v>
      </c>
      <c r="BM152" s="152" t="s">
        <v>2361</v>
      </c>
    </row>
    <row r="153" spans="2:65" s="1" customFormat="1" ht="33" customHeight="1">
      <c r="B153" s="139"/>
      <c r="C153" s="140" t="s">
        <v>267</v>
      </c>
      <c r="D153" s="140" t="s">
        <v>166</v>
      </c>
      <c r="E153" s="141" t="s">
        <v>2362</v>
      </c>
      <c r="F153" s="142" t="s">
        <v>2363</v>
      </c>
      <c r="G153" s="143" t="s">
        <v>298</v>
      </c>
      <c r="H153" s="144">
        <v>115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425</v>
      </c>
      <c r="AT153" s="152" t="s">
        <v>166</v>
      </c>
      <c r="AU153" s="152" t="s">
        <v>87</v>
      </c>
      <c r="AY153" s="13" t="s">
        <v>164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425</v>
      </c>
      <c r="BM153" s="152" t="s">
        <v>2364</v>
      </c>
    </row>
    <row r="154" spans="2:65" s="1" customFormat="1" ht="16.5" customHeight="1">
      <c r="B154" s="139"/>
      <c r="C154" s="154" t="s">
        <v>271</v>
      </c>
      <c r="D154" s="154" t="s">
        <v>199</v>
      </c>
      <c r="E154" s="155" t="s">
        <v>2365</v>
      </c>
      <c r="F154" s="156" t="s">
        <v>2366</v>
      </c>
      <c r="G154" s="157" t="s">
        <v>202</v>
      </c>
      <c r="H154" s="158">
        <v>11.96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1290</v>
      </c>
      <c r="AT154" s="152" t="s">
        <v>199</v>
      </c>
      <c r="AU154" s="152" t="s">
        <v>87</v>
      </c>
      <c r="AY154" s="13" t="s">
        <v>164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425</v>
      </c>
      <c r="BM154" s="152" t="s">
        <v>2367</v>
      </c>
    </row>
    <row r="155" spans="2:65" s="1" customFormat="1" ht="24.15" customHeight="1">
      <c r="B155" s="139"/>
      <c r="C155" s="140" t="s">
        <v>275</v>
      </c>
      <c r="D155" s="140" t="s">
        <v>166</v>
      </c>
      <c r="E155" s="141" t="s">
        <v>2368</v>
      </c>
      <c r="F155" s="142" t="s">
        <v>2369</v>
      </c>
      <c r="G155" s="143" t="s">
        <v>298</v>
      </c>
      <c r="H155" s="144">
        <v>115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425</v>
      </c>
      <c r="AT155" s="152" t="s">
        <v>166</v>
      </c>
      <c r="AU155" s="152" t="s">
        <v>87</v>
      </c>
      <c r="AY155" s="13" t="s">
        <v>164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425</v>
      </c>
      <c r="BM155" s="152" t="s">
        <v>2370</v>
      </c>
    </row>
    <row r="156" spans="2:65" s="1" customFormat="1" ht="24.15" customHeight="1">
      <c r="B156" s="139"/>
      <c r="C156" s="154" t="s">
        <v>279</v>
      </c>
      <c r="D156" s="154" t="s">
        <v>199</v>
      </c>
      <c r="E156" s="155" t="s">
        <v>2371</v>
      </c>
      <c r="F156" s="156" t="s">
        <v>2372</v>
      </c>
      <c r="G156" s="157" t="s">
        <v>298</v>
      </c>
      <c r="H156" s="158">
        <v>115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1290</v>
      </c>
      <c r="AT156" s="152" t="s">
        <v>199</v>
      </c>
      <c r="AU156" s="152" t="s">
        <v>87</v>
      </c>
      <c r="AY156" s="13" t="s">
        <v>164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425</v>
      </c>
      <c r="BM156" s="152" t="s">
        <v>2373</v>
      </c>
    </row>
    <row r="157" spans="2:65" s="1" customFormat="1" ht="33" customHeight="1">
      <c r="B157" s="139"/>
      <c r="C157" s="140" t="s">
        <v>283</v>
      </c>
      <c r="D157" s="140" t="s">
        <v>166</v>
      </c>
      <c r="E157" s="141" t="s">
        <v>2374</v>
      </c>
      <c r="F157" s="142" t="s">
        <v>2375</v>
      </c>
      <c r="G157" s="143" t="s">
        <v>298</v>
      </c>
      <c r="H157" s="144">
        <v>115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425</v>
      </c>
      <c r="AT157" s="152" t="s">
        <v>166</v>
      </c>
      <c r="AU157" s="152" t="s">
        <v>87</v>
      </c>
      <c r="AY157" s="13" t="s">
        <v>164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425</v>
      </c>
      <c r="BM157" s="152" t="s">
        <v>2376</v>
      </c>
    </row>
    <row r="158" spans="2:65" s="1" customFormat="1" ht="33" customHeight="1">
      <c r="B158" s="139"/>
      <c r="C158" s="140" t="s">
        <v>287</v>
      </c>
      <c r="D158" s="140" t="s">
        <v>166</v>
      </c>
      <c r="E158" s="141" t="s">
        <v>2377</v>
      </c>
      <c r="F158" s="142" t="s">
        <v>2378</v>
      </c>
      <c r="G158" s="143" t="s">
        <v>207</v>
      </c>
      <c r="H158" s="144">
        <v>115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425</v>
      </c>
      <c r="AT158" s="152" t="s">
        <v>166</v>
      </c>
      <c r="AU158" s="152" t="s">
        <v>87</v>
      </c>
      <c r="AY158" s="13" t="s">
        <v>164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425</v>
      </c>
      <c r="BM158" s="152" t="s">
        <v>2379</v>
      </c>
    </row>
    <row r="159" spans="2:65" s="11" customFormat="1" ht="25.95" customHeight="1">
      <c r="B159" s="127"/>
      <c r="D159" s="128" t="s">
        <v>73</v>
      </c>
      <c r="E159" s="129" t="s">
        <v>1927</v>
      </c>
      <c r="F159" s="129" t="s">
        <v>1928</v>
      </c>
      <c r="I159" s="130"/>
      <c r="J159" s="131">
        <f>BK159</f>
        <v>0</v>
      </c>
      <c r="L159" s="127"/>
      <c r="M159" s="132"/>
      <c r="P159" s="133">
        <f>SUM(P160:P161)</f>
        <v>0</v>
      </c>
      <c r="R159" s="133">
        <f>SUM(R160:R161)</f>
        <v>0</v>
      </c>
      <c r="T159" s="134">
        <f>SUM(T160:T161)</f>
        <v>0</v>
      </c>
      <c r="AR159" s="128" t="s">
        <v>170</v>
      </c>
      <c r="AT159" s="135" t="s">
        <v>73</v>
      </c>
      <c r="AU159" s="135" t="s">
        <v>74</v>
      </c>
      <c r="AY159" s="128" t="s">
        <v>164</v>
      </c>
      <c r="BK159" s="136">
        <f>SUM(BK160:BK161)</f>
        <v>0</v>
      </c>
    </row>
    <row r="160" spans="2:65" s="1" customFormat="1" ht="21.75" customHeight="1">
      <c r="B160" s="139"/>
      <c r="C160" s="140" t="s">
        <v>291</v>
      </c>
      <c r="D160" s="140" t="s">
        <v>166</v>
      </c>
      <c r="E160" s="141" t="s">
        <v>2288</v>
      </c>
      <c r="F160" s="142" t="s">
        <v>2289</v>
      </c>
      <c r="G160" s="143" t="s">
        <v>307</v>
      </c>
      <c r="H160" s="144">
        <v>1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40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1305</v>
      </c>
      <c r="AT160" s="152" t="s">
        <v>166</v>
      </c>
      <c r="AU160" s="152" t="s">
        <v>81</v>
      </c>
      <c r="AY160" s="13" t="s">
        <v>164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87</v>
      </c>
      <c r="BK160" s="153">
        <f>ROUND(I160*H160,2)</f>
        <v>0</v>
      </c>
      <c r="BL160" s="13" t="s">
        <v>1305</v>
      </c>
      <c r="BM160" s="152" t="s">
        <v>2380</v>
      </c>
    </row>
    <row r="161" spans="2:65" s="1" customFormat="1" ht="33" customHeight="1">
      <c r="B161" s="139"/>
      <c r="C161" s="140" t="s">
        <v>295</v>
      </c>
      <c r="D161" s="140" t="s">
        <v>166</v>
      </c>
      <c r="E161" s="141" t="s">
        <v>2381</v>
      </c>
      <c r="F161" s="142" t="s">
        <v>2382</v>
      </c>
      <c r="G161" s="143" t="s">
        <v>307</v>
      </c>
      <c r="H161" s="144">
        <v>1</v>
      </c>
      <c r="I161" s="145"/>
      <c r="J161" s="146">
        <f>ROUND(I161*H161,2)</f>
        <v>0</v>
      </c>
      <c r="K161" s="147"/>
      <c r="L161" s="28"/>
      <c r="M161" s="166" t="s">
        <v>1</v>
      </c>
      <c r="N161" s="167" t="s">
        <v>40</v>
      </c>
      <c r="O161" s="168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AR161" s="152" t="s">
        <v>1305</v>
      </c>
      <c r="AT161" s="152" t="s">
        <v>166</v>
      </c>
      <c r="AU161" s="152" t="s">
        <v>81</v>
      </c>
      <c r="AY161" s="13" t="s">
        <v>164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87</v>
      </c>
      <c r="BK161" s="153">
        <f>ROUND(I161*H161,2)</f>
        <v>0</v>
      </c>
      <c r="BL161" s="13" t="s">
        <v>1305</v>
      </c>
      <c r="BM161" s="152" t="s">
        <v>2383</v>
      </c>
    </row>
    <row r="162" spans="2:65" s="1" customFormat="1" ht="6.9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autoFilter ref="C121:K161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01 - Stavebná časť</vt:lpstr>
      <vt:lpstr>02 - Zdravotechnika</vt:lpstr>
      <vt:lpstr>03 - Rozvody vody, kanali...</vt:lpstr>
      <vt:lpstr>04 - Vykurovanie</vt:lpstr>
      <vt:lpstr>05 - UK - Kotolňa</vt:lpstr>
      <vt:lpstr>06 - Vzduchotechnika</vt:lpstr>
      <vt:lpstr>07 - Elektorinštalácia a ...</vt:lpstr>
      <vt:lpstr>SO 02 - Elektrická prípoj...</vt:lpstr>
      <vt:lpstr>SO 03 - Vodovodná prípojka</vt:lpstr>
      <vt:lpstr>SO 04 - Kanalizačná prípojka</vt:lpstr>
      <vt:lpstr>SO 05 - Dažďová kanalizáč...</vt:lpstr>
      <vt:lpstr>'01 - Stavebná časť'!Názvy_tlače</vt:lpstr>
      <vt:lpstr>'02 - Zdravotechnika'!Názvy_tlače</vt:lpstr>
      <vt:lpstr>'03 - Rozvody vody, kanali...'!Názvy_tlače</vt:lpstr>
      <vt:lpstr>'04 - Vykurovanie'!Názvy_tlače</vt:lpstr>
      <vt:lpstr>'05 - UK - Kotolňa'!Názvy_tlače</vt:lpstr>
      <vt:lpstr>'06 - Vzduchotechnika'!Názvy_tlače</vt:lpstr>
      <vt:lpstr>'07 - Elektorinštalácia a ...'!Názvy_tlače</vt:lpstr>
      <vt:lpstr>'Rekapitulácia stavby'!Názvy_tlače</vt:lpstr>
      <vt:lpstr>'SO 02 - Elektrická prípoj...'!Názvy_tlače</vt:lpstr>
      <vt:lpstr>'SO 03 - Vodovodná prípojka'!Názvy_tlače</vt:lpstr>
      <vt:lpstr>'SO 04 - Kanalizačná prípojka'!Názvy_tlače</vt:lpstr>
      <vt:lpstr>'SO 05 - Dažďová kanalizáč...'!Názvy_tlače</vt:lpstr>
      <vt:lpstr>'01 - Stavebná časť'!Oblasť_tlače</vt:lpstr>
      <vt:lpstr>'02 - Zdravotechnika'!Oblasť_tlače</vt:lpstr>
      <vt:lpstr>'03 - Rozvody vody, kanali...'!Oblasť_tlače</vt:lpstr>
      <vt:lpstr>'04 - Vykurovanie'!Oblasť_tlače</vt:lpstr>
      <vt:lpstr>'05 - UK - Kotolňa'!Oblasť_tlače</vt:lpstr>
      <vt:lpstr>'06 - Vzduchotechnika'!Oblasť_tlače</vt:lpstr>
      <vt:lpstr>'07 - Elektorinštalácia a ...'!Oblasť_tlače</vt:lpstr>
      <vt:lpstr>'Rekapitulácia stavby'!Oblasť_tlače</vt:lpstr>
      <vt:lpstr>'SO 02 - Elektrická prípoj...'!Oblasť_tlače</vt:lpstr>
      <vt:lpstr>'SO 03 - Vodovodná prípojka'!Oblasť_tlače</vt:lpstr>
      <vt:lpstr>'SO 04 - Kanalizačná prípojka'!Oblasť_tlače</vt:lpstr>
      <vt:lpstr>'SO 05 - Dažďová kanalizáč...'!Oblasť_tlače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uzivatel</cp:lastModifiedBy>
  <dcterms:created xsi:type="dcterms:W3CDTF">2023-01-12T09:56:29Z</dcterms:created>
  <dcterms:modified xsi:type="dcterms:W3CDTF">2023-03-02T13:43:10Z</dcterms:modified>
</cp:coreProperties>
</file>