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sokolova\Documents\VO 2023\Revitalizácia a obnova verejných priestranstiev ulíc M. Tillnera a F. Maľovaného verejné osvetlenie\Profil\Časť 1\"/>
    </mc:Choice>
  </mc:AlternateContent>
  <xr:revisionPtr revIDLastSave="0" documentId="8_{5D5401E1-EF51-49CC-99F2-73FC85ACBB01}" xr6:coauthVersionLast="36" xr6:coauthVersionMax="36" xr10:uidLastSave="{00000000-0000-0000-0000-000000000000}"/>
  <bookViews>
    <workbookView xWindow="0" yWindow="0" windowWidth="28800" windowHeight="12105" firstSheet="2" activeTab="7" xr2:uid="{00000000-000D-0000-FFFF-FFFF00000000}"/>
  </bookViews>
  <sheets>
    <sheet name="Rekapitulácia stavby" sheetId="1" r:id="rId1"/>
    <sheet name="01 - ČASŤ 01" sheetId="2" r:id="rId2"/>
    <sheet name="02 - ČASŤ 02" sheetId="3" r:id="rId3"/>
    <sheet name="03 - ČASŤ 03" sheetId="4" r:id="rId4"/>
    <sheet name="04 - ČASŤ 04" sheetId="5" r:id="rId5"/>
    <sheet name="05 - ČASŤ 05 - DETSKÉ IHR..." sheetId="6" r:id="rId6"/>
    <sheet name="06 - ČASŤ 06 - VÝSADBA ST..." sheetId="7" r:id="rId7"/>
    <sheet name="07 - ČASŤ 07 - VEREJNÉ OS..." sheetId="8" r:id="rId8"/>
    <sheet name="Hárok1" sheetId="11" r:id="rId9"/>
    <sheet name="08 - VEDĽAJŠIE ROZPOČTOVÉ..." sheetId="9" r:id="rId10"/>
    <sheet name="Zoznam figúr" sheetId="10" r:id="rId11"/>
  </sheets>
  <definedNames>
    <definedName name="_xlnm._FilterDatabase" localSheetId="1" hidden="1">'01 - ČASŤ 01'!$C$133:$K$230</definedName>
    <definedName name="_xlnm._FilterDatabase" localSheetId="2" hidden="1">'02 - ČASŤ 02'!$C$133:$K$231</definedName>
    <definedName name="_xlnm._FilterDatabase" localSheetId="3" hidden="1">'03 - ČASŤ 03'!$C$133:$K$200</definedName>
    <definedName name="_xlnm._FilterDatabase" localSheetId="4" hidden="1">'04 - ČASŤ 04'!$C$133:$K$210</definedName>
    <definedName name="_xlnm._FilterDatabase" localSheetId="5" hidden="1">'05 - ČASŤ 05 - DETSKÉ IHR...'!$C$131:$K$166</definedName>
    <definedName name="_xlnm._FilterDatabase" localSheetId="6" hidden="1">'06 - ČASŤ 06 - VÝSADBA ST...'!$C$130:$K$169</definedName>
    <definedName name="_xlnm._FilterDatabase" localSheetId="7" hidden="1">'07 - ČASŤ 07 - VEREJNÉ OS...'!$C$127:$K$192</definedName>
    <definedName name="_xlnm._FilterDatabase" localSheetId="9" hidden="1">'08 - VEDĽAJŠIE ROZPOČTOVÉ...'!$C$127:$K$142</definedName>
    <definedName name="_xlnm.Print_Titles" localSheetId="1">'01 - ČASŤ 01'!$133:$133</definedName>
    <definedName name="_xlnm.Print_Titles" localSheetId="2">'02 - ČASŤ 02'!$133:$133</definedName>
    <definedName name="_xlnm.Print_Titles" localSheetId="3">'03 - ČASŤ 03'!$133:$133</definedName>
    <definedName name="_xlnm.Print_Titles" localSheetId="4">'04 - ČASŤ 04'!$133:$133</definedName>
    <definedName name="_xlnm.Print_Titles" localSheetId="5">'05 - ČASŤ 05 - DETSKÉ IHR...'!$131:$131</definedName>
    <definedName name="_xlnm.Print_Titles" localSheetId="6">'06 - ČASŤ 06 - VÝSADBA ST...'!$130:$130</definedName>
    <definedName name="_xlnm.Print_Titles" localSheetId="7">'07 - ČASŤ 07 - VEREJNÉ OS...'!$127:$127</definedName>
    <definedName name="_xlnm.Print_Titles" localSheetId="9">'08 - VEDĽAJŠIE ROZPOČTOVÉ...'!$127:$127</definedName>
    <definedName name="_xlnm.Print_Titles" localSheetId="0">'Rekapitulácia stavby'!$92:$92</definedName>
    <definedName name="_xlnm.Print_Titles" localSheetId="10">'Zoznam figúr'!$9:$9</definedName>
    <definedName name="_xlnm.Print_Area" localSheetId="1">'01 - ČASŤ 01'!$C$4:$J$76,'01 - ČASŤ 01'!$C$82:$J$115,'01 - ČASŤ 01'!$C$121:$J$230</definedName>
    <definedName name="_xlnm.Print_Area" localSheetId="2">'02 - ČASŤ 02'!$C$4:$J$76,'02 - ČASŤ 02'!$C$82:$J$115,'02 - ČASŤ 02'!$C$121:$J$231</definedName>
    <definedName name="_xlnm.Print_Area" localSheetId="3">'03 - ČASŤ 03'!$C$4:$J$76,'03 - ČASŤ 03'!$C$82:$J$115,'03 - ČASŤ 03'!$C$121:$J$200</definedName>
    <definedName name="_xlnm.Print_Area" localSheetId="4">'04 - ČASŤ 04'!$C$4:$J$76,'04 - ČASŤ 04'!$C$82:$J$115,'04 - ČASŤ 04'!$C$121:$J$210</definedName>
    <definedName name="_xlnm.Print_Area" localSheetId="5">'05 - ČASŤ 05 - DETSKÉ IHR...'!$C$4:$J$76,'05 - ČASŤ 05 - DETSKÉ IHR...'!$C$82:$J$113,'05 - ČASŤ 05 - DETSKÉ IHR...'!$C$119:$J$166</definedName>
    <definedName name="_xlnm.Print_Area" localSheetId="6">'06 - ČASŤ 06 - VÝSADBA ST...'!$C$4:$J$76,'06 - ČASŤ 06 - VÝSADBA ST...'!$C$82:$J$112,'06 - ČASŤ 06 - VÝSADBA ST...'!$C$118:$J$169</definedName>
    <definedName name="_xlnm.Print_Area" localSheetId="7">'07 - ČASŤ 07 - VEREJNÉ OS...'!$C$4:$J$76,'07 - ČASŤ 07 - VEREJNÉ OS...'!$C$82:$J$109,'07 - ČASŤ 07 - VEREJNÉ OS...'!$C$115:$J$192</definedName>
    <definedName name="_xlnm.Print_Area" localSheetId="9">'08 - VEDĽAJŠIE ROZPOČTOVÉ...'!$C$4:$J$76,'08 - VEDĽAJŠIE ROZPOČTOVÉ...'!$C$82:$J$109,'08 - VEDĽAJŠIE ROZPOČTOVÉ...'!$C$115:$J$142</definedName>
    <definedName name="_xlnm.Print_Area" localSheetId="0">'Rekapitulácia stavby'!$D$4:$AO$76,'Rekapitulácia stavby'!$C$82:$AQ$110</definedName>
    <definedName name="_xlnm.Print_Area" localSheetId="10">'Zoznam figúr'!$C$4:$G$190</definedName>
  </definedNames>
  <calcPr calcId="191029"/>
</workbook>
</file>

<file path=xl/calcChain.xml><?xml version="1.0" encoding="utf-8"?>
<calcChain xmlns="http://schemas.openxmlformats.org/spreadsheetml/2006/main">
  <c r="D7" i="10" l="1"/>
  <c r="J39" i="9"/>
  <c r="J38" i="9"/>
  <c r="AY102" i="1"/>
  <c r="J37" i="9"/>
  <c r="AX102" i="1"/>
  <c r="BI142" i="9"/>
  <c r="BH142" i="9"/>
  <c r="BG142" i="9"/>
  <c r="BE142" i="9"/>
  <c r="BK142" i="9"/>
  <c r="J142" i="9"/>
  <c r="BF142" i="9" s="1"/>
  <c r="BI141" i="9"/>
  <c r="BH141" i="9"/>
  <c r="BG141" i="9"/>
  <c r="BE141" i="9"/>
  <c r="BK141" i="9"/>
  <c r="J141" i="9" s="1"/>
  <c r="BF141" i="9" s="1"/>
  <c r="BI140" i="9"/>
  <c r="BH140" i="9"/>
  <c r="BG140" i="9"/>
  <c r="BE140" i="9"/>
  <c r="BK140" i="9"/>
  <c r="J140" i="9"/>
  <c r="BF140" i="9" s="1"/>
  <c r="BI139" i="9"/>
  <c r="BH139" i="9"/>
  <c r="BG139" i="9"/>
  <c r="BE139" i="9"/>
  <c r="BK139" i="9"/>
  <c r="J139" i="9" s="1"/>
  <c r="BF139" i="9" s="1"/>
  <c r="BI138" i="9"/>
  <c r="BH138" i="9"/>
  <c r="BG138" i="9"/>
  <c r="BE138" i="9"/>
  <c r="BK138" i="9"/>
  <c r="J138" i="9"/>
  <c r="BF138" i="9" s="1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F122" i="9"/>
  <c r="E120" i="9"/>
  <c r="BI107" i="9"/>
  <c r="BH107" i="9"/>
  <c r="BG107" i="9"/>
  <c r="BE107" i="9"/>
  <c r="BI106" i="9"/>
  <c r="BH106" i="9"/>
  <c r="BG106" i="9"/>
  <c r="BF106" i="9"/>
  <c r="BE106" i="9"/>
  <c r="BI105" i="9"/>
  <c r="BH105" i="9"/>
  <c r="BG105" i="9"/>
  <c r="BF105" i="9"/>
  <c r="BE105" i="9"/>
  <c r="BI104" i="9"/>
  <c r="BH104" i="9"/>
  <c r="BG104" i="9"/>
  <c r="BF104" i="9"/>
  <c r="BE104" i="9"/>
  <c r="BI103" i="9"/>
  <c r="BH103" i="9"/>
  <c r="BG103" i="9"/>
  <c r="BF103" i="9"/>
  <c r="BE103" i="9"/>
  <c r="BI102" i="9"/>
  <c r="BH102" i="9"/>
  <c r="BG102" i="9"/>
  <c r="BF102" i="9"/>
  <c r="BE102" i="9"/>
  <c r="F89" i="9"/>
  <c r="E87" i="9"/>
  <c r="J24" i="9"/>
  <c r="E24" i="9"/>
  <c r="J125" i="9"/>
  <c r="J23" i="9"/>
  <c r="J21" i="9"/>
  <c r="E21" i="9"/>
  <c r="J91" i="9"/>
  <c r="J20" i="9"/>
  <c r="J18" i="9"/>
  <c r="E18" i="9"/>
  <c r="F125" i="9"/>
  <c r="J17" i="9"/>
  <c r="J15" i="9"/>
  <c r="E15" i="9"/>
  <c r="F124" i="9"/>
  <c r="J14" i="9"/>
  <c r="J12" i="9"/>
  <c r="J89" i="9" s="1"/>
  <c r="E7" i="9"/>
  <c r="E118" i="9" s="1"/>
  <c r="J39" i="8"/>
  <c r="J38" i="8"/>
  <c r="AY101" i="1"/>
  <c r="J37" i="8"/>
  <c r="AX101" i="1"/>
  <c r="BI192" i="8"/>
  <c r="BH192" i="8"/>
  <c r="BG192" i="8"/>
  <c r="BE192" i="8"/>
  <c r="BK192" i="8"/>
  <c r="J192" i="8"/>
  <c r="BF192" i="8" s="1"/>
  <c r="BI191" i="8"/>
  <c r="BH191" i="8"/>
  <c r="BG191" i="8"/>
  <c r="BE191" i="8"/>
  <c r="BK191" i="8"/>
  <c r="J191" i="8" s="1"/>
  <c r="BF191" i="8" s="1"/>
  <c r="BI190" i="8"/>
  <c r="BH190" i="8"/>
  <c r="BG190" i="8"/>
  <c r="BE190" i="8"/>
  <c r="BK190" i="8"/>
  <c r="J190" i="8"/>
  <c r="BF190" i="8" s="1"/>
  <c r="BI189" i="8"/>
  <c r="BH189" i="8"/>
  <c r="BG189" i="8"/>
  <c r="BE189" i="8"/>
  <c r="BK189" i="8"/>
  <c r="J189" i="8" s="1"/>
  <c r="BF189" i="8" s="1"/>
  <c r="BI188" i="8"/>
  <c r="BH188" i="8"/>
  <c r="BG188" i="8"/>
  <c r="BE188" i="8"/>
  <c r="BK188" i="8"/>
  <c r="J188" i="8"/>
  <c r="BF188" i="8" s="1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F122" i="8"/>
  <c r="E120" i="8"/>
  <c r="BI107" i="8"/>
  <c r="BH107" i="8"/>
  <c r="BG107" i="8"/>
  <c r="BE107" i="8"/>
  <c r="BI106" i="8"/>
  <c r="BH106" i="8"/>
  <c r="BG106" i="8"/>
  <c r="BF106" i="8"/>
  <c r="BE106" i="8"/>
  <c r="BI105" i="8"/>
  <c r="BH105" i="8"/>
  <c r="BG105" i="8"/>
  <c r="BF105" i="8"/>
  <c r="BE105" i="8"/>
  <c r="BI104" i="8"/>
  <c r="BH104" i="8"/>
  <c r="BG104" i="8"/>
  <c r="BF104" i="8"/>
  <c r="BE104" i="8"/>
  <c r="BI103" i="8"/>
  <c r="BH103" i="8"/>
  <c r="BG103" i="8"/>
  <c r="BF103" i="8"/>
  <c r="BE103" i="8"/>
  <c r="BI102" i="8"/>
  <c r="BH102" i="8"/>
  <c r="BG102" i="8"/>
  <c r="BF102" i="8"/>
  <c r="BE102" i="8"/>
  <c r="F89" i="8"/>
  <c r="E87" i="8"/>
  <c r="J24" i="8"/>
  <c r="E24" i="8"/>
  <c r="J125" i="8"/>
  <c r="J23" i="8"/>
  <c r="J21" i="8"/>
  <c r="E21" i="8"/>
  <c r="J91" i="8"/>
  <c r="J20" i="8"/>
  <c r="J18" i="8"/>
  <c r="E18" i="8"/>
  <c r="F125" i="8"/>
  <c r="J17" i="8"/>
  <c r="J15" i="8"/>
  <c r="E15" i="8"/>
  <c r="F124" i="8"/>
  <c r="J14" i="8"/>
  <c r="J12" i="8"/>
  <c r="J122" i="8" s="1"/>
  <c r="E7" i="8"/>
  <c r="E118" i="8" s="1"/>
  <c r="J39" i="7"/>
  <c r="J38" i="7"/>
  <c r="AY100" i="1"/>
  <c r="J37" i="7"/>
  <c r="AX100" i="1"/>
  <c r="BI169" i="7"/>
  <c r="BH169" i="7"/>
  <c r="BG169" i="7"/>
  <c r="BE169" i="7"/>
  <c r="BK169" i="7"/>
  <c r="J169" i="7"/>
  <c r="BF169" i="7" s="1"/>
  <c r="BI168" i="7"/>
  <c r="BH168" i="7"/>
  <c r="BG168" i="7"/>
  <c r="BE168" i="7"/>
  <c r="BK168" i="7"/>
  <c r="J168" i="7" s="1"/>
  <c r="BF168" i="7" s="1"/>
  <c r="BI167" i="7"/>
  <c r="BH167" i="7"/>
  <c r="BG167" i="7"/>
  <c r="BE167" i="7"/>
  <c r="BK167" i="7"/>
  <c r="J167" i="7"/>
  <c r="BF167" i="7" s="1"/>
  <c r="BI166" i="7"/>
  <c r="BH166" i="7"/>
  <c r="BG166" i="7"/>
  <c r="BE166" i="7"/>
  <c r="BK166" i="7"/>
  <c r="J166" i="7" s="1"/>
  <c r="BF166" i="7" s="1"/>
  <c r="BI165" i="7"/>
  <c r="BH165" i="7"/>
  <c r="BG165" i="7"/>
  <c r="BE165" i="7"/>
  <c r="BK165" i="7"/>
  <c r="J165" i="7"/>
  <c r="BF165" i="7" s="1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T158" i="7" s="1"/>
  <c r="R159" i="7"/>
  <c r="R158" i="7" s="1"/>
  <c r="P159" i="7"/>
  <c r="P158" i="7" s="1"/>
  <c r="BI156" i="7"/>
  <c r="BH156" i="7"/>
  <c r="BG156" i="7"/>
  <c r="BE156" i="7"/>
  <c r="T156" i="7"/>
  <c r="R156" i="7"/>
  <c r="P156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F125" i="7"/>
  <c r="E123" i="7"/>
  <c r="BI110" i="7"/>
  <c r="BH110" i="7"/>
  <c r="BG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F89" i="7"/>
  <c r="E87" i="7"/>
  <c r="J24" i="7"/>
  <c r="E24" i="7"/>
  <c r="J128" i="7"/>
  <c r="J23" i="7"/>
  <c r="J21" i="7"/>
  <c r="E21" i="7"/>
  <c r="J91" i="7"/>
  <c r="J20" i="7"/>
  <c r="J18" i="7"/>
  <c r="E18" i="7"/>
  <c r="F92" i="7"/>
  <c r="J17" i="7"/>
  <c r="J15" i="7"/>
  <c r="E15" i="7"/>
  <c r="F91" i="7"/>
  <c r="J14" i="7"/>
  <c r="J12" i="7"/>
  <c r="J125" i="7" s="1"/>
  <c r="E7" i="7"/>
  <c r="E121" i="7" s="1"/>
  <c r="J39" i="6"/>
  <c r="J38" i="6"/>
  <c r="AY99" i="1"/>
  <c r="J37" i="6"/>
  <c r="AX99" i="1"/>
  <c r="BI166" i="6"/>
  <c r="BH166" i="6"/>
  <c r="BG166" i="6"/>
  <c r="BE166" i="6"/>
  <c r="BK166" i="6"/>
  <c r="J166" i="6"/>
  <c r="BF166" i="6" s="1"/>
  <c r="BI165" i="6"/>
  <c r="BH165" i="6"/>
  <c r="BG165" i="6"/>
  <c r="BE165" i="6"/>
  <c r="BK165" i="6"/>
  <c r="J165" i="6" s="1"/>
  <c r="BF165" i="6" s="1"/>
  <c r="BI164" i="6"/>
  <c r="BH164" i="6"/>
  <c r="BG164" i="6"/>
  <c r="BE164" i="6"/>
  <c r="BK164" i="6"/>
  <c r="J164" i="6"/>
  <c r="BF164" i="6" s="1"/>
  <c r="BI163" i="6"/>
  <c r="BH163" i="6"/>
  <c r="BG163" i="6"/>
  <c r="BE163" i="6"/>
  <c r="BK163" i="6"/>
  <c r="J163" i="6" s="1"/>
  <c r="BF163" i="6" s="1"/>
  <c r="BI162" i="6"/>
  <c r="BH162" i="6"/>
  <c r="BG162" i="6"/>
  <c r="BE162" i="6"/>
  <c r="BK162" i="6"/>
  <c r="J162" i="6"/>
  <c r="BF162" i="6" s="1"/>
  <c r="BI160" i="6"/>
  <c r="BH160" i="6"/>
  <c r="BG160" i="6"/>
  <c r="BE160" i="6"/>
  <c r="T160" i="6"/>
  <c r="T159" i="6" s="1"/>
  <c r="R160" i="6"/>
  <c r="R159" i="6" s="1"/>
  <c r="P160" i="6"/>
  <c r="P159" i="6" s="1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T137" i="6"/>
  <c r="R138" i="6"/>
  <c r="R137" i="6"/>
  <c r="P138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F126" i="6"/>
  <c r="E124" i="6"/>
  <c r="BI111" i="6"/>
  <c r="BH111" i="6"/>
  <c r="BG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BI106" i="6"/>
  <c r="BH106" i="6"/>
  <c r="BG106" i="6"/>
  <c r="BF106" i="6"/>
  <c r="BE106" i="6"/>
  <c r="F89" i="6"/>
  <c r="E87" i="6"/>
  <c r="J24" i="6"/>
  <c r="E24" i="6"/>
  <c r="J129" i="6" s="1"/>
  <c r="J23" i="6"/>
  <c r="J21" i="6"/>
  <c r="E21" i="6"/>
  <c r="J128" i="6" s="1"/>
  <c r="J20" i="6"/>
  <c r="J18" i="6"/>
  <c r="E18" i="6"/>
  <c r="F129" i="6" s="1"/>
  <c r="J17" i="6"/>
  <c r="J15" i="6"/>
  <c r="E15" i="6"/>
  <c r="F91" i="6" s="1"/>
  <c r="J14" i="6"/>
  <c r="J12" i="6"/>
  <c r="J126" i="6" s="1"/>
  <c r="E7" i="6"/>
  <c r="E85" i="6"/>
  <c r="J39" i="5"/>
  <c r="J38" i="5"/>
  <c r="AY98" i="1" s="1"/>
  <c r="J37" i="5"/>
  <c r="AX98" i="1"/>
  <c r="BI210" i="5"/>
  <c r="BH210" i="5"/>
  <c r="BG210" i="5"/>
  <c r="BE210" i="5"/>
  <c r="BK210" i="5"/>
  <c r="J210" i="5"/>
  <c r="BF210" i="5"/>
  <c r="BI209" i="5"/>
  <c r="BH209" i="5"/>
  <c r="BG209" i="5"/>
  <c r="BE209" i="5"/>
  <c r="BK209" i="5"/>
  <c r="J209" i="5" s="1"/>
  <c r="BF209" i="5" s="1"/>
  <c r="BI208" i="5"/>
  <c r="BH208" i="5"/>
  <c r="BG208" i="5"/>
  <c r="BE208" i="5"/>
  <c r="BK208" i="5"/>
  <c r="J208" i="5"/>
  <c r="BF208" i="5" s="1"/>
  <c r="BI207" i="5"/>
  <c r="BH207" i="5"/>
  <c r="BG207" i="5"/>
  <c r="BE207" i="5"/>
  <c r="BK207" i="5"/>
  <c r="J207" i="5"/>
  <c r="BF207" i="5"/>
  <c r="BI206" i="5"/>
  <c r="BH206" i="5"/>
  <c r="BG206" i="5"/>
  <c r="BE206" i="5"/>
  <c r="BK206" i="5"/>
  <c r="J206" i="5"/>
  <c r="BF206" i="5"/>
  <c r="BI202" i="5"/>
  <c r="BH202" i="5"/>
  <c r="BG202" i="5"/>
  <c r="BE202" i="5"/>
  <c r="T202" i="5"/>
  <c r="R202" i="5"/>
  <c r="P202" i="5"/>
  <c r="BI200" i="5"/>
  <c r="BH200" i="5"/>
  <c r="BG200" i="5"/>
  <c r="BE200" i="5"/>
  <c r="T200" i="5"/>
  <c r="T199" i="5"/>
  <c r="R200" i="5"/>
  <c r="R199" i="5" s="1"/>
  <c r="P200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9" i="5"/>
  <c r="BH179" i="5"/>
  <c r="BG179" i="5"/>
  <c r="BE179" i="5"/>
  <c r="T179" i="5"/>
  <c r="R179" i="5"/>
  <c r="P179" i="5"/>
  <c r="BI176" i="5"/>
  <c r="BH176" i="5"/>
  <c r="BG176" i="5"/>
  <c r="BE176" i="5"/>
  <c r="T176" i="5"/>
  <c r="R176" i="5"/>
  <c r="P176" i="5"/>
  <c r="BI173" i="5"/>
  <c r="BH173" i="5"/>
  <c r="BG173" i="5"/>
  <c r="BE173" i="5"/>
  <c r="T173" i="5"/>
  <c r="R173" i="5"/>
  <c r="P173" i="5"/>
  <c r="BI171" i="5"/>
  <c r="BH171" i="5"/>
  <c r="BG171" i="5"/>
  <c r="BE171" i="5"/>
  <c r="T171" i="5"/>
  <c r="R171" i="5"/>
  <c r="P171" i="5"/>
  <c r="BI164" i="5"/>
  <c r="BH164" i="5"/>
  <c r="BG164" i="5"/>
  <c r="BE164" i="5"/>
  <c r="T164" i="5"/>
  <c r="R164" i="5"/>
  <c r="P164" i="5"/>
  <c r="BI161" i="5"/>
  <c r="BH161" i="5"/>
  <c r="BG161" i="5"/>
  <c r="BE161" i="5"/>
  <c r="T161" i="5"/>
  <c r="T160" i="5"/>
  <c r="R161" i="5"/>
  <c r="R160" i="5" s="1"/>
  <c r="P161" i="5"/>
  <c r="P160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1" i="5"/>
  <c r="BH151" i="5"/>
  <c r="BG151" i="5"/>
  <c r="BE151" i="5"/>
  <c r="T151" i="5"/>
  <c r="R151" i="5"/>
  <c r="P151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F128" i="5"/>
  <c r="E126" i="5"/>
  <c r="BI113" i="5"/>
  <c r="BH113" i="5"/>
  <c r="BG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BI108" i="5"/>
  <c r="BH108" i="5"/>
  <c r="BG108" i="5"/>
  <c r="BF108" i="5"/>
  <c r="BE108" i="5"/>
  <c r="F89" i="5"/>
  <c r="E87" i="5"/>
  <c r="J24" i="5"/>
  <c r="E24" i="5"/>
  <c r="J92" i="5" s="1"/>
  <c r="J23" i="5"/>
  <c r="J21" i="5"/>
  <c r="E21" i="5"/>
  <c r="J130" i="5" s="1"/>
  <c r="J20" i="5"/>
  <c r="J18" i="5"/>
  <c r="E18" i="5"/>
  <c r="F131" i="5" s="1"/>
  <c r="J17" i="5"/>
  <c r="J15" i="5"/>
  <c r="E15" i="5"/>
  <c r="F130" i="5" s="1"/>
  <c r="J14" i="5"/>
  <c r="J12" i="5"/>
  <c r="J89" i="5"/>
  <c r="E7" i="5"/>
  <c r="E124" i="5"/>
  <c r="J39" i="4"/>
  <c r="J38" i="4"/>
  <c r="AY97" i="1" s="1"/>
  <c r="J37" i="4"/>
  <c r="AX97" i="1" s="1"/>
  <c r="BI200" i="4"/>
  <c r="BH200" i="4"/>
  <c r="BG200" i="4"/>
  <c r="BE200" i="4"/>
  <c r="BK200" i="4"/>
  <c r="J200" i="4" s="1"/>
  <c r="BF200" i="4" s="1"/>
  <c r="BI199" i="4"/>
  <c r="BH199" i="4"/>
  <c r="BG199" i="4"/>
  <c r="BE199" i="4"/>
  <c r="BK199" i="4"/>
  <c r="J199" i="4"/>
  <c r="BF199" i="4" s="1"/>
  <c r="BI198" i="4"/>
  <c r="BH198" i="4"/>
  <c r="BG198" i="4"/>
  <c r="BE198" i="4"/>
  <c r="BK198" i="4"/>
  <c r="J198" i="4" s="1"/>
  <c r="BF198" i="4" s="1"/>
  <c r="BI197" i="4"/>
  <c r="BH197" i="4"/>
  <c r="BG197" i="4"/>
  <c r="BE197" i="4"/>
  <c r="BK197" i="4"/>
  <c r="J197" i="4"/>
  <c r="BF197" i="4" s="1"/>
  <c r="BI196" i="4"/>
  <c r="BH196" i="4"/>
  <c r="BG196" i="4"/>
  <c r="BE196" i="4"/>
  <c r="BK196" i="4"/>
  <c r="J196" i="4" s="1"/>
  <c r="BF196" i="4" s="1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T189" i="4"/>
  <c r="R190" i="4"/>
  <c r="R189" i="4" s="1"/>
  <c r="P190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R168" i="4"/>
  <c r="P168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56" i="4"/>
  <c r="BH156" i="4"/>
  <c r="BG156" i="4"/>
  <c r="BE156" i="4"/>
  <c r="T156" i="4"/>
  <c r="R156" i="4"/>
  <c r="P156" i="4"/>
  <c r="BI153" i="4"/>
  <c r="BH153" i="4"/>
  <c r="BG153" i="4"/>
  <c r="BE153" i="4"/>
  <c r="T153" i="4"/>
  <c r="T152" i="4"/>
  <c r="R153" i="4"/>
  <c r="R152" i="4"/>
  <c r="P153" i="4"/>
  <c r="P152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F128" i="4"/>
  <c r="E126" i="4"/>
  <c r="BI113" i="4"/>
  <c r="BH113" i="4"/>
  <c r="BG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31" i="4" s="1"/>
  <c r="J17" i="4"/>
  <c r="J15" i="4"/>
  <c r="E15" i="4"/>
  <c r="F91" i="4" s="1"/>
  <c r="J14" i="4"/>
  <c r="J12" i="4"/>
  <c r="J128" i="4" s="1"/>
  <c r="E7" i="4"/>
  <c r="E124" i="4"/>
  <c r="J39" i="3"/>
  <c r="J38" i="3"/>
  <c r="AY96" i="1" s="1"/>
  <c r="J37" i="3"/>
  <c r="AX96" i="1"/>
  <c r="BI231" i="3"/>
  <c r="BH231" i="3"/>
  <c r="BG231" i="3"/>
  <c r="BE231" i="3"/>
  <c r="BK231" i="3"/>
  <c r="J231" i="3"/>
  <c r="BF231" i="3"/>
  <c r="BI230" i="3"/>
  <c r="BH230" i="3"/>
  <c r="BG230" i="3"/>
  <c r="BE230" i="3"/>
  <c r="BK230" i="3"/>
  <c r="J230" i="3" s="1"/>
  <c r="BF230" i="3" s="1"/>
  <c r="BI229" i="3"/>
  <c r="BH229" i="3"/>
  <c r="BG229" i="3"/>
  <c r="BE229" i="3"/>
  <c r="BK229" i="3"/>
  <c r="J229" i="3"/>
  <c r="BF229" i="3" s="1"/>
  <c r="BI228" i="3"/>
  <c r="BH228" i="3"/>
  <c r="BG228" i="3"/>
  <c r="BE228" i="3"/>
  <c r="BK228" i="3"/>
  <c r="J228" i="3" s="1"/>
  <c r="BF228" i="3" s="1"/>
  <c r="BI227" i="3"/>
  <c r="BH227" i="3"/>
  <c r="BG227" i="3"/>
  <c r="BE227" i="3"/>
  <c r="BK227" i="3"/>
  <c r="J227" i="3"/>
  <c r="BF227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T220" i="3"/>
  <c r="R221" i="3"/>
  <c r="R220" i="3" s="1"/>
  <c r="P221" i="3"/>
  <c r="P220" i="3" s="1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8" i="3"/>
  <c r="BH188" i="3"/>
  <c r="BG188" i="3"/>
  <c r="BE188" i="3"/>
  <c r="T188" i="3"/>
  <c r="R188" i="3"/>
  <c r="P188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F128" i="3"/>
  <c r="E126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F89" i="3"/>
  <c r="E87" i="3"/>
  <c r="J24" i="3"/>
  <c r="E24" i="3"/>
  <c r="J92" i="3" s="1"/>
  <c r="J23" i="3"/>
  <c r="J21" i="3"/>
  <c r="E21" i="3"/>
  <c r="J130" i="3" s="1"/>
  <c r="J20" i="3"/>
  <c r="J18" i="3"/>
  <c r="E18" i="3"/>
  <c r="F92" i="3" s="1"/>
  <c r="J17" i="3"/>
  <c r="J15" i="3"/>
  <c r="E15" i="3"/>
  <c r="F91" i="3" s="1"/>
  <c r="J14" i="3"/>
  <c r="J12" i="3"/>
  <c r="J128" i="3"/>
  <c r="E7" i="3"/>
  <c r="E124" i="3"/>
  <c r="J39" i="2"/>
  <c r="J38" i="2"/>
  <c r="AY95" i="1" s="1"/>
  <c r="J37" i="2"/>
  <c r="AX95" i="1" s="1"/>
  <c r="BI230" i="2"/>
  <c r="BH230" i="2"/>
  <c r="BG230" i="2"/>
  <c r="BE230" i="2"/>
  <c r="BK230" i="2"/>
  <c r="J230" i="2" s="1"/>
  <c r="BF230" i="2" s="1"/>
  <c r="BI229" i="2"/>
  <c r="BH229" i="2"/>
  <c r="BG229" i="2"/>
  <c r="BE229" i="2"/>
  <c r="BK229" i="2"/>
  <c r="J229" i="2"/>
  <c r="BF229" i="2" s="1"/>
  <c r="BI228" i="2"/>
  <c r="BH228" i="2"/>
  <c r="BG228" i="2"/>
  <c r="BE228" i="2"/>
  <c r="BK228" i="2"/>
  <c r="J228" i="2" s="1"/>
  <c r="BF228" i="2" s="1"/>
  <c r="BI227" i="2"/>
  <c r="BH227" i="2"/>
  <c r="BG227" i="2"/>
  <c r="BE227" i="2"/>
  <c r="BK227" i="2"/>
  <c r="J227" i="2"/>
  <c r="BF227" i="2"/>
  <c r="BI226" i="2"/>
  <c r="BH226" i="2"/>
  <c r="BG226" i="2"/>
  <c r="BE226" i="2"/>
  <c r="BK226" i="2"/>
  <c r="J226" i="2" s="1"/>
  <c r="BF226" i="2" s="1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T219" i="2" s="1"/>
  <c r="R220" i="2"/>
  <c r="R219" i="2"/>
  <c r="P220" i="2"/>
  <c r="P219" i="2" s="1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F128" i="2"/>
  <c r="E126" i="2"/>
  <c r="BI113" i="2"/>
  <c r="BH113" i="2"/>
  <c r="BG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F89" i="2"/>
  <c r="E87" i="2"/>
  <c r="J24" i="2"/>
  <c r="E24" i="2"/>
  <c r="J92" i="2"/>
  <c r="J23" i="2"/>
  <c r="J21" i="2"/>
  <c r="E21" i="2"/>
  <c r="J91" i="2"/>
  <c r="J20" i="2"/>
  <c r="J18" i="2"/>
  <c r="E18" i="2"/>
  <c r="F131" i="2"/>
  <c r="J17" i="2"/>
  <c r="J15" i="2"/>
  <c r="E15" i="2"/>
  <c r="F130" i="2"/>
  <c r="J14" i="2"/>
  <c r="J12" i="2"/>
  <c r="J128" i="2"/>
  <c r="E7" i="2"/>
  <c r="E85" i="2" s="1"/>
  <c r="CK108" i="1"/>
  <c r="CJ108" i="1"/>
  <c r="CI108" i="1"/>
  <c r="CH108" i="1"/>
  <c r="CG108" i="1"/>
  <c r="CF108" i="1"/>
  <c r="BZ108" i="1"/>
  <c r="CE108" i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L90" i="1"/>
  <c r="AM90" i="1"/>
  <c r="AM89" i="1"/>
  <c r="L89" i="1"/>
  <c r="AM87" i="1"/>
  <c r="L87" i="1"/>
  <c r="L85" i="1"/>
  <c r="L84" i="1"/>
  <c r="J218" i="2"/>
  <c r="J216" i="2"/>
  <c r="BK211" i="2"/>
  <c r="BK205" i="2"/>
  <c r="BK194" i="2"/>
  <c r="BK174" i="2"/>
  <c r="J155" i="2"/>
  <c r="BK142" i="2"/>
  <c r="J203" i="2"/>
  <c r="BK191" i="2"/>
  <c r="J178" i="2"/>
  <c r="BK170" i="2"/>
  <c r="J157" i="2"/>
  <c r="BK141" i="2"/>
  <c r="BK196" i="2"/>
  <c r="J192" i="2"/>
  <c r="BK167" i="2"/>
  <c r="BK151" i="2"/>
  <c r="BK178" i="2"/>
  <c r="J151" i="2"/>
  <c r="J223" i="3"/>
  <c r="BK206" i="3"/>
  <c r="J198" i="3"/>
  <c r="J181" i="3"/>
  <c r="BK168" i="3"/>
  <c r="J156" i="3"/>
  <c r="BK137" i="3"/>
  <c r="J214" i="3"/>
  <c r="BK197" i="3"/>
  <c r="BK188" i="3"/>
  <c r="J174" i="3"/>
  <c r="J152" i="3"/>
  <c r="BK215" i="3"/>
  <c r="BK204" i="3"/>
  <c r="BK196" i="3"/>
  <c r="J188" i="3"/>
  <c r="BK171" i="3"/>
  <c r="BK156" i="3"/>
  <c r="BK223" i="3"/>
  <c r="J193" i="3"/>
  <c r="BK165" i="3"/>
  <c r="J148" i="3"/>
  <c r="BK190" i="4"/>
  <c r="BK179" i="4"/>
  <c r="BK153" i="4"/>
  <c r="BK140" i="4"/>
  <c r="BK156" i="4"/>
  <c r="J137" i="4"/>
  <c r="J186" i="4"/>
  <c r="BK163" i="4"/>
  <c r="J165" i="4"/>
  <c r="J140" i="4"/>
  <c r="J198" i="5"/>
  <c r="J164" i="5"/>
  <c r="J137" i="5"/>
  <c r="J186" i="5"/>
  <c r="BK171" i="5"/>
  <c r="BK145" i="5"/>
  <c r="BK202" i="5"/>
  <c r="BK193" i="5"/>
  <c r="BK173" i="5"/>
  <c r="BK197" i="5"/>
  <c r="BK188" i="5"/>
  <c r="BK161" i="5"/>
  <c r="J155" i="6"/>
  <c r="BK142" i="6"/>
  <c r="BK158" i="6"/>
  <c r="BK149" i="6"/>
  <c r="J140" i="6"/>
  <c r="J158" i="6"/>
  <c r="J154" i="6"/>
  <c r="J148" i="6"/>
  <c r="BK143" i="6"/>
  <c r="BK153" i="6"/>
  <c r="J135" i="6"/>
  <c r="BK149" i="7"/>
  <c r="J161" i="7"/>
  <c r="BK151" i="7"/>
  <c r="BK137" i="7"/>
  <c r="J159" i="7"/>
  <c r="BK148" i="7"/>
  <c r="J137" i="7"/>
  <c r="J144" i="7"/>
  <c r="BK181" i="8"/>
  <c r="BK177" i="8"/>
  <c r="J174" i="8"/>
  <c r="J168" i="8"/>
  <c r="BK164" i="8"/>
  <c r="J161" i="8"/>
  <c r="BK158" i="8"/>
  <c r="J155" i="8"/>
  <c r="J151" i="8"/>
  <c r="BK146" i="8"/>
  <c r="BK143" i="8"/>
  <c r="BK139" i="8"/>
  <c r="J134" i="8"/>
  <c r="J132" i="8"/>
  <c r="BK185" i="8"/>
  <c r="J179" i="8"/>
  <c r="J177" i="8"/>
  <c r="J173" i="8"/>
  <c r="BK170" i="8"/>
  <c r="BK163" i="8"/>
  <c r="BK152" i="8"/>
  <c r="BK147" i="8"/>
  <c r="BK140" i="8"/>
  <c r="J133" i="8"/>
  <c r="J186" i="8"/>
  <c r="J181" i="8"/>
  <c r="J169" i="8"/>
  <c r="J165" i="8"/>
  <c r="J158" i="8"/>
  <c r="J154" i="8"/>
  <c r="BK149" i="8"/>
  <c r="BK145" i="8"/>
  <c r="J139" i="8"/>
  <c r="J137" i="8"/>
  <c r="J136" i="9"/>
  <c r="J132" i="9"/>
  <c r="BK220" i="2"/>
  <c r="BK217" i="2"/>
  <c r="J214" i="2"/>
  <c r="J211" i="2"/>
  <c r="J209" i="2"/>
  <c r="BK204" i="2"/>
  <c r="J199" i="2"/>
  <c r="J170" i="2"/>
  <c r="BK147" i="2"/>
  <c r="J204" i="2"/>
  <c r="BK199" i="2"/>
  <c r="BK195" i="2"/>
  <c r="J187" i="2"/>
  <c r="BK171" i="2"/>
  <c r="BK162" i="2"/>
  <c r="BK149" i="2"/>
  <c r="J197" i="2"/>
  <c r="BK187" i="2"/>
  <c r="BK173" i="2"/>
  <c r="BK155" i="2"/>
  <c r="BK180" i="2"/>
  <c r="J173" i="2"/>
  <c r="AS94" i="1"/>
  <c r="BK179" i="3"/>
  <c r="BK163" i="3"/>
  <c r="BK142" i="3"/>
  <c r="BK217" i="3"/>
  <c r="BK210" i="3"/>
  <c r="BK195" i="3"/>
  <c r="BK181" i="3"/>
  <c r="J154" i="3"/>
  <c r="BK143" i="3"/>
  <c r="J218" i="3"/>
  <c r="J205" i="3"/>
  <c r="BK198" i="3"/>
  <c r="J191" i="3"/>
  <c r="J179" i="3"/>
  <c r="J158" i="3"/>
  <c r="J143" i="3"/>
  <c r="J215" i="3"/>
  <c r="BK177" i="3"/>
  <c r="BK154" i="3"/>
  <c r="J137" i="3"/>
  <c r="J187" i="4"/>
  <c r="J163" i="4"/>
  <c r="BK143" i="4"/>
  <c r="J171" i="4"/>
  <c r="BK142" i="4"/>
  <c r="BK187" i="4"/>
  <c r="BK171" i="4"/>
  <c r="J153" i="4"/>
  <c r="J202" i="5"/>
  <c r="J191" i="5"/>
  <c r="J142" i="5"/>
  <c r="J193" i="5"/>
  <c r="J173" i="5"/>
  <c r="J148" i="5"/>
  <c r="BK140" i="5"/>
  <c r="J194" i="5"/>
  <c r="BK176" i="5"/>
  <c r="BK157" i="5"/>
  <c r="J196" i="5"/>
  <c r="BK186" i="5"/>
  <c r="BK148" i="5"/>
  <c r="J160" i="6"/>
  <c r="J144" i="6"/>
  <c r="J138" i="6"/>
  <c r="BK151" i="6"/>
  <c r="BK148" i="6"/>
  <c r="BK138" i="6"/>
  <c r="J157" i="6"/>
  <c r="J152" i="6"/>
  <c r="BK144" i="6"/>
  <c r="BK154" i="6"/>
  <c r="J143" i="6"/>
  <c r="J156" i="7"/>
  <c r="J146" i="7"/>
  <c r="J134" i="7"/>
  <c r="BK156" i="7"/>
  <c r="BK147" i="7"/>
  <c r="BK153" i="7"/>
  <c r="J145" i="7"/>
  <c r="BK134" i="7"/>
  <c r="J147" i="7"/>
  <c r="BK183" i="8"/>
  <c r="BK179" i="8"/>
  <c r="J175" i="8"/>
  <c r="J170" i="8"/>
  <c r="BK165" i="8"/>
  <c r="BK162" i="8"/>
  <c r="J159" i="8"/>
  <c r="BK154" i="8"/>
  <c r="J152" i="8"/>
  <c r="J145" i="8"/>
  <c r="J142" i="8"/>
  <c r="J136" i="8"/>
  <c r="BK133" i="8"/>
  <c r="J183" i="8"/>
  <c r="BK178" i="8"/>
  <c r="BK174" i="8"/>
  <c r="J171" i="8"/>
  <c r="J167" i="8"/>
  <c r="J157" i="8"/>
  <c r="BK150" i="8"/>
  <c r="J144" i="8"/>
  <c r="BK137" i="8"/>
  <c r="BK132" i="8"/>
  <c r="J184" i="8"/>
  <c r="J178" i="8"/>
  <c r="BK171" i="8"/>
  <c r="BK167" i="8"/>
  <c r="BK161" i="8"/>
  <c r="BK157" i="8"/>
  <c r="BK153" i="8"/>
  <c r="J148" i="8"/>
  <c r="J143" i="8"/>
  <c r="BK138" i="8"/>
  <c r="J131" i="8"/>
  <c r="BK134" i="9"/>
  <c r="J133" i="9"/>
  <c r="J135" i="9"/>
  <c r="J131" i="9"/>
  <c r="J222" i="2"/>
  <c r="J220" i="2"/>
  <c r="BK216" i="2"/>
  <c r="BK213" i="2"/>
  <c r="BK203" i="2"/>
  <c r="J191" i="2"/>
  <c r="J169" i="2"/>
  <c r="BK153" i="2"/>
  <c r="J141" i="2"/>
  <c r="BK200" i="2"/>
  <c r="J196" i="2"/>
  <c r="BK190" i="2"/>
  <c r="J174" i="2"/>
  <c r="BK169" i="2"/>
  <c r="J153" i="2"/>
  <c r="BK140" i="2"/>
  <c r="J195" i="2"/>
  <c r="J190" i="2"/>
  <c r="J171" i="2"/>
  <c r="J162" i="2"/>
  <c r="J147" i="2"/>
  <c r="BK157" i="2"/>
  <c r="J145" i="2"/>
  <c r="J217" i="3"/>
  <c r="BK201" i="3"/>
  <c r="BK193" i="3"/>
  <c r="J171" i="3"/>
  <c r="BK146" i="3"/>
  <c r="BK219" i="3"/>
  <c r="J212" i="3"/>
  <c r="J204" i="3"/>
  <c r="J192" i="3"/>
  <c r="J177" i="3"/>
  <c r="J168" i="3"/>
  <c r="J146" i="3"/>
  <c r="J221" i="3"/>
  <c r="BK212" i="3"/>
  <c r="BK200" i="3"/>
  <c r="BK192" i="3"/>
  <c r="BK174" i="3"/>
  <c r="J163" i="3"/>
  <c r="BK152" i="3"/>
  <c r="J140" i="3"/>
  <c r="BK214" i="3"/>
  <c r="J175" i="3"/>
  <c r="BK158" i="3"/>
  <c r="J142" i="3"/>
  <c r="J192" i="4"/>
  <c r="BK181" i="4"/>
  <c r="J156" i="4"/>
  <c r="J142" i="4"/>
  <c r="J183" i="4"/>
  <c r="J179" i="4"/>
  <c r="J173" i="4"/>
  <c r="BK165" i="4"/>
  <c r="J147" i="4"/>
  <c r="J190" i="4"/>
  <c r="BK183" i="4"/>
  <c r="J175" i="4"/>
  <c r="J143" i="4"/>
  <c r="BK196" i="5"/>
  <c r="BK151" i="5"/>
  <c r="BK198" i="5"/>
  <c r="BK179" i="5"/>
  <c r="J161" i="5"/>
  <c r="BK142" i="5"/>
  <c r="J188" i="5"/>
  <c r="BK164" i="5"/>
  <c r="J200" i="5"/>
  <c r="BK191" i="5"/>
  <c r="J176" i="5"/>
  <c r="J145" i="5"/>
  <c r="J153" i="6"/>
  <c r="J141" i="6"/>
  <c r="BK136" i="6"/>
  <c r="J150" i="6"/>
  <c r="BK147" i="6"/>
  <c r="J136" i="6"/>
  <c r="BK156" i="6"/>
  <c r="J145" i="6"/>
  <c r="J156" i="6"/>
  <c r="BK145" i="6"/>
  <c r="J185" i="8"/>
  <c r="BK180" i="8"/>
  <c r="J172" i="8"/>
  <c r="J164" i="8"/>
  <c r="BK159" i="8"/>
  <c r="BK151" i="8"/>
  <c r="J146" i="8"/>
  <c r="J140" i="8"/>
  <c r="BK134" i="8"/>
  <c r="BK135" i="9"/>
  <c r="BK131" i="9"/>
  <c r="BK136" i="9"/>
  <c r="BK132" i="9"/>
  <c r="BK222" i="2"/>
  <c r="BK218" i="2"/>
  <c r="J217" i="2"/>
  <c r="BK214" i="2"/>
  <c r="J213" i="2"/>
  <c r="BK209" i="2"/>
  <c r="J205" i="2"/>
  <c r="J200" i="2"/>
  <c r="J167" i="2"/>
  <c r="BK145" i="2"/>
  <c r="J140" i="2"/>
  <c r="BK197" i="2"/>
  <c r="BK192" i="2"/>
  <c r="J180" i="2"/>
  <c r="BK164" i="2"/>
  <c r="J142" i="2"/>
  <c r="BK137" i="2"/>
  <c r="J194" i="2"/>
  <c r="BK176" i="2"/>
  <c r="J164" i="2"/>
  <c r="J137" i="2"/>
  <c r="J176" i="2"/>
  <c r="J149" i="2"/>
  <c r="BK218" i="3"/>
  <c r="BK205" i="3"/>
  <c r="J197" i="3"/>
  <c r="BK172" i="3"/>
  <c r="J165" i="3"/>
  <c r="J206" i="3"/>
  <c r="J200" i="3"/>
  <c r="BK191" i="3"/>
  <c r="J172" i="3"/>
  <c r="J150" i="3"/>
  <c r="J219" i="3"/>
  <c r="J210" i="3"/>
  <c r="J201" i="3"/>
  <c r="J195" i="3"/>
  <c r="BK175" i="3"/>
  <c r="BK170" i="3"/>
  <c r="BK148" i="3"/>
  <c r="BK221" i="3"/>
  <c r="J196" i="3"/>
  <c r="J170" i="3"/>
  <c r="BK150" i="3"/>
  <c r="BK140" i="3"/>
  <c r="BK188" i="4"/>
  <c r="BK173" i="4"/>
  <c r="BK147" i="4"/>
  <c r="BK137" i="4"/>
  <c r="BK186" i="4"/>
  <c r="BK184" i="4"/>
  <c r="J181" i="4"/>
  <c r="BK175" i="4"/>
  <c r="J168" i="4"/>
  <c r="J149" i="4"/>
  <c r="BK192" i="4"/>
  <c r="J184" i="4"/>
  <c r="BK168" i="4"/>
  <c r="J188" i="4"/>
  <c r="BK149" i="4"/>
  <c r="BK200" i="5"/>
  <c r="J157" i="5"/>
  <c r="J182" i="5"/>
  <c r="J151" i="5"/>
  <c r="BK137" i="5"/>
  <c r="J197" i="5"/>
  <c r="BK182" i="5"/>
  <c r="J171" i="5"/>
  <c r="J155" i="5"/>
  <c r="BK194" i="5"/>
  <c r="J179" i="5"/>
  <c r="BK155" i="5"/>
  <c r="J140" i="5"/>
  <c r="J151" i="6"/>
  <c r="BK140" i="6"/>
  <c r="BK157" i="6"/>
  <c r="BK141" i="6"/>
  <c r="BK135" i="6"/>
  <c r="BK155" i="6"/>
  <c r="BK146" i="6"/>
  <c r="BK160" i="6"/>
  <c r="BK152" i="6"/>
  <c r="BK150" i="6"/>
  <c r="J149" i="6"/>
  <c r="J147" i="6"/>
  <c r="J146" i="6"/>
  <c r="J142" i="6"/>
  <c r="J151" i="7"/>
  <c r="BK145" i="7"/>
  <c r="BK159" i="7"/>
  <c r="J153" i="7"/>
  <c r="BK146" i="7"/>
  <c r="BK161" i="7"/>
  <c r="J149" i="7"/>
  <c r="BK144" i="7"/>
  <c r="J148" i="7"/>
  <c r="BK186" i="8"/>
  <c r="J180" i="8"/>
  <c r="J176" i="8"/>
  <c r="BK173" i="8"/>
  <c r="BK166" i="8"/>
  <c r="J163" i="8"/>
  <c r="BK160" i="8"/>
  <c r="J156" i="8"/>
  <c r="J153" i="8"/>
  <c r="BK148" i="8"/>
  <c r="BK144" i="8"/>
  <c r="BK141" i="8"/>
  <c r="BK135" i="8"/>
  <c r="J130" i="8"/>
  <c r="BK184" i="8"/>
  <c r="J182" i="8"/>
  <c r="BK176" i="8"/>
  <c r="BK172" i="8"/>
  <c r="BK169" i="8"/>
  <c r="J162" i="8"/>
  <c r="BK156" i="8"/>
  <c r="J149" i="8"/>
  <c r="J141" i="8"/>
  <c r="J138" i="8"/>
  <c r="BK136" i="8"/>
  <c r="BK131" i="8"/>
  <c r="BK182" i="8"/>
  <c r="BK175" i="8"/>
  <c r="BK168" i="8"/>
  <c r="J166" i="8"/>
  <c r="J160" i="8"/>
  <c r="BK155" i="8"/>
  <c r="J150" i="8"/>
  <c r="J147" i="8"/>
  <c r="BK142" i="8"/>
  <c r="J135" i="8"/>
  <c r="BK130" i="8"/>
  <c r="BK133" i="9"/>
  <c r="BK130" i="9"/>
  <c r="J134" i="9"/>
  <c r="J130" i="9"/>
  <c r="P136" i="2" l="1"/>
  <c r="R177" i="2"/>
  <c r="P189" i="2"/>
  <c r="BK202" i="2"/>
  <c r="J202" i="2" s="1"/>
  <c r="J101" i="2" s="1"/>
  <c r="BK221" i="2"/>
  <c r="J221" i="2" s="1"/>
  <c r="J103" i="2" s="1"/>
  <c r="T221" i="2"/>
  <c r="R136" i="3"/>
  <c r="P178" i="3"/>
  <c r="BK190" i="3"/>
  <c r="J190" i="3" s="1"/>
  <c r="J100" i="3" s="1"/>
  <c r="BK203" i="3"/>
  <c r="J203" i="3"/>
  <c r="J101" i="3" s="1"/>
  <c r="P203" i="3"/>
  <c r="R222" i="3"/>
  <c r="BK136" i="4"/>
  <c r="J136" i="4" s="1"/>
  <c r="J98" i="4" s="1"/>
  <c r="T155" i="4"/>
  <c r="R170" i="4"/>
  <c r="BK195" i="4"/>
  <c r="J195" i="4"/>
  <c r="J104" i="4"/>
  <c r="P136" i="5"/>
  <c r="T163" i="5"/>
  <c r="R181" i="5"/>
  <c r="T201" i="5"/>
  <c r="BK134" i="6"/>
  <c r="J134" i="6" s="1"/>
  <c r="J98" i="6" s="1"/>
  <c r="R134" i="6"/>
  <c r="P139" i="6"/>
  <c r="T133" i="7"/>
  <c r="T132" i="7"/>
  <c r="BK164" i="7"/>
  <c r="J164" i="7"/>
  <c r="J101" i="7" s="1"/>
  <c r="T129" i="8"/>
  <c r="T128" i="8" s="1"/>
  <c r="P129" i="9"/>
  <c r="P128" i="9" s="1"/>
  <c r="AU102" i="1" s="1"/>
  <c r="BK136" i="2"/>
  <c r="J136" i="2"/>
  <c r="J98" i="2" s="1"/>
  <c r="P177" i="2"/>
  <c r="R189" i="2"/>
  <c r="R202" i="2"/>
  <c r="P221" i="2"/>
  <c r="BK136" i="3"/>
  <c r="P136" i="4"/>
  <c r="BK155" i="4"/>
  <c r="J155" i="4" s="1"/>
  <c r="J100" i="4" s="1"/>
  <c r="BK170" i="4"/>
  <c r="J170" i="4"/>
  <c r="J101" i="4" s="1"/>
  <c r="BK191" i="4"/>
  <c r="J191" i="4" s="1"/>
  <c r="J103" i="4" s="1"/>
  <c r="T191" i="4"/>
  <c r="R136" i="5"/>
  <c r="BK163" i="5"/>
  <c r="J163" i="5"/>
  <c r="J100" i="5" s="1"/>
  <c r="BK181" i="5"/>
  <c r="J181" i="5" s="1"/>
  <c r="J101" i="5" s="1"/>
  <c r="BK201" i="5"/>
  <c r="BK134" i="5" s="1"/>
  <c r="J134" i="5" s="1"/>
  <c r="J96" i="5" s="1"/>
  <c r="J30" i="5" s="1"/>
  <c r="J201" i="5"/>
  <c r="J103" i="5" s="1"/>
  <c r="R201" i="5"/>
  <c r="P134" i="6"/>
  <c r="P133" i="6"/>
  <c r="P132" i="6" s="1"/>
  <c r="AU99" i="1" s="1"/>
  <c r="BK139" i="6"/>
  <c r="J139" i="6"/>
  <c r="J100" i="6" s="1"/>
  <c r="BK161" i="6"/>
  <c r="J161" i="6" s="1"/>
  <c r="J102" i="6" s="1"/>
  <c r="P133" i="7"/>
  <c r="P132" i="7"/>
  <c r="R160" i="7"/>
  <c r="BK129" i="8"/>
  <c r="BK128" i="8" s="1"/>
  <c r="J128" i="8" s="1"/>
  <c r="J96" i="8" s="1"/>
  <c r="J30" i="8" s="1"/>
  <c r="J107" i="8" s="1"/>
  <c r="BF107" i="8" s="1"/>
  <c r="J36" i="8" s="1"/>
  <c r="AW101" i="1" s="1"/>
  <c r="BK187" i="8"/>
  <c r="J187" i="8"/>
  <c r="J98" i="8" s="1"/>
  <c r="BK137" i="9"/>
  <c r="J137" i="9" s="1"/>
  <c r="J98" i="9" s="1"/>
  <c r="T136" i="2"/>
  <c r="T177" i="2"/>
  <c r="T189" i="2"/>
  <c r="P202" i="2"/>
  <c r="R221" i="2"/>
  <c r="P136" i="3"/>
  <c r="P135" i="3" s="1"/>
  <c r="BK178" i="3"/>
  <c r="J178" i="3" s="1"/>
  <c r="J99" i="3" s="1"/>
  <c r="P190" i="3"/>
  <c r="T190" i="3"/>
  <c r="R203" i="3"/>
  <c r="BK222" i="3"/>
  <c r="J222" i="3" s="1"/>
  <c r="J103" i="3" s="1"/>
  <c r="BK226" i="3"/>
  <c r="J226" i="3"/>
  <c r="J104" i="3" s="1"/>
  <c r="T136" i="4"/>
  <c r="P155" i="4"/>
  <c r="P170" i="4"/>
  <c r="R191" i="4"/>
  <c r="T136" i="5"/>
  <c r="R163" i="5"/>
  <c r="P181" i="5"/>
  <c r="P201" i="5"/>
  <c r="T134" i="6"/>
  <c r="R139" i="6"/>
  <c r="BK133" i="7"/>
  <c r="J133" i="7" s="1"/>
  <c r="J98" i="7" s="1"/>
  <c r="BK160" i="7"/>
  <c r="J160" i="7" s="1"/>
  <c r="J100" i="7" s="1"/>
  <c r="P160" i="7"/>
  <c r="R129" i="8"/>
  <c r="R128" i="8"/>
  <c r="BK129" i="9"/>
  <c r="J129" i="9"/>
  <c r="J97" i="9" s="1"/>
  <c r="T129" i="9"/>
  <c r="T128" i="9" s="1"/>
  <c r="R136" i="2"/>
  <c r="R135" i="2" s="1"/>
  <c r="R134" i="2" s="1"/>
  <c r="BK177" i="2"/>
  <c r="J177" i="2"/>
  <c r="J99" i="2" s="1"/>
  <c r="BK189" i="2"/>
  <c r="J189" i="2" s="1"/>
  <c r="J100" i="2" s="1"/>
  <c r="T202" i="2"/>
  <c r="BK225" i="2"/>
  <c r="J225" i="2" s="1"/>
  <c r="J104" i="2" s="1"/>
  <c r="T136" i="3"/>
  <c r="T135" i="3"/>
  <c r="T134" i="3" s="1"/>
  <c r="R178" i="3"/>
  <c r="T178" i="3"/>
  <c r="R190" i="3"/>
  <c r="T203" i="3"/>
  <c r="P222" i="3"/>
  <c r="T222" i="3"/>
  <c r="R136" i="4"/>
  <c r="R155" i="4"/>
  <c r="T170" i="4"/>
  <c r="P191" i="4"/>
  <c r="BK136" i="5"/>
  <c r="J136" i="5" s="1"/>
  <c r="J98" i="5" s="1"/>
  <c r="P163" i="5"/>
  <c r="T181" i="5"/>
  <c r="BK205" i="5"/>
  <c r="J205" i="5"/>
  <c r="J104" i="5" s="1"/>
  <c r="T139" i="6"/>
  <c r="R133" i="7"/>
  <c r="R132" i="7"/>
  <c r="T160" i="7"/>
  <c r="P129" i="8"/>
  <c r="P128" i="8"/>
  <c r="AU101" i="1" s="1"/>
  <c r="R129" i="9"/>
  <c r="R128" i="9" s="1"/>
  <c r="BK220" i="3"/>
  <c r="J220" i="3" s="1"/>
  <c r="J102" i="3" s="1"/>
  <c r="BK160" i="5"/>
  <c r="J160" i="5"/>
  <c r="J99" i="5" s="1"/>
  <c r="BK137" i="6"/>
  <c r="J137" i="6" s="1"/>
  <c r="J99" i="6" s="1"/>
  <c r="BK159" i="6"/>
  <c r="J159" i="6"/>
  <c r="J101" i="6" s="1"/>
  <c r="BK152" i="4"/>
  <c r="J152" i="4" s="1"/>
  <c r="J99" i="4" s="1"/>
  <c r="BK158" i="7"/>
  <c r="J158" i="7"/>
  <c r="J99" i="7" s="1"/>
  <c r="BK219" i="2"/>
  <c r="J219" i="2" s="1"/>
  <c r="J102" i="2" s="1"/>
  <c r="BK189" i="4"/>
  <c r="J189" i="4"/>
  <c r="J102" i="4" s="1"/>
  <c r="BK199" i="5"/>
  <c r="J199" i="5" s="1"/>
  <c r="J102" i="5" s="1"/>
  <c r="F92" i="9"/>
  <c r="J124" i="9"/>
  <c r="J129" i="8"/>
  <c r="J97" i="8"/>
  <c r="F91" i="9"/>
  <c r="J92" i="9"/>
  <c r="J122" i="9"/>
  <c r="BF130" i="9"/>
  <c r="BF131" i="9"/>
  <c r="BF132" i="9"/>
  <c r="BF133" i="9"/>
  <c r="BF134" i="9"/>
  <c r="BF135" i="9"/>
  <c r="E85" i="9"/>
  <c r="BF136" i="9"/>
  <c r="BK132" i="7"/>
  <c r="J132" i="7" s="1"/>
  <c r="J97" i="7" s="1"/>
  <c r="E85" i="8"/>
  <c r="F92" i="8"/>
  <c r="BF131" i="8"/>
  <c r="BF132" i="8"/>
  <c r="BF135" i="8"/>
  <c r="BF143" i="8"/>
  <c r="BF144" i="8"/>
  <c r="BF151" i="8"/>
  <c r="BF159" i="8"/>
  <c r="BF169" i="8"/>
  <c r="BF172" i="8"/>
  <c r="BF173" i="8"/>
  <c r="BF175" i="8"/>
  <c r="BF176" i="8"/>
  <c r="BF182" i="8"/>
  <c r="F91" i="8"/>
  <c r="J92" i="8"/>
  <c r="J124" i="8"/>
  <c r="BF133" i="8"/>
  <c r="BF134" i="8"/>
  <c r="BF136" i="8"/>
  <c r="BF138" i="8"/>
  <c r="BF141" i="8"/>
  <c r="BF142" i="8"/>
  <c r="BF145" i="8"/>
  <c r="BF147" i="8"/>
  <c r="BF149" i="8"/>
  <c r="BF150" i="8"/>
  <c r="BF152" i="8"/>
  <c r="BF153" i="8"/>
  <c r="BF154" i="8"/>
  <c r="BF155" i="8"/>
  <c r="BF156" i="8"/>
  <c r="BF157" i="8"/>
  <c r="BF158" i="8"/>
  <c r="BF160" i="8"/>
  <c r="BF161" i="8"/>
  <c r="BF162" i="8"/>
  <c r="BF163" i="8"/>
  <c r="BF164" i="8"/>
  <c r="BF165" i="8"/>
  <c r="BF174" i="8"/>
  <c r="BF179" i="8"/>
  <c r="BF180" i="8"/>
  <c r="BF185" i="8"/>
  <c r="J89" i="8"/>
  <c r="BF130" i="8"/>
  <c r="BF137" i="8"/>
  <c r="BF139" i="8"/>
  <c r="BF140" i="8"/>
  <c r="BF146" i="8"/>
  <c r="BF148" i="8"/>
  <c r="BF166" i="8"/>
  <c r="BF167" i="8"/>
  <c r="BF168" i="8"/>
  <c r="BF170" i="8"/>
  <c r="BF171" i="8"/>
  <c r="BF177" i="8"/>
  <c r="BF178" i="8"/>
  <c r="BF181" i="8"/>
  <c r="BF183" i="8"/>
  <c r="BF184" i="8"/>
  <c r="BF186" i="8"/>
  <c r="E85" i="7"/>
  <c r="J89" i="7"/>
  <c r="J92" i="7"/>
  <c r="F127" i="7"/>
  <c r="BF151" i="7"/>
  <c r="BF161" i="7"/>
  <c r="J127" i="7"/>
  <c r="BF137" i="7"/>
  <c r="BF144" i="7"/>
  <c r="BF146" i="7"/>
  <c r="BF147" i="7"/>
  <c r="BF148" i="7"/>
  <c r="F128" i="7"/>
  <c r="BF134" i="7"/>
  <c r="BF145" i="7"/>
  <c r="BF149" i="7"/>
  <c r="BF153" i="7"/>
  <c r="BF156" i="7"/>
  <c r="BF159" i="7"/>
  <c r="E122" i="6"/>
  <c r="F128" i="6"/>
  <c r="BF142" i="6"/>
  <c r="BF144" i="6"/>
  <c r="BF145" i="6"/>
  <c r="BF146" i="6"/>
  <c r="BF147" i="6"/>
  <c r="BF148" i="6"/>
  <c r="BF152" i="6"/>
  <c r="BK135" i="5"/>
  <c r="J91" i="6"/>
  <c r="J92" i="6"/>
  <c r="BF143" i="6"/>
  <c r="BF151" i="6"/>
  <c r="BF153" i="6"/>
  <c r="BF154" i="6"/>
  <c r="BF156" i="6"/>
  <c r="BF160" i="6"/>
  <c r="F92" i="6"/>
  <c r="BF135" i="6"/>
  <c r="BF136" i="6"/>
  <c r="BF149" i="6"/>
  <c r="BF157" i="6"/>
  <c r="J89" i="6"/>
  <c r="BF138" i="6"/>
  <c r="BF140" i="6"/>
  <c r="BF141" i="6"/>
  <c r="BF150" i="6"/>
  <c r="BF155" i="6"/>
  <c r="BF158" i="6"/>
  <c r="E85" i="5"/>
  <c r="J91" i="5"/>
  <c r="J128" i="5"/>
  <c r="J131" i="5"/>
  <c r="BF151" i="5"/>
  <c r="BF194" i="5"/>
  <c r="BF198" i="5"/>
  <c r="BF202" i="5"/>
  <c r="F92" i="5"/>
  <c r="BF164" i="5"/>
  <c r="BF173" i="5"/>
  <c r="BF193" i="5"/>
  <c r="BF196" i="5"/>
  <c r="BK135" i="4"/>
  <c r="BK134" i="4"/>
  <c r="J134" i="4" s="1"/>
  <c r="J96" i="4" s="1"/>
  <c r="J30" i="4" s="1"/>
  <c r="F91" i="5"/>
  <c r="BF137" i="5"/>
  <c r="BF140" i="5"/>
  <c r="BF142" i="5"/>
  <c r="BF145" i="5"/>
  <c r="BF148" i="5"/>
  <c r="BF157" i="5"/>
  <c r="BF171" i="5"/>
  <c r="BF182" i="5"/>
  <c r="BF186" i="5"/>
  <c r="BF188" i="5"/>
  <c r="BF191" i="5"/>
  <c r="BF155" i="5"/>
  <c r="BF161" i="5"/>
  <c r="BF176" i="5"/>
  <c r="BF179" i="5"/>
  <c r="BF197" i="5"/>
  <c r="BF200" i="5"/>
  <c r="F92" i="4"/>
  <c r="F130" i="4"/>
  <c r="BF137" i="4"/>
  <c r="BF149" i="4"/>
  <c r="BF173" i="4"/>
  <c r="BF192" i="4"/>
  <c r="J136" i="3"/>
  <c r="J98" i="3"/>
  <c r="E85" i="4"/>
  <c r="J89" i="4"/>
  <c r="J130" i="4"/>
  <c r="J131" i="4"/>
  <c r="BF143" i="4"/>
  <c r="BF165" i="4"/>
  <c r="BF184" i="4"/>
  <c r="BF140" i="4"/>
  <c r="BF147" i="4"/>
  <c r="BF163" i="4"/>
  <c r="BF168" i="4"/>
  <c r="BF171" i="4"/>
  <c r="BF179" i="4"/>
  <c r="BF142" i="4"/>
  <c r="BF153" i="4"/>
  <c r="BF156" i="4"/>
  <c r="BF175" i="4"/>
  <c r="BF181" i="4"/>
  <c r="BF183" i="4"/>
  <c r="BF186" i="4"/>
  <c r="BF187" i="4"/>
  <c r="BF188" i="4"/>
  <c r="BF190" i="4"/>
  <c r="J91" i="3"/>
  <c r="BF137" i="3"/>
  <c r="BF146" i="3"/>
  <c r="BF163" i="3"/>
  <c r="BF168" i="3"/>
  <c r="BF174" i="3"/>
  <c r="BF196" i="3"/>
  <c r="BF201" i="3"/>
  <c r="BF217" i="3"/>
  <c r="E85" i="3"/>
  <c r="J89" i="3"/>
  <c r="F130" i="3"/>
  <c r="J131" i="3"/>
  <c r="BF142" i="3"/>
  <c r="BF156" i="3"/>
  <c r="BF171" i="3"/>
  <c r="BF172" i="3"/>
  <c r="BF191" i="3"/>
  <c r="BF200" i="3"/>
  <c r="BF204" i="3"/>
  <c r="BF205" i="3"/>
  <c r="BF214" i="3"/>
  <c r="BF218" i="3"/>
  <c r="BF219" i="3"/>
  <c r="F131" i="3"/>
  <c r="BF140" i="3"/>
  <c r="BF148" i="3"/>
  <c r="BF150" i="3"/>
  <c r="BF152" i="3"/>
  <c r="BF175" i="3"/>
  <c r="BF195" i="3"/>
  <c r="BF210" i="3"/>
  <c r="BF212" i="3"/>
  <c r="BF223" i="3"/>
  <c r="BF143" i="3"/>
  <c r="BF154" i="3"/>
  <c r="BF158" i="3"/>
  <c r="BF165" i="3"/>
  <c r="BF170" i="3"/>
  <c r="BF177" i="3"/>
  <c r="BF179" i="3"/>
  <c r="BF181" i="3"/>
  <c r="BF188" i="3"/>
  <c r="BF192" i="3"/>
  <c r="BF193" i="3"/>
  <c r="BF197" i="3"/>
  <c r="BF198" i="3"/>
  <c r="BF206" i="3"/>
  <c r="BF215" i="3"/>
  <c r="BF221" i="3"/>
  <c r="BF137" i="2"/>
  <c r="BF151" i="2"/>
  <c r="BF155" i="2"/>
  <c r="BF167" i="2"/>
  <c r="BF169" i="2"/>
  <c r="BF171" i="2"/>
  <c r="BF178" i="2"/>
  <c r="BF205" i="2"/>
  <c r="E124" i="2"/>
  <c r="J130" i="2"/>
  <c r="BF162" i="2"/>
  <c r="BF164" i="2"/>
  <c r="BF170" i="2"/>
  <c r="BF173" i="2"/>
  <c r="BF174" i="2"/>
  <c r="BF187" i="2"/>
  <c r="BF191" i="2"/>
  <c r="F91" i="2"/>
  <c r="F92" i="2"/>
  <c r="J131" i="2"/>
  <c r="BF141" i="2"/>
  <c r="BF147" i="2"/>
  <c r="BF149" i="2"/>
  <c r="BF153" i="2"/>
  <c r="BF157" i="2"/>
  <c r="BF180" i="2"/>
  <c r="BF192" i="2"/>
  <c r="BF203" i="2"/>
  <c r="J89" i="2"/>
  <c r="BF140" i="2"/>
  <c r="BF142" i="2"/>
  <c r="BF145" i="2"/>
  <c r="BF176" i="2"/>
  <c r="BF190" i="2"/>
  <c r="BF194" i="2"/>
  <c r="BF195" i="2"/>
  <c r="BF196" i="2"/>
  <c r="BF197" i="2"/>
  <c r="BF199" i="2"/>
  <c r="BF200" i="2"/>
  <c r="BF204" i="2"/>
  <c r="BF209" i="2"/>
  <c r="BF211" i="2"/>
  <c r="BF213" i="2"/>
  <c r="BF214" i="2"/>
  <c r="BF216" i="2"/>
  <c r="BF217" i="2"/>
  <c r="BF218" i="2"/>
  <c r="BF220" i="2"/>
  <c r="BF222" i="2"/>
  <c r="F39" i="2"/>
  <c r="BD95" i="1"/>
  <c r="F39" i="3"/>
  <c r="BD96" i="1"/>
  <c r="F35" i="4"/>
  <c r="AZ97" i="1"/>
  <c r="J35" i="5"/>
  <c r="AV98" i="1" s="1"/>
  <c r="F35" i="6"/>
  <c r="AZ99" i="1" s="1"/>
  <c r="F38" i="6"/>
  <c r="BC99" i="1" s="1"/>
  <c r="F39" i="7"/>
  <c r="BD100" i="1" s="1"/>
  <c r="F37" i="8"/>
  <c r="BB101" i="1" s="1"/>
  <c r="F37" i="2"/>
  <c r="BB95" i="1" s="1"/>
  <c r="F38" i="2"/>
  <c r="BC95" i="1" s="1"/>
  <c r="J35" i="3"/>
  <c r="AV96" i="1" s="1"/>
  <c r="F38" i="4"/>
  <c r="BC97" i="1"/>
  <c r="F37" i="4"/>
  <c r="BB97" i="1"/>
  <c r="F35" i="5"/>
  <c r="AZ98" i="1" s="1"/>
  <c r="F37" i="6"/>
  <c r="BB99" i="1"/>
  <c r="J35" i="7"/>
  <c r="AV100" i="1" s="1"/>
  <c r="F35" i="7"/>
  <c r="AZ100" i="1"/>
  <c r="F38" i="8"/>
  <c r="BC101" i="1"/>
  <c r="J35" i="8"/>
  <c r="AV101" i="1" s="1"/>
  <c r="J35" i="2"/>
  <c r="AV95" i="1" s="1"/>
  <c r="F37" i="3"/>
  <c r="BB96" i="1" s="1"/>
  <c r="J35" i="4"/>
  <c r="AV97" i="1"/>
  <c r="F39" i="5"/>
  <c r="BD98" i="1" s="1"/>
  <c r="F38" i="5"/>
  <c r="BC98" i="1" s="1"/>
  <c r="J35" i="6"/>
  <c r="AV99" i="1" s="1"/>
  <c r="F38" i="7"/>
  <c r="BC100" i="1" s="1"/>
  <c r="F38" i="9"/>
  <c r="BC102" i="1" s="1"/>
  <c r="F39" i="9"/>
  <c r="BD102" i="1" s="1"/>
  <c r="F35" i="8"/>
  <c r="AZ101" i="1" s="1"/>
  <c r="F35" i="2"/>
  <c r="AZ95" i="1" s="1"/>
  <c r="F35" i="3"/>
  <c r="AZ96" i="1" s="1"/>
  <c r="F38" i="3"/>
  <c r="BC96" i="1" s="1"/>
  <c r="F39" i="4"/>
  <c r="BD97" i="1" s="1"/>
  <c r="F37" i="5"/>
  <c r="BB98" i="1" s="1"/>
  <c r="F39" i="6"/>
  <c r="BD99" i="1" s="1"/>
  <c r="F37" i="7"/>
  <c r="BB100" i="1" s="1"/>
  <c r="F35" i="9"/>
  <c r="AZ102" i="1" s="1"/>
  <c r="J35" i="9"/>
  <c r="AV102" i="1" s="1"/>
  <c r="F37" i="9"/>
  <c r="BB102" i="1" s="1"/>
  <c r="F39" i="8"/>
  <c r="BD101" i="1" s="1"/>
  <c r="R131" i="7" l="1"/>
  <c r="J113" i="4"/>
  <c r="J107" i="4" s="1"/>
  <c r="J31" i="4" s="1"/>
  <c r="J32" i="4" s="1"/>
  <c r="AG97" i="1" s="1"/>
  <c r="J113" i="5"/>
  <c r="J107" i="5" s="1"/>
  <c r="J31" i="5" s="1"/>
  <c r="J32" i="5" s="1"/>
  <c r="AG98" i="1" s="1"/>
  <c r="R135" i="4"/>
  <c r="R134" i="4" s="1"/>
  <c r="T135" i="5"/>
  <c r="T134" i="5"/>
  <c r="P134" i="3"/>
  <c r="AU96" i="1" s="1"/>
  <c r="P131" i="7"/>
  <c r="AU100" i="1" s="1"/>
  <c r="P135" i="5"/>
  <c r="P134" i="5" s="1"/>
  <c r="AU98" i="1" s="1"/>
  <c r="T135" i="4"/>
  <c r="T134" i="4" s="1"/>
  <c r="T135" i="2"/>
  <c r="T134" i="2"/>
  <c r="P135" i="4"/>
  <c r="P134" i="4" s="1"/>
  <c r="AU97" i="1" s="1"/>
  <c r="R135" i="3"/>
  <c r="R134" i="3"/>
  <c r="BK135" i="3"/>
  <c r="BK134" i="3" s="1"/>
  <c r="J134" i="3" s="1"/>
  <c r="J96" i="3" s="1"/>
  <c r="J30" i="3" s="1"/>
  <c r="J113" i="3" s="1"/>
  <c r="BF113" i="3" s="1"/>
  <c r="F36" i="3" s="1"/>
  <c r="BA96" i="1" s="1"/>
  <c r="T131" i="7"/>
  <c r="R133" i="6"/>
  <c r="R132" i="6"/>
  <c r="P135" i="2"/>
  <c r="P134" i="2" s="1"/>
  <c r="AU95" i="1" s="1"/>
  <c r="T133" i="6"/>
  <c r="T132" i="6" s="1"/>
  <c r="R135" i="5"/>
  <c r="R134" i="5"/>
  <c r="BK135" i="2"/>
  <c r="J135" i="2" s="1"/>
  <c r="J97" i="2" s="1"/>
  <c r="BK133" i="6"/>
  <c r="J133" i="6"/>
  <c r="J97" i="6" s="1"/>
  <c r="BK128" i="9"/>
  <c r="J128" i="9"/>
  <c r="J96" i="9"/>
  <c r="J30" i="9" s="1"/>
  <c r="J107" i="9" s="1"/>
  <c r="BF107" i="9" s="1"/>
  <c r="F36" i="9" s="1"/>
  <c r="BA102" i="1" s="1"/>
  <c r="BK131" i="7"/>
  <c r="J131" i="7"/>
  <c r="J96" i="7" s="1"/>
  <c r="J30" i="7" s="1"/>
  <c r="J110" i="7" s="1"/>
  <c r="J104" i="7" s="1"/>
  <c r="J112" i="7" s="1"/>
  <c r="BF113" i="5"/>
  <c r="J135" i="5"/>
  <c r="J97" i="5"/>
  <c r="J135" i="4"/>
  <c r="J97" i="4" s="1"/>
  <c r="BF113" i="4"/>
  <c r="F36" i="4" s="1"/>
  <c r="BA97" i="1" s="1"/>
  <c r="F36" i="5"/>
  <c r="BA98" i="1" s="1"/>
  <c r="AZ94" i="1"/>
  <c r="J101" i="8"/>
  <c r="J31" i="8"/>
  <c r="J32" i="8" s="1"/>
  <c r="AG101" i="1" s="1"/>
  <c r="J115" i="5"/>
  <c r="BD94" i="1"/>
  <c r="W36" i="1" s="1"/>
  <c r="F36" i="8"/>
  <c r="BA101" i="1" s="1"/>
  <c r="J36" i="5"/>
  <c r="AW98" i="1"/>
  <c r="AT98" i="1"/>
  <c r="BC94" i="1"/>
  <c r="AY94" i="1" s="1"/>
  <c r="BB94" i="1"/>
  <c r="W34" i="1" s="1"/>
  <c r="AT101" i="1"/>
  <c r="J115" i="4" l="1"/>
  <c r="J135" i="3"/>
  <c r="J97" i="3"/>
  <c r="BK134" i="2"/>
  <c r="J134" i="2"/>
  <c r="J96" i="2" s="1"/>
  <c r="J30" i="2" s="1"/>
  <c r="J113" i="2" s="1"/>
  <c r="BF113" i="2" s="1"/>
  <c r="J36" i="2" s="1"/>
  <c r="AW95" i="1" s="1"/>
  <c r="AT95" i="1" s="1"/>
  <c r="BK132" i="6"/>
  <c r="J132" i="6"/>
  <c r="J96" i="6" s="1"/>
  <c r="BF110" i="7"/>
  <c r="F36" i="7" s="1"/>
  <c r="BA100" i="1" s="1"/>
  <c r="J31" i="7"/>
  <c r="J41" i="8"/>
  <c r="J41" i="5"/>
  <c r="AN98" i="1"/>
  <c r="AN101" i="1"/>
  <c r="AU94" i="1"/>
  <c r="J36" i="3"/>
  <c r="AW96" i="1"/>
  <c r="AT96" i="1" s="1"/>
  <c r="J36" i="4"/>
  <c r="AW97" i="1" s="1"/>
  <c r="AT97" i="1" s="1"/>
  <c r="AV94" i="1"/>
  <c r="W35" i="1"/>
  <c r="J107" i="3"/>
  <c r="J31" i="3"/>
  <c r="J32" i="3"/>
  <c r="AG96" i="1" s="1"/>
  <c r="J36" i="9"/>
  <c r="AW102" i="1"/>
  <c r="AT102" i="1"/>
  <c r="J101" i="9"/>
  <c r="J31" i="9"/>
  <c r="J32" i="9"/>
  <c r="AG102" i="1"/>
  <c r="AN102" i="1" s="1"/>
  <c r="J109" i="8"/>
  <c r="J32" i="7"/>
  <c r="AG100" i="1" s="1"/>
  <c r="AX94" i="1"/>
  <c r="AN96" i="1" l="1"/>
  <c r="J30" i="6"/>
  <c r="J111" i="6" s="1"/>
  <c r="J105" i="6" s="1"/>
  <c r="J113" i="6" s="1"/>
  <c r="J41" i="3"/>
  <c r="J41" i="9"/>
  <c r="J31" i="6"/>
  <c r="BF111" i="6"/>
  <c r="F36" i="6" s="1"/>
  <c r="BA99" i="1" s="1"/>
  <c r="J41" i="4"/>
  <c r="AN97" i="1"/>
  <c r="J109" i="9"/>
  <c r="J107" i="2"/>
  <c r="J115" i="2" s="1"/>
  <c r="J115" i="3"/>
  <c r="F36" i="2"/>
  <c r="BA95" i="1" s="1"/>
  <c r="J32" i="6"/>
  <c r="AG99" i="1"/>
  <c r="J36" i="7"/>
  <c r="AW100" i="1" s="1"/>
  <c r="AT100" i="1" s="1"/>
  <c r="J31" i="2" l="1"/>
  <c r="J32" i="2" s="1"/>
  <c r="AG95" i="1" s="1"/>
  <c r="AN95" i="1" s="1"/>
  <c r="J41" i="7"/>
  <c r="AN100" i="1"/>
  <c r="J36" i="6"/>
  <c r="AW99" i="1" s="1"/>
  <c r="AT99" i="1" s="1"/>
  <c r="BA94" i="1"/>
  <c r="AW94" i="1" s="1"/>
  <c r="AK33" i="1" s="1"/>
  <c r="J41" i="6" l="1"/>
  <c r="J41" i="2"/>
  <c r="AN99" i="1"/>
  <c r="AT94" i="1"/>
  <c r="W33" i="1"/>
  <c r="AG94" i="1"/>
  <c r="AK26" i="1" s="1"/>
  <c r="AN94" i="1" l="1"/>
  <c r="AG108" i="1"/>
  <c r="AV108" i="1"/>
  <c r="BY108" i="1"/>
  <c r="AG105" i="1"/>
  <c r="AV105" i="1" s="1"/>
  <c r="BY105" i="1" s="1"/>
  <c r="AG107" i="1"/>
  <c r="AV107" i="1" s="1"/>
  <c r="BY107" i="1" s="1"/>
  <c r="AG106" i="1"/>
  <c r="CD106" i="1" s="1"/>
  <c r="CD105" i="1" l="1"/>
  <c r="CD107" i="1"/>
  <c r="CD108" i="1"/>
  <c r="AN107" i="1"/>
  <c r="AV106" i="1"/>
  <c r="BY106" i="1" s="1"/>
  <c r="AK32" i="1" s="1"/>
  <c r="AN105" i="1"/>
  <c r="AN108" i="1"/>
  <c r="AG104" i="1"/>
  <c r="AK27" i="1"/>
  <c r="AK29" i="1" s="1"/>
  <c r="AK38" i="1" l="1"/>
  <c r="AN106" i="1"/>
  <c r="AN104" i="1" s="1"/>
  <c r="AN110" i="1" s="1"/>
  <c r="AG110" i="1"/>
  <c r="W32" i="1"/>
</calcChain>
</file>

<file path=xl/sharedStrings.xml><?xml version="1.0" encoding="utf-8"?>
<sst xmlns="http://schemas.openxmlformats.org/spreadsheetml/2006/main" count="7274" uniqueCount="808">
  <si>
    <t>Export Komplet</t>
  </si>
  <si>
    <t/>
  </si>
  <si>
    <t>2.0</t>
  </si>
  <si>
    <t>False</t>
  </si>
  <si>
    <t>{5d99b32a-2205-4f4a-be9a-b057edf1ed86}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</si>
  <si>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</si>
  <si>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</si>
  <si>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</si>
  <si>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</si>
  <si>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</si>
  <si>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</si>
  <si>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</si>
  <si>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</si>
  <si>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</si>
  <si>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</si>
  <si>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</si>
  <si>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A OBNOVA VEREJNYCH PRIESTRANSTIEV ULIC M.TILLNERA A F.MALOVANEHO V MALACKACH</t>
  </si>
  <si>
    <t>JKSO:</t>
  </si>
  <si>
    <t>KS:</t>
  </si>
  <si>
    <t>Miesto:</t>
  </si>
  <si>
    <t>Malacky</t>
  </si>
  <si>
    <t>Dátum:</t>
  </si>
  <si>
    <t>22. 2. 2022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</si>
  <si>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</si>
  <si>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</si>
  <si>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</si>
  <si>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</si>
  <si>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</si>
  <si>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</si>
  <si>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</si>
  <si>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</si>
  <si>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</si>
  <si>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</si>
  <si>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</si>
  <si>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</si>
  <si>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</si>
  <si>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</si>
  <si>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</si>
  <si>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</si>
  <si>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</si>
  <si>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</si>
  <si>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</si>
  <si>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</si>
  <si>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</si>
  <si>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</si>
  <si>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</si>
  <si>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</si>
  <si>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</si>
  <si>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</si>
  <si>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</si>
  <si>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</si>
  <si>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</si>
  <si>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</si>
  <si>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</si>
  <si>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</si>
  <si>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</si>
  <si>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</si>
  <si>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</si>
  <si>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</si>
  <si>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</si>
  <si>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</si>
  <si>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</si>
  <si>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</si>
  <si>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</si>
  <si>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</si>
  <si>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</si>
  <si>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</si>
  <si>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</si>
  <si>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</si>
  <si>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</si>
  <si>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</si>
  <si>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</si>
  <si>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</si>
  <si>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</si>
  <si>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</si>
  <si>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</si>
  <si>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</si>
  <si>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</si>
  <si>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</si>
  <si>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</si>
  <si>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</si>
  <si>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ČASŤ 01</t>
  </si>
  <si>
    <t>STA</t>
  </si>
  <si>
    <t>1</t>
  </si>
  <si>
    <t>{1094cec3-f1ae-449f-a6f1-469743eb3999}</t>
  </si>
  <si>
    <t>02</t>
  </si>
  <si>
    <t>ČASŤ 02</t>
  </si>
  <si>
    <t>{8d0db9a8-4e3f-4e9e-a03a-727856422d9d}</t>
  </si>
  <si>
    <t>03</t>
  </si>
  <si>
    <t>ČASŤ 03</t>
  </si>
  <si>
    <t>{dfdbcf6f-be37-4630-9b54-8f056522d257}</t>
  </si>
  <si>
    <t>04</t>
  </si>
  <si>
    <t>ČASŤ 04</t>
  </si>
  <si>
    <t>{1bc7f5be-6e48-4210-89d2-320c897e0aa7}</t>
  </si>
  <si>
    <t>05</t>
  </si>
  <si>
    <t>ČASŤ 05 - DETSKÉ IHRISKO</t>
  </si>
  <si>
    <t>{19fbb314-74b1-48af-857d-ea44880d9fbb}</t>
  </si>
  <si>
    <t>06</t>
  </si>
  <si>
    <t>ČASŤ 06 - VÝSADBA STROMOV</t>
  </si>
  <si>
    <t>{4d821260-09a5-4d90-9758-9e17a717742a}</t>
  </si>
  <si>
    <t>07</t>
  </si>
  <si>
    <t>ČASŤ 07 - VEREJNÉ OSVETLENIE</t>
  </si>
  <si>
    <t>{44e6d46b-7365-49d5-80ff-476e51fa715c}</t>
  </si>
  <si>
    <t>08</t>
  </si>
  <si>
    <t>VEDĽAJŠIE ROZPOČTOVÉ NÁKLADY</t>
  </si>
  <si>
    <t>{ac067d6d-1621-43c5-b3cc-389a993b9e41}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</si>
  <si>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</si>
  <si>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</si>
  <si>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</si>
  <si>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</si>
  <si>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</si>
  <si>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</si>
  <si>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</si>
  <si>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</si>
  <si>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</si>
  <si>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zemina</t>
  </si>
  <si>
    <t>48,6</t>
  </si>
  <si>
    <t>2</t>
  </si>
  <si>
    <t>plocha_beton</t>
  </si>
  <si>
    <t>1242</t>
  </si>
  <si>
    <t>KRYCÍ LIST ROZPOČTU</t>
  </si>
  <si>
    <t>zatrav_plocha</t>
  </si>
  <si>
    <t>18</t>
  </si>
  <si>
    <t>pochodz_zel_plocha</t>
  </si>
  <si>
    <t>80</t>
  </si>
  <si>
    <t>OB_zalievka</t>
  </si>
  <si>
    <t>125</t>
  </si>
  <si>
    <t>Objekt:</t>
  </si>
  <si>
    <t>01 - ČASŤ 01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</si>
  <si>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</si>
  <si>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</si>
  <si>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</si>
  <si>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</si>
  <si>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</si>
  <si>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</si>
  <si>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</si>
  <si>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</si>
  <si>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</si>
  <si>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Parkovisko zo vsakovacich roštov s čistiacou funkciou</t>
  </si>
  <si>
    <t xml:space="preserve">    9 - Ostatné konštrukcie a práce-búranie</t>
  </si>
  <si>
    <t xml:space="preserve">    99 - Presun hmôt HSV</t>
  </si>
  <si>
    <t>POZ - POZNÁMKY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</si>
  <si>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</si>
  <si>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</si>
  <si>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</si>
  <si>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</si>
  <si>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</si>
  <si>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</si>
  <si>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</si>
  <si>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</si>
  <si>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</si>
  <si>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</si>
  <si>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</si>
  <si>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</si>
  <si>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</si>
  <si>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</si>
  <si>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</si>
  <si>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</si>
  <si>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</si>
  <si>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</si>
  <si>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</si>
  <si>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</si>
  <si>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</si>
  <si>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</si>
  <si>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</si>
  <si>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</si>
  <si>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</si>
  <si>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</si>
  <si>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</si>
  <si>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113107222.S</t>
  </si>
  <si>
    <t>Odstránenie krytu v ploche nad 200 m2 z kameniva hrubého drveného, hr. 100 do 200 mm,  -0,23500t</t>
  </si>
  <si>
    <t>m2</t>
  </si>
  <si>
    <t>4</t>
  </si>
  <si>
    <t>1229889721</t>
  </si>
  <si>
    <t>VV</t>
  </si>
  <si>
    <t>Súčet</t>
  </si>
  <si>
    <t>113107232.S</t>
  </si>
  <si>
    <t>Odstránenie krytu v ploche nad 200 m2 z betónu prostého, hr. vrstvy 150 do 300 mm,  -0,50000t</t>
  </si>
  <si>
    <t>-158583866</t>
  </si>
  <si>
    <t>3</t>
  </si>
  <si>
    <t>113205121.S</t>
  </si>
  <si>
    <t>Vytrhanie obrúb betónových, cestných ležatých,  -0,29000t</t>
  </si>
  <si>
    <t>m</t>
  </si>
  <si>
    <t>-2066483427</t>
  </si>
  <si>
    <t>122202201.S</t>
  </si>
  <si>
    <t>Odkopávka a prekopávka nezapažená pre cesty, v hornine 3 do 100 m3</t>
  </si>
  <si>
    <t>m3</t>
  </si>
  <si>
    <t>-1392547841</t>
  </si>
  <si>
    <t>"ODSTRANENIE RASTLEHO TERÉNU HR. 360 MM" 0,36*135</t>
  </si>
  <si>
    <t>5</t>
  </si>
  <si>
    <t>162201102.S</t>
  </si>
  <si>
    <t>Vodorovné premiestnenie výkopku z horniny 1-4 nad 20-50m</t>
  </si>
  <si>
    <t>-449260922</t>
  </si>
  <si>
    <t>6</t>
  </si>
  <si>
    <t>162501102.S</t>
  </si>
  <si>
    <t>Vodorovné premiestnenie výkopku po spevnenej ceste z horniny tr.1-4, do 100 m3 na vzdialenosť do 3000 m</t>
  </si>
  <si>
    <t>-2143629715</t>
  </si>
  <si>
    <t>7</t>
  </si>
  <si>
    <t>162501105.S</t>
  </si>
  <si>
    <t>Vodorovné premiestnenie výkopku po spevnenej ceste z horniny tr.1-4, do 100 m3, príplatok k cene za každých ďalšich a začatých 1000 m</t>
  </si>
  <si>
    <t>923820555</t>
  </si>
  <si>
    <t>zemina*13</t>
  </si>
  <si>
    <t>8</t>
  </si>
  <si>
    <t>167101101.S</t>
  </si>
  <si>
    <t>Nakladanie neuľahnutého výkopku z hornín tr.1-4 do 100 m3</t>
  </si>
  <si>
    <t>895416747</t>
  </si>
  <si>
    <t>9</t>
  </si>
  <si>
    <t>171201201.S</t>
  </si>
  <si>
    <t>Uloženie sypaniny na skládky do 100 m3</t>
  </si>
  <si>
    <t>-1867419674</t>
  </si>
  <si>
    <t>10</t>
  </si>
  <si>
    <t>171209002.S</t>
  </si>
  <si>
    <t>Poplatok za skladovanie - zemina a kamenivo (17 05) ostatné</t>
  </si>
  <si>
    <t>t</t>
  </si>
  <si>
    <t>-1615122114</t>
  </si>
  <si>
    <t>zemina*1,7</t>
  </si>
  <si>
    <t>11</t>
  </si>
  <si>
    <t>180405114.S</t>
  </si>
  <si>
    <t>Založenie trávnika výsevom zmesi ornice a semena v rovine alebo na svahu do 1:5</t>
  </si>
  <si>
    <t>-1155574387</t>
  </si>
  <si>
    <t>"UPRAVA ZELENE PO VYKOPOCH" 50</t>
  </si>
  <si>
    <t>zatrav_plocha+pochodz_zel_plocha</t>
  </si>
  <si>
    <t>"Parkovisko z AS TTE roštov s čistiacou funkciou" 432</t>
  </si>
  <si>
    <t>12</t>
  </si>
  <si>
    <t>M</t>
  </si>
  <si>
    <t>005720001400.S</t>
  </si>
  <si>
    <t xml:space="preserve">Osivá tráv - semená parkovej zmesi </t>
  </si>
  <si>
    <t>kg</t>
  </si>
  <si>
    <t>-1197085030</t>
  </si>
  <si>
    <t>580*0,0309 'Prepočítané koeficientom množstva</t>
  </si>
  <si>
    <t>13</t>
  </si>
  <si>
    <t>181101102.S</t>
  </si>
  <si>
    <t>Úprava pláne v zárezoch v hornine 1-4 so zhutnením</t>
  </si>
  <si>
    <t>416874528</t>
  </si>
  <si>
    <t>plocha_beton+zemina/0,36</t>
  </si>
  <si>
    <t>14</t>
  </si>
  <si>
    <t>183101121.S</t>
  </si>
  <si>
    <t>Hĺbenie jamky v rovine alebo na svahu do 1:5, objem nad 0,40 do 1,00 m3</t>
  </si>
  <si>
    <t>ks</t>
  </si>
  <si>
    <t>182325497</t>
  </si>
  <si>
    <t>P</t>
  </si>
  <si>
    <t>Poznámka k položke:_x000D_
- výkopová jama musí byť 1,5 násobok balu stromu!</t>
  </si>
  <si>
    <t>15</t>
  </si>
  <si>
    <t>184102116.S</t>
  </si>
  <si>
    <t>Výsadba dreviny s balom v rovine alebo na svahu do 1:5, priemer balu nad 600 do 800 mm</t>
  </si>
  <si>
    <t>-631724670</t>
  </si>
  <si>
    <t>16</t>
  </si>
  <si>
    <t>026560008400.S2</t>
  </si>
  <si>
    <t>Sophora japonica, výška 1800/2000 mm</t>
  </si>
  <si>
    <t>-2109162030</t>
  </si>
  <si>
    <t>17</t>
  </si>
  <si>
    <t>184202112.S</t>
  </si>
  <si>
    <t>Zakotvenie dreviny troma a viac kolmi pri priemere kolov do 100 mm pri dĺžke kolov do 2 m do 3 m</t>
  </si>
  <si>
    <t>-1838419576</t>
  </si>
  <si>
    <t>8*2 'Prepočítané koeficientom množstva</t>
  </si>
  <si>
    <t>052170000500.S</t>
  </si>
  <si>
    <t>kôl 6 x 250 mm, polkôl 6 x 250mm, spojovací material</t>
  </si>
  <si>
    <t>116907095</t>
  </si>
  <si>
    <t>19</t>
  </si>
  <si>
    <t>184801121.S</t>
  </si>
  <si>
    <t>Zaliatie stromu vodou jednotlivo 75 L</t>
  </si>
  <si>
    <t>115686878</t>
  </si>
  <si>
    <t xml:space="preserve">Poznámka k položke:_x000D_
Záhradnícky substrát voľne ložený_x000D_
Dovoz 1m3 vody pre zálievku rastlín do 6000m_x000D_
•	Dodávka a aplikácia prípravku pre udržiavanie vody v pôde Plantasorb_x000D_
•	výchovný rez_x000D_
</t>
  </si>
  <si>
    <t>605440000800.S1</t>
  </si>
  <si>
    <t xml:space="preserve">podzemné kotvenie do výšky stromu 90     </t>
  </si>
  <si>
    <t>-646939588</t>
  </si>
  <si>
    <t>Komunikácie</t>
  </si>
  <si>
    <t>21</t>
  </si>
  <si>
    <t>564231111.S1</t>
  </si>
  <si>
    <t>Podklad alebo podsyp zo štrku a ornice s rozprestretím, vlhčením a zhutnením, po zhutnení hr. 100 mm</t>
  </si>
  <si>
    <t>160700424</t>
  </si>
  <si>
    <t>22</t>
  </si>
  <si>
    <t>564271111.S1</t>
  </si>
  <si>
    <t>Podklad alebo podsyp zo štrku 60% s ornocou 40% s rozprestretím, vlhčením a zhutnením, po zhutnení hr. od 200 mm do 250 mm, specc vid PD</t>
  </si>
  <si>
    <t>961153185</t>
  </si>
  <si>
    <t>"ZATRAVNENÁ PLOCHA" 18</t>
  </si>
  <si>
    <t>parkov_plocha</t>
  </si>
  <si>
    <t>"PARKOVACIE PLOCHY - CIASTOCNE ZELENE" 737</t>
  </si>
  <si>
    <t>"POCHODZNE ZELENE PLOCHY" 80</t>
  </si>
  <si>
    <t>pochodz_pesich_ploch</t>
  </si>
  <si>
    <t>"POCHODZNE PLOCHY PRE PESICH" 40</t>
  </si>
  <si>
    <t>pojazd_plocha</t>
  </si>
  <si>
    <t>"POJAZDNE PLOCHY - CIASTOCNE ZATRAVNENE" 498</t>
  </si>
  <si>
    <t>23</t>
  </si>
  <si>
    <t>599141111.S</t>
  </si>
  <si>
    <t>Vyplnenie škár  akejkoľvek hrúbky asfaltovou zálievkou</t>
  </si>
  <si>
    <t>-537343932</t>
  </si>
  <si>
    <t>Parkovisko zo vsakovacich roštov s čistiacou funkciou</t>
  </si>
  <si>
    <t>24</t>
  </si>
  <si>
    <t>182911111.S1</t>
  </si>
  <si>
    <t xml:space="preserve">Vyplnenie otvorov spevňov. prefabrikátov, s hr. vrstvy do 50 mm, ornicovu pre zatrávnenie, dodávka+montáž </t>
  </si>
  <si>
    <t>256552543</t>
  </si>
  <si>
    <t>25</t>
  </si>
  <si>
    <t>596911331.S1</t>
  </si>
  <si>
    <t>Kladenie bet. dlažby do vsakovacích roštov  hr.  do 60 mm</t>
  </si>
  <si>
    <t>228402968</t>
  </si>
  <si>
    <t>26</t>
  </si>
  <si>
    <t>592460007300.S1</t>
  </si>
  <si>
    <t>Dlažba betónová do vsakovacích roštov (šedá + červená) 74x74x48mm, spec vid PD</t>
  </si>
  <si>
    <t>84372662</t>
  </si>
  <si>
    <t>1355*1,02 'Prepočítané koeficientom množstva</t>
  </si>
  <si>
    <t>27</t>
  </si>
  <si>
    <t>894170041.S1</t>
  </si>
  <si>
    <t>Montáž vsakovacieho roštu</t>
  </si>
  <si>
    <t>-1228661841</t>
  </si>
  <si>
    <t>28</t>
  </si>
  <si>
    <t>286650000700.S1</t>
  </si>
  <si>
    <t>VSAKOVACIE ROŠTY ZO ZÁMKOM - vsakovací rošt, spec vid PD</t>
  </si>
  <si>
    <t>45990243</t>
  </si>
  <si>
    <t>29</t>
  </si>
  <si>
    <t>289971231.S1</t>
  </si>
  <si>
    <t xml:space="preserve">Zhotovenie vrstvy z geotextílie AS-TTE MESH - PODKLADNÁ SIEŤOVINA na uprav. povrchu </t>
  </si>
  <si>
    <t>-2092508516</t>
  </si>
  <si>
    <t>30</t>
  </si>
  <si>
    <t>693110002000.S1</t>
  </si>
  <si>
    <t>PODKLADNÁ SIEŤOVINA, spec vid PD</t>
  </si>
  <si>
    <t>-1212364913</t>
  </si>
  <si>
    <t>1355*1,05 'Prepočítané koeficientom množstva</t>
  </si>
  <si>
    <t>31</t>
  </si>
  <si>
    <t>561091111.S</t>
  </si>
  <si>
    <t xml:space="preserve">Zhotovenie filtračnej podkladovej vrstvy 30-50mm pod rošty </t>
  </si>
  <si>
    <t>-1771569075</t>
  </si>
  <si>
    <t>32</t>
  </si>
  <si>
    <t>585310000900.S1</t>
  </si>
  <si>
    <t>PODKLADOVÁ ČISTIACA VRSTVA  - ZHUTNENÁ NA 20MPa, hr. 30-50 mm, spec vid PD</t>
  </si>
  <si>
    <t>2095663841</t>
  </si>
  <si>
    <t>Ostatné konštrukcie a práce-búranie</t>
  </si>
  <si>
    <t>33</t>
  </si>
  <si>
    <t>915940011.S</t>
  </si>
  <si>
    <t>Osadenie parkovacej plastovej dorazovej lišty</t>
  </si>
  <si>
    <t>1722034855</t>
  </si>
  <si>
    <t>34</t>
  </si>
  <si>
    <t>404490004500.S</t>
  </si>
  <si>
    <t>Parkovacia dorazová lišta, rozmer 120x750x100 mm</t>
  </si>
  <si>
    <t>-1335833110</t>
  </si>
  <si>
    <t>35</t>
  </si>
  <si>
    <t>916362113.S</t>
  </si>
  <si>
    <t>Osadenie cestného obrubníka betónového stojatého do lôžka z betónu prostého tr. C 20/25 s bočnou oporou</t>
  </si>
  <si>
    <t>-76842615</t>
  </si>
  <si>
    <t>"CESTNY OBRUBNIK OB10 OSADENY NA UROVNI TERENU" 125</t>
  </si>
  <si>
    <t>OB_nad_teren</t>
  </si>
  <si>
    <t>"CESTNY OBRUBNIK OB10 OSADENY 7 CM NAD UROVNOU TERENU" 76</t>
  </si>
  <si>
    <t>36</t>
  </si>
  <si>
    <t>592170003800.S</t>
  </si>
  <si>
    <t>Obrubník cestný so skosením, lxšxv 1000x150x250 mm, prírodný</t>
  </si>
  <si>
    <t>-923847954</t>
  </si>
  <si>
    <t>200,990099009901*1,01 'Prepočítané koeficientom množstva</t>
  </si>
  <si>
    <t>37</t>
  </si>
  <si>
    <t>919735112.S</t>
  </si>
  <si>
    <t>Rezanie existujúceho asfaltového krytu alebo podkladu hĺbky nad 50 do 100 mm</t>
  </si>
  <si>
    <t>536932921</t>
  </si>
  <si>
    <t>38</t>
  </si>
  <si>
    <t>979082213.S</t>
  </si>
  <si>
    <t>Vodorovná doprava sutiny so zložením a hrubým urovnaním na vzdialenosť do 1 km</t>
  </si>
  <si>
    <t>1896149969</t>
  </si>
  <si>
    <t>39</t>
  </si>
  <si>
    <t>979082219.S</t>
  </si>
  <si>
    <t>Príplatok k cene za každý ďalší aj začatý 1 km nad 1 km pre vodorovnú dopravu sutiny</t>
  </si>
  <si>
    <t>169148980</t>
  </si>
  <si>
    <t>989,14*15 'Prepočítané koeficientom množstva</t>
  </si>
  <si>
    <t>40</t>
  </si>
  <si>
    <t>979087212.S</t>
  </si>
  <si>
    <t>Nakladanie na dopravné prostriedky pre vodorovnú dopravu sutiny</t>
  </si>
  <si>
    <t>-2042924377</t>
  </si>
  <si>
    <t>41</t>
  </si>
  <si>
    <t>979089012.S</t>
  </si>
  <si>
    <t>Poplatok za skladovanie - betón, tehly, dlaždice (17 01) ostatné</t>
  </si>
  <si>
    <t>-1739114777</t>
  </si>
  <si>
    <t>42</t>
  </si>
  <si>
    <t>979093111.S</t>
  </si>
  <si>
    <t>Uloženie sutiny na skládku s hrubým urovnaním bez zhutnenia</t>
  </si>
  <si>
    <t>-1459129995</t>
  </si>
  <si>
    <t>99</t>
  </si>
  <si>
    <t>Presun hmôt HSV</t>
  </si>
  <si>
    <t>43</t>
  </si>
  <si>
    <t>998223011.S</t>
  </si>
  <si>
    <t>Presun hmôt pre pozemné komunikácie s krytom dláždeným (822 2.3, 822 5.3) akejkoľvek dĺžky objektu</t>
  </si>
  <si>
    <t>-1937286977</t>
  </si>
  <si>
    <t>POZ</t>
  </si>
  <si>
    <t>POZNÁMKY</t>
  </si>
  <si>
    <t>44</t>
  </si>
  <si>
    <t>POZNAMKA_2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</si>
  <si>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</si>
  <si>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178893951</t>
  </si>
  <si>
    <t>45</t>
  </si>
  <si>
    <t xml:space="preserve">Poznámka k položke:_x000D_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úpravy._x000D_
</t>
  </si>
  <si>
    <t>VP</t>
  </si>
  <si>
    <t xml:space="preserve">  Práce naviac</t>
  </si>
  <si>
    <t>PN</t>
  </si>
  <si>
    <t>24,12</t>
  </si>
  <si>
    <t>1140</t>
  </si>
  <si>
    <t>95</t>
  </si>
  <si>
    <t>65</t>
  </si>
  <si>
    <t>111</t>
  </si>
  <si>
    <t>02 - ČASŤ 02</t>
  </si>
  <si>
    <t>"ODSTRANENIE RASTLEHO TERÉNU HR. 360 MM" 0,36*67</t>
  </si>
  <si>
    <t>pochodz_zel_plocha+zatrav_plocha</t>
  </si>
  <si>
    <t>"Parkovisko z AS TTE roštov s čistiacou funkciou" 380</t>
  </si>
  <si>
    <t>590*0,0309 'Prepočítané koeficientom množstva</t>
  </si>
  <si>
    <t>-1461146309</t>
  </si>
  <si>
    <t>-1404529394</t>
  </si>
  <si>
    <t>1482588939</t>
  </si>
  <si>
    <t>752766663</t>
  </si>
  <si>
    <t>7*2 'Prepočítané koeficientom množstva</t>
  </si>
  <si>
    <t>-1027400767</t>
  </si>
  <si>
    <t>2139903678</t>
  </si>
  <si>
    <t>-384583532</t>
  </si>
  <si>
    <t>"ZATRAVNENÁ PLOCHA" 95</t>
  </si>
  <si>
    <t>"PARKOVACIE PLOCHY - CIASTOCNE ZELENE" 592</t>
  </si>
  <si>
    <t>"POCHODZNE ZELENE PLOCHY" 65</t>
  </si>
  <si>
    <t>"POCHODZNE PLOCHY PRE PESICH" 36</t>
  </si>
  <si>
    <t>"POJAZDNE PLOCHY - CIASTOCNE ZATRAVNENE" 427</t>
  </si>
  <si>
    <t>1301405426</t>
  </si>
  <si>
    <t>460385701</t>
  </si>
  <si>
    <t>1314638968</t>
  </si>
  <si>
    <t>1120*1,02 'Prepočítané koeficientom množstva</t>
  </si>
  <si>
    <t>-1272446280</t>
  </si>
  <si>
    <t>-161229289</t>
  </si>
  <si>
    <t>1696882123</t>
  </si>
  <si>
    <t>1939971952</t>
  </si>
  <si>
    <t>1120*1,05 'Prepočítané koeficientom množstva</t>
  </si>
  <si>
    <t>968185462</t>
  </si>
  <si>
    <t>613758306</t>
  </si>
  <si>
    <t>"CESTNY OBRUBNIK OB10 OSADENY NA UROVNI TERENU" 111</t>
  </si>
  <si>
    <t>"CESTNY OBRUBNIK OB10 OSADENY 7 CM NAD UROVNOU TERENU" 64</t>
  </si>
  <si>
    <t>175,247524752475*1,01 'Prepočítané koeficientom množstva</t>
  </si>
  <si>
    <t>901,7*15 'Prepočítané koeficientom množstva</t>
  </si>
  <si>
    <t>-1596609895</t>
  </si>
  <si>
    <t>290</t>
  </si>
  <si>
    <t>54</t>
  </si>
  <si>
    <t>03 - ČASŤ 03</t>
  </si>
  <si>
    <t xml:space="preserve">    4 - Vodorovné konštrukcie</t>
  </si>
  <si>
    <t>"UPRAVA ZELENE PO VYKOPOCH" 20</t>
  </si>
  <si>
    <t>325*0,0309 'Prepočítané koeficientom množstva</t>
  </si>
  <si>
    <t>Vodorovné konštrukcie</t>
  </si>
  <si>
    <t>469521212.S</t>
  </si>
  <si>
    <t>Spevnenie dna alebo svahov drv. kamenivom zrna 63-125 mm cem. maltou a betónu vodostav. C 25/30 so zhutnením hr. 200 mm</t>
  </si>
  <si>
    <t>204402935</t>
  </si>
  <si>
    <t>"ZATRAVNENÁ PLOCHA" 5</t>
  </si>
  <si>
    <t>"PARKOVACIE PLOCHY - CIASTOCNE ZELENE" 290</t>
  </si>
  <si>
    <t>"POCHODZNE ZELENE PLOCHY" 0</t>
  </si>
  <si>
    <t>"POCHODZNE PLOCHY PRE PESICH" 0</t>
  </si>
  <si>
    <t>"POJAZDNE PLOCHY - CIASTOCNE ZATRAVNENE" 0</t>
  </si>
  <si>
    <t>596911223.S</t>
  </si>
  <si>
    <t>Kladenie betónovej zámkovej dlažby pozemných komunikácií hr. 80 mm  nad 100 do 300 m2 so zriadením lôžka z kameniva hr. 50 mm</t>
  </si>
  <si>
    <t>-657996397</t>
  </si>
  <si>
    <t>592460011700</t>
  </si>
  <si>
    <t>Dlažba betónová, rozmer 200x200x80 mm, sivá</t>
  </si>
  <si>
    <t>-2025335757</t>
  </si>
  <si>
    <t>Poznámka k položke:_x000D_
Spotreba 25 ks/m2</t>
  </si>
  <si>
    <t>290*1,05 'Prepočítané koeficientom množstva</t>
  </si>
  <si>
    <t>OB_zalievka+140</t>
  </si>
  <si>
    <t>915491211.S1</t>
  </si>
  <si>
    <t>Osadenie dlažby do deliacich pásov</t>
  </si>
  <si>
    <t>-669241582</t>
  </si>
  <si>
    <t>5,25*21</t>
  </si>
  <si>
    <t>592460009300</t>
  </si>
  <si>
    <t>Dlažba betónová, rozmer 200x200x80 mm, červená</t>
  </si>
  <si>
    <t>-1012063494</t>
  </si>
  <si>
    <t>"CESTNY OBRUBNIK OB10 OSADENY NA UROVNI TERENU" 54</t>
  </si>
  <si>
    <t>"CESTNY OBRUBNIK OB10 OSADENY 7 CM NAD UROVNOU TERENU" 72</t>
  </si>
  <si>
    <t>126,732673267327*1,01 'Prepočítané koeficientom množstva</t>
  </si>
  <si>
    <t>276,95*15 'Prepočítané koeficientom množstva</t>
  </si>
  <si>
    <t>-1557364113</t>
  </si>
  <si>
    <t>223</t>
  </si>
  <si>
    <t>plocha_asfalt</t>
  </si>
  <si>
    <t>04 - ČASŤ 04</t>
  </si>
  <si>
    <t>113107231.S</t>
  </si>
  <si>
    <t>Odstránenie krytu v ploche nad 200 m2 z betónu prostého, hr. vrstvy do 150 mm,  -0,22500t</t>
  </si>
  <si>
    <t>-1033102172</t>
  </si>
  <si>
    <t>113107241.S</t>
  </si>
  <si>
    <t>Odstránenie krytu v ploche nad 200 m2 asfaltového, hr. vrstvy do 50 mm,  -0,09800t</t>
  </si>
  <si>
    <t>-273255759</t>
  </si>
  <si>
    <t>"VYBURANIE ASFALTOVEJ PLOCHY CHODNIKA HR. 40 MM" 223</t>
  </si>
  <si>
    <t>"VYBURANIE CESTNEHO OBRUBNIKA" 220+103</t>
  </si>
  <si>
    <t>113206111.S</t>
  </si>
  <si>
    <t>Vytrhanie obrúb betónových, s vybúraním lôžka, z krajníkov alebo obrubníkov stojatých,  -0,14500t</t>
  </si>
  <si>
    <t>2102211953</t>
  </si>
  <si>
    <t>"VYBURANIE PARKOVEHO OBRUBNIKA" 135</t>
  </si>
  <si>
    <t>"UPRAVA ZELENE PO VYKOPOCH" 55</t>
  </si>
  <si>
    <t>715*0,0309 'Prepočítané koeficientom množstva</t>
  </si>
  <si>
    <t>"ZATRAVNENÁ PLOCHA" 0</t>
  </si>
  <si>
    <t>"BET DLAZBA SIVA + CERVENA" 175+48</t>
  </si>
  <si>
    <t>596911143.S</t>
  </si>
  <si>
    <t>Kladenie betónovej zámkovej dlažby komunikácií pre peších hr. 60 mm pre peších nad 100 do 300 m2 so zriadením lôžka z kameniva hr. 30 mm</t>
  </si>
  <si>
    <t>99536652</t>
  </si>
  <si>
    <t>592460009300,1</t>
  </si>
  <si>
    <t>Dlažba betónová, rozmer 200x200x60 mm, červená</t>
  </si>
  <si>
    <t>1019919890</t>
  </si>
  <si>
    <t>174,726053639847*1,02 'Prepočítané koeficientom množstva</t>
  </si>
  <si>
    <t>592460009600</t>
  </si>
  <si>
    <t>Dlažba betónová, rozmer 200x200x60 mm, sivá</t>
  </si>
  <si>
    <t>2132932108</t>
  </si>
  <si>
    <t>48,2739463601533*1,02 'Prepočítané koeficientom množstva</t>
  </si>
  <si>
    <t>OB_zalievka+103</t>
  </si>
  <si>
    <t>"CESTNY OBRUBNIK OB10 OSADENY NA UROVNI TERENU" 0</t>
  </si>
  <si>
    <t>"CESTNY OBRUBNIK OB10 OSADENY 7 CM NAD UROVNOU TERENU" 103</t>
  </si>
  <si>
    <t>103,598931321704*1,01 'Prepočítané koeficientom množstva</t>
  </si>
  <si>
    <t>916561112.S</t>
  </si>
  <si>
    <t>Osadenie záhonového alebo parkového obrubníka betón., do lôžka z bet. pros. tr. C 16/20 s bočnou oporou</t>
  </si>
  <si>
    <t>1675417559</t>
  </si>
  <si>
    <t>"PARKOVY OBRUBNIK" 135</t>
  </si>
  <si>
    <t>592170001800.S</t>
  </si>
  <si>
    <t>Obrubník parkový, lxšxv 1000x50x200 mm, prírodný</t>
  </si>
  <si>
    <t>2047267234</t>
  </si>
  <si>
    <t>135*1,01 'Prepočítané koeficientom množstva</t>
  </si>
  <si>
    <t>237,679*15 'Prepočítané koeficientom množstva</t>
  </si>
  <si>
    <t>260175458</t>
  </si>
  <si>
    <t>05 - ČASŤ 05 - DETSKÉ IHRISKO</t>
  </si>
  <si>
    <t xml:space="preserve">    6 - Úpravy povrchov, podlahy, osadenie</t>
  </si>
  <si>
    <t>589100012.S1</t>
  </si>
  <si>
    <t>Položenie syntetického dopadového povrchu, spec vid PD</t>
  </si>
  <si>
    <t>-98221137</t>
  </si>
  <si>
    <t>284170000100.S1</t>
  </si>
  <si>
    <t>DI013 syntetický dopadový povrch, hrúbka 50mm (15+35mm) farba: EARTH BLEND.  spec vid PD</t>
  </si>
  <si>
    <t>169470350</t>
  </si>
  <si>
    <t>Úpravy povrchov, podlahy, osadenie</t>
  </si>
  <si>
    <t>631571111.S</t>
  </si>
  <si>
    <t xml:space="preserve">DI014  dodávka a montáž - kremiciteho piesku na detskom ihrisku </t>
  </si>
  <si>
    <t>1065368719</t>
  </si>
  <si>
    <t>936105162.S</t>
  </si>
  <si>
    <t>Montáž  kolotočov z  prvkov skladaných na mieste, kotvené skrutkami na pevný podklad</t>
  </si>
  <si>
    <t>súb.</t>
  </si>
  <si>
    <t>1389930618</t>
  </si>
  <si>
    <t>553570023700.S1</t>
  </si>
  <si>
    <t>DI001 žltý kolotoč v=1m, pre detské ihriská</t>
  </si>
  <si>
    <t>-921547774</t>
  </si>
  <si>
    <t>936105215.S</t>
  </si>
  <si>
    <t>Montáž detskej zostavy veľkej z kovových prvkov skladaných na mieste, kotvené skrutkami na pevný podklad</t>
  </si>
  <si>
    <t>189982382</t>
  </si>
  <si>
    <t>553570016400.S1</t>
  </si>
  <si>
    <t>Zostava bezúdržbová veľká, herná, rozmer 9600x6900 mm, plocha 58 m2, hliník, oceľ, HDPE</t>
  </si>
  <si>
    <t>110568304</t>
  </si>
  <si>
    <t>936105222.S</t>
  </si>
  <si>
    <t>Montáž detských hojdačiek z kovových prvkov skladaných na mieste, kotvené skrutkami na pevný podklad</t>
  </si>
  <si>
    <t>2143651180</t>
  </si>
  <si>
    <t>553570016600.S1</t>
  </si>
  <si>
    <t>DI002 tematická hojdačka v=0,8m pre 4 deti</t>
  </si>
  <si>
    <t>-693631178</t>
  </si>
  <si>
    <t>936105222.S1</t>
  </si>
  <si>
    <t>Montáž detských hojdačiek z kovových prvkov skladaných na mieste, kotvené skrutkami na pevný podklad, na 4 hojdačky</t>
  </si>
  <si>
    <t>-395266527</t>
  </si>
  <si>
    <t>553570016600.S2</t>
  </si>
  <si>
    <t>DI003 konštrukcia na 4 hojdačky v=1,4m</t>
  </si>
  <si>
    <t>914715159</t>
  </si>
  <si>
    <t>553570016600.S3</t>
  </si>
  <si>
    <t>DI004 sedadlo hojdačky pre deti 1 - 2 r</t>
  </si>
  <si>
    <t>-1447798145</t>
  </si>
  <si>
    <t>553570016600.S4</t>
  </si>
  <si>
    <t>DI005 sedadlo hojdačky pre deti 3 - 12 r</t>
  </si>
  <si>
    <t>-1572557916</t>
  </si>
  <si>
    <t>553570016600.S5</t>
  </si>
  <si>
    <t>DI006 sedadlo hojdačky pre deti 1 - 3 r.</t>
  </si>
  <si>
    <t>-506740184</t>
  </si>
  <si>
    <t>936105281.S</t>
  </si>
  <si>
    <t>Montáž herných doplnkov z kovových prvkov skladaných na mieste, osadené do betónových pätiek</t>
  </si>
  <si>
    <t>-620025509</t>
  </si>
  <si>
    <t>553570027200.S1</t>
  </si>
  <si>
    <t>DI007 2.0m priebežný bezpečnostný kordón, betonáž</t>
  </si>
  <si>
    <t>941868793</t>
  </si>
  <si>
    <t>553570027200.S2</t>
  </si>
  <si>
    <t>DI008 koncový stĺpik pre bezpečnostný kordón, betonáž</t>
  </si>
  <si>
    <t>-1496859027</t>
  </si>
  <si>
    <t>936105282.S1</t>
  </si>
  <si>
    <t>Montáž herných doplnkov z kovových prvkov skladaných na mieste, kotvené skrutkami na pevný podklad</t>
  </si>
  <si>
    <t>-1110835055</t>
  </si>
  <si>
    <t>553570027200.S3</t>
  </si>
  <si>
    <t>DI009 pieskový bager v=0,40 m od 3 rokov</t>
  </si>
  <si>
    <t>2126590396</t>
  </si>
  <si>
    <t>936105332.S1</t>
  </si>
  <si>
    <t>Montáž pieskoviska z prvkov zložených z výroby, drevené alebo kovové, kotvené skrutkami na pevný podklad</t>
  </si>
  <si>
    <t>-701333071</t>
  </si>
  <si>
    <t>553570025300.S1</t>
  </si>
  <si>
    <t>DI011 ochrana stena pieskoviska 1m x V=0,29,  27ks</t>
  </si>
  <si>
    <t>kpl</t>
  </si>
  <si>
    <t>-201164619</t>
  </si>
  <si>
    <t>553570025300.S2</t>
  </si>
  <si>
    <t xml:space="preserve">DI012 ochrana stena pieskoviska 2m x V=0,29,  6ks,   </t>
  </si>
  <si>
    <t>1356203392</t>
  </si>
  <si>
    <t>998231311.S</t>
  </si>
  <si>
    <t>Presun hmôt pre sadovnícke a krajinárske úpravy do 5000 m vodorovne bez zvislého presunu</t>
  </si>
  <si>
    <t>-2090530768</t>
  </si>
  <si>
    <t>pocet_stromov</t>
  </si>
  <si>
    <t>120</t>
  </si>
  <si>
    <t>06 - ČASŤ 06 - VÝSADBA STROMOV</t>
  </si>
  <si>
    <t>843017679</t>
  </si>
  <si>
    <t>226803519</t>
  </si>
  <si>
    <t>"Liquidambar styraciflua ´worplesdon´     veľkosť  14/16     " 40</t>
  </si>
  <si>
    <t>"Liriodendron tulipifera      veľkosť  14/16    " 30</t>
  </si>
  <si>
    <t>"Juglans nigra      veľkosť  18/20     " 30</t>
  </si>
  <si>
    <t>"Koelreuteria paniculata     veľkosť  18/20     "10</t>
  </si>
  <si>
    <t>"Paulownia tomentosa    veľkosť  18/20     " 10</t>
  </si>
  <si>
    <t>026560008400.S21</t>
  </si>
  <si>
    <t>Juglans nigra, výška 1800/2000 mm</t>
  </si>
  <si>
    <t>564308067</t>
  </si>
  <si>
    <t>026560008400.S22</t>
  </si>
  <si>
    <t>Koelreuteria paniculata, výška 1800/2000 mm</t>
  </si>
  <si>
    <t>640841842</t>
  </si>
  <si>
    <t>026560008400.S23</t>
  </si>
  <si>
    <t>Paulownia tomentosa, výška 1800/2000 mm</t>
  </si>
  <si>
    <t>90694728</t>
  </si>
  <si>
    <t>026560007900.S1</t>
  </si>
  <si>
    <t>Liquidambar styraciflua ´worplesdon´,  výška 1400/1600 mm</t>
  </si>
  <si>
    <t>-1562415817</t>
  </si>
  <si>
    <t>026560007900.S2</t>
  </si>
  <si>
    <t>Liriodendron tulipifera, výška 1400/1600 mm</t>
  </si>
  <si>
    <t>-731581234</t>
  </si>
  <si>
    <t>-1318929210</t>
  </si>
  <si>
    <t>797910201</t>
  </si>
  <si>
    <t>2880*0,5 'Prepočítané koeficientom množstva</t>
  </si>
  <si>
    <t>261365415</t>
  </si>
  <si>
    <t>1246831083</t>
  </si>
  <si>
    <t>240*0,5 'Prepočítané koeficientom množstva</t>
  </si>
  <si>
    <t>-56717538</t>
  </si>
  <si>
    <t>-1861498499</t>
  </si>
  <si>
    <t>07 - ČASŤ 07 - VEREJNÉ OSVETLENIE</t>
  </si>
  <si>
    <t>D1 - Verejné osvetlenie</t>
  </si>
  <si>
    <t>D1</t>
  </si>
  <si>
    <t>Verejné osvetlenie</t>
  </si>
  <si>
    <t>Pol1</t>
  </si>
  <si>
    <t>Demontáž pouličného svietidla do výšky 6m, odvoz správcovi verejného osvetlenia</t>
  </si>
  <si>
    <t>Pol2</t>
  </si>
  <si>
    <t>Demontáž oceľového stožiara do výšky 6m, likvidácia</t>
  </si>
  <si>
    <t>Pol3</t>
  </si>
  <si>
    <t>Demontáž základu stožiara pre stožiar do výšky 6m, úprava terénu do pôvodného stavu, odvoz sutiny na skládku</t>
  </si>
  <si>
    <t>Pol4</t>
  </si>
  <si>
    <t>Demontáž pouličného svietidla do výšky 10m, odvoz správcovi verejného osvetlenia</t>
  </si>
  <si>
    <t>Pol5</t>
  </si>
  <si>
    <t>Demontáž 1-ramenného výložníka v pracovnej výške do 10m, likvidácia</t>
  </si>
  <si>
    <t>Pol6</t>
  </si>
  <si>
    <t>Demontáž oceľového stožiara do výšky 10m, likvidácia</t>
  </si>
  <si>
    <t>Pol7</t>
  </si>
  <si>
    <t>Demontáž stožiarovej pätice, likvidácia</t>
  </si>
  <si>
    <t>Pol8</t>
  </si>
  <si>
    <t>Demontáž základu stožiara pre stožiar do výšky 10m, úprava terénu do pôvodného stavu, odvoz sutiny na skládku</t>
  </si>
  <si>
    <t>Pol9</t>
  </si>
  <si>
    <t>Demontáž stožiarovej svorkovnice, likvidácia</t>
  </si>
  <si>
    <t>Pol10</t>
  </si>
  <si>
    <t>Výkop v chodníku do hĺbky 50 cm v dlažbe, odvoz sutiny na skládku, pokládka kábla v chráničke, fólia, pokládka pásoviny, zásyp ryhy, zhutnenie, pokládka dlažby, uvedenie do pôvodného stavu</t>
  </si>
  <si>
    <t>Pol11</t>
  </si>
  <si>
    <t>Výkop v rastlom teréne do hĺbky 70 cm, odvoz výkopku na skládku, pokládka kábla s chráničkou, fólia, pokládka pásoviny,  zásyp ryhy, zhutnenie, uvedenie do pôvodného stavu - zatrávnenie</t>
  </si>
  <si>
    <t>Pol12</t>
  </si>
  <si>
    <t>Výkop v betónovom chodníku do hĺbky 50 cm, Vybúranie betónu do 15 cm, odvoz sutiny na skládku, pokládka kábla v chráničke, fólia, pokládka pásoviny, zásyp ryhy, zhutnenie, uvedenie do pôvodného stavu - zabetónovanie</t>
  </si>
  <si>
    <t>Pol13</t>
  </si>
  <si>
    <t>Napílenie betónového chodníka</t>
  </si>
  <si>
    <t>Pol14</t>
  </si>
  <si>
    <t>Pretlak - technológiou mikrotunelovaním pod komunikáciou, chránička d=100mm, záťah kábla a uzemňovacie vedenie FeZn, vrátane štartovacích jám</t>
  </si>
  <si>
    <t>Pol15</t>
  </si>
  <si>
    <t>Kábel silový s plastovou izoláciou AYKY-J 4x25 mm2, vrátane montáže v stožiari</t>
  </si>
  <si>
    <t>Pol16</t>
  </si>
  <si>
    <t>Ohybná chránička dvojplášťová FXKVR 63mm - 450N vrátane uloženia v zemi a zatiahnutia kábla do chráničky</t>
  </si>
  <si>
    <t>Pol17</t>
  </si>
  <si>
    <t>Uzemňovacie vedenie, pásovina FeZn 30x4mm, vrátane svoriek SR02 na prepojenie, vrátane uloženia v zemi</t>
  </si>
  <si>
    <t>Pol18</t>
  </si>
  <si>
    <t>Dodávka Guľatiny FeZn ø=10 mm2, dĺžka 2m, vrátane podružného materiálu</t>
  </si>
  <si>
    <t>Pol19</t>
  </si>
  <si>
    <t>Pripojovací materiál pre guľatinu FeZn 10mm: 2x svorka SR 03 + 1x svorka SP1 s okom na uzemnenie stožiara. Uchytenie o stožiar a prepojenie s pásovinou</t>
  </si>
  <si>
    <t>Pol20</t>
  </si>
  <si>
    <t>Fólia červená s bleskom vrátane pokládky</t>
  </si>
  <si>
    <t>Pol21</t>
  </si>
  <si>
    <t>Betónový prefabrikát pre základ hliníkového stožiara PSH70K výšky 7m, typ M71 + spojovací materiál</t>
  </si>
  <si>
    <t>Pol22</t>
  </si>
  <si>
    <t>Betónový prefabrikát pre základ hliníkového stožiara PSH60 výšky 6m, typ M60 + spojovací materiál</t>
  </si>
  <si>
    <t>Pol23</t>
  </si>
  <si>
    <t>Výkop základovej jamy pre betónový prefabrikát</t>
  </si>
  <si>
    <t>46</t>
  </si>
  <si>
    <t>Pol24</t>
  </si>
  <si>
    <t>Osadenie prefabrikovaného betónového základu pre stožiar do výšky 7m v ose trasy kábla, doprava z blízkej skládky, osadenia základu do spevneného lôžka, zásyp, zhutnenie a úrava terénu</t>
  </si>
  <si>
    <t>48</t>
  </si>
  <si>
    <t>Pol25</t>
  </si>
  <si>
    <t>Hliníkový prírubový stožiar PSH70K výšky 7m, podľa špecifikácií použitých zariadení</t>
  </si>
  <si>
    <t>50</t>
  </si>
  <si>
    <t>Pol26</t>
  </si>
  <si>
    <t>Hliníkový prírubový stožiar PSH60 výšky 6m, podľa špecifikácií použitých zariadení</t>
  </si>
  <si>
    <t>52</t>
  </si>
  <si>
    <t>Pol27</t>
  </si>
  <si>
    <t>Montáž stožiara do výšky 10m, doprava (z blizkej skladky) a montáž stožiara, osadenie na prírubu, zatiahnutie kábla</t>
  </si>
  <si>
    <t>Pol28</t>
  </si>
  <si>
    <t>Hliníkový výložník typ V1, podľa špecifikácií použitých zariadení</t>
  </si>
  <si>
    <t>56</t>
  </si>
  <si>
    <t>Pol29</t>
  </si>
  <si>
    <t>Hliníkový dvojvýložník typ V2, podľa špecifikácií použitých zariadení</t>
  </si>
  <si>
    <t>58</t>
  </si>
  <si>
    <t>Pol30</t>
  </si>
  <si>
    <t>Montáž výložníkov do výšky 8m</t>
  </si>
  <si>
    <t>60</t>
  </si>
  <si>
    <t>Pol31</t>
  </si>
  <si>
    <t>LED svietidlo typ L1, podľa špecifikácie zariadení</t>
  </si>
  <si>
    <t>62</t>
  </si>
  <si>
    <t>Pol32</t>
  </si>
  <si>
    <t>LED svietidlo typ P1, podľa špecifikácie zariadení</t>
  </si>
  <si>
    <t>64</t>
  </si>
  <si>
    <t>Pol33</t>
  </si>
  <si>
    <t>Odborné odskúšanie a kompletizácia svietidla pred montážou</t>
  </si>
  <si>
    <t>66</t>
  </si>
  <si>
    <t>Pol34</t>
  </si>
  <si>
    <t>Montáž pouličného LED svietidla do 8m</t>
  </si>
  <si>
    <t>68</t>
  </si>
  <si>
    <t>Pol35</t>
  </si>
  <si>
    <t>Stožiarová svorkovnica typ SS-1 podľa špecifikácií použitých zariadení, max. 3ks 4x10-35mm2, poistka 1xD01 (10A), stĺp min. Ø 95mm, IP54, vrátane poistiek</t>
  </si>
  <si>
    <t>70</t>
  </si>
  <si>
    <t>Pol36</t>
  </si>
  <si>
    <t>Stožiarová svorkovnica typ SS-2 podľa špecifikácií použitých zariadení, max. 3ks 4x10-35mm2, poistka 2xD01 (10A), stĺp min. Ø 95mm, IP54, vrátane poistiek</t>
  </si>
  <si>
    <t>72</t>
  </si>
  <si>
    <t>Pol37</t>
  </si>
  <si>
    <t>Montáž svorkovnice stožiarovej, pripevnenie svorkovnice, úprava káblov, montáž vodičov prierezu 4x10-35mm2, montáž poistiek, zapojenie vývodu pre svietidlo, uzatvorenie svorkovnice</t>
  </si>
  <si>
    <t>74</t>
  </si>
  <si>
    <t>Pol38</t>
  </si>
  <si>
    <t>Kábel silový medený CYKY-J 5x1,5mm2, vrátane montáže</t>
  </si>
  <si>
    <t>76</t>
  </si>
  <si>
    <t>Pol39</t>
  </si>
  <si>
    <t>Spojka SVCZ 4x25-35mm2, vrátane spojovačov</t>
  </si>
  <si>
    <t>78</t>
  </si>
  <si>
    <t>Pol40</t>
  </si>
  <si>
    <t>Montáž káblovej  spojky</t>
  </si>
  <si>
    <t>Pol41</t>
  </si>
  <si>
    <t>Označenie stožiara číslom - reflexný podklad, čierne písmo/číslo, vrátane nalepenia na stožiar</t>
  </si>
  <si>
    <t>82</t>
  </si>
  <si>
    <t>Pol42</t>
  </si>
  <si>
    <t>Samolepka BLESK-B3, vrátane nalepenia na stožiar</t>
  </si>
  <si>
    <t>84</t>
  </si>
  <si>
    <t>Pol43</t>
  </si>
  <si>
    <t>Samolepka uzemnenie, vrátane nalepenia na stožiar</t>
  </si>
  <si>
    <t>86</t>
  </si>
  <si>
    <t>Pol44</t>
  </si>
  <si>
    <t>Riadiaca jednotka pre obojsmernú komunikáciu pre svietidlo umiestnená v drieku stožiara</t>
  </si>
  <si>
    <t>88</t>
  </si>
  <si>
    <t>Pol45</t>
  </si>
  <si>
    <t>Montáž riadiacej jednotky do stožiara/svietidla vrátane montážneho materiálu</t>
  </si>
  <si>
    <t>90</t>
  </si>
  <si>
    <t>Pol46</t>
  </si>
  <si>
    <t>Oživenie systému riadenia VO mesta za sv. bod</t>
  </si>
  <si>
    <t>92</t>
  </si>
  <si>
    <t>47</t>
  </si>
  <si>
    <t>Pol47</t>
  </si>
  <si>
    <t>Montážna plošina do 10m</t>
  </si>
  <si>
    <t>hod</t>
  </si>
  <si>
    <t>94</t>
  </si>
  <si>
    <t>Pol48</t>
  </si>
  <si>
    <t>Predrealizačné geodetické práce - vytýčenie polohy stožiarov</t>
  </si>
  <si>
    <t>96</t>
  </si>
  <si>
    <t>49</t>
  </si>
  <si>
    <t>Pol49</t>
  </si>
  <si>
    <t>Geodetické práce - porealizačné zameranie skutočného vyhotovenia nových stožiarov a trás</t>
  </si>
  <si>
    <t>98</t>
  </si>
  <si>
    <t>Pol50</t>
  </si>
  <si>
    <t>Vytýčenie inžinierských sietí</t>
  </si>
  <si>
    <t>x</t>
  </si>
  <si>
    <t>100</t>
  </si>
  <si>
    <t>51</t>
  </si>
  <si>
    <t>Pol51</t>
  </si>
  <si>
    <t>Východisková revízia</t>
  </si>
  <si>
    <t>102</t>
  </si>
  <si>
    <t>Pol52</t>
  </si>
  <si>
    <t>Zriadenie staveniska</t>
  </si>
  <si>
    <t>104</t>
  </si>
  <si>
    <t>53</t>
  </si>
  <si>
    <t>Pol53</t>
  </si>
  <si>
    <t>Projekt zmeny organizácie dopravy</t>
  </si>
  <si>
    <t>106</t>
  </si>
  <si>
    <t>Pol54</t>
  </si>
  <si>
    <t>Odvoz a likvidácia vzniknutého odpadu na skládku</t>
  </si>
  <si>
    <t>108</t>
  </si>
  <si>
    <t>55</t>
  </si>
  <si>
    <t>Pol55</t>
  </si>
  <si>
    <t>Porealizačná dokumentácia skutočného vyhotovenia</t>
  </si>
  <si>
    <t>110</t>
  </si>
  <si>
    <t>Pol56</t>
  </si>
  <si>
    <t>Dopravne naklady</t>
  </si>
  <si>
    <t>112</t>
  </si>
  <si>
    <t>57</t>
  </si>
  <si>
    <t>Pol57</t>
  </si>
  <si>
    <t>Zabezpečenie výkopu zábranami</t>
  </si>
  <si>
    <t>114</t>
  </si>
  <si>
    <t>08 - VEDĽAJŠIE ROZPOČTOVÉ NÁKLADY</t>
  </si>
  <si>
    <t>VRN - Investičné náklady neobsiahnuté v cenách</t>
  </si>
  <si>
    <t>Investičné náklady neobsiahnuté v cenách</t>
  </si>
  <si>
    <t>000600011.S_CAST_01</t>
  </si>
  <si>
    <t>Zariadenie staveniska - náklady prevádzkové, výrobné, socialne a iné vyvolané investície súvisiace so zariadením staveniska pre ČASŤ 01</t>
  </si>
  <si>
    <t>eur</t>
  </si>
  <si>
    <t>1024</t>
  </si>
  <si>
    <t>1777061622</t>
  </si>
  <si>
    <t>000600011.S_CAST_02</t>
  </si>
  <si>
    <t>Zariadenie staveniska - náklady prevádzkové, výrobné, socialne a iné vyvolané investície súvisiace so zariadením staveniska pre ČASŤ 02</t>
  </si>
  <si>
    <t>233888876</t>
  </si>
  <si>
    <t>000600011.S_CAST_03</t>
  </si>
  <si>
    <t>Zariadenie staveniska - náklady prevádzkové, výrobné, socialne a iné vyvolané investície súvisiace so zariadením staveniska pre ČASŤ 03</t>
  </si>
  <si>
    <t>-1452785489</t>
  </si>
  <si>
    <t>000600011.S_CAST_04</t>
  </si>
  <si>
    <t>Zariadenie staveniska - náklady prevádzkové, výrobné, socialne a iné vyvolané investície súvisiace so zariadením staveniska pre ČASŤ 04</t>
  </si>
  <si>
    <t>45714310</t>
  </si>
  <si>
    <t>000600011.S_CAST_05</t>
  </si>
  <si>
    <t>Zariadenie staveniska - náklady prevádzkové, výrobné, socialne a iné vyvolané investície súvisiace so zariadením staveniska pre ČASŤ 05</t>
  </si>
  <si>
    <t>2097212906</t>
  </si>
  <si>
    <t>000600011.S_CAST_06</t>
  </si>
  <si>
    <t>Zariadenie staveniska - náklady prevádzkové, výrobné, socialne a iné vyvolané investície súvisiace so zariadením staveniska pre ČASŤ 06</t>
  </si>
  <si>
    <t>1005753025</t>
  </si>
  <si>
    <t>000600011.S_CAST_07</t>
  </si>
  <si>
    <t>Zariadenie staveniska - náklady prevádzkové, výrobné, socialne a iné vyvolané investície súvisiace so zariadením staveniska pre ČASŤ 07</t>
  </si>
  <si>
    <t>-2052267164</t>
  </si>
  <si>
    <t>ZOZNAM FIGÚR</t>
  </si>
  <si>
    <t>Výmera</t>
  </si>
  <si>
    <t xml:space="preserve"> 01</t>
  </si>
  <si>
    <t>Použitie figúry:</t>
  </si>
  <si>
    <t xml:space="preserve"> 02</t>
  </si>
  <si>
    <t xml:space="preserve"> 03</t>
  </si>
  <si>
    <t xml:space="preserve"> 04</t>
  </si>
  <si>
    <t xml:space="preserve">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</si>
</sst>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3" borderId="23" xfId="0" applyNumberFormat="1" applyFont="1" applyFill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23" fillId="3" borderId="23" xfId="0" applyFont="1" applyFill="1" applyBorder="1" applyAlignment="1" applyProtection="1">
      <alignment horizontal="left" vertical="center"/>
      <protection locked="0"/>
    </xf>
    <xf numFmtId="0" fontId="23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4" fillId="5" borderId="6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45" t="s">
        <v>5</v>
      </c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69" t="s">
        <v>13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R5" s="19"/>
      <c r="BE5" s="266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70" t="s">
        <v>16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R6" s="19"/>
      <c r="BE6" s="267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67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67"/>
      <c r="BS8" s="16" t="s">
        <v>6</v>
      </c>
    </row>
    <row r="9" spans="1:74" s="1" customFormat="1" ht="14.45" customHeight="1">
      <c r="B9" s="19"/>
      <c r="AR9" s="19"/>
      <c r="BE9" s="267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67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67"/>
      <c r="BS11" s="16" t="s">
        <v>6</v>
      </c>
    </row>
    <row r="12" spans="1:74" s="1" customFormat="1" ht="6.95" customHeight="1">
      <c r="B12" s="19"/>
      <c r="AR12" s="19"/>
      <c r="BE12" s="267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67"/>
      <c r="BS13" s="16" t="s">
        <v>6</v>
      </c>
    </row>
    <row r="14" spans="1:74" ht="12.75">
      <c r="B14" s="19"/>
      <c r="E14" s="271" t="s">
        <v>28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6" t="s">
        <v>26</v>
      </c>
      <c r="AN14" s="28" t="s">
        <v>28</v>
      </c>
      <c r="AR14" s="19"/>
      <c r="BE14" s="267"/>
      <c r="BS14" s="16" t="s">
        <v>6</v>
      </c>
    </row>
    <row r="15" spans="1:74" s="1" customFormat="1" ht="6.95" customHeight="1">
      <c r="B15" s="19"/>
      <c r="AR15" s="19"/>
      <c r="BE15" s="267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67"/>
      <c r="BS16" s="16" t="s">
        <v>3</v>
      </c>
    </row>
    <row r="17" spans="1:71" s="1" customFormat="1" ht="18.399999999999999" customHeight="1">
      <c r="B17" s="19"/>
      <c r="E17" s="24" t="s">
        <v>25</v>
      </c>
      <c r="AK17" s="26" t="s">
        <v>26</v>
      </c>
      <c r="AN17" s="24" t="s">
        <v>1</v>
      </c>
      <c r="AR17" s="19"/>
      <c r="BE17" s="267"/>
      <c r="BS17" s="16" t="s">
        <v>30</v>
      </c>
    </row>
    <row r="18" spans="1:71" s="1" customFormat="1" ht="6.95" customHeight="1">
      <c r="B18" s="19"/>
      <c r="AR18" s="19"/>
      <c r="BE18" s="267"/>
      <c r="BS18" s="16" t="s">
        <v>6</v>
      </c>
    </row>
    <row r="19" spans="1:71" s="1" customFormat="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267"/>
      <c r="BS19" s="16" t="s">
        <v>6</v>
      </c>
    </row>
    <row r="20" spans="1:71" s="1" customFormat="1" ht="18.399999999999999" customHeight="1">
      <c r="B20" s="19"/>
      <c r="E20" s="24" t="s">
        <v>25</v>
      </c>
      <c r="AK20" s="26" t="s">
        <v>26</v>
      </c>
      <c r="AN20" s="24" t="s">
        <v>1</v>
      </c>
      <c r="AR20" s="19"/>
      <c r="BE20" s="267"/>
      <c r="BS20" s="16" t="s">
        <v>30</v>
      </c>
    </row>
    <row r="21" spans="1:71" s="1" customFormat="1" ht="6.95" customHeight="1">
      <c r="B21" s="19"/>
      <c r="AR21" s="19"/>
      <c r="BE21" s="267"/>
    </row>
    <row r="22" spans="1:71" s="1" customFormat="1" ht="12" customHeight="1">
      <c r="B22" s="19"/>
      <c r="D22" s="26" t="s">
        <v>32</v>
      </c>
      <c r="AR22" s="19"/>
      <c r="BE22" s="267"/>
    </row>
    <row r="23" spans="1:71" s="1" customFormat="1" ht="16.5" customHeight="1">
      <c r="B23" s="19"/>
      <c r="E23" s="273" t="s">
        <v>1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19"/>
      <c r="BE23" s="267"/>
    </row>
    <row r="24" spans="1:71" s="1" customFormat="1" ht="6.95" customHeight="1">
      <c r="B24" s="19"/>
      <c r="AR24" s="19"/>
      <c r="BE24" s="267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67"/>
    </row>
    <row r="26" spans="1:71" s="1" customFormat="1" ht="14.45" customHeight="1">
      <c r="B26" s="19"/>
      <c r="D26" s="31" t="s">
        <v>33</v>
      </c>
      <c r="AK26" s="274">
        <f>ROUND(AG94,2)</f>
        <v>0</v>
      </c>
      <c r="AL26" s="246"/>
      <c r="AM26" s="246"/>
      <c r="AN26" s="246"/>
      <c r="AO26" s="246"/>
      <c r="AR26" s="19"/>
      <c r="BE26" s="267"/>
    </row>
    <row r="27" spans="1:71" s="1" customFormat="1" ht="14.45" customHeight="1">
      <c r="B27" s="19"/>
      <c r="D27" s="31" t="s">
        <v>34</v>
      </c>
      <c r="AK27" s="274">
        <f>ROUND(AG104, 2)</f>
        <v>0</v>
      </c>
      <c r="AL27" s="274"/>
      <c r="AM27" s="274"/>
      <c r="AN27" s="274"/>
      <c r="AO27" s="274"/>
      <c r="AR27" s="19"/>
      <c r="BE27" s="267"/>
    </row>
    <row r="28" spans="1:7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67"/>
    </row>
    <row r="29" spans="1:71" s="2" customFormat="1" ht="25.9" customHeight="1">
      <c r="A29" s="33"/>
      <c r="B29" s="34"/>
      <c r="C29" s="33"/>
      <c r="D29" s="35" t="s">
        <v>35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75">
        <f>ROUND(AK26 + AK27, 2)</f>
        <v>0</v>
      </c>
      <c r="AL29" s="276"/>
      <c r="AM29" s="276"/>
      <c r="AN29" s="276"/>
      <c r="AO29" s="276"/>
      <c r="AP29" s="33"/>
      <c r="AQ29" s="33"/>
      <c r="AR29" s="34"/>
      <c r="BE29" s="267"/>
    </row>
    <row r="30" spans="1:7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67"/>
    </row>
    <row r="31" spans="1:71" s="2" customFormat="1" ht="12.75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277" t="s">
        <v>36</v>
      </c>
      <c r="M31" s="277"/>
      <c r="N31" s="277"/>
      <c r="O31" s="277"/>
      <c r="P31" s="277"/>
      <c r="Q31" s="33"/>
      <c r="R31" s="33"/>
      <c r="S31" s="33"/>
      <c r="T31" s="33"/>
      <c r="U31" s="33"/>
      <c r="V31" s="33"/>
      <c r="W31" s="277" t="s">
        <v>37</v>
      </c>
      <c r="X31" s="277"/>
      <c r="Y31" s="277"/>
      <c r="Z31" s="277"/>
      <c r="AA31" s="277"/>
      <c r="AB31" s="277"/>
      <c r="AC31" s="277"/>
      <c r="AD31" s="277"/>
      <c r="AE31" s="277"/>
      <c r="AF31" s="33"/>
      <c r="AG31" s="33"/>
      <c r="AH31" s="33"/>
      <c r="AI31" s="33"/>
      <c r="AJ31" s="33"/>
      <c r="AK31" s="277" t="s">
        <v>38</v>
      </c>
      <c r="AL31" s="277"/>
      <c r="AM31" s="277"/>
      <c r="AN31" s="277"/>
      <c r="AO31" s="277"/>
      <c r="AP31" s="33"/>
      <c r="AQ31" s="33"/>
      <c r="AR31" s="34"/>
      <c r="BE31" s="267"/>
    </row>
    <row r="32" spans="1:71" s="3" customFormat="1" ht="14.45" customHeight="1">
      <c r="B32" s="38"/>
      <c r="D32" s="26" t="s">
        <v>39</v>
      </c>
      <c r="F32" s="39" t="s">
        <v>40</v>
      </c>
      <c r="L32" s="258">
        <v>0.2</v>
      </c>
      <c r="M32" s="257"/>
      <c r="N32" s="257"/>
      <c r="O32" s="257"/>
      <c r="P32" s="257"/>
      <c r="Q32" s="40"/>
      <c r="R32" s="40"/>
      <c r="S32" s="40"/>
      <c r="T32" s="40"/>
      <c r="U32" s="40"/>
      <c r="V32" s="40"/>
      <c r="W32" s="256">
        <f>ROUND(AZ94 + SUM(CD104:CD108), 2)</f>
        <v>0</v>
      </c>
      <c r="X32" s="257"/>
      <c r="Y32" s="257"/>
      <c r="Z32" s="257"/>
      <c r="AA32" s="257"/>
      <c r="AB32" s="257"/>
      <c r="AC32" s="257"/>
      <c r="AD32" s="257"/>
      <c r="AE32" s="257"/>
      <c r="AF32" s="40"/>
      <c r="AG32" s="40"/>
      <c r="AH32" s="40"/>
      <c r="AI32" s="40"/>
      <c r="AJ32" s="40"/>
      <c r="AK32" s="256">
        <f>ROUND(AV94 + SUM(BY104:BY108), 2)</f>
        <v>0</v>
      </c>
      <c r="AL32" s="257"/>
      <c r="AM32" s="257"/>
      <c r="AN32" s="257"/>
      <c r="AO32" s="257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68"/>
    </row>
    <row r="33" spans="1:57" s="3" customFormat="1" ht="14.45" customHeight="1">
      <c r="B33" s="38"/>
      <c r="F33" s="39" t="s">
        <v>41</v>
      </c>
      <c r="L33" s="258">
        <v>0.2</v>
      </c>
      <c r="M33" s="257"/>
      <c r="N33" s="257"/>
      <c r="O33" s="257"/>
      <c r="P33" s="257"/>
      <c r="Q33" s="40"/>
      <c r="R33" s="40"/>
      <c r="S33" s="40"/>
      <c r="T33" s="40"/>
      <c r="U33" s="40"/>
      <c r="V33" s="40"/>
      <c r="W33" s="256">
        <f>ROUND(BA94 + SUM(CE104:CE108), 2)</f>
        <v>0</v>
      </c>
      <c r="X33" s="257"/>
      <c r="Y33" s="257"/>
      <c r="Z33" s="257"/>
      <c r="AA33" s="257"/>
      <c r="AB33" s="257"/>
      <c r="AC33" s="257"/>
      <c r="AD33" s="257"/>
      <c r="AE33" s="257"/>
      <c r="AF33" s="40"/>
      <c r="AG33" s="40"/>
      <c r="AH33" s="40"/>
      <c r="AI33" s="40"/>
      <c r="AJ33" s="40"/>
      <c r="AK33" s="256">
        <f>ROUND(AW94 + SUM(BZ104:BZ108), 2)</f>
        <v>0</v>
      </c>
      <c r="AL33" s="257"/>
      <c r="AM33" s="257"/>
      <c r="AN33" s="257"/>
      <c r="AO33" s="257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8"/>
    </row>
    <row r="34" spans="1:57" s="3" customFormat="1" ht="14.45" hidden="1" customHeight="1">
      <c r="B34" s="38"/>
      <c r="F34" s="26" t="s">
        <v>42</v>
      </c>
      <c r="L34" s="265">
        <v>0.2</v>
      </c>
      <c r="M34" s="264"/>
      <c r="N34" s="264"/>
      <c r="O34" s="264"/>
      <c r="P34" s="264"/>
      <c r="W34" s="263">
        <f>ROUND(BB94 + SUM(CF104:CF108), 2)</f>
        <v>0</v>
      </c>
      <c r="X34" s="264"/>
      <c r="Y34" s="264"/>
      <c r="Z34" s="264"/>
      <c r="AA34" s="264"/>
      <c r="AB34" s="264"/>
      <c r="AC34" s="264"/>
      <c r="AD34" s="264"/>
      <c r="AE34" s="264"/>
      <c r="AK34" s="263">
        <v>0</v>
      </c>
      <c r="AL34" s="264"/>
      <c r="AM34" s="264"/>
      <c r="AN34" s="264"/>
      <c r="AO34" s="264"/>
      <c r="AR34" s="38"/>
      <c r="BE34" s="268"/>
    </row>
    <row r="35" spans="1:57" s="3" customFormat="1" ht="14.45" hidden="1" customHeight="1">
      <c r="B35" s="38"/>
      <c r="F35" s="26" t="s">
        <v>43</v>
      </c>
      <c r="L35" s="265">
        <v>0.2</v>
      </c>
      <c r="M35" s="264"/>
      <c r="N35" s="264"/>
      <c r="O35" s="264"/>
      <c r="P35" s="264"/>
      <c r="W35" s="263">
        <f>ROUND(BC94 + SUM(CG104:CG108), 2)</f>
        <v>0</v>
      </c>
      <c r="X35" s="264"/>
      <c r="Y35" s="264"/>
      <c r="Z35" s="264"/>
      <c r="AA35" s="264"/>
      <c r="AB35" s="264"/>
      <c r="AC35" s="264"/>
      <c r="AD35" s="264"/>
      <c r="AE35" s="264"/>
      <c r="AK35" s="263">
        <v>0</v>
      </c>
      <c r="AL35" s="264"/>
      <c r="AM35" s="264"/>
      <c r="AN35" s="264"/>
      <c r="AO35" s="264"/>
      <c r="AR35" s="38"/>
    </row>
    <row r="36" spans="1:57" s="3" customFormat="1" ht="14.45" hidden="1" customHeight="1">
      <c r="B36" s="38"/>
      <c r="F36" s="39" t="s">
        <v>44</v>
      </c>
      <c r="L36" s="258">
        <v>0</v>
      </c>
      <c r="M36" s="257"/>
      <c r="N36" s="257"/>
      <c r="O36" s="257"/>
      <c r="P36" s="257"/>
      <c r="Q36" s="40"/>
      <c r="R36" s="40"/>
      <c r="S36" s="40"/>
      <c r="T36" s="40"/>
      <c r="U36" s="40"/>
      <c r="V36" s="40"/>
      <c r="W36" s="256">
        <f>ROUND(BD94 + SUM(CH104:CH108), 2)</f>
        <v>0</v>
      </c>
      <c r="X36" s="257"/>
      <c r="Y36" s="257"/>
      <c r="Z36" s="257"/>
      <c r="AA36" s="257"/>
      <c r="AB36" s="257"/>
      <c r="AC36" s="257"/>
      <c r="AD36" s="257"/>
      <c r="AE36" s="257"/>
      <c r="AF36" s="40"/>
      <c r="AG36" s="40"/>
      <c r="AH36" s="40"/>
      <c r="AI36" s="40"/>
      <c r="AJ36" s="40"/>
      <c r="AK36" s="256">
        <v>0</v>
      </c>
      <c r="AL36" s="257"/>
      <c r="AM36" s="257"/>
      <c r="AN36" s="257"/>
      <c r="AO36" s="257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1:57" s="2" customFormat="1" ht="6.9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2" customFormat="1" ht="25.9" customHeight="1">
      <c r="A38" s="33"/>
      <c r="B38" s="34"/>
      <c r="C38" s="42"/>
      <c r="D38" s="43" t="s">
        <v>45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46</v>
      </c>
      <c r="U38" s="44"/>
      <c r="V38" s="44"/>
      <c r="W38" s="44"/>
      <c r="X38" s="262" t="s">
        <v>47</v>
      </c>
      <c r="Y38" s="260"/>
      <c r="Z38" s="260"/>
      <c r="AA38" s="260"/>
      <c r="AB38" s="260"/>
      <c r="AC38" s="44"/>
      <c r="AD38" s="44"/>
      <c r="AE38" s="44"/>
      <c r="AF38" s="44"/>
      <c r="AG38" s="44"/>
      <c r="AH38" s="44"/>
      <c r="AI38" s="44"/>
      <c r="AJ38" s="44"/>
      <c r="AK38" s="259">
        <f>SUM(AK29:AK36)</f>
        <v>0</v>
      </c>
      <c r="AL38" s="260"/>
      <c r="AM38" s="260"/>
      <c r="AN38" s="260"/>
      <c r="AO38" s="261"/>
      <c r="AP38" s="42"/>
      <c r="AQ38" s="42"/>
      <c r="AR38" s="34"/>
      <c r="BE38" s="33"/>
    </row>
    <row r="39" spans="1:57" s="2" customFormat="1" ht="6.95" customHeight="1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3"/>
    </row>
    <row r="40" spans="1:57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3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6" t="s">
        <v>12</v>
      </c>
      <c r="L84" s="4" t="str">
        <f>K5</f>
        <v>0122</v>
      </c>
      <c r="AR84" s="55"/>
    </row>
    <row r="85" spans="1:91" s="5" customFormat="1" ht="36.950000000000003" customHeight="1">
      <c r="B85" s="56"/>
      <c r="C85" s="57" t="s">
        <v>15</v>
      </c>
      <c r="L85" s="281" t="str">
        <f>K6</f>
        <v>REVITALIZÁCIA A OBNOVA VEREJNYCH PRIESTRANSTIEV ULIC M.TILLNERA A F.MALOVANEHO V MALACKACH</v>
      </c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Malacky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50" t="str">
        <f>IF(AN8= "","",AN8)</f>
        <v>22. 2. 2022</v>
      </c>
      <c r="AN87" s="250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51" t="str">
        <f>IF(E17="","",E17)</f>
        <v xml:space="preserve"> </v>
      </c>
      <c r="AN89" s="252"/>
      <c r="AO89" s="252"/>
      <c r="AP89" s="252"/>
      <c r="AQ89" s="33"/>
      <c r="AR89" s="34"/>
      <c r="AS89" s="239" t="s">
        <v>55</v>
      </c>
      <c r="AT89" s="240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51" t="str">
        <f>IF(E20="","",E20)</f>
        <v xml:space="preserve"> </v>
      </c>
      <c r="AN90" s="252"/>
      <c r="AO90" s="252"/>
      <c r="AP90" s="252"/>
      <c r="AQ90" s="33"/>
      <c r="AR90" s="34"/>
      <c r="AS90" s="241"/>
      <c r="AT90" s="242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1"/>
      <c r="AT91" s="242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85" t="s">
        <v>56</v>
      </c>
      <c r="D92" s="254"/>
      <c r="E92" s="254"/>
      <c r="F92" s="254"/>
      <c r="G92" s="254"/>
      <c r="H92" s="64"/>
      <c r="I92" s="253" t="s">
        <v>57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83" t="s">
        <v>58</v>
      </c>
      <c r="AH92" s="254"/>
      <c r="AI92" s="254"/>
      <c r="AJ92" s="254"/>
      <c r="AK92" s="254"/>
      <c r="AL92" s="254"/>
      <c r="AM92" s="254"/>
      <c r="AN92" s="253" t="s">
        <v>59</v>
      </c>
      <c r="AO92" s="254"/>
      <c r="AP92" s="255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80">
        <f>ROUND(SUM(AG95:AG102),2)</f>
        <v>0</v>
      </c>
      <c r="AH94" s="280"/>
      <c r="AI94" s="280"/>
      <c r="AJ94" s="280"/>
      <c r="AK94" s="280"/>
      <c r="AL94" s="280"/>
      <c r="AM94" s="280"/>
      <c r="AN94" s="244">
        <f t="shared" ref="AN94:AN102" si="0">SUM(AG94,AT94)</f>
        <v>0</v>
      </c>
      <c r="AO94" s="244"/>
      <c r="AP94" s="244"/>
      <c r="AQ94" s="76" t="s">
        <v>1</v>
      </c>
      <c r="AR94" s="72"/>
      <c r="AS94" s="77">
        <f>ROUND(SUM(AS95:AS102),2)</f>
        <v>0</v>
      </c>
      <c r="AT94" s="78">
        <f t="shared" ref="AT94:AT102" si="1">ROUND(SUM(AV94:AW94),2)</f>
        <v>0</v>
      </c>
      <c r="AU94" s="79">
        <f>ROUND(SUM(AU95:AU102),5)</f>
        <v>0</v>
      </c>
      <c r="AV94" s="78">
        <f>ROUND(AZ94*L32,2)</f>
        <v>0</v>
      </c>
      <c r="AW94" s="78">
        <f>ROUND(BA94*L33,2)</f>
        <v>0</v>
      </c>
      <c r="AX94" s="78">
        <f>ROUND(BB94*L32,2)</f>
        <v>0</v>
      </c>
      <c r="AY94" s="78">
        <f>ROUND(BC94*L33,2)</f>
        <v>0</v>
      </c>
      <c r="AZ94" s="78">
        <f>ROUND(SUM(AZ95:AZ102),2)</f>
        <v>0</v>
      </c>
      <c r="BA94" s="78">
        <f>ROUND(SUM(BA95:BA102),2)</f>
        <v>0</v>
      </c>
      <c r="BB94" s="78">
        <f>ROUND(SUM(BB95:BB102),2)</f>
        <v>0</v>
      </c>
      <c r="BC94" s="78">
        <f>ROUND(SUM(BC95:BC102),2)</f>
        <v>0</v>
      </c>
      <c r="BD94" s="80">
        <f>ROUND(SUM(BD95:BD102),2)</f>
        <v>0</v>
      </c>
      <c r="BS94" s="81" t="s">
        <v>74</v>
      </c>
      <c r="BT94" s="81" t="s">
        <v>75</v>
      </c>
      <c r="BU94" s="82" t="s">
        <v>76</v>
      </c>
      <c r="BV94" s="81" t="s">
        <v>77</v>
      </c>
      <c r="BW94" s="81" t="s">
        <v>4</v>
      </c>
      <c r="BX94" s="81" t="s">
        <v>78</v>
      </c>
      <c r="CL94" s="81" t="s">
        <v>1</v>
      </c>
    </row>
    <row r="95" spans="1:91" s="7" customFormat="1" ht="16.5" customHeight="1">
      <c r="A95" s="83" t="s">
        <v>79</v>
      </c>
      <c r="B95" s="84"/>
      <c r="C95" s="85"/>
      <c r="D95" s="284" t="s">
        <v>80</v>
      </c>
      <c r="E95" s="284"/>
      <c r="F95" s="284"/>
      <c r="G95" s="284"/>
      <c r="H95" s="284"/>
      <c r="I95" s="86"/>
      <c r="J95" s="284" t="s">
        <v>81</v>
      </c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47">
        <f>'01 - ČASŤ 01'!J32</f>
        <v>0</v>
      </c>
      <c r="AH95" s="248"/>
      <c r="AI95" s="248"/>
      <c r="AJ95" s="248"/>
      <c r="AK95" s="248"/>
      <c r="AL95" s="248"/>
      <c r="AM95" s="248"/>
      <c r="AN95" s="247">
        <f t="shared" si="0"/>
        <v>0</v>
      </c>
      <c r="AO95" s="248"/>
      <c r="AP95" s="248"/>
      <c r="AQ95" s="87" t="s">
        <v>82</v>
      </c>
      <c r="AR95" s="84"/>
      <c r="AS95" s="88">
        <v>0</v>
      </c>
      <c r="AT95" s="89">
        <f t="shared" si="1"/>
        <v>0</v>
      </c>
      <c r="AU95" s="90">
        <f>'01 - ČASŤ 01'!P134</f>
        <v>0</v>
      </c>
      <c r="AV95" s="89">
        <f>'01 - ČASŤ 01'!J35</f>
        <v>0</v>
      </c>
      <c r="AW95" s="89">
        <f>'01 - ČASŤ 01'!J36</f>
        <v>0</v>
      </c>
      <c r="AX95" s="89">
        <f>'01 - ČASŤ 01'!J37</f>
        <v>0</v>
      </c>
      <c r="AY95" s="89">
        <f>'01 - ČASŤ 01'!J38</f>
        <v>0</v>
      </c>
      <c r="AZ95" s="89">
        <f>'01 - ČASŤ 01'!F35</f>
        <v>0</v>
      </c>
      <c r="BA95" s="89">
        <f>'01 - ČASŤ 01'!F36</f>
        <v>0</v>
      </c>
      <c r="BB95" s="89">
        <f>'01 - ČASŤ 01'!F37</f>
        <v>0</v>
      </c>
      <c r="BC95" s="89">
        <f>'01 - ČASŤ 01'!F38</f>
        <v>0</v>
      </c>
      <c r="BD95" s="91">
        <f>'01 - ČASŤ 01'!F39</f>
        <v>0</v>
      </c>
      <c r="BT95" s="92" t="s">
        <v>83</v>
      </c>
      <c r="BV95" s="92" t="s">
        <v>77</v>
      </c>
      <c r="BW95" s="92" t="s">
        <v>84</v>
      </c>
      <c r="BX95" s="92" t="s">
        <v>4</v>
      </c>
      <c r="CL95" s="92" t="s">
        <v>1</v>
      </c>
      <c r="CM95" s="92" t="s">
        <v>75</v>
      </c>
    </row>
    <row r="96" spans="1:91" s="7" customFormat="1" ht="16.5" customHeight="1">
      <c r="A96" s="83" t="s">
        <v>79</v>
      </c>
      <c r="B96" s="84"/>
      <c r="C96" s="85"/>
      <c r="D96" s="284" t="s">
        <v>85</v>
      </c>
      <c r="E96" s="284"/>
      <c r="F96" s="284"/>
      <c r="G96" s="284"/>
      <c r="H96" s="284"/>
      <c r="I96" s="86"/>
      <c r="J96" s="284" t="s">
        <v>86</v>
      </c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47">
        <f>'02 - ČASŤ 02'!J32</f>
        <v>0</v>
      </c>
      <c r="AH96" s="248"/>
      <c r="AI96" s="248"/>
      <c r="AJ96" s="248"/>
      <c r="AK96" s="248"/>
      <c r="AL96" s="248"/>
      <c r="AM96" s="248"/>
      <c r="AN96" s="247">
        <f t="shared" si="0"/>
        <v>0</v>
      </c>
      <c r="AO96" s="248"/>
      <c r="AP96" s="248"/>
      <c r="AQ96" s="87" t="s">
        <v>82</v>
      </c>
      <c r="AR96" s="84"/>
      <c r="AS96" s="88">
        <v>0</v>
      </c>
      <c r="AT96" s="89">
        <f t="shared" si="1"/>
        <v>0</v>
      </c>
      <c r="AU96" s="90">
        <f>'02 - ČASŤ 02'!P134</f>
        <v>0</v>
      </c>
      <c r="AV96" s="89">
        <f>'02 - ČASŤ 02'!J35</f>
        <v>0</v>
      </c>
      <c r="AW96" s="89">
        <f>'02 - ČASŤ 02'!J36</f>
        <v>0</v>
      </c>
      <c r="AX96" s="89">
        <f>'02 - ČASŤ 02'!J37</f>
        <v>0</v>
      </c>
      <c r="AY96" s="89">
        <f>'02 - ČASŤ 02'!J38</f>
        <v>0</v>
      </c>
      <c r="AZ96" s="89">
        <f>'02 - ČASŤ 02'!F35</f>
        <v>0</v>
      </c>
      <c r="BA96" s="89">
        <f>'02 - ČASŤ 02'!F36</f>
        <v>0</v>
      </c>
      <c r="BB96" s="89">
        <f>'02 - ČASŤ 02'!F37</f>
        <v>0</v>
      </c>
      <c r="BC96" s="89">
        <f>'02 - ČASŤ 02'!F38</f>
        <v>0</v>
      </c>
      <c r="BD96" s="91">
        <f>'02 - ČASŤ 02'!F39</f>
        <v>0</v>
      </c>
      <c r="BT96" s="92" t="s">
        <v>83</v>
      </c>
      <c r="BV96" s="92" t="s">
        <v>77</v>
      </c>
      <c r="BW96" s="92" t="s">
        <v>87</v>
      </c>
      <c r="BX96" s="92" t="s">
        <v>4</v>
      </c>
      <c r="CL96" s="92" t="s">
        <v>1</v>
      </c>
      <c r="CM96" s="92" t="s">
        <v>75</v>
      </c>
    </row>
    <row r="97" spans="1:91" s="7" customFormat="1" ht="16.5" customHeight="1">
      <c r="A97" s="83" t="s">
        <v>79</v>
      </c>
      <c r="B97" s="84"/>
      <c r="C97" s="85"/>
      <c r="D97" s="284" t="s">
        <v>88</v>
      </c>
      <c r="E97" s="284"/>
      <c r="F97" s="284"/>
      <c r="G97" s="284"/>
      <c r="H97" s="284"/>
      <c r="I97" s="86"/>
      <c r="J97" s="284" t="s">
        <v>89</v>
      </c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47">
        <f>'03 - ČASŤ 03'!J32</f>
        <v>0</v>
      </c>
      <c r="AH97" s="248"/>
      <c r="AI97" s="248"/>
      <c r="AJ97" s="248"/>
      <c r="AK97" s="248"/>
      <c r="AL97" s="248"/>
      <c r="AM97" s="248"/>
      <c r="AN97" s="247">
        <f t="shared" si="0"/>
        <v>0</v>
      </c>
      <c r="AO97" s="248"/>
      <c r="AP97" s="248"/>
      <c r="AQ97" s="87" t="s">
        <v>82</v>
      </c>
      <c r="AR97" s="84"/>
      <c r="AS97" s="88">
        <v>0</v>
      </c>
      <c r="AT97" s="89">
        <f t="shared" si="1"/>
        <v>0</v>
      </c>
      <c r="AU97" s="90">
        <f>'03 - ČASŤ 03'!P134</f>
        <v>0</v>
      </c>
      <c r="AV97" s="89">
        <f>'03 - ČASŤ 03'!J35</f>
        <v>0</v>
      </c>
      <c r="AW97" s="89">
        <f>'03 - ČASŤ 03'!J36</f>
        <v>0</v>
      </c>
      <c r="AX97" s="89">
        <f>'03 - ČASŤ 03'!J37</f>
        <v>0</v>
      </c>
      <c r="AY97" s="89">
        <f>'03 - ČASŤ 03'!J38</f>
        <v>0</v>
      </c>
      <c r="AZ97" s="89">
        <f>'03 - ČASŤ 03'!F35</f>
        <v>0</v>
      </c>
      <c r="BA97" s="89">
        <f>'03 - ČASŤ 03'!F36</f>
        <v>0</v>
      </c>
      <c r="BB97" s="89">
        <f>'03 - ČASŤ 03'!F37</f>
        <v>0</v>
      </c>
      <c r="BC97" s="89">
        <f>'03 - ČASŤ 03'!F38</f>
        <v>0</v>
      </c>
      <c r="BD97" s="91">
        <f>'03 - ČASŤ 03'!F39</f>
        <v>0</v>
      </c>
      <c r="BT97" s="92" t="s">
        <v>83</v>
      </c>
      <c r="BV97" s="92" t="s">
        <v>77</v>
      </c>
      <c r="BW97" s="92" t="s">
        <v>90</v>
      </c>
      <c r="BX97" s="92" t="s">
        <v>4</v>
      </c>
      <c r="CL97" s="92" t="s">
        <v>1</v>
      </c>
      <c r="CM97" s="92" t="s">
        <v>75</v>
      </c>
    </row>
    <row r="98" spans="1:91" s="7" customFormat="1" ht="16.5" customHeight="1">
      <c r="A98" s="83" t="s">
        <v>79</v>
      </c>
      <c r="B98" s="84"/>
      <c r="C98" s="85"/>
      <c r="D98" s="284" t="s">
        <v>91</v>
      </c>
      <c r="E98" s="284"/>
      <c r="F98" s="284"/>
      <c r="G98" s="284"/>
      <c r="H98" s="284"/>
      <c r="I98" s="86"/>
      <c r="J98" s="284" t="s">
        <v>92</v>
      </c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47">
        <f>'04 - ČASŤ 04'!J32</f>
        <v>0</v>
      </c>
      <c r="AH98" s="248"/>
      <c r="AI98" s="248"/>
      <c r="AJ98" s="248"/>
      <c r="AK98" s="248"/>
      <c r="AL98" s="248"/>
      <c r="AM98" s="248"/>
      <c r="AN98" s="247">
        <f t="shared" si="0"/>
        <v>0</v>
      </c>
      <c r="AO98" s="248"/>
      <c r="AP98" s="248"/>
      <c r="AQ98" s="87" t="s">
        <v>82</v>
      </c>
      <c r="AR98" s="84"/>
      <c r="AS98" s="88">
        <v>0</v>
      </c>
      <c r="AT98" s="89">
        <f t="shared" si="1"/>
        <v>0</v>
      </c>
      <c r="AU98" s="90">
        <f>'04 - ČASŤ 04'!P134</f>
        <v>0</v>
      </c>
      <c r="AV98" s="89">
        <f>'04 - ČASŤ 04'!J35</f>
        <v>0</v>
      </c>
      <c r="AW98" s="89">
        <f>'04 - ČASŤ 04'!J36</f>
        <v>0</v>
      </c>
      <c r="AX98" s="89">
        <f>'04 - ČASŤ 04'!J37</f>
        <v>0</v>
      </c>
      <c r="AY98" s="89">
        <f>'04 - ČASŤ 04'!J38</f>
        <v>0</v>
      </c>
      <c r="AZ98" s="89">
        <f>'04 - ČASŤ 04'!F35</f>
        <v>0</v>
      </c>
      <c r="BA98" s="89">
        <f>'04 - ČASŤ 04'!F36</f>
        <v>0</v>
      </c>
      <c r="BB98" s="89">
        <f>'04 - ČASŤ 04'!F37</f>
        <v>0</v>
      </c>
      <c r="BC98" s="89">
        <f>'04 - ČASŤ 04'!F38</f>
        <v>0</v>
      </c>
      <c r="BD98" s="91">
        <f>'04 - ČASŤ 04'!F39</f>
        <v>0</v>
      </c>
      <c r="BT98" s="92" t="s">
        <v>83</v>
      </c>
      <c r="BV98" s="92" t="s">
        <v>77</v>
      </c>
      <c r="BW98" s="92" t="s">
        <v>93</v>
      </c>
      <c r="BX98" s="92" t="s">
        <v>4</v>
      </c>
      <c r="CL98" s="92" t="s">
        <v>1</v>
      </c>
      <c r="CM98" s="92" t="s">
        <v>75</v>
      </c>
    </row>
    <row r="99" spans="1:91" s="7" customFormat="1" ht="16.5" customHeight="1">
      <c r="A99" s="83" t="s">
        <v>79</v>
      </c>
      <c r="B99" s="84"/>
      <c r="C99" s="85"/>
      <c r="D99" s="284" t="s">
        <v>94</v>
      </c>
      <c r="E99" s="284"/>
      <c r="F99" s="284"/>
      <c r="G99" s="284"/>
      <c r="H99" s="284"/>
      <c r="I99" s="86"/>
      <c r="J99" s="284" t="s">
        <v>95</v>
      </c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47">
        <f>'05 - ČASŤ 05 - DETSKÉ IHR...'!J32</f>
        <v>0</v>
      </c>
      <c r="AH99" s="248"/>
      <c r="AI99" s="248"/>
      <c r="AJ99" s="248"/>
      <c r="AK99" s="248"/>
      <c r="AL99" s="248"/>
      <c r="AM99" s="248"/>
      <c r="AN99" s="247">
        <f t="shared" si="0"/>
        <v>0</v>
      </c>
      <c r="AO99" s="248"/>
      <c r="AP99" s="248"/>
      <c r="AQ99" s="87" t="s">
        <v>82</v>
      </c>
      <c r="AR99" s="84"/>
      <c r="AS99" s="88">
        <v>0</v>
      </c>
      <c r="AT99" s="89">
        <f t="shared" si="1"/>
        <v>0</v>
      </c>
      <c r="AU99" s="90">
        <f>'05 - ČASŤ 05 - DETSKÉ IHR...'!P132</f>
        <v>0</v>
      </c>
      <c r="AV99" s="89">
        <f>'05 - ČASŤ 05 - DETSKÉ IHR...'!J35</f>
        <v>0</v>
      </c>
      <c r="AW99" s="89">
        <f>'05 - ČASŤ 05 - DETSKÉ IHR...'!J36</f>
        <v>0</v>
      </c>
      <c r="AX99" s="89">
        <f>'05 - ČASŤ 05 - DETSKÉ IHR...'!J37</f>
        <v>0</v>
      </c>
      <c r="AY99" s="89">
        <f>'05 - ČASŤ 05 - DETSKÉ IHR...'!J38</f>
        <v>0</v>
      </c>
      <c r="AZ99" s="89">
        <f>'05 - ČASŤ 05 - DETSKÉ IHR...'!F35</f>
        <v>0</v>
      </c>
      <c r="BA99" s="89">
        <f>'05 - ČASŤ 05 - DETSKÉ IHR...'!F36</f>
        <v>0</v>
      </c>
      <c r="BB99" s="89">
        <f>'05 - ČASŤ 05 - DETSKÉ IHR...'!F37</f>
        <v>0</v>
      </c>
      <c r="BC99" s="89">
        <f>'05 - ČASŤ 05 - DETSKÉ IHR...'!F38</f>
        <v>0</v>
      </c>
      <c r="BD99" s="91">
        <f>'05 - ČASŤ 05 - DETSKÉ IHR...'!F39</f>
        <v>0</v>
      </c>
      <c r="BT99" s="92" t="s">
        <v>83</v>
      </c>
      <c r="BV99" s="92" t="s">
        <v>77</v>
      </c>
      <c r="BW99" s="92" t="s">
        <v>96</v>
      </c>
      <c r="BX99" s="92" t="s">
        <v>4</v>
      </c>
      <c r="CL99" s="92" t="s">
        <v>1</v>
      </c>
      <c r="CM99" s="92" t="s">
        <v>75</v>
      </c>
    </row>
    <row r="100" spans="1:91" s="7" customFormat="1" ht="16.5" customHeight="1">
      <c r="A100" s="83" t="s">
        <v>79</v>
      </c>
      <c r="B100" s="84"/>
      <c r="C100" s="85"/>
      <c r="D100" s="284" t="s">
        <v>97</v>
      </c>
      <c r="E100" s="284"/>
      <c r="F100" s="284"/>
      <c r="G100" s="284"/>
      <c r="H100" s="284"/>
      <c r="I100" s="86"/>
      <c r="J100" s="284" t="s">
        <v>98</v>
      </c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47">
        <f>'06 - ČASŤ 06 - VÝSADBA ST...'!J32</f>
        <v>0</v>
      </c>
      <c r="AH100" s="248"/>
      <c r="AI100" s="248"/>
      <c r="AJ100" s="248"/>
      <c r="AK100" s="248"/>
      <c r="AL100" s="248"/>
      <c r="AM100" s="248"/>
      <c r="AN100" s="247">
        <f t="shared" si="0"/>
        <v>0</v>
      </c>
      <c r="AO100" s="248"/>
      <c r="AP100" s="248"/>
      <c r="AQ100" s="87" t="s">
        <v>82</v>
      </c>
      <c r="AR100" s="84"/>
      <c r="AS100" s="88">
        <v>0</v>
      </c>
      <c r="AT100" s="89">
        <f t="shared" si="1"/>
        <v>0</v>
      </c>
      <c r="AU100" s="90">
        <f>'06 - ČASŤ 06 - VÝSADBA ST...'!P131</f>
        <v>0</v>
      </c>
      <c r="AV100" s="89">
        <f>'06 - ČASŤ 06 - VÝSADBA ST...'!J35</f>
        <v>0</v>
      </c>
      <c r="AW100" s="89">
        <f>'06 - ČASŤ 06 - VÝSADBA ST...'!J36</f>
        <v>0</v>
      </c>
      <c r="AX100" s="89">
        <f>'06 - ČASŤ 06 - VÝSADBA ST...'!J37</f>
        <v>0</v>
      </c>
      <c r="AY100" s="89">
        <f>'06 - ČASŤ 06 - VÝSADBA ST...'!J38</f>
        <v>0</v>
      </c>
      <c r="AZ100" s="89">
        <f>'06 - ČASŤ 06 - VÝSADBA ST...'!F35</f>
        <v>0</v>
      </c>
      <c r="BA100" s="89">
        <f>'06 - ČASŤ 06 - VÝSADBA ST...'!F36</f>
        <v>0</v>
      </c>
      <c r="BB100" s="89">
        <f>'06 - ČASŤ 06 - VÝSADBA ST...'!F37</f>
        <v>0</v>
      </c>
      <c r="BC100" s="89">
        <f>'06 - ČASŤ 06 - VÝSADBA ST...'!F38</f>
        <v>0</v>
      </c>
      <c r="BD100" s="91">
        <f>'06 - ČASŤ 06 - VÝSADBA ST...'!F39</f>
        <v>0</v>
      </c>
      <c r="BT100" s="92" t="s">
        <v>83</v>
      </c>
      <c r="BV100" s="92" t="s">
        <v>77</v>
      </c>
      <c r="BW100" s="92" t="s">
        <v>99</v>
      </c>
      <c r="BX100" s="92" t="s">
        <v>4</v>
      </c>
      <c r="CL100" s="92" t="s">
        <v>1</v>
      </c>
      <c r="CM100" s="92" t="s">
        <v>75</v>
      </c>
    </row>
    <row r="101" spans="1:91" s="7" customFormat="1" ht="16.5" customHeight="1">
      <c r="A101" s="83" t="s">
        <v>79</v>
      </c>
      <c r="B101" s="84"/>
      <c r="C101" s="85"/>
      <c r="D101" s="284" t="s">
        <v>100</v>
      </c>
      <c r="E101" s="284"/>
      <c r="F101" s="284"/>
      <c r="G101" s="284"/>
      <c r="H101" s="284"/>
      <c r="I101" s="86"/>
      <c r="J101" s="284" t="s">
        <v>101</v>
      </c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47">
        <f>'07 - ČASŤ 07 - VEREJNÉ OS...'!J32</f>
        <v>0</v>
      </c>
      <c r="AH101" s="248"/>
      <c r="AI101" s="248"/>
      <c r="AJ101" s="248"/>
      <c r="AK101" s="248"/>
      <c r="AL101" s="248"/>
      <c r="AM101" s="248"/>
      <c r="AN101" s="247">
        <f t="shared" si="0"/>
        <v>0</v>
      </c>
      <c r="AO101" s="248"/>
      <c r="AP101" s="248"/>
      <c r="AQ101" s="87" t="s">
        <v>82</v>
      </c>
      <c r="AR101" s="84"/>
      <c r="AS101" s="88">
        <v>0</v>
      </c>
      <c r="AT101" s="89">
        <f t="shared" si="1"/>
        <v>0</v>
      </c>
      <c r="AU101" s="90">
        <f>'07 - ČASŤ 07 - VEREJNÉ OS...'!P128</f>
        <v>0</v>
      </c>
      <c r="AV101" s="89">
        <f>'07 - ČASŤ 07 - VEREJNÉ OS...'!J35</f>
        <v>0</v>
      </c>
      <c r="AW101" s="89">
        <f>'07 - ČASŤ 07 - VEREJNÉ OS...'!J36</f>
        <v>0</v>
      </c>
      <c r="AX101" s="89">
        <f>'07 - ČASŤ 07 - VEREJNÉ OS...'!J37</f>
        <v>0</v>
      </c>
      <c r="AY101" s="89">
        <f>'07 - ČASŤ 07 - VEREJNÉ OS...'!J38</f>
        <v>0</v>
      </c>
      <c r="AZ101" s="89">
        <f>'07 - ČASŤ 07 - VEREJNÉ OS...'!F35</f>
        <v>0</v>
      </c>
      <c r="BA101" s="89">
        <f>'07 - ČASŤ 07 - VEREJNÉ OS...'!F36</f>
        <v>0</v>
      </c>
      <c r="BB101" s="89">
        <f>'07 - ČASŤ 07 - VEREJNÉ OS...'!F37</f>
        <v>0</v>
      </c>
      <c r="BC101" s="89">
        <f>'07 - ČASŤ 07 - VEREJNÉ OS...'!F38</f>
        <v>0</v>
      </c>
      <c r="BD101" s="91">
        <f>'07 - ČASŤ 07 - VEREJNÉ OS...'!F39</f>
        <v>0</v>
      </c>
      <c r="BT101" s="92" t="s">
        <v>83</v>
      </c>
      <c r="BV101" s="92" t="s">
        <v>77</v>
      </c>
      <c r="BW101" s="92" t="s">
        <v>102</v>
      </c>
      <c r="BX101" s="92" t="s">
        <v>4</v>
      </c>
      <c r="CL101" s="92" t="s">
        <v>1</v>
      </c>
      <c r="CM101" s="92" t="s">
        <v>75</v>
      </c>
    </row>
    <row r="102" spans="1:91" s="7" customFormat="1" ht="16.5" customHeight="1">
      <c r="A102" s="83" t="s">
        <v>79</v>
      </c>
      <c r="B102" s="84"/>
      <c r="C102" s="85"/>
      <c r="D102" s="284" t="s">
        <v>103</v>
      </c>
      <c r="E102" s="284"/>
      <c r="F102" s="284"/>
      <c r="G102" s="284"/>
      <c r="H102" s="284"/>
      <c r="I102" s="86"/>
      <c r="J102" s="284" t="s">
        <v>104</v>
      </c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47">
        <f>'08 - VEDĽAJŠIE ROZPOČTOVÉ...'!J32</f>
        <v>0</v>
      </c>
      <c r="AH102" s="248"/>
      <c r="AI102" s="248"/>
      <c r="AJ102" s="248"/>
      <c r="AK102" s="248"/>
      <c r="AL102" s="248"/>
      <c r="AM102" s="248"/>
      <c r="AN102" s="247">
        <f t="shared" si="0"/>
        <v>0</v>
      </c>
      <c r="AO102" s="248"/>
      <c r="AP102" s="248"/>
      <c r="AQ102" s="87" t="s">
        <v>82</v>
      </c>
      <c r="AR102" s="84"/>
      <c r="AS102" s="93">
        <v>0</v>
      </c>
      <c r="AT102" s="94">
        <f t="shared" si="1"/>
        <v>0</v>
      </c>
      <c r="AU102" s="95">
        <f>'08 - VEDĽAJŠIE ROZPOČTOVÉ...'!P128</f>
        <v>0</v>
      </c>
      <c r="AV102" s="94">
        <f>'08 - VEDĽAJŠIE ROZPOČTOVÉ...'!J35</f>
        <v>0</v>
      </c>
      <c r="AW102" s="94">
        <f>'08 - VEDĽAJŠIE ROZPOČTOVÉ...'!J36</f>
        <v>0</v>
      </c>
      <c r="AX102" s="94">
        <f>'08 - VEDĽAJŠIE ROZPOČTOVÉ...'!J37</f>
        <v>0</v>
      </c>
      <c r="AY102" s="94">
        <f>'08 - VEDĽAJŠIE ROZPOČTOVÉ...'!J38</f>
        <v>0</v>
      </c>
      <c r="AZ102" s="94">
        <f>'08 - VEDĽAJŠIE ROZPOČTOVÉ...'!F35</f>
        <v>0</v>
      </c>
      <c r="BA102" s="94">
        <f>'08 - VEDĽAJŠIE ROZPOČTOVÉ...'!F36</f>
        <v>0</v>
      </c>
      <c r="BB102" s="94">
        <f>'08 - VEDĽAJŠIE ROZPOČTOVÉ...'!F37</f>
        <v>0</v>
      </c>
      <c r="BC102" s="94">
        <f>'08 - VEDĽAJŠIE ROZPOČTOVÉ...'!F38</f>
        <v>0</v>
      </c>
      <c r="BD102" s="96">
        <f>'08 - VEDĽAJŠIE ROZPOČTOVÉ...'!F39</f>
        <v>0</v>
      </c>
      <c r="BT102" s="92" t="s">
        <v>83</v>
      </c>
      <c r="BV102" s="92" t="s">
        <v>77</v>
      </c>
      <c r="BW102" s="92" t="s">
        <v>105</v>
      </c>
      <c r="BX102" s="92" t="s">
        <v>4</v>
      </c>
      <c r="CL102" s="92" t="s">
        <v>1</v>
      </c>
      <c r="CM102" s="92" t="s">
        <v>75</v>
      </c>
    </row>
    <row r="103" spans="1:91">
      <c r="B103" s="19"/>
      <c r="AR103" s="19"/>
    </row>
    <row r="104" spans="1:91" s="2" customFormat="1" ht="30" customHeight="1">
      <c r="A104" s="33"/>
      <c r="B104" s="34"/>
      <c r="C104" s="73" t="s">
        <v>106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244">
        <f>ROUND(SUM(AG105:AG108), 2)</f>
        <v>0</v>
      </c>
      <c r="AH104" s="244"/>
      <c r="AI104" s="244"/>
      <c r="AJ104" s="244"/>
      <c r="AK104" s="244"/>
      <c r="AL104" s="244"/>
      <c r="AM104" s="244"/>
      <c r="AN104" s="244">
        <f>ROUND(SUM(AN105:AN108), 2)</f>
        <v>0</v>
      </c>
      <c r="AO104" s="244"/>
      <c r="AP104" s="244"/>
      <c r="AQ104" s="97"/>
      <c r="AR104" s="34"/>
      <c r="AS104" s="66" t="s">
        <v>107</v>
      </c>
      <c r="AT104" s="67" t="s">
        <v>108</v>
      </c>
      <c r="AU104" s="67" t="s">
        <v>39</v>
      </c>
      <c r="AV104" s="68" t="s">
        <v>62</v>
      </c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19.899999999999999" customHeight="1">
      <c r="A105" s="33"/>
      <c r="B105" s="34"/>
      <c r="C105" s="33"/>
      <c r="D105" s="279" t="s">
        <v>109</v>
      </c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33"/>
      <c r="AD105" s="33"/>
      <c r="AE105" s="33"/>
      <c r="AF105" s="33"/>
      <c r="AG105" s="249">
        <f>ROUND(AG94 * AS105, 2)</f>
        <v>0</v>
      </c>
      <c r="AH105" s="243"/>
      <c r="AI105" s="243"/>
      <c r="AJ105" s="243"/>
      <c r="AK105" s="243"/>
      <c r="AL105" s="243"/>
      <c r="AM105" s="243"/>
      <c r="AN105" s="243">
        <f>ROUND(AG105 + AV105, 2)</f>
        <v>0</v>
      </c>
      <c r="AO105" s="243"/>
      <c r="AP105" s="243"/>
      <c r="AQ105" s="33"/>
      <c r="AR105" s="34"/>
      <c r="AS105" s="99">
        <v>0</v>
      </c>
      <c r="AT105" s="100" t="s">
        <v>110</v>
      </c>
      <c r="AU105" s="100" t="s">
        <v>40</v>
      </c>
      <c r="AV105" s="101">
        <f>ROUND(IF(AU105="základná",AG105*L32,IF(AU105="znížená",AG105*L33,0)), 2)</f>
        <v>0</v>
      </c>
      <c r="AW105" s="33"/>
      <c r="AX105" s="33"/>
      <c r="AY105" s="33"/>
      <c r="AZ105" s="33"/>
      <c r="BA105" s="33"/>
      <c r="BB105" s="33"/>
      <c r="BC105" s="33"/>
      <c r="BD105" s="33"/>
      <c r="BE105" s="33"/>
      <c r="BV105" s="16" t="s">
        <v>111</v>
      </c>
      <c r="BY105" s="102">
        <f>IF(AU105="základná",AV105,0)</f>
        <v>0</v>
      </c>
      <c r="BZ105" s="102">
        <f>IF(AU105="znížená",AV105,0)</f>
        <v>0</v>
      </c>
      <c r="CA105" s="102">
        <v>0</v>
      </c>
      <c r="CB105" s="102">
        <v>0</v>
      </c>
      <c r="CC105" s="102">
        <v>0</v>
      </c>
      <c r="CD105" s="102">
        <f>IF(AU105="základná",AG105,0)</f>
        <v>0</v>
      </c>
      <c r="CE105" s="102">
        <f>IF(AU105="znížená",AG105,0)</f>
        <v>0</v>
      </c>
      <c r="CF105" s="102">
        <f>IF(AU105="zákl. prenesená",AG105,0)</f>
        <v>0</v>
      </c>
      <c r="CG105" s="102">
        <f>IF(AU105="zníž. prenesená",AG105,0)</f>
        <v>0</v>
      </c>
      <c r="CH105" s="102">
        <f>IF(AU105="nulová",AG105,0)</f>
        <v>0</v>
      </c>
      <c r="CI105" s="16">
        <f>IF(AU105="základná",1,IF(AU105="znížená",2,IF(AU105="zákl. prenesená",4,IF(AU105="zníž. prenesená",5,3))))</f>
        <v>1</v>
      </c>
      <c r="CJ105" s="16">
        <f>IF(AT105="stavebná časť",1,IF(AT105="investičná časť",2,3))</f>
        <v>1</v>
      </c>
      <c r="CK105" s="16" t="str">
        <f>IF(D105="Vyplň vlastné","","x")</f>
        <v>x</v>
      </c>
    </row>
    <row r="106" spans="1:91" s="2" customFormat="1" ht="19.899999999999999" customHeight="1">
      <c r="A106" s="33"/>
      <c r="B106" s="34"/>
      <c r="C106" s="33"/>
      <c r="D106" s="278" t="s">
        <v>112</v>
      </c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33"/>
      <c r="AD106" s="33"/>
      <c r="AE106" s="33"/>
      <c r="AF106" s="33"/>
      <c r="AG106" s="249">
        <f>ROUND(AG94 * AS106, 2)</f>
        <v>0</v>
      </c>
      <c r="AH106" s="243"/>
      <c r="AI106" s="243"/>
      <c r="AJ106" s="243"/>
      <c r="AK106" s="243"/>
      <c r="AL106" s="243"/>
      <c r="AM106" s="243"/>
      <c r="AN106" s="243">
        <f>ROUND(AG106 + AV106, 2)</f>
        <v>0</v>
      </c>
      <c r="AO106" s="243"/>
      <c r="AP106" s="243"/>
      <c r="AQ106" s="33"/>
      <c r="AR106" s="34"/>
      <c r="AS106" s="99">
        <v>0</v>
      </c>
      <c r="AT106" s="100" t="s">
        <v>110</v>
      </c>
      <c r="AU106" s="100" t="s">
        <v>40</v>
      </c>
      <c r="AV106" s="101">
        <f>ROUND(IF(AU106="základná",AG106*L32,IF(AU106="znížená",AG106*L33,0)), 2)</f>
        <v>0</v>
      </c>
      <c r="AW106" s="33"/>
      <c r="AX106" s="33"/>
      <c r="AY106" s="33"/>
      <c r="AZ106" s="33"/>
      <c r="BA106" s="33"/>
      <c r="BB106" s="33"/>
      <c r="BC106" s="33"/>
      <c r="BD106" s="33"/>
      <c r="BE106" s="33"/>
      <c r="BV106" s="16" t="s">
        <v>113</v>
      </c>
      <c r="BY106" s="102">
        <f>IF(AU106="základná",AV106,0)</f>
        <v>0</v>
      </c>
      <c r="BZ106" s="102">
        <f>IF(AU106="znížená",AV106,0)</f>
        <v>0</v>
      </c>
      <c r="CA106" s="102">
        <v>0</v>
      </c>
      <c r="CB106" s="102">
        <v>0</v>
      </c>
      <c r="CC106" s="102">
        <v>0</v>
      </c>
      <c r="CD106" s="102">
        <f>IF(AU106="základná",AG106,0)</f>
        <v>0</v>
      </c>
      <c r="CE106" s="102">
        <f>IF(AU106="znížená",AG106,0)</f>
        <v>0</v>
      </c>
      <c r="CF106" s="102">
        <f>IF(AU106="zákl. prenesená",AG106,0)</f>
        <v>0</v>
      </c>
      <c r="CG106" s="102">
        <f>IF(AU106="zníž. prenesená",AG106,0)</f>
        <v>0</v>
      </c>
      <c r="CH106" s="102">
        <f>IF(AU106="nulová",AG106,0)</f>
        <v>0</v>
      </c>
      <c r="CI106" s="16">
        <f>IF(AU106="základná",1,IF(AU106="znížená",2,IF(AU106="zákl. prenesená",4,IF(AU106="zníž. prenesená",5,3))))</f>
        <v>1</v>
      </c>
      <c r="CJ106" s="16">
        <f>IF(AT106="stavebná časť",1,IF(AT106="investičná časť",2,3))</f>
        <v>1</v>
      </c>
      <c r="CK106" s="16" t="str">
        <f>IF(D106="Vyplň vlastné","","x")</f>
        <v/>
      </c>
    </row>
    <row r="107" spans="1:91" s="2" customFormat="1" ht="19.899999999999999" customHeight="1">
      <c r="A107" s="33"/>
      <c r="B107" s="34"/>
      <c r="C107" s="33"/>
      <c r="D107" s="278" t="s">
        <v>112</v>
      </c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  <c r="AC107" s="33"/>
      <c r="AD107" s="33"/>
      <c r="AE107" s="33"/>
      <c r="AF107" s="33"/>
      <c r="AG107" s="249">
        <f>ROUND(AG94 * AS107, 2)</f>
        <v>0</v>
      </c>
      <c r="AH107" s="243"/>
      <c r="AI107" s="243"/>
      <c r="AJ107" s="243"/>
      <c r="AK107" s="243"/>
      <c r="AL107" s="243"/>
      <c r="AM107" s="243"/>
      <c r="AN107" s="243">
        <f>ROUND(AG107 + AV107, 2)</f>
        <v>0</v>
      </c>
      <c r="AO107" s="243"/>
      <c r="AP107" s="243"/>
      <c r="AQ107" s="33"/>
      <c r="AR107" s="34"/>
      <c r="AS107" s="99">
        <v>0</v>
      </c>
      <c r="AT107" s="100" t="s">
        <v>110</v>
      </c>
      <c r="AU107" s="100" t="s">
        <v>40</v>
      </c>
      <c r="AV107" s="101">
        <f>ROUND(IF(AU107="základná",AG107*L32,IF(AU107="znížená",AG107*L33,0)), 2)</f>
        <v>0</v>
      </c>
      <c r="AW107" s="33"/>
      <c r="AX107" s="33"/>
      <c r="AY107" s="33"/>
      <c r="AZ107" s="33"/>
      <c r="BA107" s="33"/>
      <c r="BB107" s="33"/>
      <c r="BC107" s="33"/>
      <c r="BD107" s="33"/>
      <c r="BE107" s="33"/>
      <c r="BV107" s="16" t="s">
        <v>113</v>
      </c>
      <c r="BY107" s="102">
        <f>IF(AU107="základná",AV107,0)</f>
        <v>0</v>
      </c>
      <c r="BZ107" s="102">
        <f>IF(AU107="znížená",AV107,0)</f>
        <v>0</v>
      </c>
      <c r="CA107" s="102">
        <v>0</v>
      </c>
      <c r="CB107" s="102">
        <v>0</v>
      </c>
      <c r="CC107" s="102">
        <v>0</v>
      </c>
      <c r="CD107" s="102">
        <f>IF(AU107="základná",AG107,0)</f>
        <v>0</v>
      </c>
      <c r="CE107" s="102">
        <f>IF(AU107="znížená",AG107,0)</f>
        <v>0</v>
      </c>
      <c r="CF107" s="102">
        <f>IF(AU107="zákl. prenesená",AG107,0)</f>
        <v>0</v>
      </c>
      <c r="CG107" s="102">
        <f>IF(AU107="zníž. prenesená",AG107,0)</f>
        <v>0</v>
      </c>
      <c r="CH107" s="102">
        <f>IF(AU107="nulová",AG107,0)</f>
        <v>0</v>
      </c>
      <c r="CI107" s="16">
        <f>IF(AU107="základná",1,IF(AU107="znížená",2,IF(AU107="zákl. prenesená",4,IF(AU107="zníž. prenesená",5,3))))</f>
        <v>1</v>
      </c>
      <c r="CJ107" s="16">
        <f>IF(AT107="stavebná časť",1,IF(AT107="investičná časť",2,3))</f>
        <v>1</v>
      </c>
      <c r="CK107" s="16" t="str">
        <f>IF(D107="Vyplň vlastné","","x")</f>
        <v/>
      </c>
    </row>
    <row r="108" spans="1:91" s="2" customFormat="1" ht="19.899999999999999" customHeight="1">
      <c r="A108" s="33"/>
      <c r="B108" s="34"/>
      <c r="C108" s="33"/>
      <c r="D108" s="278" t="s">
        <v>112</v>
      </c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33"/>
      <c r="AD108" s="33"/>
      <c r="AE108" s="33"/>
      <c r="AF108" s="33"/>
      <c r="AG108" s="249">
        <f>ROUND(AG94 * AS108, 2)</f>
        <v>0</v>
      </c>
      <c r="AH108" s="243"/>
      <c r="AI108" s="243"/>
      <c r="AJ108" s="243"/>
      <c r="AK108" s="243"/>
      <c r="AL108" s="243"/>
      <c r="AM108" s="243"/>
      <c r="AN108" s="243">
        <f>ROUND(AG108 + AV108, 2)</f>
        <v>0</v>
      </c>
      <c r="AO108" s="243"/>
      <c r="AP108" s="243"/>
      <c r="AQ108" s="33"/>
      <c r="AR108" s="34"/>
      <c r="AS108" s="103">
        <v>0</v>
      </c>
      <c r="AT108" s="104" t="s">
        <v>110</v>
      </c>
      <c r="AU108" s="104" t="s">
        <v>40</v>
      </c>
      <c r="AV108" s="105">
        <f>ROUND(IF(AU108="základná",AG108*L32,IF(AU108="znížená",AG108*L33,0)), 2)</f>
        <v>0</v>
      </c>
      <c r="AW108" s="33"/>
      <c r="AX108" s="33"/>
      <c r="AY108" s="33"/>
      <c r="AZ108" s="33"/>
      <c r="BA108" s="33"/>
      <c r="BB108" s="33"/>
      <c r="BC108" s="33"/>
      <c r="BD108" s="33"/>
      <c r="BE108" s="33"/>
      <c r="BV108" s="16" t="s">
        <v>113</v>
      </c>
      <c r="BY108" s="102">
        <f>IF(AU108="základná",AV108,0)</f>
        <v>0</v>
      </c>
      <c r="BZ108" s="102">
        <f>IF(AU108="znížená",AV108,0)</f>
        <v>0</v>
      </c>
      <c r="CA108" s="102">
        <v>0</v>
      </c>
      <c r="CB108" s="102">
        <v>0</v>
      </c>
      <c r="CC108" s="102">
        <v>0</v>
      </c>
      <c r="CD108" s="102">
        <f>IF(AU108="základná",AG108,0)</f>
        <v>0</v>
      </c>
      <c r="CE108" s="102">
        <f>IF(AU108="znížená",AG108,0)</f>
        <v>0</v>
      </c>
      <c r="CF108" s="102">
        <f>IF(AU108="zákl. prenesená",AG108,0)</f>
        <v>0</v>
      </c>
      <c r="CG108" s="102">
        <f>IF(AU108="zníž. prenesená",AG108,0)</f>
        <v>0</v>
      </c>
      <c r="CH108" s="102">
        <f>IF(AU108="nulová",AG108,0)</f>
        <v>0</v>
      </c>
      <c r="CI108" s="16">
        <f>IF(AU108="základná",1,IF(AU108="znížená",2,IF(AU108="zákl. prenesená",4,IF(AU108="zníž. prenesená",5,3))))</f>
        <v>1</v>
      </c>
      <c r="CJ108" s="16">
        <f>IF(AT108="stavebná časť",1,IF(AT108="investičná časť",2,3))</f>
        <v>1</v>
      </c>
      <c r="CK108" s="16" t="str">
        <f>IF(D108="Vyplň vlastné","","x")</f>
        <v/>
      </c>
    </row>
    <row r="109" spans="1:91" s="2" customFormat="1" ht="10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91" s="2" customFormat="1" ht="30" customHeight="1">
      <c r="A110" s="33"/>
      <c r="B110" s="34"/>
      <c r="C110" s="106" t="s">
        <v>114</v>
      </c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238">
        <f>ROUND(AG94 + AG104, 2)</f>
        <v>0</v>
      </c>
      <c r="AH110" s="238"/>
      <c r="AI110" s="238"/>
      <c r="AJ110" s="238"/>
      <c r="AK110" s="238"/>
      <c r="AL110" s="238"/>
      <c r="AM110" s="238"/>
      <c r="AN110" s="238">
        <f>ROUND(AN94 + AN104, 2)</f>
        <v>0</v>
      </c>
      <c r="AO110" s="238"/>
      <c r="AP110" s="238"/>
      <c r="AQ110" s="107"/>
      <c r="AR110" s="34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91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34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</sheetData>
  <mergeCells count="88">
    <mergeCell ref="C92:G92"/>
    <mergeCell ref="D98:H98"/>
    <mergeCell ref="D96:H96"/>
    <mergeCell ref="D107:AB107"/>
    <mergeCell ref="D99:H99"/>
    <mergeCell ref="D95:H95"/>
    <mergeCell ref="D100:H100"/>
    <mergeCell ref="D97:H97"/>
    <mergeCell ref="D101:H101"/>
    <mergeCell ref="D102:H102"/>
    <mergeCell ref="D105:AB105"/>
    <mergeCell ref="D106:AB106"/>
    <mergeCell ref="I92:AF92"/>
    <mergeCell ref="J101:AF101"/>
    <mergeCell ref="J97:AF97"/>
    <mergeCell ref="J99:AF99"/>
    <mergeCell ref="L85:AO85"/>
    <mergeCell ref="AG97:AM97"/>
    <mergeCell ref="AG106:AM106"/>
    <mergeCell ref="AG105:AM105"/>
    <mergeCell ref="AG102:AM102"/>
    <mergeCell ref="AG92:AM92"/>
    <mergeCell ref="AG100:AM100"/>
    <mergeCell ref="AG101:AM101"/>
    <mergeCell ref="AG96:AM96"/>
    <mergeCell ref="AN106:AP106"/>
    <mergeCell ref="AN98:AP98"/>
    <mergeCell ref="AN95:AP95"/>
    <mergeCell ref="J102:AF102"/>
    <mergeCell ref="J95:AF95"/>
    <mergeCell ref="J96:AF96"/>
    <mergeCell ref="J98:AF98"/>
    <mergeCell ref="D108:AB108"/>
    <mergeCell ref="AG108:AM108"/>
    <mergeCell ref="AG94:AM94"/>
    <mergeCell ref="AG104:AM104"/>
    <mergeCell ref="AG110:AM110"/>
    <mergeCell ref="J100:AF100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98:AM98"/>
    <mergeCell ref="AG99:AM99"/>
    <mergeCell ref="AG107:AM107"/>
    <mergeCell ref="AG95:AM95"/>
    <mergeCell ref="AM87:AN87"/>
    <mergeCell ref="AM90:AP90"/>
    <mergeCell ref="AM89:AP89"/>
    <mergeCell ref="AN92:AP92"/>
    <mergeCell ref="AN102:AP102"/>
    <mergeCell ref="AN99:AP99"/>
    <mergeCell ref="AN97:AP97"/>
    <mergeCell ref="AN100:AP100"/>
    <mergeCell ref="AN105:AP105"/>
    <mergeCell ref="AN96:AP96"/>
    <mergeCell ref="AN101:AP101"/>
    <mergeCell ref="AN110:AP110"/>
    <mergeCell ref="AS89:AT91"/>
    <mergeCell ref="AN107:AP107"/>
    <mergeCell ref="AN108:AP108"/>
    <mergeCell ref="AN94:AP94"/>
    <mergeCell ref="AN104:AP104"/>
  </mergeCells>
  <dataValidations count="2">
    <dataValidation type="list" allowBlank="1" showInputMessage="1" showErrorMessage="1" error="Povolené sú hodnoty základná, znížená, nulová." sqref="AU104:AU108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4:AT108" xr:uid="{00000000-0002-0000-0000-000001000000}">
      <formula1>"stavebná časť, technologická časť, investičná časť"</formula1>
    </dataValidation>
  </dataValidations>
  <hyperlinks>
    <hyperlink ref="A95" location="'01 - ČASŤ 01'!C2" display="/" xr:uid="{00000000-0004-0000-0000-000000000000}"/>
    <hyperlink ref="A96" location="'02 - ČASŤ 02'!C2" display="/" xr:uid="{00000000-0004-0000-0000-000001000000}"/>
    <hyperlink ref="A97" location="'03 - ČASŤ 03'!C2" display="/" xr:uid="{00000000-0004-0000-0000-000002000000}"/>
    <hyperlink ref="A98" location="'04 - ČASŤ 04'!C2" display="/" xr:uid="{00000000-0004-0000-0000-000003000000}"/>
    <hyperlink ref="A99" location="'05 - ČASŤ 05 - DETSKÉ IHR...'!C2" display="/" xr:uid="{00000000-0004-0000-0000-000004000000}"/>
    <hyperlink ref="A100" location="'06 - ČASŤ 06 - VÝSADBA ST...'!C2" display="/" xr:uid="{00000000-0004-0000-0000-000005000000}"/>
    <hyperlink ref="A101" location="'07 - ČASŤ 07 - VEREJNÉ OS...'!C2" display="/" xr:uid="{00000000-0004-0000-0000-000006000000}"/>
    <hyperlink ref="A102" location="'08 - VEDĽAJŠIE ROZPOČTOVÉ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4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105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4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81" t="s">
        <v>774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J101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ROUND((ROUND((SUM(BE101:BE108) + SUM(BE128:BE136)),  2) + SUM(BE138:BE142)), 2)</f>
        <v>0</v>
      </c>
      <c r="G35" s="117"/>
      <c r="H35" s="117"/>
      <c r="I35" s="118">
        <v>0.2</v>
      </c>
      <c r="J35" s="116">
        <f>ROUND((ROUND(((SUM(BE101:BE108) + SUM(BE128:BE136))*I35),  2) + (SUM(BE138:BE142)*I35)),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ROUND((ROUND((SUM(BF101:BF108) + SUM(BF128:BF136)),  2) + SUM(BF138:BF142)), 2)</f>
        <v>0</v>
      </c>
      <c r="G36" s="117"/>
      <c r="H36" s="117"/>
      <c r="I36" s="118">
        <v>0.2</v>
      </c>
      <c r="J36" s="116">
        <f>ROUND((ROUND(((SUM(BF101:BF108) + SUM(BF128:BF136))*I36),  2) + (SUM(BF138:BF142)*I36)),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ROUND((ROUND((SUM(BG101:BG108) + SUM(BG128:BG136)),  2) + SUM(BG138:BG142)),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ROUND((ROUND((SUM(BH101:BH108) + SUM(BH128:BH136)),  2) + SUM(BH138:BH142)),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ROUND((ROUND((SUM(BI101:BI108) + SUM(BI128:BI136)),  2) + SUM(BI138:BI142)),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08 - VEDĽAJŠIE ROZPOČTOVÉ NÁKLADY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J128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775</v>
      </c>
      <c r="E97" s="133"/>
      <c r="F97" s="133"/>
      <c r="G97" s="133"/>
      <c r="H97" s="133"/>
      <c r="I97" s="133"/>
      <c r="J97" s="134">
        <f>J129</f>
        <v>0</v>
      </c>
      <c r="L97" s="131"/>
    </row>
    <row r="98" spans="1:65" s="9" customFormat="1" ht="21.75" customHeight="1">
      <c r="B98" s="131"/>
      <c r="D98" s="139" t="s">
        <v>142</v>
      </c>
      <c r="J98" s="140">
        <f>J137</f>
        <v>0</v>
      </c>
      <c r="L98" s="131"/>
    </row>
    <row r="99" spans="1:65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65" s="2" customFormat="1" ht="6.9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29.25" customHeight="1">
      <c r="A101" s="33"/>
      <c r="B101" s="34"/>
      <c r="C101" s="130" t="s">
        <v>143</v>
      </c>
      <c r="D101" s="33"/>
      <c r="E101" s="33"/>
      <c r="F101" s="33"/>
      <c r="G101" s="33"/>
      <c r="H101" s="33"/>
      <c r="I101" s="33"/>
      <c r="J101" s="141">
        <f>ROUND(J102 + J103 + J104 + J105 + J106 + J107,2)</f>
        <v>0</v>
      </c>
      <c r="K101" s="33"/>
      <c r="L101" s="46"/>
      <c r="N101" s="142" t="s">
        <v>39</v>
      </c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18" customHeight="1">
      <c r="A102" s="33"/>
      <c r="B102" s="143"/>
      <c r="C102" s="144"/>
      <c r="D102" s="278" t="s">
        <v>144</v>
      </c>
      <c r="E102" s="286"/>
      <c r="F102" s="286"/>
      <c r="G102" s="144"/>
      <c r="H102" s="144"/>
      <c r="I102" s="144"/>
      <c r="J102" s="98">
        <v>0</v>
      </c>
      <c r="K102" s="144"/>
      <c r="L102" s="146"/>
      <c r="M102" s="147"/>
      <c r="N102" s="148" t="s">
        <v>41</v>
      </c>
      <c r="O102" s="147"/>
      <c r="P102" s="147"/>
      <c r="Q102" s="147"/>
      <c r="R102" s="147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9" t="s">
        <v>145</v>
      </c>
      <c r="AZ102" s="147"/>
      <c r="BA102" s="147"/>
      <c r="BB102" s="147"/>
      <c r="BC102" s="147"/>
      <c r="BD102" s="147"/>
      <c r="BE102" s="150">
        <f t="shared" ref="BE102:BE107" si="0">IF(N102="základná",J102,0)</f>
        <v>0</v>
      </c>
      <c r="BF102" s="150">
        <f t="shared" ref="BF102:BF107" si="1">IF(N102="znížená",J102,0)</f>
        <v>0</v>
      </c>
      <c r="BG102" s="150">
        <f t="shared" ref="BG102:BG107" si="2">IF(N102="zákl. prenesená",J102,0)</f>
        <v>0</v>
      </c>
      <c r="BH102" s="150">
        <f t="shared" ref="BH102:BH107" si="3">IF(N102="zníž. prenesená",J102,0)</f>
        <v>0</v>
      </c>
      <c r="BI102" s="150">
        <f t="shared" ref="BI102:BI107" si="4">IF(N102="nulová",J102,0)</f>
        <v>0</v>
      </c>
      <c r="BJ102" s="149" t="s">
        <v>117</v>
      </c>
      <c r="BK102" s="147"/>
      <c r="BL102" s="147"/>
      <c r="BM102" s="147"/>
    </row>
    <row r="103" spans="1:65" s="2" customFormat="1" ht="18" customHeight="1">
      <c r="A103" s="33"/>
      <c r="B103" s="143"/>
      <c r="C103" s="144"/>
      <c r="D103" s="278" t="s">
        <v>146</v>
      </c>
      <c r="E103" s="286"/>
      <c r="F103" s="286"/>
      <c r="G103" s="144"/>
      <c r="H103" s="144"/>
      <c r="I103" s="144"/>
      <c r="J103" s="98">
        <v>0</v>
      </c>
      <c r="K103" s="144"/>
      <c r="L103" s="146"/>
      <c r="M103" s="147"/>
      <c r="N103" s="148" t="s">
        <v>41</v>
      </c>
      <c r="O103" s="147"/>
      <c r="P103" s="147"/>
      <c r="Q103" s="147"/>
      <c r="R103" s="147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9" t="s">
        <v>145</v>
      </c>
      <c r="AZ103" s="147"/>
      <c r="BA103" s="147"/>
      <c r="BB103" s="147"/>
      <c r="BC103" s="147"/>
      <c r="BD103" s="147"/>
      <c r="BE103" s="150">
        <f t="shared" si="0"/>
        <v>0</v>
      </c>
      <c r="BF103" s="150">
        <f t="shared" si="1"/>
        <v>0</v>
      </c>
      <c r="BG103" s="150">
        <f t="shared" si="2"/>
        <v>0</v>
      </c>
      <c r="BH103" s="150">
        <f t="shared" si="3"/>
        <v>0</v>
      </c>
      <c r="BI103" s="150">
        <f t="shared" si="4"/>
        <v>0</v>
      </c>
      <c r="BJ103" s="149" t="s">
        <v>117</v>
      </c>
      <c r="BK103" s="147"/>
      <c r="BL103" s="147"/>
      <c r="BM103" s="147"/>
    </row>
    <row r="104" spans="1:65" s="2" customFormat="1" ht="18" customHeight="1">
      <c r="A104" s="33"/>
      <c r="B104" s="143"/>
      <c r="C104" s="144"/>
      <c r="D104" s="278" t="s">
        <v>147</v>
      </c>
      <c r="E104" s="286"/>
      <c r="F104" s="286"/>
      <c r="G104" s="144"/>
      <c r="H104" s="144"/>
      <c r="I104" s="144"/>
      <c r="J104" s="98">
        <v>0</v>
      </c>
      <c r="K104" s="144"/>
      <c r="L104" s="146"/>
      <c r="M104" s="147"/>
      <c r="N104" s="148" t="s">
        <v>41</v>
      </c>
      <c r="O104" s="147"/>
      <c r="P104" s="147"/>
      <c r="Q104" s="147"/>
      <c r="R104" s="147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9" t="s">
        <v>145</v>
      </c>
      <c r="AZ104" s="147"/>
      <c r="BA104" s="147"/>
      <c r="BB104" s="147"/>
      <c r="BC104" s="147"/>
      <c r="BD104" s="147"/>
      <c r="BE104" s="150">
        <f t="shared" si="0"/>
        <v>0</v>
      </c>
      <c r="BF104" s="150">
        <f t="shared" si="1"/>
        <v>0</v>
      </c>
      <c r="BG104" s="150">
        <f t="shared" si="2"/>
        <v>0</v>
      </c>
      <c r="BH104" s="150">
        <f t="shared" si="3"/>
        <v>0</v>
      </c>
      <c r="BI104" s="150">
        <f t="shared" si="4"/>
        <v>0</v>
      </c>
      <c r="BJ104" s="149" t="s">
        <v>117</v>
      </c>
      <c r="BK104" s="147"/>
      <c r="BL104" s="147"/>
      <c r="BM104" s="147"/>
    </row>
    <row r="105" spans="1:65" s="2" customFormat="1" ht="18" customHeight="1">
      <c r="A105" s="33"/>
      <c r="B105" s="143"/>
      <c r="C105" s="144"/>
      <c r="D105" s="278" t="s">
        <v>148</v>
      </c>
      <c r="E105" s="286"/>
      <c r="F105" s="286"/>
      <c r="G105" s="144"/>
      <c r="H105" s="144"/>
      <c r="I105" s="144"/>
      <c r="J105" s="98">
        <v>0</v>
      </c>
      <c r="K105" s="144"/>
      <c r="L105" s="146"/>
      <c r="M105" s="147"/>
      <c r="N105" s="148" t="s">
        <v>41</v>
      </c>
      <c r="O105" s="147"/>
      <c r="P105" s="147"/>
      <c r="Q105" s="147"/>
      <c r="R105" s="147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9" t="s">
        <v>145</v>
      </c>
      <c r="AZ105" s="147"/>
      <c r="BA105" s="147"/>
      <c r="BB105" s="147"/>
      <c r="BC105" s="147"/>
      <c r="BD105" s="147"/>
      <c r="BE105" s="150">
        <f t="shared" si="0"/>
        <v>0</v>
      </c>
      <c r="BF105" s="150">
        <f t="shared" si="1"/>
        <v>0</v>
      </c>
      <c r="BG105" s="150">
        <f t="shared" si="2"/>
        <v>0</v>
      </c>
      <c r="BH105" s="150">
        <f t="shared" si="3"/>
        <v>0</v>
      </c>
      <c r="BI105" s="150">
        <f t="shared" si="4"/>
        <v>0</v>
      </c>
      <c r="BJ105" s="149" t="s">
        <v>117</v>
      </c>
      <c r="BK105" s="147"/>
      <c r="BL105" s="147"/>
      <c r="BM105" s="147"/>
    </row>
    <row r="106" spans="1:65" s="2" customFormat="1" ht="18" customHeight="1">
      <c r="A106" s="33"/>
      <c r="B106" s="143"/>
      <c r="C106" s="144"/>
      <c r="D106" s="278" t="s">
        <v>149</v>
      </c>
      <c r="E106" s="286"/>
      <c r="F106" s="286"/>
      <c r="G106" s="144"/>
      <c r="H106" s="144"/>
      <c r="I106" s="144"/>
      <c r="J106" s="98">
        <v>0</v>
      </c>
      <c r="K106" s="144"/>
      <c r="L106" s="146"/>
      <c r="M106" s="147"/>
      <c r="N106" s="148" t="s">
        <v>41</v>
      </c>
      <c r="O106" s="147"/>
      <c r="P106" s="147"/>
      <c r="Q106" s="147"/>
      <c r="R106" s="147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9" t="s">
        <v>145</v>
      </c>
      <c r="AZ106" s="147"/>
      <c r="BA106" s="147"/>
      <c r="BB106" s="147"/>
      <c r="BC106" s="147"/>
      <c r="BD106" s="147"/>
      <c r="BE106" s="150">
        <f t="shared" si="0"/>
        <v>0</v>
      </c>
      <c r="BF106" s="150">
        <f t="shared" si="1"/>
        <v>0</v>
      </c>
      <c r="BG106" s="150">
        <f t="shared" si="2"/>
        <v>0</v>
      </c>
      <c r="BH106" s="150">
        <f t="shared" si="3"/>
        <v>0</v>
      </c>
      <c r="BI106" s="150">
        <f t="shared" si="4"/>
        <v>0</v>
      </c>
      <c r="BJ106" s="149" t="s">
        <v>117</v>
      </c>
      <c r="BK106" s="147"/>
      <c r="BL106" s="147"/>
      <c r="BM106" s="147"/>
    </row>
    <row r="107" spans="1:65" s="2" customFormat="1" ht="18" customHeight="1">
      <c r="A107" s="33"/>
      <c r="B107" s="143"/>
      <c r="C107" s="144"/>
      <c r="D107" s="145" t="s">
        <v>150</v>
      </c>
      <c r="E107" s="144"/>
      <c r="F107" s="144"/>
      <c r="G107" s="144"/>
      <c r="H107" s="144"/>
      <c r="I107" s="144"/>
      <c r="J107" s="98">
        <f>ROUND(J30*T107,2)</f>
        <v>0</v>
      </c>
      <c r="K107" s="144"/>
      <c r="L107" s="146"/>
      <c r="M107" s="147"/>
      <c r="N107" s="148" t="s">
        <v>41</v>
      </c>
      <c r="O107" s="147"/>
      <c r="P107" s="147"/>
      <c r="Q107" s="147"/>
      <c r="R107" s="147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9" t="s">
        <v>151</v>
      </c>
      <c r="AZ107" s="147"/>
      <c r="BA107" s="147"/>
      <c r="BB107" s="147"/>
      <c r="BC107" s="147"/>
      <c r="BD107" s="147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117</v>
      </c>
      <c r="BK107" s="147"/>
      <c r="BL107" s="147"/>
      <c r="BM107" s="147"/>
    </row>
    <row r="108" spans="1:65" s="2" customForma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06" t="s">
        <v>114</v>
      </c>
      <c r="D109" s="107"/>
      <c r="E109" s="107"/>
      <c r="F109" s="107"/>
      <c r="G109" s="107"/>
      <c r="H109" s="107"/>
      <c r="I109" s="107"/>
      <c r="J109" s="108">
        <f>ROUND(J96+J101,2)</f>
        <v>0</v>
      </c>
      <c r="K109" s="107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0" t="s">
        <v>152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6.25" customHeight="1">
      <c r="A118" s="33"/>
      <c r="B118" s="34"/>
      <c r="C118" s="33"/>
      <c r="D118" s="33"/>
      <c r="E118" s="287" t="str">
        <f>E7</f>
        <v>REVITALIZÁCIA A OBNOVA VEREJNYCH PRIESTRANSTIEV ULIC M.TILLNERA A F.MALOVANEHO V MALACKACH</v>
      </c>
      <c r="F118" s="288"/>
      <c r="G118" s="288"/>
      <c r="H118" s="28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6" t="s">
        <v>127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81" t="str">
        <f>E9</f>
        <v>08 - VEDĽAJŠIE ROZPOČTOVÉ NÁKLADY</v>
      </c>
      <c r="F120" s="289"/>
      <c r="G120" s="289"/>
      <c r="H120" s="289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6" t="s">
        <v>19</v>
      </c>
      <c r="D122" s="33"/>
      <c r="E122" s="33"/>
      <c r="F122" s="24" t="str">
        <f>F12</f>
        <v>Malacky</v>
      </c>
      <c r="G122" s="33"/>
      <c r="H122" s="33"/>
      <c r="I122" s="26" t="s">
        <v>21</v>
      </c>
      <c r="J122" s="59" t="str">
        <f>IF(J12="","",J12)</f>
        <v>22. 2. 2022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6" t="s">
        <v>23</v>
      </c>
      <c r="D124" s="33"/>
      <c r="E124" s="33"/>
      <c r="F124" s="24" t="str">
        <f>E15</f>
        <v xml:space="preserve"> </v>
      </c>
      <c r="G124" s="33"/>
      <c r="H124" s="33"/>
      <c r="I124" s="26" t="s">
        <v>29</v>
      </c>
      <c r="J124" s="29" t="str">
        <f>E21</f>
        <v xml:space="preserve">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6" t="s">
        <v>27</v>
      </c>
      <c r="D125" s="33"/>
      <c r="E125" s="33"/>
      <c r="F125" s="24" t="str">
        <f>IF(E18="","",E18)</f>
        <v>Vyplň údaj</v>
      </c>
      <c r="G125" s="33"/>
      <c r="H125" s="33"/>
      <c r="I125" s="26" t="s">
        <v>31</v>
      </c>
      <c r="J125" s="29" t="str">
        <f>E24</f>
        <v xml:space="preserve">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1"/>
      <c r="B127" s="152"/>
      <c r="C127" s="153" t="s">
        <v>153</v>
      </c>
      <c r="D127" s="154" t="s">
        <v>60</v>
      </c>
      <c r="E127" s="154" t="s">
        <v>56</v>
      </c>
      <c r="F127" s="154" t="s">
        <v>57</v>
      </c>
      <c r="G127" s="154" t="s">
        <v>154</v>
      </c>
      <c r="H127" s="154" t="s">
        <v>155</v>
      </c>
      <c r="I127" s="154" t="s">
        <v>156</v>
      </c>
      <c r="J127" s="155" t="s">
        <v>132</v>
      </c>
      <c r="K127" s="156" t="s">
        <v>157</v>
      </c>
      <c r="L127" s="157"/>
      <c r="M127" s="66" t="s">
        <v>1</v>
      </c>
      <c r="N127" s="67" t="s">
        <v>39</v>
      </c>
      <c r="O127" s="67" t="s">
        <v>158</v>
      </c>
      <c r="P127" s="67" t="s">
        <v>159</v>
      </c>
      <c r="Q127" s="67" t="s">
        <v>160</v>
      </c>
      <c r="R127" s="67" t="s">
        <v>161</v>
      </c>
      <c r="S127" s="67" t="s">
        <v>162</v>
      </c>
      <c r="T127" s="68" t="s">
        <v>163</v>
      </c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</row>
    <row r="128" spans="1:63" s="2" customFormat="1" ht="22.9" customHeight="1">
      <c r="A128" s="33"/>
      <c r="B128" s="34"/>
      <c r="C128" s="73" t="s">
        <v>129</v>
      </c>
      <c r="D128" s="33"/>
      <c r="E128" s="33"/>
      <c r="F128" s="33"/>
      <c r="G128" s="33"/>
      <c r="H128" s="33"/>
      <c r="I128" s="33"/>
      <c r="J128" s="158">
        <f>BK128</f>
        <v>0</v>
      </c>
      <c r="K128" s="33"/>
      <c r="L128" s="34"/>
      <c r="M128" s="69"/>
      <c r="N128" s="60"/>
      <c r="O128" s="70"/>
      <c r="P128" s="159">
        <f>P129+P137</f>
        <v>0</v>
      </c>
      <c r="Q128" s="70"/>
      <c r="R128" s="159">
        <f>R129+R137</f>
        <v>0</v>
      </c>
      <c r="S128" s="70"/>
      <c r="T128" s="160">
        <f>T129+T137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74</v>
      </c>
      <c r="AU128" s="16" t="s">
        <v>134</v>
      </c>
      <c r="BK128" s="161">
        <f>BK129+BK137</f>
        <v>0</v>
      </c>
    </row>
    <row r="129" spans="1:65" s="12" customFormat="1" ht="25.9" customHeight="1">
      <c r="B129" s="162"/>
      <c r="D129" s="163" t="s">
        <v>74</v>
      </c>
      <c r="E129" s="164" t="s">
        <v>145</v>
      </c>
      <c r="F129" s="164" t="s">
        <v>776</v>
      </c>
      <c r="I129" s="165"/>
      <c r="J129" s="140">
        <f>BK129</f>
        <v>0</v>
      </c>
      <c r="L129" s="162"/>
      <c r="M129" s="166"/>
      <c r="N129" s="167"/>
      <c r="O129" s="167"/>
      <c r="P129" s="168">
        <f>SUM(P130:P136)</f>
        <v>0</v>
      </c>
      <c r="Q129" s="167"/>
      <c r="R129" s="168">
        <f>SUM(R130:R136)</f>
        <v>0</v>
      </c>
      <c r="S129" s="167"/>
      <c r="T129" s="169">
        <f>SUM(T130:T136)</f>
        <v>0</v>
      </c>
      <c r="AR129" s="163" t="s">
        <v>189</v>
      </c>
      <c r="AT129" s="170" t="s">
        <v>74</v>
      </c>
      <c r="AU129" s="170" t="s">
        <v>75</v>
      </c>
      <c r="AY129" s="163" t="s">
        <v>166</v>
      </c>
      <c r="BK129" s="171">
        <f>SUM(BK130:BK136)</f>
        <v>0</v>
      </c>
    </row>
    <row r="130" spans="1:65" s="2" customFormat="1" ht="37.9" customHeight="1">
      <c r="A130" s="33"/>
      <c r="B130" s="143"/>
      <c r="C130" s="174" t="s">
        <v>83</v>
      </c>
      <c r="D130" s="174" t="s">
        <v>168</v>
      </c>
      <c r="E130" s="175" t="s">
        <v>777</v>
      </c>
      <c r="F130" s="176" t="s">
        <v>778</v>
      </c>
      <c r="G130" s="177" t="s">
        <v>779</v>
      </c>
      <c r="H130" s="178">
        <v>1</v>
      </c>
      <c r="I130" s="179"/>
      <c r="J130" s="180">
        <f t="shared" ref="J130:J136" si="5">ROUND(I130*H130,2)</f>
        <v>0</v>
      </c>
      <c r="K130" s="181"/>
      <c r="L130" s="34"/>
      <c r="M130" s="182" t="s">
        <v>1</v>
      </c>
      <c r="N130" s="183" t="s">
        <v>41</v>
      </c>
      <c r="O130" s="62"/>
      <c r="P130" s="184">
        <f t="shared" ref="P130:P136" si="6">O130*H130</f>
        <v>0</v>
      </c>
      <c r="Q130" s="184">
        <v>0</v>
      </c>
      <c r="R130" s="184">
        <f t="shared" ref="R130:R136" si="7">Q130*H130</f>
        <v>0</v>
      </c>
      <c r="S130" s="184">
        <v>0</v>
      </c>
      <c r="T130" s="185">
        <f t="shared" ref="T130:T136" si="8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6" t="s">
        <v>780</v>
      </c>
      <c r="AT130" s="186" t="s">
        <v>168</v>
      </c>
      <c r="AU130" s="186" t="s">
        <v>83</v>
      </c>
      <c r="AY130" s="16" t="s">
        <v>166</v>
      </c>
      <c r="BE130" s="102">
        <f t="shared" ref="BE130:BE136" si="9">IF(N130="základná",J130,0)</f>
        <v>0</v>
      </c>
      <c r="BF130" s="102">
        <f t="shared" ref="BF130:BF136" si="10">IF(N130="znížená",J130,0)</f>
        <v>0</v>
      </c>
      <c r="BG130" s="102">
        <f t="shared" ref="BG130:BG136" si="11">IF(N130="zákl. prenesená",J130,0)</f>
        <v>0</v>
      </c>
      <c r="BH130" s="102">
        <f t="shared" ref="BH130:BH136" si="12">IF(N130="zníž. prenesená",J130,0)</f>
        <v>0</v>
      </c>
      <c r="BI130" s="102">
        <f t="shared" ref="BI130:BI136" si="13">IF(N130="nulová",J130,0)</f>
        <v>0</v>
      </c>
      <c r="BJ130" s="16" t="s">
        <v>117</v>
      </c>
      <c r="BK130" s="102">
        <f t="shared" ref="BK130:BK136" si="14">ROUND(I130*H130,2)</f>
        <v>0</v>
      </c>
      <c r="BL130" s="16" t="s">
        <v>780</v>
      </c>
      <c r="BM130" s="186" t="s">
        <v>781</v>
      </c>
    </row>
    <row r="131" spans="1:65" s="2" customFormat="1" ht="37.9" customHeight="1">
      <c r="A131" s="33"/>
      <c r="B131" s="143"/>
      <c r="C131" s="174" t="s">
        <v>117</v>
      </c>
      <c r="D131" s="174" t="s">
        <v>168</v>
      </c>
      <c r="E131" s="175" t="s">
        <v>782</v>
      </c>
      <c r="F131" s="176" t="s">
        <v>783</v>
      </c>
      <c r="G131" s="177" t="s">
        <v>779</v>
      </c>
      <c r="H131" s="178">
        <v>1</v>
      </c>
      <c r="I131" s="179"/>
      <c r="J131" s="180">
        <f t="shared" si="5"/>
        <v>0</v>
      </c>
      <c r="K131" s="181"/>
      <c r="L131" s="34"/>
      <c r="M131" s="182" t="s">
        <v>1</v>
      </c>
      <c r="N131" s="183" t="s">
        <v>41</v>
      </c>
      <c r="O131" s="62"/>
      <c r="P131" s="184">
        <f t="shared" si="6"/>
        <v>0</v>
      </c>
      <c r="Q131" s="184">
        <v>0</v>
      </c>
      <c r="R131" s="184">
        <f t="shared" si="7"/>
        <v>0</v>
      </c>
      <c r="S131" s="184">
        <v>0</v>
      </c>
      <c r="T131" s="185">
        <f t="shared" si="8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6" t="s">
        <v>780</v>
      </c>
      <c r="AT131" s="186" t="s">
        <v>168</v>
      </c>
      <c r="AU131" s="186" t="s">
        <v>83</v>
      </c>
      <c r="AY131" s="16" t="s">
        <v>166</v>
      </c>
      <c r="BE131" s="102">
        <f t="shared" si="9"/>
        <v>0</v>
      </c>
      <c r="BF131" s="102">
        <f t="shared" si="10"/>
        <v>0</v>
      </c>
      <c r="BG131" s="102">
        <f t="shared" si="11"/>
        <v>0</v>
      </c>
      <c r="BH131" s="102">
        <f t="shared" si="12"/>
        <v>0</v>
      </c>
      <c r="BI131" s="102">
        <f t="shared" si="13"/>
        <v>0</v>
      </c>
      <c r="BJ131" s="16" t="s">
        <v>117</v>
      </c>
      <c r="BK131" s="102">
        <f t="shared" si="14"/>
        <v>0</v>
      </c>
      <c r="BL131" s="16" t="s">
        <v>780</v>
      </c>
      <c r="BM131" s="186" t="s">
        <v>784</v>
      </c>
    </row>
    <row r="132" spans="1:65" s="2" customFormat="1" ht="37.9" customHeight="1">
      <c r="A132" s="33"/>
      <c r="B132" s="143"/>
      <c r="C132" s="174" t="s">
        <v>179</v>
      </c>
      <c r="D132" s="174" t="s">
        <v>168</v>
      </c>
      <c r="E132" s="175" t="s">
        <v>785</v>
      </c>
      <c r="F132" s="176" t="s">
        <v>786</v>
      </c>
      <c r="G132" s="177" t="s">
        <v>779</v>
      </c>
      <c r="H132" s="178">
        <v>1</v>
      </c>
      <c r="I132" s="179"/>
      <c r="J132" s="180">
        <f t="shared" si="5"/>
        <v>0</v>
      </c>
      <c r="K132" s="181"/>
      <c r="L132" s="34"/>
      <c r="M132" s="182" t="s">
        <v>1</v>
      </c>
      <c r="N132" s="183" t="s">
        <v>41</v>
      </c>
      <c r="O132" s="62"/>
      <c r="P132" s="184">
        <f t="shared" si="6"/>
        <v>0</v>
      </c>
      <c r="Q132" s="184">
        <v>0</v>
      </c>
      <c r="R132" s="184">
        <f t="shared" si="7"/>
        <v>0</v>
      </c>
      <c r="S132" s="184">
        <v>0</v>
      </c>
      <c r="T132" s="185">
        <f t="shared" si="8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6" t="s">
        <v>780</v>
      </c>
      <c r="AT132" s="186" t="s">
        <v>168</v>
      </c>
      <c r="AU132" s="186" t="s">
        <v>83</v>
      </c>
      <c r="AY132" s="16" t="s">
        <v>166</v>
      </c>
      <c r="BE132" s="102">
        <f t="shared" si="9"/>
        <v>0</v>
      </c>
      <c r="BF132" s="102">
        <f t="shared" si="10"/>
        <v>0</v>
      </c>
      <c r="BG132" s="102">
        <f t="shared" si="11"/>
        <v>0</v>
      </c>
      <c r="BH132" s="102">
        <f t="shared" si="12"/>
        <v>0</v>
      </c>
      <c r="BI132" s="102">
        <f t="shared" si="13"/>
        <v>0</v>
      </c>
      <c r="BJ132" s="16" t="s">
        <v>117</v>
      </c>
      <c r="BK132" s="102">
        <f t="shared" si="14"/>
        <v>0</v>
      </c>
      <c r="BL132" s="16" t="s">
        <v>780</v>
      </c>
      <c r="BM132" s="186" t="s">
        <v>787</v>
      </c>
    </row>
    <row r="133" spans="1:65" s="2" customFormat="1" ht="37.9" customHeight="1">
      <c r="A133" s="33"/>
      <c r="B133" s="143"/>
      <c r="C133" s="174" t="s">
        <v>172</v>
      </c>
      <c r="D133" s="174" t="s">
        <v>168</v>
      </c>
      <c r="E133" s="175" t="s">
        <v>788</v>
      </c>
      <c r="F133" s="176" t="s">
        <v>789</v>
      </c>
      <c r="G133" s="177" t="s">
        <v>779</v>
      </c>
      <c r="H133" s="178">
        <v>1</v>
      </c>
      <c r="I133" s="179"/>
      <c r="J133" s="180">
        <f t="shared" si="5"/>
        <v>0</v>
      </c>
      <c r="K133" s="181"/>
      <c r="L133" s="34"/>
      <c r="M133" s="182" t="s">
        <v>1</v>
      </c>
      <c r="N133" s="183" t="s">
        <v>41</v>
      </c>
      <c r="O133" s="62"/>
      <c r="P133" s="184">
        <f t="shared" si="6"/>
        <v>0</v>
      </c>
      <c r="Q133" s="184">
        <v>0</v>
      </c>
      <c r="R133" s="184">
        <f t="shared" si="7"/>
        <v>0</v>
      </c>
      <c r="S133" s="184">
        <v>0</v>
      </c>
      <c r="T133" s="185">
        <f t="shared" si="8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6" t="s">
        <v>780</v>
      </c>
      <c r="AT133" s="186" t="s">
        <v>168</v>
      </c>
      <c r="AU133" s="186" t="s">
        <v>83</v>
      </c>
      <c r="AY133" s="16" t="s">
        <v>166</v>
      </c>
      <c r="BE133" s="102">
        <f t="shared" si="9"/>
        <v>0</v>
      </c>
      <c r="BF133" s="102">
        <f t="shared" si="10"/>
        <v>0</v>
      </c>
      <c r="BG133" s="102">
        <f t="shared" si="11"/>
        <v>0</v>
      </c>
      <c r="BH133" s="102">
        <f t="shared" si="12"/>
        <v>0</v>
      </c>
      <c r="BI133" s="102">
        <f t="shared" si="13"/>
        <v>0</v>
      </c>
      <c r="BJ133" s="16" t="s">
        <v>117</v>
      </c>
      <c r="BK133" s="102">
        <f t="shared" si="14"/>
        <v>0</v>
      </c>
      <c r="BL133" s="16" t="s">
        <v>780</v>
      </c>
      <c r="BM133" s="186" t="s">
        <v>790</v>
      </c>
    </row>
    <row r="134" spans="1:65" s="2" customFormat="1" ht="37.9" customHeight="1">
      <c r="A134" s="33"/>
      <c r="B134" s="143"/>
      <c r="C134" s="174" t="s">
        <v>189</v>
      </c>
      <c r="D134" s="174" t="s">
        <v>168</v>
      </c>
      <c r="E134" s="175" t="s">
        <v>791</v>
      </c>
      <c r="F134" s="176" t="s">
        <v>792</v>
      </c>
      <c r="G134" s="177" t="s">
        <v>779</v>
      </c>
      <c r="H134" s="178">
        <v>1</v>
      </c>
      <c r="I134" s="179"/>
      <c r="J134" s="180">
        <f t="shared" si="5"/>
        <v>0</v>
      </c>
      <c r="K134" s="181"/>
      <c r="L134" s="34"/>
      <c r="M134" s="182" t="s">
        <v>1</v>
      </c>
      <c r="N134" s="183" t="s">
        <v>41</v>
      </c>
      <c r="O134" s="62"/>
      <c r="P134" s="184">
        <f t="shared" si="6"/>
        <v>0</v>
      </c>
      <c r="Q134" s="184">
        <v>0</v>
      </c>
      <c r="R134" s="184">
        <f t="shared" si="7"/>
        <v>0</v>
      </c>
      <c r="S134" s="184">
        <v>0</v>
      </c>
      <c r="T134" s="185">
        <f t="shared" si="8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6" t="s">
        <v>780</v>
      </c>
      <c r="AT134" s="186" t="s">
        <v>168</v>
      </c>
      <c r="AU134" s="186" t="s">
        <v>83</v>
      </c>
      <c r="AY134" s="16" t="s">
        <v>166</v>
      </c>
      <c r="BE134" s="102">
        <f t="shared" si="9"/>
        <v>0</v>
      </c>
      <c r="BF134" s="102">
        <f t="shared" si="10"/>
        <v>0</v>
      </c>
      <c r="BG134" s="102">
        <f t="shared" si="11"/>
        <v>0</v>
      </c>
      <c r="BH134" s="102">
        <f t="shared" si="12"/>
        <v>0</v>
      </c>
      <c r="BI134" s="102">
        <f t="shared" si="13"/>
        <v>0</v>
      </c>
      <c r="BJ134" s="16" t="s">
        <v>117</v>
      </c>
      <c r="BK134" s="102">
        <f t="shared" si="14"/>
        <v>0</v>
      </c>
      <c r="BL134" s="16" t="s">
        <v>780</v>
      </c>
      <c r="BM134" s="186" t="s">
        <v>793</v>
      </c>
    </row>
    <row r="135" spans="1:65" s="2" customFormat="1" ht="37.9" customHeight="1">
      <c r="A135" s="33"/>
      <c r="B135" s="143"/>
      <c r="C135" s="174" t="s">
        <v>193</v>
      </c>
      <c r="D135" s="174" t="s">
        <v>168</v>
      </c>
      <c r="E135" s="175" t="s">
        <v>794</v>
      </c>
      <c r="F135" s="176" t="s">
        <v>795</v>
      </c>
      <c r="G135" s="177" t="s">
        <v>779</v>
      </c>
      <c r="H135" s="178">
        <v>1</v>
      </c>
      <c r="I135" s="179"/>
      <c r="J135" s="180">
        <f t="shared" si="5"/>
        <v>0</v>
      </c>
      <c r="K135" s="181"/>
      <c r="L135" s="34"/>
      <c r="M135" s="182" t="s">
        <v>1</v>
      </c>
      <c r="N135" s="183" t="s">
        <v>41</v>
      </c>
      <c r="O135" s="62"/>
      <c r="P135" s="184">
        <f t="shared" si="6"/>
        <v>0</v>
      </c>
      <c r="Q135" s="184">
        <v>0</v>
      </c>
      <c r="R135" s="184">
        <f t="shared" si="7"/>
        <v>0</v>
      </c>
      <c r="S135" s="184">
        <v>0</v>
      </c>
      <c r="T135" s="185">
        <f t="shared" si="8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6" t="s">
        <v>780</v>
      </c>
      <c r="AT135" s="186" t="s">
        <v>168</v>
      </c>
      <c r="AU135" s="186" t="s">
        <v>83</v>
      </c>
      <c r="AY135" s="16" t="s">
        <v>166</v>
      </c>
      <c r="BE135" s="102">
        <f t="shared" si="9"/>
        <v>0</v>
      </c>
      <c r="BF135" s="102">
        <f t="shared" si="10"/>
        <v>0</v>
      </c>
      <c r="BG135" s="102">
        <f t="shared" si="11"/>
        <v>0</v>
      </c>
      <c r="BH135" s="102">
        <f t="shared" si="12"/>
        <v>0</v>
      </c>
      <c r="BI135" s="102">
        <f t="shared" si="13"/>
        <v>0</v>
      </c>
      <c r="BJ135" s="16" t="s">
        <v>117</v>
      </c>
      <c r="BK135" s="102">
        <f t="shared" si="14"/>
        <v>0</v>
      </c>
      <c r="BL135" s="16" t="s">
        <v>780</v>
      </c>
      <c r="BM135" s="186" t="s">
        <v>796</v>
      </c>
    </row>
    <row r="136" spans="1:65" s="2" customFormat="1" ht="37.9" customHeight="1">
      <c r="A136" s="33"/>
      <c r="B136" s="143"/>
      <c r="C136" s="174" t="s">
        <v>197</v>
      </c>
      <c r="D136" s="174" t="s">
        <v>168</v>
      </c>
      <c r="E136" s="175" t="s">
        <v>797</v>
      </c>
      <c r="F136" s="176" t="s">
        <v>798</v>
      </c>
      <c r="G136" s="177" t="s">
        <v>779</v>
      </c>
      <c r="H136" s="178">
        <v>1</v>
      </c>
      <c r="I136" s="179"/>
      <c r="J136" s="180">
        <f t="shared" si="5"/>
        <v>0</v>
      </c>
      <c r="K136" s="181"/>
      <c r="L136" s="34"/>
      <c r="M136" s="182" t="s">
        <v>1</v>
      </c>
      <c r="N136" s="183" t="s">
        <v>41</v>
      </c>
      <c r="O136" s="62"/>
      <c r="P136" s="184">
        <f t="shared" si="6"/>
        <v>0</v>
      </c>
      <c r="Q136" s="184">
        <v>0</v>
      </c>
      <c r="R136" s="184">
        <f t="shared" si="7"/>
        <v>0</v>
      </c>
      <c r="S136" s="184">
        <v>0</v>
      </c>
      <c r="T136" s="185">
        <f t="shared" si="8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6" t="s">
        <v>780</v>
      </c>
      <c r="AT136" s="186" t="s">
        <v>168</v>
      </c>
      <c r="AU136" s="186" t="s">
        <v>83</v>
      </c>
      <c r="AY136" s="16" t="s">
        <v>166</v>
      </c>
      <c r="BE136" s="102">
        <f t="shared" si="9"/>
        <v>0</v>
      </c>
      <c r="BF136" s="102">
        <f t="shared" si="10"/>
        <v>0</v>
      </c>
      <c r="BG136" s="102">
        <f t="shared" si="11"/>
        <v>0</v>
      </c>
      <c r="BH136" s="102">
        <f t="shared" si="12"/>
        <v>0</v>
      </c>
      <c r="BI136" s="102">
        <f t="shared" si="13"/>
        <v>0</v>
      </c>
      <c r="BJ136" s="16" t="s">
        <v>117</v>
      </c>
      <c r="BK136" s="102">
        <f t="shared" si="14"/>
        <v>0</v>
      </c>
      <c r="BL136" s="16" t="s">
        <v>780</v>
      </c>
      <c r="BM136" s="186" t="s">
        <v>799</v>
      </c>
    </row>
    <row r="137" spans="1:65" s="2" customFormat="1" ht="49.9" customHeight="1">
      <c r="A137" s="33"/>
      <c r="B137" s="34"/>
      <c r="C137" s="33"/>
      <c r="D137" s="33"/>
      <c r="E137" s="164" t="s">
        <v>386</v>
      </c>
      <c r="F137" s="164" t="s">
        <v>387</v>
      </c>
      <c r="G137" s="33"/>
      <c r="H137" s="33"/>
      <c r="I137" s="33"/>
      <c r="J137" s="140">
        <f t="shared" ref="J137:J142" si="15">BK137</f>
        <v>0</v>
      </c>
      <c r="K137" s="33"/>
      <c r="L137" s="34"/>
      <c r="M137" s="216"/>
      <c r="N137" s="217"/>
      <c r="O137" s="62"/>
      <c r="P137" s="62"/>
      <c r="Q137" s="62"/>
      <c r="R137" s="62"/>
      <c r="S137" s="62"/>
      <c r="T137" s="6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74</v>
      </c>
      <c r="AU137" s="16" t="s">
        <v>75</v>
      </c>
      <c r="AY137" s="16" t="s">
        <v>388</v>
      </c>
      <c r="BK137" s="102">
        <f>SUM(BK138:BK142)</f>
        <v>0</v>
      </c>
    </row>
    <row r="138" spans="1:65" s="2" customFormat="1" ht="16.350000000000001" customHeight="1">
      <c r="A138" s="33"/>
      <c r="B138" s="34"/>
      <c r="C138" s="218" t="s">
        <v>1</v>
      </c>
      <c r="D138" s="218" t="s">
        <v>168</v>
      </c>
      <c r="E138" s="219" t="s">
        <v>1</v>
      </c>
      <c r="F138" s="220" t="s">
        <v>1</v>
      </c>
      <c r="G138" s="221" t="s">
        <v>1</v>
      </c>
      <c r="H138" s="222"/>
      <c r="I138" s="223"/>
      <c r="J138" s="224">
        <f t="shared" si="15"/>
        <v>0</v>
      </c>
      <c r="K138" s="225"/>
      <c r="L138" s="34"/>
      <c r="M138" s="226" t="s">
        <v>1</v>
      </c>
      <c r="N138" s="227" t="s">
        <v>41</v>
      </c>
      <c r="O138" s="62"/>
      <c r="P138" s="62"/>
      <c r="Q138" s="62"/>
      <c r="R138" s="62"/>
      <c r="S138" s="62"/>
      <c r="T138" s="6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388</v>
      </c>
      <c r="AU138" s="16" t="s">
        <v>83</v>
      </c>
      <c r="AY138" s="16" t="s">
        <v>388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6" t="s">
        <v>117</v>
      </c>
      <c r="BK138" s="102">
        <f>I138*H138</f>
        <v>0</v>
      </c>
    </row>
    <row r="139" spans="1:65" s="2" customFormat="1" ht="16.350000000000001" customHeight="1">
      <c r="A139" s="33"/>
      <c r="B139" s="34"/>
      <c r="C139" s="218" t="s">
        <v>1</v>
      </c>
      <c r="D139" s="218" t="s">
        <v>168</v>
      </c>
      <c r="E139" s="219" t="s">
        <v>1</v>
      </c>
      <c r="F139" s="220" t="s">
        <v>1</v>
      </c>
      <c r="G139" s="221" t="s">
        <v>1</v>
      </c>
      <c r="H139" s="222"/>
      <c r="I139" s="223"/>
      <c r="J139" s="224">
        <f t="shared" si="15"/>
        <v>0</v>
      </c>
      <c r="K139" s="225"/>
      <c r="L139" s="34"/>
      <c r="M139" s="226" t="s">
        <v>1</v>
      </c>
      <c r="N139" s="227" t="s">
        <v>41</v>
      </c>
      <c r="O139" s="62"/>
      <c r="P139" s="62"/>
      <c r="Q139" s="62"/>
      <c r="R139" s="62"/>
      <c r="S139" s="62"/>
      <c r="T139" s="6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388</v>
      </c>
      <c r="AU139" s="16" t="s">
        <v>83</v>
      </c>
      <c r="AY139" s="16" t="s">
        <v>388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6" t="s">
        <v>117</v>
      </c>
      <c r="BK139" s="102">
        <f>I139*H139</f>
        <v>0</v>
      </c>
    </row>
    <row r="140" spans="1:65" s="2" customFormat="1" ht="16.350000000000001" customHeight="1">
      <c r="A140" s="33"/>
      <c r="B140" s="34"/>
      <c r="C140" s="218" t="s">
        <v>1</v>
      </c>
      <c r="D140" s="218" t="s">
        <v>168</v>
      </c>
      <c r="E140" s="219" t="s">
        <v>1</v>
      </c>
      <c r="F140" s="220" t="s">
        <v>1</v>
      </c>
      <c r="G140" s="221" t="s">
        <v>1</v>
      </c>
      <c r="H140" s="222"/>
      <c r="I140" s="223"/>
      <c r="J140" s="224">
        <f t="shared" si="15"/>
        <v>0</v>
      </c>
      <c r="K140" s="225"/>
      <c r="L140" s="34"/>
      <c r="M140" s="226" t="s">
        <v>1</v>
      </c>
      <c r="N140" s="227" t="s">
        <v>41</v>
      </c>
      <c r="O140" s="62"/>
      <c r="P140" s="62"/>
      <c r="Q140" s="62"/>
      <c r="R140" s="62"/>
      <c r="S140" s="62"/>
      <c r="T140" s="6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388</v>
      </c>
      <c r="AU140" s="16" t="s">
        <v>83</v>
      </c>
      <c r="AY140" s="16" t="s">
        <v>388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117</v>
      </c>
      <c r="BK140" s="102">
        <f>I140*H140</f>
        <v>0</v>
      </c>
    </row>
    <row r="141" spans="1:65" s="2" customFormat="1" ht="16.350000000000001" customHeight="1">
      <c r="A141" s="33"/>
      <c r="B141" s="34"/>
      <c r="C141" s="218" t="s">
        <v>1</v>
      </c>
      <c r="D141" s="218" t="s">
        <v>168</v>
      </c>
      <c r="E141" s="219" t="s">
        <v>1</v>
      </c>
      <c r="F141" s="220" t="s">
        <v>1</v>
      </c>
      <c r="G141" s="221" t="s">
        <v>1</v>
      </c>
      <c r="H141" s="222"/>
      <c r="I141" s="223"/>
      <c r="J141" s="224">
        <f t="shared" si="15"/>
        <v>0</v>
      </c>
      <c r="K141" s="225"/>
      <c r="L141" s="34"/>
      <c r="M141" s="226" t="s">
        <v>1</v>
      </c>
      <c r="N141" s="227" t="s">
        <v>41</v>
      </c>
      <c r="O141" s="62"/>
      <c r="P141" s="62"/>
      <c r="Q141" s="62"/>
      <c r="R141" s="62"/>
      <c r="S141" s="62"/>
      <c r="T141" s="6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388</v>
      </c>
      <c r="AU141" s="16" t="s">
        <v>83</v>
      </c>
      <c r="AY141" s="16" t="s">
        <v>388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6" t="s">
        <v>117</v>
      </c>
      <c r="BK141" s="102">
        <f>I141*H141</f>
        <v>0</v>
      </c>
    </row>
    <row r="142" spans="1:65" s="2" customFormat="1" ht="16.350000000000001" customHeight="1">
      <c r="A142" s="33"/>
      <c r="B142" s="34"/>
      <c r="C142" s="218" t="s">
        <v>1</v>
      </c>
      <c r="D142" s="218" t="s">
        <v>168</v>
      </c>
      <c r="E142" s="219" t="s">
        <v>1</v>
      </c>
      <c r="F142" s="220" t="s">
        <v>1</v>
      </c>
      <c r="G142" s="221" t="s">
        <v>1</v>
      </c>
      <c r="H142" s="222"/>
      <c r="I142" s="223"/>
      <c r="J142" s="224">
        <f t="shared" si="15"/>
        <v>0</v>
      </c>
      <c r="K142" s="225"/>
      <c r="L142" s="34"/>
      <c r="M142" s="226" t="s">
        <v>1</v>
      </c>
      <c r="N142" s="227" t="s">
        <v>41</v>
      </c>
      <c r="O142" s="228"/>
      <c r="P142" s="228"/>
      <c r="Q142" s="228"/>
      <c r="R142" s="228"/>
      <c r="S142" s="228"/>
      <c r="T142" s="229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388</v>
      </c>
      <c r="AU142" s="16" t="s">
        <v>83</v>
      </c>
      <c r="AY142" s="16" t="s">
        <v>388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117</v>
      </c>
      <c r="BK142" s="102">
        <f>I142*H142</f>
        <v>0</v>
      </c>
    </row>
    <row r="143" spans="1:65" s="2" customFormat="1" ht="6.95" customHeight="1">
      <c r="A143" s="33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34"/>
      <c r="M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</sheetData>
  <autoFilter ref="C127:K142" xr:uid="{00000000-0009-0000-0000-000008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8:D143" xr:uid="{00000000-0002-0000-0800-000000000000}">
      <formula1>"K, M"</formula1>
    </dataValidation>
    <dataValidation type="list" allowBlank="1" showInputMessage="1" showErrorMessage="1" error="Povolené sú hodnoty základná, znížená, nulová." sqref="N138:N143" xr:uid="{00000000-0002-0000-0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9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7"/>
      <c r="C3" s="18"/>
      <c r="D3" s="18"/>
      <c r="E3" s="18"/>
      <c r="F3" s="18"/>
      <c r="G3" s="18"/>
      <c r="H3" s="19"/>
    </row>
    <row r="4" spans="1:8" s="1" customFormat="1" ht="24.95" customHeight="1">
      <c r="B4" s="19"/>
      <c r="C4" s="20" t="s">
        <v>800</v>
      </c>
      <c r="H4" s="19"/>
    </row>
    <row r="5" spans="1:8" s="1" customFormat="1" ht="12" customHeight="1">
      <c r="B5" s="19"/>
      <c r="C5" s="23" t="s">
        <v>12</v>
      </c>
      <c r="D5" s="273" t="s">
        <v>13</v>
      </c>
      <c r="E5" s="246"/>
      <c r="F5" s="246"/>
      <c r="H5" s="19"/>
    </row>
    <row r="6" spans="1:8" s="1" customFormat="1" ht="36.950000000000003" customHeight="1">
      <c r="B6" s="19"/>
      <c r="C6" s="25" t="s">
        <v>15</v>
      </c>
      <c r="D6" s="270" t="s">
        <v>16</v>
      </c>
      <c r="E6" s="246"/>
      <c r="F6" s="246"/>
      <c r="H6" s="19"/>
    </row>
    <row r="7" spans="1:8" s="1" customFormat="1" ht="24.75" customHeight="1">
      <c r="B7" s="19"/>
      <c r="C7" s="26" t="s">
        <v>21</v>
      </c>
      <c r="D7" s="59" t="str">
        <f>'Rekapitulácia stavby'!AN8</f>
        <v>22. 2. 2022</v>
      </c>
      <c r="H7" s="19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51"/>
      <c r="B9" s="152"/>
      <c r="C9" s="153" t="s">
        <v>56</v>
      </c>
      <c r="D9" s="154" t="s">
        <v>57</v>
      </c>
      <c r="E9" s="154" t="s">
        <v>154</v>
      </c>
      <c r="F9" s="155" t="s">
        <v>801</v>
      </c>
      <c r="G9" s="151"/>
      <c r="H9" s="152"/>
    </row>
    <row r="10" spans="1:8" s="2" customFormat="1" ht="26.45" customHeight="1">
      <c r="A10" s="33"/>
      <c r="B10" s="34"/>
      <c r="C10" s="230" t="s">
        <v>802</v>
      </c>
      <c r="D10" s="230" t="s">
        <v>81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31" t="s">
        <v>340</v>
      </c>
      <c r="D11" s="232" t="s">
        <v>1</v>
      </c>
      <c r="E11" s="233" t="s">
        <v>1</v>
      </c>
      <c r="F11" s="234">
        <v>76</v>
      </c>
      <c r="G11" s="33"/>
      <c r="H11" s="34"/>
    </row>
    <row r="12" spans="1:8" s="2" customFormat="1" ht="16.899999999999999" customHeight="1">
      <c r="A12" s="33"/>
      <c r="B12" s="34"/>
      <c r="C12" s="235" t="s">
        <v>340</v>
      </c>
      <c r="D12" s="235" t="s">
        <v>341</v>
      </c>
      <c r="E12" s="16" t="s">
        <v>1</v>
      </c>
      <c r="F12" s="236">
        <v>76</v>
      </c>
      <c r="G12" s="33"/>
      <c r="H12" s="34"/>
    </row>
    <row r="13" spans="1:8" s="2" customFormat="1" ht="16.899999999999999" customHeight="1">
      <c r="A13" s="33"/>
      <c r="B13" s="34"/>
      <c r="C13" s="231" t="s">
        <v>125</v>
      </c>
      <c r="D13" s="232" t="s">
        <v>1</v>
      </c>
      <c r="E13" s="233" t="s">
        <v>1</v>
      </c>
      <c r="F13" s="234">
        <v>125</v>
      </c>
      <c r="G13" s="33"/>
      <c r="H13" s="34"/>
    </row>
    <row r="14" spans="1:8" s="2" customFormat="1" ht="16.899999999999999" customHeight="1">
      <c r="A14" s="33"/>
      <c r="B14" s="34"/>
      <c r="C14" s="235" t="s">
        <v>125</v>
      </c>
      <c r="D14" s="235" t="s">
        <v>339</v>
      </c>
      <c r="E14" s="16" t="s">
        <v>1</v>
      </c>
      <c r="F14" s="236">
        <v>125</v>
      </c>
      <c r="G14" s="33"/>
      <c r="H14" s="34"/>
    </row>
    <row r="15" spans="1:8" s="2" customFormat="1" ht="16.899999999999999" customHeight="1">
      <c r="A15" s="33"/>
      <c r="B15" s="34"/>
      <c r="C15" s="237" t="s">
        <v>803</v>
      </c>
      <c r="D15" s="33"/>
      <c r="E15" s="33"/>
      <c r="F15" s="33"/>
      <c r="G15" s="33"/>
      <c r="H15" s="34"/>
    </row>
    <row r="16" spans="1:8" s="2" customFormat="1" ht="22.5">
      <c r="A16" s="33"/>
      <c r="B16" s="34"/>
      <c r="C16" s="235" t="s">
        <v>336</v>
      </c>
      <c r="D16" s="235" t="s">
        <v>337</v>
      </c>
      <c r="E16" s="16" t="s">
        <v>182</v>
      </c>
      <c r="F16" s="236">
        <v>201</v>
      </c>
      <c r="G16" s="33"/>
      <c r="H16" s="34"/>
    </row>
    <row r="17" spans="1:8" s="2" customFormat="1" ht="16.899999999999999" customHeight="1">
      <c r="A17" s="33"/>
      <c r="B17" s="34"/>
      <c r="C17" s="235" t="s">
        <v>284</v>
      </c>
      <c r="D17" s="235" t="s">
        <v>285</v>
      </c>
      <c r="E17" s="16" t="s">
        <v>182</v>
      </c>
      <c r="F17" s="236">
        <v>125</v>
      </c>
      <c r="G17" s="33"/>
      <c r="H17" s="34"/>
    </row>
    <row r="18" spans="1:8" s="2" customFormat="1" ht="16.899999999999999" customHeight="1">
      <c r="A18" s="33"/>
      <c r="B18" s="34"/>
      <c r="C18" s="235" t="s">
        <v>348</v>
      </c>
      <c r="D18" s="235" t="s">
        <v>349</v>
      </c>
      <c r="E18" s="16" t="s">
        <v>182</v>
      </c>
      <c r="F18" s="236">
        <v>125</v>
      </c>
      <c r="G18" s="33"/>
      <c r="H18" s="34"/>
    </row>
    <row r="19" spans="1:8" s="2" customFormat="1" ht="16.899999999999999" customHeight="1">
      <c r="A19" s="33"/>
      <c r="B19" s="34"/>
      <c r="C19" s="231" t="s">
        <v>276</v>
      </c>
      <c r="D19" s="232" t="s">
        <v>1</v>
      </c>
      <c r="E19" s="233" t="s">
        <v>1</v>
      </c>
      <c r="F19" s="234">
        <v>737</v>
      </c>
      <c r="G19" s="33"/>
      <c r="H19" s="34"/>
    </row>
    <row r="20" spans="1:8" s="2" customFormat="1" ht="16.899999999999999" customHeight="1">
      <c r="A20" s="33"/>
      <c r="B20" s="34"/>
      <c r="C20" s="235" t="s">
        <v>276</v>
      </c>
      <c r="D20" s="235" t="s">
        <v>277</v>
      </c>
      <c r="E20" s="16" t="s">
        <v>1</v>
      </c>
      <c r="F20" s="236">
        <v>737</v>
      </c>
      <c r="G20" s="33"/>
      <c r="H20" s="34"/>
    </row>
    <row r="21" spans="1:8" s="2" customFormat="1" ht="16.899999999999999" customHeight="1">
      <c r="A21" s="33"/>
      <c r="B21" s="34"/>
      <c r="C21" s="231" t="s">
        <v>118</v>
      </c>
      <c r="D21" s="232" t="s">
        <v>1</v>
      </c>
      <c r="E21" s="233" t="s">
        <v>1</v>
      </c>
      <c r="F21" s="234">
        <v>1242</v>
      </c>
      <c r="G21" s="33"/>
      <c r="H21" s="34"/>
    </row>
    <row r="22" spans="1:8" s="2" customFormat="1" ht="16.899999999999999" customHeight="1">
      <c r="A22" s="33"/>
      <c r="B22" s="34"/>
      <c r="C22" s="235" t="s">
        <v>1</v>
      </c>
      <c r="D22" s="235" t="s">
        <v>119</v>
      </c>
      <c r="E22" s="16" t="s">
        <v>1</v>
      </c>
      <c r="F22" s="236">
        <v>1242</v>
      </c>
      <c r="G22" s="33"/>
      <c r="H22" s="34"/>
    </row>
    <row r="23" spans="1:8" s="2" customFormat="1" ht="16.899999999999999" customHeight="1">
      <c r="A23" s="33"/>
      <c r="B23" s="34"/>
      <c r="C23" s="235" t="s">
        <v>118</v>
      </c>
      <c r="D23" s="235" t="s">
        <v>175</v>
      </c>
      <c r="E23" s="16" t="s">
        <v>1</v>
      </c>
      <c r="F23" s="236">
        <v>1242</v>
      </c>
      <c r="G23" s="33"/>
      <c r="H23" s="34"/>
    </row>
    <row r="24" spans="1:8" s="2" customFormat="1" ht="16.899999999999999" customHeight="1">
      <c r="A24" s="33"/>
      <c r="B24" s="34"/>
      <c r="C24" s="237" t="s">
        <v>803</v>
      </c>
      <c r="D24" s="33"/>
      <c r="E24" s="33"/>
      <c r="F24" s="33"/>
      <c r="G24" s="33"/>
      <c r="H24" s="34"/>
    </row>
    <row r="25" spans="1:8" s="2" customFormat="1" ht="22.5">
      <c r="A25" s="33"/>
      <c r="B25" s="34"/>
      <c r="C25" s="235" t="s">
        <v>169</v>
      </c>
      <c r="D25" s="235" t="s">
        <v>170</v>
      </c>
      <c r="E25" s="16" t="s">
        <v>171</v>
      </c>
      <c r="F25" s="236">
        <v>1242</v>
      </c>
      <c r="G25" s="33"/>
      <c r="H25" s="34"/>
    </row>
    <row r="26" spans="1:8" s="2" customFormat="1" ht="16.899999999999999" customHeight="1">
      <c r="A26" s="33"/>
      <c r="B26" s="34"/>
      <c r="C26" s="235" t="s">
        <v>231</v>
      </c>
      <c r="D26" s="235" t="s">
        <v>232</v>
      </c>
      <c r="E26" s="16" t="s">
        <v>171</v>
      </c>
      <c r="F26" s="236">
        <v>1377</v>
      </c>
      <c r="G26" s="33"/>
      <c r="H26" s="34"/>
    </row>
    <row r="27" spans="1:8" s="2" customFormat="1" ht="16.899999999999999" customHeight="1">
      <c r="A27" s="33"/>
      <c r="B27" s="34"/>
      <c r="C27" s="231" t="s">
        <v>279</v>
      </c>
      <c r="D27" s="232" t="s">
        <v>1</v>
      </c>
      <c r="E27" s="233" t="s">
        <v>1</v>
      </c>
      <c r="F27" s="234">
        <v>40</v>
      </c>
      <c r="G27" s="33"/>
      <c r="H27" s="34"/>
    </row>
    <row r="28" spans="1:8" s="2" customFormat="1" ht="16.899999999999999" customHeight="1">
      <c r="A28" s="33"/>
      <c r="B28" s="34"/>
      <c r="C28" s="235" t="s">
        <v>279</v>
      </c>
      <c r="D28" s="235" t="s">
        <v>280</v>
      </c>
      <c r="E28" s="16" t="s">
        <v>1</v>
      </c>
      <c r="F28" s="236">
        <v>40</v>
      </c>
      <c r="G28" s="33"/>
      <c r="H28" s="34"/>
    </row>
    <row r="29" spans="1:8" s="2" customFormat="1" ht="16.899999999999999" customHeight="1">
      <c r="A29" s="33"/>
      <c r="B29" s="34"/>
      <c r="C29" s="231" t="s">
        <v>123</v>
      </c>
      <c r="D29" s="232" t="s">
        <v>1</v>
      </c>
      <c r="E29" s="233" t="s">
        <v>1</v>
      </c>
      <c r="F29" s="234">
        <v>80</v>
      </c>
      <c r="G29" s="33"/>
      <c r="H29" s="34"/>
    </row>
    <row r="30" spans="1:8" s="2" customFormat="1" ht="16.899999999999999" customHeight="1">
      <c r="A30" s="33"/>
      <c r="B30" s="34"/>
      <c r="C30" s="235" t="s">
        <v>123</v>
      </c>
      <c r="D30" s="235" t="s">
        <v>278</v>
      </c>
      <c r="E30" s="16" t="s">
        <v>1</v>
      </c>
      <c r="F30" s="236">
        <v>80</v>
      </c>
      <c r="G30" s="33"/>
      <c r="H30" s="34"/>
    </row>
    <row r="31" spans="1:8" s="2" customFormat="1" ht="16.899999999999999" customHeight="1">
      <c r="A31" s="33"/>
      <c r="B31" s="34"/>
      <c r="C31" s="237" t="s">
        <v>803</v>
      </c>
      <c r="D31" s="33"/>
      <c r="E31" s="33"/>
      <c r="F31" s="33"/>
      <c r="G31" s="33"/>
      <c r="H31" s="34"/>
    </row>
    <row r="32" spans="1:8" s="2" customFormat="1" ht="22.5">
      <c r="A32" s="33"/>
      <c r="B32" s="34"/>
      <c r="C32" s="235" t="s">
        <v>272</v>
      </c>
      <c r="D32" s="235" t="s">
        <v>273</v>
      </c>
      <c r="E32" s="16" t="s">
        <v>171</v>
      </c>
      <c r="F32" s="236">
        <v>1373</v>
      </c>
      <c r="G32" s="33"/>
      <c r="H32" s="34"/>
    </row>
    <row r="33" spans="1:8" s="2" customFormat="1" ht="16.899999999999999" customHeight="1">
      <c r="A33" s="33"/>
      <c r="B33" s="34"/>
      <c r="C33" s="235" t="s">
        <v>217</v>
      </c>
      <c r="D33" s="235" t="s">
        <v>218</v>
      </c>
      <c r="E33" s="16" t="s">
        <v>171</v>
      </c>
      <c r="F33" s="236">
        <v>580</v>
      </c>
      <c r="G33" s="33"/>
      <c r="H33" s="34"/>
    </row>
    <row r="34" spans="1:8" s="2" customFormat="1" ht="22.5">
      <c r="A34" s="33"/>
      <c r="B34" s="34"/>
      <c r="C34" s="235" t="s">
        <v>268</v>
      </c>
      <c r="D34" s="235" t="s">
        <v>269</v>
      </c>
      <c r="E34" s="16" t="s">
        <v>171</v>
      </c>
      <c r="F34" s="236">
        <v>80</v>
      </c>
      <c r="G34" s="33"/>
      <c r="H34" s="34"/>
    </row>
    <row r="35" spans="1:8" s="2" customFormat="1" ht="16.899999999999999" customHeight="1">
      <c r="A35" s="33"/>
      <c r="B35" s="34"/>
      <c r="C35" s="231" t="s">
        <v>281</v>
      </c>
      <c r="D35" s="232" t="s">
        <v>1</v>
      </c>
      <c r="E35" s="233" t="s">
        <v>1</v>
      </c>
      <c r="F35" s="234">
        <v>498</v>
      </c>
      <c r="G35" s="33"/>
      <c r="H35" s="34"/>
    </row>
    <row r="36" spans="1:8" s="2" customFormat="1" ht="16.899999999999999" customHeight="1">
      <c r="A36" s="33"/>
      <c r="B36" s="34"/>
      <c r="C36" s="235" t="s">
        <v>281</v>
      </c>
      <c r="D36" s="235" t="s">
        <v>282</v>
      </c>
      <c r="E36" s="16" t="s">
        <v>1</v>
      </c>
      <c r="F36" s="236">
        <v>498</v>
      </c>
      <c r="G36" s="33"/>
      <c r="H36" s="34"/>
    </row>
    <row r="37" spans="1:8" s="2" customFormat="1" ht="16.899999999999999" customHeight="1">
      <c r="A37" s="33"/>
      <c r="B37" s="34"/>
      <c r="C37" s="231" t="s">
        <v>121</v>
      </c>
      <c r="D37" s="232" t="s">
        <v>1</v>
      </c>
      <c r="E37" s="233" t="s">
        <v>1</v>
      </c>
      <c r="F37" s="234">
        <v>18</v>
      </c>
      <c r="G37" s="33"/>
      <c r="H37" s="34"/>
    </row>
    <row r="38" spans="1:8" s="2" customFormat="1" ht="16.899999999999999" customHeight="1">
      <c r="A38" s="33"/>
      <c r="B38" s="34"/>
      <c r="C38" s="235" t="s">
        <v>121</v>
      </c>
      <c r="D38" s="235" t="s">
        <v>275</v>
      </c>
      <c r="E38" s="16" t="s">
        <v>1</v>
      </c>
      <c r="F38" s="236">
        <v>18</v>
      </c>
      <c r="G38" s="33"/>
      <c r="H38" s="34"/>
    </row>
    <row r="39" spans="1:8" s="2" customFormat="1" ht="16.899999999999999" customHeight="1">
      <c r="A39" s="33"/>
      <c r="B39" s="34"/>
      <c r="C39" s="237" t="s">
        <v>803</v>
      </c>
      <c r="D39" s="33"/>
      <c r="E39" s="33"/>
      <c r="F39" s="33"/>
      <c r="G39" s="33"/>
      <c r="H39" s="34"/>
    </row>
    <row r="40" spans="1:8" s="2" customFormat="1" ht="22.5">
      <c r="A40" s="33"/>
      <c r="B40" s="34"/>
      <c r="C40" s="235" t="s">
        <v>272</v>
      </c>
      <c r="D40" s="235" t="s">
        <v>273</v>
      </c>
      <c r="E40" s="16" t="s">
        <v>171</v>
      </c>
      <c r="F40" s="236">
        <v>1373</v>
      </c>
      <c r="G40" s="33"/>
      <c r="H40" s="34"/>
    </row>
    <row r="41" spans="1:8" s="2" customFormat="1" ht="16.899999999999999" customHeight="1">
      <c r="A41" s="33"/>
      <c r="B41" s="34"/>
      <c r="C41" s="235" t="s">
        <v>217</v>
      </c>
      <c r="D41" s="235" t="s">
        <v>218</v>
      </c>
      <c r="E41" s="16" t="s">
        <v>171</v>
      </c>
      <c r="F41" s="236">
        <v>580</v>
      </c>
      <c r="G41" s="33"/>
      <c r="H41" s="34"/>
    </row>
    <row r="42" spans="1:8" s="2" customFormat="1" ht="16.899999999999999" customHeight="1">
      <c r="A42" s="33"/>
      <c r="B42" s="34"/>
      <c r="C42" s="231" t="s">
        <v>115</v>
      </c>
      <c r="D42" s="232" t="s">
        <v>1</v>
      </c>
      <c r="E42" s="233" t="s">
        <v>1</v>
      </c>
      <c r="F42" s="234">
        <v>48.6</v>
      </c>
      <c r="G42" s="33"/>
      <c r="H42" s="34"/>
    </row>
    <row r="43" spans="1:8" s="2" customFormat="1" ht="16.899999999999999" customHeight="1">
      <c r="A43" s="33"/>
      <c r="B43" s="34"/>
      <c r="C43" s="235" t="s">
        <v>1</v>
      </c>
      <c r="D43" s="235" t="s">
        <v>188</v>
      </c>
      <c r="E43" s="16" t="s">
        <v>1</v>
      </c>
      <c r="F43" s="236">
        <v>48.6</v>
      </c>
      <c r="G43" s="33"/>
      <c r="H43" s="34"/>
    </row>
    <row r="44" spans="1:8" s="2" customFormat="1" ht="16.899999999999999" customHeight="1">
      <c r="A44" s="33"/>
      <c r="B44" s="34"/>
      <c r="C44" s="235" t="s">
        <v>115</v>
      </c>
      <c r="D44" s="235" t="s">
        <v>175</v>
      </c>
      <c r="E44" s="16" t="s">
        <v>1</v>
      </c>
      <c r="F44" s="236">
        <v>48.6</v>
      </c>
      <c r="G44" s="33"/>
      <c r="H44" s="34"/>
    </row>
    <row r="45" spans="1:8" s="2" customFormat="1" ht="16.899999999999999" customHeight="1">
      <c r="A45" s="33"/>
      <c r="B45" s="34"/>
      <c r="C45" s="237" t="s">
        <v>803</v>
      </c>
      <c r="D45" s="33"/>
      <c r="E45" s="33"/>
      <c r="F45" s="33"/>
      <c r="G45" s="33"/>
      <c r="H45" s="34"/>
    </row>
    <row r="46" spans="1:8" s="2" customFormat="1" ht="16.899999999999999" customHeight="1">
      <c r="A46" s="33"/>
      <c r="B46" s="34"/>
      <c r="C46" s="235" t="s">
        <v>184</v>
      </c>
      <c r="D46" s="235" t="s">
        <v>185</v>
      </c>
      <c r="E46" s="16" t="s">
        <v>186</v>
      </c>
      <c r="F46" s="236">
        <v>48.6</v>
      </c>
      <c r="G46" s="33"/>
      <c r="H46" s="34"/>
    </row>
    <row r="47" spans="1:8" s="2" customFormat="1" ht="16.899999999999999" customHeight="1">
      <c r="A47" s="33"/>
      <c r="B47" s="34"/>
      <c r="C47" s="235" t="s">
        <v>190</v>
      </c>
      <c r="D47" s="235" t="s">
        <v>191</v>
      </c>
      <c r="E47" s="16" t="s">
        <v>186</v>
      </c>
      <c r="F47" s="236">
        <v>48.6</v>
      </c>
      <c r="G47" s="33"/>
      <c r="H47" s="34"/>
    </row>
    <row r="48" spans="1:8" s="2" customFormat="1" ht="22.5">
      <c r="A48" s="33"/>
      <c r="B48" s="34"/>
      <c r="C48" s="235" t="s">
        <v>194</v>
      </c>
      <c r="D48" s="235" t="s">
        <v>195</v>
      </c>
      <c r="E48" s="16" t="s">
        <v>186</v>
      </c>
      <c r="F48" s="236">
        <v>48.6</v>
      </c>
      <c r="G48" s="33"/>
      <c r="H48" s="34"/>
    </row>
    <row r="49" spans="1:8" s="2" customFormat="1" ht="22.5">
      <c r="A49" s="33"/>
      <c r="B49" s="34"/>
      <c r="C49" s="235" t="s">
        <v>198</v>
      </c>
      <c r="D49" s="235" t="s">
        <v>199</v>
      </c>
      <c r="E49" s="16" t="s">
        <v>186</v>
      </c>
      <c r="F49" s="236">
        <v>631.79999999999995</v>
      </c>
      <c r="G49" s="33"/>
      <c r="H49" s="34"/>
    </row>
    <row r="50" spans="1:8" s="2" customFormat="1" ht="16.899999999999999" customHeight="1">
      <c r="A50" s="33"/>
      <c r="B50" s="34"/>
      <c r="C50" s="235" t="s">
        <v>203</v>
      </c>
      <c r="D50" s="235" t="s">
        <v>204</v>
      </c>
      <c r="E50" s="16" t="s">
        <v>186</v>
      </c>
      <c r="F50" s="236">
        <v>48.6</v>
      </c>
      <c r="G50" s="33"/>
      <c r="H50" s="34"/>
    </row>
    <row r="51" spans="1:8" s="2" customFormat="1" ht="16.899999999999999" customHeight="1">
      <c r="A51" s="33"/>
      <c r="B51" s="34"/>
      <c r="C51" s="235" t="s">
        <v>207</v>
      </c>
      <c r="D51" s="235" t="s">
        <v>208</v>
      </c>
      <c r="E51" s="16" t="s">
        <v>186</v>
      </c>
      <c r="F51" s="236">
        <v>48.6</v>
      </c>
      <c r="G51" s="33"/>
      <c r="H51" s="34"/>
    </row>
    <row r="52" spans="1:8" s="2" customFormat="1" ht="16.899999999999999" customHeight="1">
      <c r="A52" s="33"/>
      <c r="B52" s="34"/>
      <c r="C52" s="235" t="s">
        <v>211</v>
      </c>
      <c r="D52" s="235" t="s">
        <v>212</v>
      </c>
      <c r="E52" s="16" t="s">
        <v>213</v>
      </c>
      <c r="F52" s="236">
        <v>82.62</v>
      </c>
      <c r="G52" s="33"/>
      <c r="H52" s="34"/>
    </row>
    <row r="53" spans="1:8" s="2" customFormat="1" ht="16.899999999999999" customHeight="1">
      <c r="A53" s="33"/>
      <c r="B53" s="34"/>
      <c r="C53" s="235" t="s">
        <v>231</v>
      </c>
      <c r="D53" s="235" t="s">
        <v>232</v>
      </c>
      <c r="E53" s="16" t="s">
        <v>171</v>
      </c>
      <c r="F53" s="236">
        <v>1377</v>
      </c>
      <c r="G53" s="33"/>
      <c r="H53" s="34"/>
    </row>
    <row r="54" spans="1:8" s="2" customFormat="1" ht="26.45" customHeight="1">
      <c r="A54" s="33"/>
      <c r="B54" s="34"/>
      <c r="C54" s="230" t="s">
        <v>804</v>
      </c>
      <c r="D54" s="230" t="s">
        <v>86</v>
      </c>
      <c r="E54" s="33"/>
      <c r="F54" s="33"/>
      <c r="G54" s="33"/>
      <c r="H54" s="34"/>
    </row>
    <row r="55" spans="1:8" s="2" customFormat="1" ht="16.899999999999999" customHeight="1">
      <c r="A55" s="33"/>
      <c r="B55" s="34"/>
      <c r="C55" s="231" t="s">
        <v>340</v>
      </c>
      <c r="D55" s="232" t="s">
        <v>1</v>
      </c>
      <c r="E55" s="233" t="s">
        <v>1</v>
      </c>
      <c r="F55" s="234">
        <v>64</v>
      </c>
      <c r="G55" s="33"/>
      <c r="H55" s="34"/>
    </row>
    <row r="56" spans="1:8" s="2" customFormat="1" ht="16.899999999999999" customHeight="1">
      <c r="A56" s="33"/>
      <c r="B56" s="34"/>
      <c r="C56" s="235" t="s">
        <v>340</v>
      </c>
      <c r="D56" s="235" t="s">
        <v>424</v>
      </c>
      <c r="E56" s="16" t="s">
        <v>1</v>
      </c>
      <c r="F56" s="236">
        <v>64</v>
      </c>
      <c r="G56" s="33"/>
      <c r="H56" s="34"/>
    </row>
    <row r="57" spans="1:8" s="2" customFormat="1" ht="16.899999999999999" customHeight="1">
      <c r="A57" s="33"/>
      <c r="B57" s="34"/>
      <c r="C57" s="231" t="s">
        <v>125</v>
      </c>
      <c r="D57" s="232" t="s">
        <v>1</v>
      </c>
      <c r="E57" s="233" t="s">
        <v>1</v>
      </c>
      <c r="F57" s="234">
        <v>111</v>
      </c>
      <c r="G57" s="33"/>
      <c r="H57" s="34"/>
    </row>
    <row r="58" spans="1:8" s="2" customFormat="1" ht="16.899999999999999" customHeight="1">
      <c r="A58" s="33"/>
      <c r="B58" s="34"/>
      <c r="C58" s="235" t="s">
        <v>125</v>
      </c>
      <c r="D58" s="235" t="s">
        <v>423</v>
      </c>
      <c r="E58" s="16" t="s">
        <v>1</v>
      </c>
      <c r="F58" s="236">
        <v>111</v>
      </c>
      <c r="G58" s="33"/>
      <c r="H58" s="34"/>
    </row>
    <row r="59" spans="1:8" s="2" customFormat="1" ht="16.899999999999999" customHeight="1">
      <c r="A59" s="33"/>
      <c r="B59" s="34"/>
      <c r="C59" s="237" t="s">
        <v>803</v>
      </c>
      <c r="D59" s="33"/>
      <c r="E59" s="33"/>
      <c r="F59" s="33"/>
      <c r="G59" s="33"/>
      <c r="H59" s="34"/>
    </row>
    <row r="60" spans="1:8" s="2" customFormat="1" ht="22.5">
      <c r="A60" s="33"/>
      <c r="B60" s="34"/>
      <c r="C60" s="235" t="s">
        <v>336</v>
      </c>
      <c r="D60" s="235" t="s">
        <v>337</v>
      </c>
      <c r="E60" s="16" t="s">
        <v>182</v>
      </c>
      <c r="F60" s="236">
        <v>175</v>
      </c>
      <c r="G60" s="33"/>
      <c r="H60" s="34"/>
    </row>
    <row r="61" spans="1:8" s="2" customFormat="1" ht="16.899999999999999" customHeight="1">
      <c r="A61" s="33"/>
      <c r="B61" s="34"/>
      <c r="C61" s="235" t="s">
        <v>284</v>
      </c>
      <c r="D61" s="235" t="s">
        <v>285</v>
      </c>
      <c r="E61" s="16" t="s">
        <v>182</v>
      </c>
      <c r="F61" s="236">
        <v>111</v>
      </c>
      <c r="G61" s="33"/>
      <c r="H61" s="34"/>
    </row>
    <row r="62" spans="1:8" s="2" customFormat="1" ht="16.899999999999999" customHeight="1">
      <c r="A62" s="33"/>
      <c r="B62" s="34"/>
      <c r="C62" s="235" t="s">
        <v>348</v>
      </c>
      <c r="D62" s="235" t="s">
        <v>349</v>
      </c>
      <c r="E62" s="16" t="s">
        <v>182</v>
      </c>
      <c r="F62" s="236">
        <v>111</v>
      </c>
      <c r="G62" s="33"/>
      <c r="H62" s="34"/>
    </row>
    <row r="63" spans="1:8" s="2" customFormat="1" ht="16.899999999999999" customHeight="1">
      <c r="A63" s="33"/>
      <c r="B63" s="34"/>
      <c r="C63" s="231" t="s">
        <v>276</v>
      </c>
      <c r="D63" s="232" t="s">
        <v>1</v>
      </c>
      <c r="E63" s="233" t="s">
        <v>1</v>
      </c>
      <c r="F63" s="234">
        <v>592</v>
      </c>
      <c r="G63" s="33"/>
      <c r="H63" s="34"/>
    </row>
    <row r="64" spans="1:8" s="2" customFormat="1" ht="16.899999999999999" customHeight="1">
      <c r="A64" s="33"/>
      <c r="B64" s="34"/>
      <c r="C64" s="235" t="s">
        <v>276</v>
      </c>
      <c r="D64" s="235" t="s">
        <v>408</v>
      </c>
      <c r="E64" s="16" t="s">
        <v>1</v>
      </c>
      <c r="F64" s="236">
        <v>592</v>
      </c>
      <c r="G64" s="33"/>
      <c r="H64" s="34"/>
    </row>
    <row r="65" spans="1:8" s="2" customFormat="1" ht="16.899999999999999" customHeight="1">
      <c r="A65" s="33"/>
      <c r="B65" s="34"/>
      <c r="C65" s="231" t="s">
        <v>118</v>
      </c>
      <c r="D65" s="232" t="s">
        <v>1</v>
      </c>
      <c r="E65" s="233" t="s">
        <v>1</v>
      </c>
      <c r="F65" s="234">
        <v>1140</v>
      </c>
      <c r="G65" s="33"/>
      <c r="H65" s="34"/>
    </row>
    <row r="66" spans="1:8" s="2" customFormat="1" ht="16.899999999999999" customHeight="1">
      <c r="A66" s="33"/>
      <c r="B66" s="34"/>
      <c r="C66" s="235" t="s">
        <v>1</v>
      </c>
      <c r="D66" s="235" t="s">
        <v>390</v>
      </c>
      <c r="E66" s="16" t="s">
        <v>1</v>
      </c>
      <c r="F66" s="236">
        <v>1140</v>
      </c>
      <c r="G66" s="33"/>
      <c r="H66" s="34"/>
    </row>
    <row r="67" spans="1:8" s="2" customFormat="1" ht="16.899999999999999" customHeight="1">
      <c r="A67" s="33"/>
      <c r="B67" s="34"/>
      <c r="C67" s="235" t="s">
        <v>118</v>
      </c>
      <c r="D67" s="235" t="s">
        <v>175</v>
      </c>
      <c r="E67" s="16" t="s">
        <v>1</v>
      </c>
      <c r="F67" s="236">
        <v>1140</v>
      </c>
      <c r="G67" s="33"/>
      <c r="H67" s="34"/>
    </row>
    <row r="68" spans="1:8" s="2" customFormat="1" ht="16.899999999999999" customHeight="1">
      <c r="A68" s="33"/>
      <c r="B68" s="34"/>
      <c r="C68" s="237" t="s">
        <v>803</v>
      </c>
      <c r="D68" s="33"/>
      <c r="E68" s="33"/>
      <c r="F68" s="33"/>
      <c r="G68" s="33"/>
      <c r="H68" s="34"/>
    </row>
    <row r="69" spans="1:8" s="2" customFormat="1" ht="22.5">
      <c r="A69" s="33"/>
      <c r="B69" s="34"/>
      <c r="C69" s="235" t="s">
        <v>169</v>
      </c>
      <c r="D69" s="235" t="s">
        <v>170</v>
      </c>
      <c r="E69" s="16" t="s">
        <v>171</v>
      </c>
      <c r="F69" s="236">
        <v>1140</v>
      </c>
      <c r="G69" s="33"/>
      <c r="H69" s="34"/>
    </row>
    <row r="70" spans="1:8" s="2" customFormat="1" ht="22.5">
      <c r="A70" s="33"/>
      <c r="B70" s="34"/>
      <c r="C70" s="235" t="s">
        <v>176</v>
      </c>
      <c r="D70" s="235" t="s">
        <v>177</v>
      </c>
      <c r="E70" s="16" t="s">
        <v>171</v>
      </c>
      <c r="F70" s="236">
        <v>1140</v>
      </c>
      <c r="G70" s="33"/>
      <c r="H70" s="34"/>
    </row>
    <row r="71" spans="1:8" s="2" customFormat="1" ht="16.899999999999999" customHeight="1">
      <c r="A71" s="33"/>
      <c r="B71" s="34"/>
      <c r="C71" s="235" t="s">
        <v>231</v>
      </c>
      <c r="D71" s="235" t="s">
        <v>232</v>
      </c>
      <c r="E71" s="16" t="s">
        <v>171</v>
      </c>
      <c r="F71" s="236">
        <v>1207</v>
      </c>
      <c r="G71" s="33"/>
      <c r="H71" s="34"/>
    </row>
    <row r="72" spans="1:8" s="2" customFormat="1" ht="16.899999999999999" customHeight="1">
      <c r="A72" s="33"/>
      <c r="B72" s="34"/>
      <c r="C72" s="231" t="s">
        <v>279</v>
      </c>
      <c r="D72" s="232" t="s">
        <v>1</v>
      </c>
      <c r="E72" s="233" t="s">
        <v>1</v>
      </c>
      <c r="F72" s="234">
        <v>36</v>
      </c>
      <c r="G72" s="33"/>
      <c r="H72" s="34"/>
    </row>
    <row r="73" spans="1:8" s="2" customFormat="1" ht="16.899999999999999" customHeight="1">
      <c r="A73" s="33"/>
      <c r="B73" s="34"/>
      <c r="C73" s="235" t="s">
        <v>279</v>
      </c>
      <c r="D73" s="235" t="s">
        <v>410</v>
      </c>
      <c r="E73" s="16" t="s">
        <v>1</v>
      </c>
      <c r="F73" s="236">
        <v>36</v>
      </c>
      <c r="G73" s="33"/>
      <c r="H73" s="34"/>
    </row>
    <row r="74" spans="1:8" s="2" customFormat="1" ht="16.899999999999999" customHeight="1">
      <c r="A74" s="33"/>
      <c r="B74" s="34"/>
      <c r="C74" s="231" t="s">
        <v>123</v>
      </c>
      <c r="D74" s="232" t="s">
        <v>1</v>
      </c>
      <c r="E74" s="233" t="s">
        <v>1</v>
      </c>
      <c r="F74" s="234">
        <v>65</v>
      </c>
      <c r="G74" s="33"/>
      <c r="H74" s="34"/>
    </row>
    <row r="75" spans="1:8" s="2" customFormat="1" ht="16.899999999999999" customHeight="1">
      <c r="A75" s="33"/>
      <c r="B75" s="34"/>
      <c r="C75" s="235" t="s">
        <v>123</v>
      </c>
      <c r="D75" s="235" t="s">
        <v>409</v>
      </c>
      <c r="E75" s="16" t="s">
        <v>1</v>
      </c>
      <c r="F75" s="236">
        <v>65</v>
      </c>
      <c r="G75" s="33"/>
      <c r="H75" s="34"/>
    </row>
    <row r="76" spans="1:8" s="2" customFormat="1" ht="16.899999999999999" customHeight="1">
      <c r="A76" s="33"/>
      <c r="B76" s="34"/>
      <c r="C76" s="237" t="s">
        <v>803</v>
      </c>
      <c r="D76" s="33"/>
      <c r="E76" s="33"/>
      <c r="F76" s="33"/>
      <c r="G76" s="33"/>
      <c r="H76" s="34"/>
    </row>
    <row r="77" spans="1:8" s="2" customFormat="1" ht="22.5">
      <c r="A77" s="33"/>
      <c r="B77" s="34"/>
      <c r="C77" s="235" t="s">
        <v>272</v>
      </c>
      <c r="D77" s="235" t="s">
        <v>273</v>
      </c>
      <c r="E77" s="16" t="s">
        <v>171</v>
      </c>
      <c r="F77" s="236">
        <v>1215</v>
      </c>
      <c r="G77" s="33"/>
      <c r="H77" s="34"/>
    </row>
    <row r="78" spans="1:8" s="2" customFormat="1" ht="16.899999999999999" customHeight="1">
      <c r="A78" s="33"/>
      <c r="B78" s="34"/>
      <c r="C78" s="235" t="s">
        <v>217</v>
      </c>
      <c r="D78" s="235" t="s">
        <v>218</v>
      </c>
      <c r="E78" s="16" t="s">
        <v>171</v>
      </c>
      <c r="F78" s="236">
        <v>590</v>
      </c>
      <c r="G78" s="33"/>
      <c r="H78" s="34"/>
    </row>
    <row r="79" spans="1:8" s="2" customFormat="1" ht="22.5">
      <c r="A79" s="33"/>
      <c r="B79" s="34"/>
      <c r="C79" s="235" t="s">
        <v>268</v>
      </c>
      <c r="D79" s="235" t="s">
        <v>269</v>
      </c>
      <c r="E79" s="16" t="s">
        <v>171</v>
      </c>
      <c r="F79" s="236">
        <v>65</v>
      </c>
      <c r="G79" s="33"/>
      <c r="H79" s="34"/>
    </row>
    <row r="80" spans="1:8" s="2" customFormat="1" ht="16.899999999999999" customHeight="1">
      <c r="A80" s="33"/>
      <c r="B80" s="34"/>
      <c r="C80" s="231" t="s">
        <v>281</v>
      </c>
      <c r="D80" s="232" t="s">
        <v>1</v>
      </c>
      <c r="E80" s="233" t="s">
        <v>1</v>
      </c>
      <c r="F80" s="234">
        <v>427</v>
      </c>
      <c r="G80" s="33"/>
      <c r="H80" s="34"/>
    </row>
    <row r="81" spans="1:8" s="2" customFormat="1" ht="16.899999999999999" customHeight="1">
      <c r="A81" s="33"/>
      <c r="B81" s="34"/>
      <c r="C81" s="235" t="s">
        <v>281</v>
      </c>
      <c r="D81" s="235" t="s">
        <v>411</v>
      </c>
      <c r="E81" s="16" t="s">
        <v>1</v>
      </c>
      <c r="F81" s="236">
        <v>427</v>
      </c>
      <c r="G81" s="33"/>
      <c r="H81" s="34"/>
    </row>
    <row r="82" spans="1:8" s="2" customFormat="1" ht="16.899999999999999" customHeight="1">
      <c r="A82" s="33"/>
      <c r="B82" s="34"/>
      <c r="C82" s="231" t="s">
        <v>121</v>
      </c>
      <c r="D82" s="232" t="s">
        <v>1</v>
      </c>
      <c r="E82" s="233" t="s">
        <v>1</v>
      </c>
      <c r="F82" s="234">
        <v>95</v>
      </c>
      <c r="G82" s="33"/>
      <c r="H82" s="34"/>
    </row>
    <row r="83" spans="1:8" s="2" customFormat="1" ht="16.899999999999999" customHeight="1">
      <c r="A83" s="33"/>
      <c r="B83" s="34"/>
      <c r="C83" s="235" t="s">
        <v>121</v>
      </c>
      <c r="D83" s="235" t="s">
        <v>407</v>
      </c>
      <c r="E83" s="16" t="s">
        <v>1</v>
      </c>
      <c r="F83" s="236">
        <v>95</v>
      </c>
      <c r="G83" s="33"/>
      <c r="H83" s="34"/>
    </row>
    <row r="84" spans="1:8" s="2" customFormat="1" ht="16.899999999999999" customHeight="1">
      <c r="A84" s="33"/>
      <c r="B84" s="34"/>
      <c r="C84" s="237" t="s">
        <v>803</v>
      </c>
      <c r="D84" s="33"/>
      <c r="E84" s="33"/>
      <c r="F84" s="33"/>
      <c r="G84" s="33"/>
      <c r="H84" s="34"/>
    </row>
    <row r="85" spans="1:8" s="2" customFormat="1" ht="22.5">
      <c r="A85" s="33"/>
      <c r="B85" s="34"/>
      <c r="C85" s="235" t="s">
        <v>272</v>
      </c>
      <c r="D85" s="235" t="s">
        <v>273</v>
      </c>
      <c r="E85" s="16" t="s">
        <v>171</v>
      </c>
      <c r="F85" s="236">
        <v>1215</v>
      </c>
      <c r="G85" s="33"/>
      <c r="H85" s="34"/>
    </row>
    <row r="86" spans="1:8" s="2" customFormat="1" ht="16.899999999999999" customHeight="1">
      <c r="A86" s="33"/>
      <c r="B86" s="34"/>
      <c r="C86" s="235" t="s">
        <v>217</v>
      </c>
      <c r="D86" s="235" t="s">
        <v>218</v>
      </c>
      <c r="E86" s="16" t="s">
        <v>171</v>
      </c>
      <c r="F86" s="236">
        <v>590</v>
      </c>
      <c r="G86" s="33"/>
      <c r="H86" s="34"/>
    </row>
    <row r="87" spans="1:8" s="2" customFormat="1" ht="16.899999999999999" customHeight="1">
      <c r="A87" s="33"/>
      <c r="B87" s="34"/>
      <c r="C87" s="231" t="s">
        <v>115</v>
      </c>
      <c r="D87" s="232" t="s">
        <v>1</v>
      </c>
      <c r="E87" s="233" t="s">
        <v>1</v>
      </c>
      <c r="F87" s="234">
        <v>24.12</v>
      </c>
      <c r="G87" s="33"/>
      <c r="H87" s="34"/>
    </row>
    <row r="88" spans="1:8" s="2" customFormat="1" ht="16.899999999999999" customHeight="1">
      <c r="A88" s="33"/>
      <c r="B88" s="34"/>
      <c r="C88" s="235" t="s">
        <v>1</v>
      </c>
      <c r="D88" s="235" t="s">
        <v>395</v>
      </c>
      <c r="E88" s="16" t="s">
        <v>1</v>
      </c>
      <c r="F88" s="236">
        <v>24.12</v>
      </c>
      <c r="G88" s="33"/>
      <c r="H88" s="34"/>
    </row>
    <row r="89" spans="1:8" s="2" customFormat="1" ht="16.899999999999999" customHeight="1">
      <c r="A89" s="33"/>
      <c r="B89" s="34"/>
      <c r="C89" s="235" t="s">
        <v>115</v>
      </c>
      <c r="D89" s="235" t="s">
        <v>175</v>
      </c>
      <c r="E89" s="16" t="s">
        <v>1</v>
      </c>
      <c r="F89" s="236">
        <v>24.12</v>
      </c>
      <c r="G89" s="33"/>
      <c r="H89" s="34"/>
    </row>
    <row r="90" spans="1:8" s="2" customFormat="1" ht="16.899999999999999" customHeight="1">
      <c r="A90" s="33"/>
      <c r="B90" s="34"/>
      <c r="C90" s="237" t="s">
        <v>803</v>
      </c>
      <c r="D90" s="33"/>
      <c r="E90" s="33"/>
      <c r="F90" s="33"/>
      <c r="G90" s="33"/>
      <c r="H90" s="34"/>
    </row>
    <row r="91" spans="1:8" s="2" customFormat="1" ht="16.899999999999999" customHeight="1">
      <c r="A91" s="33"/>
      <c r="B91" s="34"/>
      <c r="C91" s="235" t="s">
        <v>184</v>
      </c>
      <c r="D91" s="235" t="s">
        <v>185</v>
      </c>
      <c r="E91" s="16" t="s">
        <v>186</v>
      </c>
      <c r="F91" s="236">
        <v>24.12</v>
      </c>
      <c r="G91" s="33"/>
      <c r="H91" s="34"/>
    </row>
    <row r="92" spans="1:8" s="2" customFormat="1" ht="16.899999999999999" customHeight="1">
      <c r="A92" s="33"/>
      <c r="B92" s="34"/>
      <c r="C92" s="235" t="s">
        <v>190</v>
      </c>
      <c r="D92" s="235" t="s">
        <v>191</v>
      </c>
      <c r="E92" s="16" t="s">
        <v>186</v>
      </c>
      <c r="F92" s="236">
        <v>24.12</v>
      </c>
      <c r="G92" s="33"/>
      <c r="H92" s="34"/>
    </row>
    <row r="93" spans="1:8" s="2" customFormat="1" ht="22.5">
      <c r="A93" s="33"/>
      <c r="B93" s="34"/>
      <c r="C93" s="235" t="s">
        <v>194</v>
      </c>
      <c r="D93" s="235" t="s">
        <v>195</v>
      </c>
      <c r="E93" s="16" t="s">
        <v>186</v>
      </c>
      <c r="F93" s="236">
        <v>24.12</v>
      </c>
      <c r="G93" s="33"/>
      <c r="H93" s="34"/>
    </row>
    <row r="94" spans="1:8" s="2" customFormat="1" ht="22.5">
      <c r="A94" s="33"/>
      <c r="B94" s="34"/>
      <c r="C94" s="235" t="s">
        <v>198</v>
      </c>
      <c r="D94" s="235" t="s">
        <v>199</v>
      </c>
      <c r="E94" s="16" t="s">
        <v>186</v>
      </c>
      <c r="F94" s="236">
        <v>313.56</v>
      </c>
      <c r="G94" s="33"/>
      <c r="H94" s="34"/>
    </row>
    <row r="95" spans="1:8" s="2" customFormat="1" ht="16.899999999999999" customHeight="1">
      <c r="A95" s="33"/>
      <c r="B95" s="34"/>
      <c r="C95" s="235" t="s">
        <v>203</v>
      </c>
      <c r="D95" s="235" t="s">
        <v>204</v>
      </c>
      <c r="E95" s="16" t="s">
        <v>186</v>
      </c>
      <c r="F95" s="236">
        <v>24.12</v>
      </c>
      <c r="G95" s="33"/>
      <c r="H95" s="34"/>
    </row>
    <row r="96" spans="1:8" s="2" customFormat="1" ht="16.899999999999999" customHeight="1">
      <c r="A96" s="33"/>
      <c r="B96" s="34"/>
      <c r="C96" s="235" t="s">
        <v>207</v>
      </c>
      <c r="D96" s="235" t="s">
        <v>208</v>
      </c>
      <c r="E96" s="16" t="s">
        <v>186</v>
      </c>
      <c r="F96" s="236">
        <v>24.12</v>
      </c>
      <c r="G96" s="33"/>
      <c r="H96" s="34"/>
    </row>
    <row r="97" spans="1:8" s="2" customFormat="1" ht="16.899999999999999" customHeight="1">
      <c r="A97" s="33"/>
      <c r="B97" s="34"/>
      <c r="C97" s="235" t="s">
        <v>211</v>
      </c>
      <c r="D97" s="235" t="s">
        <v>212</v>
      </c>
      <c r="E97" s="16" t="s">
        <v>213</v>
      </c>
      <c r="F97" s="236">
        <v>41.003999999999998</v>
      </c>
      <c r="G97" s="33"/>
      <c r="H97" s="34"/>
    </row>
    <row r="98" spans="1:8" s="2" customFormat="1" ht="16.899999999999999" customHeight="1">
      <c r="A98" s="33"/>
      <c r="B98" s="34"/>
      <c r="C98" s="235" t="s">
        <v>231</v>
      </c>
      <c r="D98" s="235" t="s">
        <v>232</v>
      </c>
      <c r="E98" s="16" t="s">
        <v>171</v>
      </c>
      <c r="F98" s="236">
        <v>1207</v>
      </c>
      <c r="G98" s="33"/>
      <c r="H98" s="34"/>
    </row>
    <row r="99" spans="1:8" s="2" customFormat="1" ht="26.45" customHeight="1">
      <c r="A99" s="33"/>
      <c r="B99" s="34"/>
      <c r="C99" s="230" t="s">
        <v>805</v>
      </c>
      <c r="D99" s="230" t="s">
        <v>89</v>
      </c>
      <c r="E99" s="33"/>
      <c r="F99" s="33"/>
      <c r="G99" s="33"/>
      <c r="H99" s="34"/>
    </row>
    <row r="100" spans="1:8" s="2" customFormat="1" ht="16.899999999999999" customHeight="1">
      <c r="A100" s="33"/>
      <c r="B100" s="34"/>
      <c r="C100" s="231" t="s">
        <v>340</v>
      </c>
      <c r="D100" s="232" t="s">
        <v>1</v>
      </c>
      <c r="E100" s="233" t="s">
        <v>1</v>
      </c>
      <c r="F100" s="234">
        <v>72</v>
      </c>
      <c r="G100" s="33"/>
      <c r="H100" s="34"/>
    </row>
    <row r="101" spans="1:8" s="2" customFormat="1" ht="16.899999999999999" customHeight="1">
      <c r="A101" s="33"/>
      <c r="B101" s="34"/>
      <c r="C101" s="235" t="s">
        <v>340</v>
      </c>
      <c r="D101" s="235" t="s">
        <v>460</v>
      </c>
      <c r="E101" s="16" t="s">
        <v>1</v>
      </c>
      <c r="F101" s="236">
        <v>72</v>
      </c>
      <c r="G101" s="33"/>
      <c r="H101" s="34"/>
    </row>
    <row r="102" spans="1:8" s="2" customFormat="1" ht="16.899999999999999" customHeight="1">
      <c r="A102" s="33"/>
      <c r="B102" s="34"/>
      <c r="C102" s="231" t="s">
        <v>125</v>
      </c>
      <c r="D102" s="232" t="s">
        <v>1</v>
      </c>
      <c r="E102" s="233" t="s">
        <v>1</v>
      </c>
      <c r="F102" s="234">
        <v>54</v>
      </c>
      <c r="G102" s="33"/>
      <c r="H102" s="34"/>
    </row>
    <row r="103" spans="1:8" s="2" customFormat="1" ht="16.899999999999999" customHeight="1">
      <c r="A103" s="33"/>
      <c r="B103" s="34"/>
      <c r="C103" s="235" t="s">
        <v>125</v>
      </c>
      <c r="D103" s="235" t="s">
        <v>459</v>
      </c>
      <c r="E103" s="16" t="s">
        <v>1</v>
      </c>
      <c r="F103" s="236">
        <v>54</v>
      </c>
      <c r="G103" s="33"/>
      <c r="H103" s="34"/>
    </row>
    <row r="104" spans="1:8" s="2" customFormat="1" ht="16.899999999999999" customHeight="1">
      <c r="A104" s="33"/>
      <c r="B104" s="34"/>
      <c r="C104" s="237" t="s">
        <v>803</v>
      </c>
      <c r="D104" s="33"/>
      <c r="E104" s="33"/>
      <c r="F104" s="33"/>
      <c r="G104" s="33"/>
      <c r="H104" s="34"/>
    </row>
    <row r="105" spans="1:8" s="2" customFormat="1" ht="22.5">
      <c r="A105" s="33"/>
      <c r="B105" s="34"/>
      <c r="C105" s="235" t="s">
        <v>336</v>
      </c>
      <c r="D105" s="235" t="s">
        <v>337</v>
      </c>
      <c r="E105" s="16" t="s">
        <v>182</v>
      </c>
      <c r="F105" s="236">
        <v>126</v>
      </c>
      <c r="G105" s="33"/>
      <c r="H105" s="34"/>
    </row>
    <row r="106" spans="1:8" s="2" customFormat="1" ht="16.899999999999999" customHeight="1">
      <c r="A106" s="33"/>
      <c r="B106" s="34"/>
      <c r="C106" s="235" t="s">
        <v>284</v>
      </c>
      <c r="D106" s="235" t="s">
        <v>285</v>
      </c>
      <c r="E106" s="16" t="s">
        <v>182</v>
      </c>
      <c r="F106" s="236">
        <v>194</v>
      </c>
      <c r="G106" s="33"/>
      <c r="H106" s="34"/>
    </row>
    <row r="107" spans="1:8" s="2" customFormat="1" ht="16.899999999999999" customHeight="1">
      <c r="A107" s="33"/>
      <c r="B107" s="34"/>
      <c r="C107" s="235" t="s">
        <v>348</v>
      </c>
      <c r="D107" s="235" t="s">
        <v>349</v>
      </c>
      <c r="E107" s="16" t="s">
        <v>182</v>
      </c>
      <c r="F107" s="236">
        <v>54</v>
      </c>
      <c r="G107" s="33"/>
      <c r="H107" s="34"/>
    </row>
    <row r="108" spans="1:8" s="2" customFormat="1" ht="16.899999999999999" customHeight="1">
      <c r="A108" s="33"/>
      <c r="B108" s="34"/>
      <c r="C108" s="231" t="s">
        <v>276</v>
      </c>
      <c r="D108" s="232" t="s">
        <v>1</v>
      </c>
      <c r="E108" s="233" t="s">
        <v>1</v>
      </c>
      <c r="F108" s="234">
        <v>290</v>
      </c>
      <c r="G108" s="33"/>
      <c r="H108" s="34"/>
    </row>
    <row r="109" spans="1:8" s="2" customFormat="1" ht="16.899999999999999" customHeight="1">
      <c r="A109" s="33"/>
      <c r="B109" s="34"/>
      <c r="C109" s="235" t="s">
        <v>276</v>
      </c>
      <c r="D109" s="235" t="s">
        <v>439</v>
      </c>
      <c r="E109" s="16" t="s">
        <v>1</v>
      </c>
      <c r="F109" s="236">
        <v>290</v>
      </c>
      <c r="G109" s="33"/>
      <c r="H109" s="34"/>
    </row>
    <row r="110" spans="1:8" s="2" customFormat="1" ht="16.899999999999999" customHeight="1">
      <c r="A110" s="33"/>
      <c r="B110" s="34"/>
      <c r="C110" s="237" t="s">
        <v>803</v>
      </c>
      <c r="D110" s="33"/>
      <c r="E110" s="33"/>
      <c r="F110" s="33"/>
      <c r="G110" s="33"/>
      <c r="H110" s="34"/>
    </row>
    <row r="111" spans="1:8" s="2" customFormat="1" ht="22.5">
      <c r="A111" s="33"/>
      <c r="B111" s="34"/>
      <c r="C111" s="235" t="s">
        <v>272</v>
      </c>
      <c r="D111" s="235" t="s">
        <v>273</v>
      </c>
      <c r="E111" s="16" t="s">
        <v>171</v>
      </c>
      <c r="F111" s="236">
        <v>295</v>
      </c>
      <c r="G111" s="33"/>
      <c r="H111" s="34"/>
    </row>
    <row r="112" spans="1:8" s="2" customFormat="1" ht="22.5">
      <c r="A112" s="33"/>
      <c r="B112" s="34"/>
      <c r="C112" s="235" t="s">
        <v>435</v>
      </c>
      <c r="D112" s="235" t="s">
        <v>436</v>
      </c>
      <c r="E112" s="16" t="s">
        <v>171</v>
      </c>
      <c r="F112" s="236">
        <v>290</v>
      </c>
      <c r="G112" s="33"/>
      <c r="H112" s="34"/>
    </row>
    <row r="113" spans="1:8" s="2" customFormat="1" ht="22.5">
      <c r="A113" s="33"/>
      <c r="B113" s="34"/>
      <c r="C113" s="235" t="s">
        <v>443</v>
      </c>
      <c r="D113" s="235" t="s">
        <v>444</v>
      </c>
      <c r="E113" s="16" t="s">
        <v>171</v>
      </c>
      <c r="F113" s="236">
        <v>290</v>
      </c>
      <c r="G113" s="33"/>
      <c r="H113" s="34"/>
    </row>
    <row r="114" spans="1:8" s="2" customFormat="1" ht="16.899999999999999" customHeight="1">
      <c r="A114" s="33"/>
      <c r="B114" s="34"/>
      <c r="C114" s="231" t="s">
        <v>118</v>
      </c>
      <c r="D114" s="232" t="s">
        <v>1</v>
      </c>
      <c r="E114" s="233" t="s">
        <v>1</v>
      </c>
      <c r="F114" s="234">
        <v>290</v>
      </c>
      <c r="G114" s="33"/>
      <c r="H114" s="34"/>
    </row>
    <row r="115" spans="1:8" s="2" customFormat="1" ht="16.899999999999999" customHeight="1">
      <c r="A115" s="33"/>
      <c r="B115" s="34"/>
      <c r="C115" s="235" t="s">
        <v>1</v>
      </c>
      <c r="D115" s="235" t="s">
        <v>428</v>
      </c>
      <c r="E115" s="16" t="s">
        <v>1</v>
      </c>
      <c r="F115" s="236">
        <v>290</v>
      </c>
      <c r="G115" s="33"/>
      <c r="H115" s="34"/>
    </row>
    <row r="116" spans="1:8" s="2" customFormat="1" ht="16.899999999999999" customHeight="1">
      <c r="A116" s="33"/>
      <c r="B116" s="34"/>
      <c r="C116" s="235" t="s">
        <v>118</v>
      </c>
      <c r="D116" s="235" t="s">
        <v>175</v>
      </c>
      <c r="E116" s="16" t="s">
        <v>1</v>
      </c>
      <c r="F116" s="236">
        <v>290</v>
      </c>
      <c r="G116" s="33"/>
      <c r="H116" s="34"/>
    </row>
    <row r="117" spans="1:8" s="2" customFormat="1" ht="16.899999999999999" customHeight="1">
      <c r="A117" s="33"/>
      <c r="B117" s="34"/>
      <c r="C117" s="237" t="s">
        <v>803</v>
      </c>
      <c r="D117" s="33"/>
      <c r="E117" s="33"/>
      <c r="F117" s="33"/>
      <c r="G117" s="33"/>
      <c r="H117" s="34"/>
    </row>
    <row r="118" spans="1:8" s="2" customFormat="1" ht="22.5">
      <c r="A118" s="33"/>
      <c r="B118" s="34"/>
      <c r="C118" s="235" t="s">
        <v>169</v>
      </c>
      <c r="D118" s="235" t="s">
        <v>170</v>
      </c>
      <c r="E118" s="16" t="s">
        <v>171</v>
      </c>
      <c r="F118" s="236">
        <v>290</v>
      </c>
      <c r="G118" s="33"/>
      <c r="H118" s="34"/>
    </row>
    <row r="119" spans="1:8" s="2" customFormat="1" ht="22.5">
      <c r="A119" s="33"/>
      <c r="B119" s="34"/>
      <c r="C119" s="235" t="s">
        <v>176</v>
      </c>
      <c r="D119" s="235" t="s">
        <v>177</v>
      </c>
      <c r="E119" s="16" t="s">
        <v>171</v>
      </c>
      <c r="F119" s="236">
        <v>290</v>
      </c>
      <c r="G119" s="33"/>
      <c r="H119" s="34"/>
    </row>
    <row r="120" spans="1:8" s="2" customFormat="1" ht="16.899999999999999" customHeight="1">
      <c r="A120" s="33"/>
      <c r="B120" s="34"/>
      <c r="C120" s="235" t="s">
        <v>231</v>
      </c>
      <c r="D120" s="235" t="s">
        <v>232</v>
      </c>
      <c r="E120" s="16" t="s">
        <v>171</v>
      </c>
      <c r="F120" s="236">
        <v>357</v>
      </c>
      <c r="G120" s="33"/>
      <c r="H120" s="34"/>
    </row>
    <row r="121" spans="1:8" s="2" customFormat="1" ht="16.899999999999999" customHeight="1">
      <c r="A121" s="33"/>
      <c r="B121" s="34"/>
      <c r="C121" s="231" t="s">
        <v>279</v>
      </c>
      <c r="D121" s="232" t="s">
        <v>1</v>
      </c>
      <c r="E121" s="233" t="s">
        <v>1</v>
      </c>
      <c r="F121" s="234">
        <v>0</v>
      </c>
      <c r="G121" s="33"/>
      <c r="H121" s="34"/>
    </row>
    <row r="122" spans="1:8" s="2" customFormat="1" ht="16.899999999999999" customHeight="1">
      <c r="A122" s="33"/>
      <c r="B122" s="34"/>
      <c r="C122" s="235" t="s">
        <v>279</v>
      </c>
      <c r="D122" s="235" t="s">
        <v>441</v>
      </c>
      <c r="E122" s="16" t="s">
        <v>1</v>
      </c>
      <c r="F122" s="236">
        <v>0</v>
      </c>
      <c r="G122" s="33"/>
      <c r="H122" s="34"/>
    </row>
    <row r="123" spans="1:8" s="2" customFormat="1" ht="16.899999999999999" customHeight="1">
      <c r="A123" s="33"/>
      <c r="B123" s="34"/>
      <c r="C123" s="231" t="s">
        <v>123</v>
      </c>
      <c r="D123" s="232" t="s">
        <v>1</v>
      </c>
      <c r="E123" s="233" t="s">
        <v>1</v>
      </c>
      <c r="F123" s="234">
        <v>0</v>
      </c>
      <c r="G123" s="33"/>
      <c r="H123" s="34"/>
    </row>
    <row r="124" spans="1:8" s="2" customFormat="1" ht="16.899999999999999" customHeight="1">
      <c r="A124" s="33"/>
      <c r="B124" s="34"/>
      <c r="C124" s="235" t="s">
        <v>123</v>
      </c>
      <c r="D124" s="235" t="s">
        <v>440</v>
      </c>
      <c r="E124" s="16" t="s">
        <v>1</v>
      </c>
      <c r="F124" s="236">
        <v>0</v>
      </c>
      <c r="G124" s="33"/>
      <c r="H124" s="34"/>
    </row>
    <row r="125" spans="1:8" s="2" customFormat="1" ht="16.899999999999999" customHeight="1">
      <c r="A125" s="33"/>
      <c r="B125" s="34"/>
      <c r="C125" s="237" t="s">
        <v>803</v>
      </c>
      <c r="D125" s="33"/>
      <c r="E125" s="33"/>
      <c r="F125" s="33"/>
      <c r="G125" s="33"/>
      <c r="H125" s="34"/>
    </row>
    <row r="126" spans="1:8" s="2" customFormat="1" ht="22.5">
      <c r="A126" s="33"/>
      <c r="B126" s="34"/>
      <c r="C126" s="235" t="s">
        <v>272</v>
      </c>
      <c r="D126" s="235" t="s">
        <v>273</v>
      </c>
      <c r="E126" s="16" t="s">
        <v>171</v>
      </c>
      <c r="F126" s="236">
        <v>295</v>
      </c>
      <c r="G126" s="33"/>
      <c r="H126" s="34"/>
    </row>
    <row r="127" spans="1:8" s="2" customFormat="1" ht="16.899999999999999" customHeight="1">
      <c r="A127" s="33"/>
      <c r="B127" s="34"/>
      <c r="C127" s="235" t="s">
        <v>217</v>
      </c>
      <c r="D127" s="235" t="s">
        <v>218</v>
      </c>
      <c r="E127" s="16" t="s">
        <v>171</v>
      </c>
      <c r="F127" s="236">
        <v>25</v>
      </c>
      <c r="G127" s="33"/>
      <c r="H127" s="34"/>
    </row>
    <row r="128" spans="1:8" s="2" customFormat="1" ht="16.899999999999999" customHeight="1">
      <c r="A128" s="33"/>
      <c r="B128" s="34"/>
      <c r="C128" s="231" t="s">
        <v>281</v>
      </c>
      <c r="D128" s="232" t="s">
        <v>1</v>
      </c>
      <c r="E128" s="233" t="s">
        <v>1</v>
      </c>
      <c r="F128" s="234">
        <v>0</v>
      </c>
      <c r="G128" s="33"/>
      <c r="H128" s="34"/>
    </row>
    <row r="129" spans="1:8" s="2" customFormat="1" ht="16.899999999999999" customHeight="1">
      <c r="A129" s="33"/>
      <c r="B129" s="34"/>
      <c r="C129" s="235" t="s">
        <v>281</v>
      </c>
      <c r="D129" s="235" t="s">
        <v>442</v>
      </c>
      <c r="E129" s="16" t="s">
        <v>1</v>
      </c>
      <c r="F129" s="236">
        <v>0</v>
      </c>
      <c r="G129" s="33"/>
      <c r="H129" s="34"/>
    </row>
    <row r="130" spans="1:8" s="2" customFormat="1" ht="16.899999999999999" customHeight="1">
      <c r="A130" s="33"/>
      <c r="B130" s="34"/>
      <c r="C130" s="231" t="s">
        <v>121</v>
      </c>
      <c r="D130" s="232" t="s">
        <v>1</v>
      </c>
      <c r="E130" s="233" t="s">
        <v>1</v>
      </c>
      <c r="F130" s="234">
        <v>5</v>
      </c>
      <c r="G130" s="33"/>
      <c r="H130" s="34"/>
    </row>
    <row r="131" spans="1:8" s="2" customFormat="1" ht="16.899999999999999" customHeight="1">
      <c r="A131" s="33"/>
      <c r="B131" s="34"/>
      <c r="C131" s="235" t="s">
        <v>121</v>
      </c>
      <c r="D131" s="235" t="s">
        <v>438</v>
      </c>
      <c r="E131" s="16" t="s">
        <v>1</v>
      </c>
      <c r="F131" s="236">
        <v>5</v>
      </c>
      <c r="G131" s="33"/>
      <c r="H131" s="34"/>
    </row>
    <row r="132" spans="1:8" s="2" customFormat="1" ht="16.899999999999999" customHeight="1">
      <c r="A132" s="33"/>
      <c r="B132" s="34"/>
      <c r="C132" s="237" t="s">
        <v>803</v>
      </c>
      <c r="D132" s="33"/>
      <c r="E132" s="33"/>
      <c r="F132" s="33"/>
      <c r="G132" s="33"/>
      <c r="H132" s="34"/>
    </row>
    <row r="133" spans="1:8" s="2" customFormat="1" ht="22.5">
      <c r="A133" s="33"/>
      <c r="B133" s="34"/>
      <c r="C133" s="235" t="s">
        <v>272</v>
      </c>
      <c r="D133" s="235" t="s">
        <v>273</v>
      </c>
      <c r="E133" s="16" t="s">
        <v>171</v>
      </c>
      <c r="F133" s="236">
        <v>295</v>
      </c>
      <c r="G133" s="33"/>
      <c r="H133" s="34"/>
    </row>
    <row r="134" spans="1:8" s="2" customFormat="1" ht="16.899999999999999" customHeight="1">
      <c r="A134" s="33"/>
      <c r="B134" s="34"/>
      <c r="C134" s="235" t="s">
        <v>217</v>
      </c>
      <c r="D134" s="235" t="s">
        <v>218</v>
      </c>
      <c r="E134" s="16" t="s">
        <v>171</v>
      </c>
      <c r="F134" s="236">
        <v>25</v>
      </c>
      <c r="G134" s="33"/>
      <c r="H134" s="34"/>
    </row>
    <row r="135" spans="1:8" s="2" customFormat="1" ht="16.899999999999999" customHeight="1">
      <c r="A135" s="33"/>
      <c r="B135" s="34"/>
      <c r="C135" s="231" t="s">
        <v>115</v>
      </c>
      <c r="D135" s="232" t="s">
        <v>1</v>
      </c>
      <c r="E135" s="233" t="s">
        <v>1</v>
      </c>
      <c r="F135" s="234">
        <v>24.12</v>
      </c>
      <c r="G135" s="33"/>
      <c r="H135" s="34"/>
    </row>
    <row r="136" spans="1:8" s="2" customFormat="1" ht="16.899999999999999" customHeight="1">
      <c r="A136" s="33"/>
      <c r="B136" s="34"/>
      <c r="C136" s="235" t="s">
        <v>1</v>
      </c>
      <c r="D136" s="235" t="s">
        <v>395</v>
      </c>
      <c r="E136" s="16" t="s">
        <v>1</v>
      </c>
      <c r="F136" s="236">
        <v>24.12</v>
      </c>
      <c r="G136" s="33"/>
      <c r="H136" s="34"/>
    </row>
    <row r="137" spans="1:8" s="2" customFormat="1" ht="16.899999999999999" customHeight="1">
      <c r="A137" s="33"/>
      <c r="B137" s="34"/>
      <c r="C137" s="235" t="s">
        <v>115</v>
      </c>
      <c r="D137" s="235" t="s">
        <v>175</v>
      </c>
      <c r="E137" s="16" t="s">
        <v>1</v>
      </c>
      <c r="F137" s="236">
        <v>24.12</v>
      </c>
      <c r="G137" s="33"/>
      <c r="H137" s="34"/>
    </row>
    <row r="138" spans="1:8" s="2" customFormat="1" ht="16.899999999999999" customHeight="1">
      <c r="A138" s="33"/>
      <c r="B138" s="34"/>
      <c r="C138" s="237" t="s">
        <v>803</v>
      </c>
      <c r="D138" s="33"/>
      <c r="E138" s="33"/>
      <c r="F138" s="33"/>
      <c r="G138" s="33"/>
      <c r="H138" s="34"/>
    </row>
    <row r="139" spans="1:8" s="2" customFormat="1" ht="16.899999999999999" customHeight="1">
      <c r="A139" s="33"/>
      <c r="B139" s="34"/>
      <c r="C139" s="235" t="s">
        <v>231</v>
      </c>
      <c r="D139" s="235" t="s">
        <v>232</v>
      </c>
      <c r="E139" s="16" t="s">
        <v>171</v>
      </c>
      <c r="F139" s="236">
        <v>357</v>
      </c>
      <c r="G139" s="33"/>
      <c r="H139" s="34"/>
    </row>
    <row r="140" spans="1:8" s="2" customFormat="1" ht="26.45" customHeight="1">
      <c r="A140" s="33"/>
      <c r="B140" s="34"/>
      <c r="C140" s="230" t="s">
        <v>806</v>
      </c>
      <c r="D140" s="230" t="s">
        <v>92</v>
      </c>
      <c r="E140" s="33"/>
      <c r="F140" s="33"/>
      <c r="G140" s="33"/>
      <c r="H140" s="34"/>
    </row>
    <row r="141" spans="1:8" s="2" customFormat="1" ht="16.899999999999999" customHeight="1">
      <c r="A141" s="33"/>
      <c r="B141" s="34"/>
      <c r="C141" s="231" t="s">
        <v>340</v>
      </c>
      <c r="D141" s="232" t="s">
        <v>1</v>
      </c>
      <c r="E141" s="233" t="s">
        <v>1</v>
      </c>
      <c r="F141" s="234">
        <v>103</v>
      </c>
      <c r="G141" s="33"/>
      <c r="H141" s="34"/>
    </row>
    <row r="142" spans="1:8" s="2" customFormat="1" ht="16.899999999999999" customHeight="1">
      <c r="A142" s="33"/>
      <c r="B142" s="34"/>
      <c r="C142" s="235" t="s">
        <v>340</v>
      </c>
      <c r="D142" s="235" t="s">
        <v>496</v>
      </c>
      <c r="E142" s="16" t="s">
        <v>1</v>
      </c>
      <c r="F142" s="236">
        <v>103</v>
      </c>
      <c r="G142" s="33"/>
      <c r="H142" s="34"/>
    </row>
    <row r="143" spans="1:8" s="2" customFormat="1" ht="16.899999999999999" customHeight="1">
      <c r="A143" s="33"/>
      <c r="B143" s="34"/>
      <c r="C143" s="231" t="s">
        <v>125</v>
      </c>
      <c r="D143" s="232" t="s">
        <v>1</v>
      </c>
      <c r="E143" s="233" t="s">
        <v>1</v>
      </c>
      <c r="F143" s="234">
        <v>0</v>
      </c>
      <c r="G143" s="33"/>
      <c r="H143" s="34"/>
    </row>
    <row r="144" spans="1:8" s="2" customFormat="1" ht="16.899999999999999" customHeight="1">
      <c r="A144" s="33"/>
      <c r="B144" s="34"/>
      <c r="C144" s="235" t="s">
        <v>125</v>
      </c>
      <c r="D144" s="235" t="s">
        <v>495</v>
      </c>
      <c r="E144" s="16" t="s">
        <v>1</v>
      </c>
      <c r="F144" s="236">
        <v>0</v>
      </c>
      <c r="G144" s="33"/>
      <c r="H144" s="34"/>
    </row>
    <row r="145" spans="1:8" s="2" customFormat="1" ht="16.899999999999999" customHeight="1">
      <c r="A145" s="33"/>
      <c r="B145" s="34"/>
      <c r="C145" s="237" t="s">
        <v>803</v>
      </c>
      <c r="D145" s="33"/>
      <c r="E145" s="33"/>
      <c r="F145" s="33"/>
      <c r="G145" s="33"/>
      <c r="H145" s="34"/>
    </row>
    <row r="146" spans="1:8" s="2" customFormat="1" ht="22.5">
      <c r="A146" s="33"/>
      <c r="B146" s="34"/>
      <c r="C146" s="235" t="s">
        <v>336</v>
      </c>
      <c r="D146" s="235" t="s">
        <v>337</v>
      </c>
      <c r="E146" s="16" t="s">
        <v>182</v>
      </c>
      <c r="F146" s="236">
        <v>103</v>
      </c>
      <c r="G146" s="33"/>
      <c r="H146" s="34"/>
    </row>
    <row r="147" spans="1:8" s="2" customFormat="1" ht="16.899999999999999" customHeight="1">
      <c r="A147" s="33"/>
      <c r="B147" s="34"/>
      <c r="C147" s="235" t="s">
        <v>284</v>
      </c>
      <c r="D147" s="235" t="s">
        <v>285</v>
      </c>
      <c r="E147" s="16" t="s">
        <v>182</v>
      </c>
      <c r="F147" s="236">
        <v>103</v>
      </c>
      <c r="G147" s="33"/>
      <c r="H147" s="34"/>
    </row>
    <row r="148" spans="1:8" s="2" customFormat="1" ht="16.899999999999999" customHeight="1">
      <c r="A148" s="33"/>
      <c r="B148" s="34"/>
      <c r="C148" s="231" t="s">
        <v>276</v>
      </c>
      <c r="D148" s="232" t="s">
        <v>1</v>
      </c>
      <c r="E148" s="233" t="s">
        <v>1</v>
      </c>
      <c r="F148" s="234">
        <v>223</v>
      </c>
      <c r="G148" s="33"/>
      <c r="H148" s="34"/>
    </row>
    <row r="149" spans="1:8" s="2" customFormat="1" ht="16.899999999999999" customHeight="1">
      <c r="A149" s="33"/>
      <c r="B149" s="34"/>
      <c r="C149" s="235" t="s">
        <v>276</v>
      </c>
      <c r="D149" s="235" t="s">
        <v>482</v>
      </c>
      <c r="E149" s="16" t="s">
        <v>1</v>
      </c>
      <c r="F149" s="236">
        <v>223</v>
      </c>
      <c r="G149" s="33"/>
      <c r="H149" s="34"/>
    </row>
    <row r="150" spans="1:8" s="2" customFormat="1" ht="16.899999999999999" customHeight="1">
      <c r="A150" s="33"/>
      <c r="B150" s="34"/>
      <c r="C150" s="237" t="s">
        <v>803</v>
      </c>
      <c r="D150" s="33"/>
      <c r="E150" s="33"/>
      <c r="F150" s="33"/>
      <c r="G150" s="33"/>
      <c r="H150" s="34"/>
    </row>
    <row r="151" spans="1:8" s="2" customFormat="1" ht="22.5">
      <c r="A151" s="33"/>
      <c r="B151" s="34"/>
      <c r="C151" s="235" t="s">
        <v>272</v>
      </c>
      <c r="D151" s="235" t="s">
        <v>273</v>
      </c>
      <c r="E151" s="16" t="s">
        <v>171</v>
      </c>
      <c r="F151" s="236">
        <v>223</v>
      </c>
      <c r="G151" s="33"/>
      <c r="H151" s="34"/>
    </row>
    <row r="152" spans="1:8" s="2" customFormat="1" ht="22.5">
      <c r="A152" s="33"/>
      <c r="B152" s="34"/>
      <c r="C152" s="235" t="s">
        <v>435</v>
      </c>
      <c r="D152" s="235" t="s">
        <v>436</v>
      </c>
      <c r="E152" s="16" t="s">
        <v>171</v>
      </c>
      <c r="F152" s="236">
        <v>223</v>
      </c>
      <c r="G152" s="33"/>
      <c r="H152" s="34"/>
    </row>
    <row r="153" spans="1:8" s="2" customFormat="1" ht="22.5">
      <c r="A153" s="33"/>
      <c r="B153" s="34"/>
      <c r="C153" s="235" t="s">
        <v>483</v>
      </c>
      <c r="D153" s="235" t="s">
        <v>484</v>
      </c>
      <c r="E153" s="16" t="s">
        <v>171</v>
      </c>
      <c r="F153" s="236">
        <v>223</v>
      </c>
      <c r="G153" s="33"/>
      <c r="H153" s="34"/>
    </row>
    <row r="154" spans="1:8" s="2" customFormat="1" ht="16.899999999999999" customHeight="1">
      <c r="A154" s="33"/>
      <c r="B154" s="34"/>
      <c r="C154" s="231" t="s">
        <v>465</v>
      </c>
      <c r="D154" s="232" t="s">
        <v>1</v>
      </c>
      <c r="E154" s="233" t="s">
        <v>1</v>
      </c>
      <c r="F154" s="234">
        <v>223</v>
      </c>
      <c r="G154" s="33"/>
      <c r="H154" s="34"/>
    </row>
    <row r="155" spans="1:8" s="2" customFormat="1" ht="16.899999999999999" customHeight="1">
      <c r="A155" s="33"/>
      <c r="B155" s="34"/>
      <c r="C155" s="235" t="s">
        <v>1</v>
      </c>
      <c r="D155" s="235" t="s">
        <v>473</v>
      </c>
      <c r="E155" s="16" t="s">
        <v>1</v>
      </c>
      <c r="F155" s="236">
        <v>223</v>
      </c>
      <c r="G155" s="33"/>
      <c r="H155" s="34"/>
    </row>
    <row r="156" spans="1:8" s="2" customFormat="1" ht="16.899999999999999" customHeight="1">
      <c r="A156" s="33"/>
      <c r="B156" s="34"/>
      <c r="C156" s="235" t="s">
        <v>465</v>
      </c>
      <c r="D156" s="235" t="s">
        <v>175</v>
      </c>
      <c r="E156" s="16" t="s">
        <v>1</v>
      </c>
      <c r="F156" s="236">
        <v>223</v>
      </c>
      <c r="G156" s="33"/>
      <c r="H156" s="34"/>
    </row>
    <row r="157" spans="1:8" s="2" customFormat="1" ht="16.899999999999999" customHeight="1">
      <c r="A157" s="33"/>
      <c r="B157" s="34"/>
      <c r="C157" s="237" t="s">
        <v>803</v>
      </c>
      <c r="D157" s="33"/>
      <c r="E157" s="33"/>
      <c r="F157" s="33"/>
      <c r="G157" s="33"/>
      <c r="H157" s="34"/>
    </row>
    <row r="158" spans="1:8" s="2" customFormat="1" ht="16.899999999999999" customHeight="1">
      <c r="A158" s="33"/>
      <c r="B158" s="34"/>
      <c r="C158" s="235" t="s">
        <v>470</v>
      </c>
      <c r="D158" s="235" t="s">
        <v>471</v>
      </c>
      <c r="E158" s="16" t="s">
        <v>171</v>
      </c>
      <c r="F158" s="236">
        <v>223</v>
      </c>
      <c r="G158" s="33"/>
      <c r="H158" s="34"/>
    </row>
    <row r="159" spans="1:8" s="2" customFormat="1" ht="22.5">
      <c r="A159" s="33"/>
      <c r="B159" s="34"/>
      <c r="C159" s="235" t="s">
        <v>169</v>
      </c>
      <c r="D159" s="235" t="s">
        <v>170</v>
      </c>
      <c r="E159" s="16" t="s">
        <v>171</v>
      </c>
      <c r="F159" s="236">
        <v>223</v>
      </c>
      <c r="G159" s="33"/>
      <c r="H159" s="34"/>
    </row>
    <row r="160" spans="1:8" s="2" customFormat="1" ht="16.899999999999999" customHeight="1">
      <c r="A160" s="33"/>
      <c r="B160" s="34"/>
      <c r="C160" s="235" t="s">
        <v>467</v>
      </c>
      <c r="D160" s="235" t="s">
        <v>468</v>
      </c>
      <c r="E160" s="16" t="s">
        <v>171</v>
      </c>
      <c r="F160" s="236">
        <v>223</v>
      </c>
      <c r="G160" s="33"/>
      <c r="H160" s="34"/>
    </row>
    <row r="161" spans="1:8" s="2" customFormat="1" ht="16.899999999999999" customHeight="1">
      <c r="A161" s="33"/>
      <c r="B161" s="34"/>
      <c r="C161" s="235" t="s">
        <v>231</v>
      </c>
      <c r="D161" s="235" t="s">
        <v>232</v>
      </c>
      <c r="E161" s="16" t="s">
        <v>171</v>
      </c>
      <c r="F161" s="236">
        <v>223</v>
      </c>
      <c r="G161" s="33"/>
      <c r="H161" s="34"/>
    </row>
    <row r="162" spans="1:8" s="2" customFormat="1" ht="16.899999999999999" customHeight="1">
      <c r="A162" s="33"/>
      <c r="B162" s="34"/>
      <c r="C162" s="231" t="s">
        <v>118</v>
      </c>
      <c r="D162" s="232" t="s">
        <v>1</v>
      </c>
      <c r="E162" s="233" t="s">
        <v>1</v>
      </c>
      <c r="F162" s="234">
        <v>290</v>
      </c>
      <c r="G162" s="33"/>
      <c r="H162" s="34"/>
    </row>
    <row r="163" spans="1:8" s="2" customFormat="1" ht="16.899999999999999" customHeight="1">
      <c r="A163" s="33"/>
      <c r="B163" s="34"/>
      <c r="C163" s="231" t="s">
        <v>279</v>
      </c>
      <c r="D163" s="232" t="s">
        <v>1</v>
      </c>
      <c r="E163" s="233" t="s">
        <v>1</v>
      </c>
      <c r="F163" s="234">
        <v>0</v>
      </c>
      <c r="G163" s="33"/>
      <c r="H163" s="34"/>
    </row>
    <row r="164" spans="1:8" s="2" customFormat="1" ht="16.899999999999999" customHeight="1">
      <c r="A164" s="33"/>
      <c r="B164" s="34"/>
      <c r="C164" s="235" t="s">
        <v>279</v>
      </c>
      <c r="D164" s="235" t="s">
        <v>441</v>
      </c>
      <c r="E164" s="16" t="s">
        <v>1</v>
      </c>
      <c r="F164" s="236">
        <v>0</v>
      </c>
      <c r="G164" s="33"/>
      <c r="H164" s="34"/>
    </row>
    <row r="165" spans="1:8" s="2" customFormat="1" ht="16.899999999999999" customHeight="1">
      <c r="A165" s="33"/>
      <c r="B165" s="34"/>
      <c r="C165" s="231" t="s">
        <v>123</v>
      </c>
      <c r="D165" s="232" t="s">
        <v>1</v>
      </c>
      <c r="E165" s="233" t="s">
        <v>1</v>
      </c>
      <c r="F165" s="234">
        <v>0</v>
      </c>
      <c r="G165" s="33"/>
      <c r="H165" s="34"/>
    </row>
    <row r="166" spans="1:8" s="2" customFormat="1" ht="16.899999999999999" customHeight="1">
      <c r="A166" s="33"/>
      <c r="B166" s="34"/>
      <c r="C166" s="235" t="s">
        <v>123</v>
      </c>
      <c r="D166" s="235" t="s">
        <v>440</v>
      </c>
      <c r="E166" s="16" t="s">
        <v>1</v>
      </c>
      <c r="F166" s="236">
        <v>0</v>
      </c>
      <c r="G166" s="33"/>
      <c r="H166" s="34"/>
    </row>
    <row r="167" spans="1:8" s="2" customFormat="1" ht="16.899999999999999" customHeight="1">
      <c r="A167" s="33"/>
      <c r="B167" s="34"/>
      <c r="C167" s="237" t="s">
        <v>803</v>
      </c>
      <c r="D167" s="33"/>
      <c r="E167" s="33"/>
      <c r="F167" s="33"/>
      <c r="G167" s="33"/>
      <c r="H167" s="34"/>
    </row>
    <row r="168" spans="1:8" s="2" customFormat="1" ht="22.5">
      <c r="A168" s="33"/>
      <c r="B168" s="34"/>
      <c r="C168" s="235" t="s">
        <v>272</v>
      </c>
      <c r="D168" s="235" t="s">
        <v>273</v>
      </c>
      <c r="E168" s="16" t="s">
        <v>171</v>
      </c>
      <c r="F168" s="236">
        <v>223</v>
      </c>
      <c r="G168" s="33"/>
      <c r="H168" s="34"/>
    </row>
    <row r="169" spans="1:8" s="2" customFormat="1" ht="16.899999999999999" customHeight="1">
      <c r="A169" s="33"/>
      <c r="B169" s="34"/>
      <c r="C169" s="235" t="s">
        <v>217</v>
      </c>
      <c r="D169" s="235" t="s">
        <v>218</v>
      </c>
      <c r="E169" s="16" t="s">
        <v>171</v>
      </c>
      <c r="F169" s="236">
        <v>55</v>
      </c>
      <c r="G169" s="33"/>
      <c r="H169" s="34"/>
    </row>
    <row r="170" spans="1:8" s="2" customFormat="1" ht="16.899999999999999" customHeight="1">
      <c r="A170" s="33"/>
      <c r="B170" s="34"/>
      <c r="C170" s="231" t="s">
        <v>281</v>
      </c>
      <c r="D170" s="232" t="s">
        <v>1</v>
      </c>
      <c r="E170" s="233" t="s">
        <v>1</v>
      </c>
      <c r="F170" s="234">
        <v>0</v>
      </c>
      <c r="G170" s="33"/>
      <c r="H170" s="34"/>
    </row>
    <row r="171" spans="1:8" s="2" customFormat="1" ht="16.899999999999999" customHeight="1">
      <c r="A171" s="33"/>
      <c r="B171" s="34"/>
      <c r="C171" s="235" t="s">
        <v>281</v>
      </c>
      <c r="D171" s="235" t="s">
        <v>442</v>
      </c>
      <c r="E171" s="16" t="s">
        <v>1</v>
      </c>
      <c r="F171" s="236">
        <v>0</v>
      </c>
      <c r="G171" s="33"/>
      <c r="H171" s="34"/>
    </row>
    <row r="172" spans="1:8" s="2" customFormat="1" ht="16.899999999999999" customHeight="1">
      <c r="A172" s="33"/>
      <c r="B172" s="34"/>
      <c r="C172" s="231" t="s">
        <v>121</v>
      </c>
      <c r="D172" s="232" t="s">
        <v>1</v>
      </c>
      <c r="E172" s="233" t="s">
        <v>1</v>
      </c>
      <c r="F172" s="234">
        <v>0</v>
      </c>
      <c r="G172" s="33"/>
      <c r="H172" s="34"/>
    </row>
    <row r="173" spans="1:8" s="2" customFormat="1" ht="16.899999999999999" customHeight="1">
      <c r="A173" s="33"/>
      <c r="B173" s="34"/>
      <c r="C173" s="235" t="s">
        <v>121</v>
      </c>
      <c r="D173" s="235" t="s">
        <v>481</v>
      </c>
      <c r="E173" s="16" t="s">
        <v>1</v>
      </c>
      <c r="F173" s="236">
        <v>0</v>
      </c>
      <c r="G173" s="33"/>
      <c r="H173" s="34"/>
    </row>
    <row r="174" spans="1:8" s="2" customFormat="1" ht="16.899999999999999" customHeight="1">
      <c r="A174" s="33"/>
      <c r="B174" s="34"/>
      <c r="C174" s="237" t="s">
        <v>803</v>
      </c>
      <c r="D174" s="33"/>
      <c r="E174" s="33"/>
      <c r="F174" s="33"/>
      <c r="G174" s="33"/>
      <c r="H174" s="34"/>
    </row>
    <row r="175" spans="1:8" s="2" customFormat="1" ht="22.5">
      <c r="A175" s="33"/>
      <c r="B175" s="34"/>
      <c r="C175" s="235" t="s">
        <v>272</v>
      </c>
      <c r="D175" s="235" t="s">
        <v>273</v>
      </c>
      <c r="E175" s="16" t="s">
        <v>171</v>
      </c>
      <c r="F175" s="236">
        <v>223</v>
      </c>
      <c r="G175" s="33"/>
      <c r="H175" s="34"/>
    </row>
    <row r="176" spans="1:8" s="2" customFormat="1" ht="16.899999999999999" customHeight="1">
      <c r="A176" s="33"/>
      <c r="B176" s="34"/>
      <c r="C176" s="235" t="s">
        <v>217</v>
      </c>
      <c r="D176" s="235" t="s">
        <v>218</v>
      </c>
      <c r="E176" s="16" t="s">
        <v>171</v>
      </c>
      <c r="F176" s="236">
        <v>55</v>
      </c>
      <c r="G176" s="33"/>
      <c r="H176" s="34"/>
    </row>
    <row r="177" spans="1:8" s="2" customFormat="1" ht="16.899999999999999" customHeight="1">
      <c r="A177" s="33"/>
      <c r="B177" s="34"/>
      <c r="C177" s="231" t="s">
        <v>115</v>
      </c>
      <c r="D177" s="232" t="s">
        <v>1</v>
      </c>
      <c r="E177" s="233" t="s">
        <v>1</v>
      </c>
      <c r="F177" s="234">
        <v>24.12</v>
      </c>
      <c r="G177" s="33"/>
      <c r="H177" s="34"/>
    </row>
    <row r="178" spans="1:8" s="2" customFormat="1" ht="26.45" customHeight="1">
      <c r="A178" s="33"/>
      <c r="B178" s="34"/>
      <c r="C178" s="230" t="s">
        <v>807</v>
      </c>
      <c r="D178" s="230" t="s">
        <v>98</v>
      </c>
      <c r="E178" s="33"/>
      <c r="F178" s="33"/>
      <c r="G178" s="33"/>
      <c r="H178" s="34"/>
    </row>
    <row r="179" spans="1:8" s="2" customFormat="1" ht="16.899999999999999" customHeight="1">
      <c r="A179" s="33"/>
      <c r="B179" s="34"/>
      <c r="C179" s="231" t="s">
        <v>582</v>
      </c>
      <c r="D179" s="232" t="s">
        <v>1</v>
      </c>
      <c r="E179" s="233" t="s">
        <v>1</v>
      </c>
      <c r="F179" s="234">
        <v>120</v>
      </c>
      <c r="G179" s="33"/>
      <c r="H179" s="34"/>
    </row>
    <row r="180" spans="1:8" s="2" customFormat="1" ht="16.899999999999999" customHeight="1">
      <c r="A180" s="33"/>
      <c r="B180" s="34"/>
      <c r="C180" s="235" t="s">
        <v>1</v>
      </c>
      <c r="D180" s="235" t="s">
        <v>587</v>
      </c>
      <c r="E180" s="16" t="s">
        <v>1</v>
      </c>
      <c r="F180" s="236">
        <v>40</v>
      </c>
      <c r="G180" s="33"/>
      <c r="H180" s="34"/>
    </row>
    <row r="181" spans="1:8" s="2" customFormat="1" ht="16.899999999999999" customHeight="1">
      <c r="A181" s="33"/>
      <c r="B181" s="34"/>
      <c r="C181" s="235" t="s">
        <v>1</v>
      </c>
      <c r="D181" s="235" t="s">
        <v>588</v>
      </c>
      <c r="E181" s="16" t="s">
        <v>1</v>
      </c>
      <c r="F181" s="236">
        <v>30</v>
      </c>
      <c r="G181" s="33"/>
      <c r="H181" s="34"/>
    </row>
    <row r="182" spans="1:8" s="2" customFormat="1" ht="16.899999999999999" customHeight="1">
      <c r="A182" s="33"/>
      <c r="B182" s="34"/>
      <c r="C182" s="235" t="s">
        <v>1</v>
      </c>
      <c r="D182" s="235" t="s">
        <v>589</v>
      </c>
      <c r="E182" s="16" t="s">
        <v>1</v>
      </c>
      <c r="F182" s="236">
        <v>30</v>
      </c>
      <c r="G182" s="33"/>
      <c r="H182" s="34"/>
    </row>
    <row r="183" spans="1:8" s="2" customFormat="1" ht="16.899999999999999" customHeight="1">
      <c r="A183" s="33"/>
      <c r="B183" s="34"/>
      <c r="C183" s="235" t="s">
        <v>1</v>
      </c>
      <c r="D183" s="235" t="s">
        <v>590</v>
      </c>
      <c r="E183" s="16" t="s">
        <v>1</v>
      </c>
      <c r="F183" s="236">
        <v>10</v>
      </c>
      <c r="G183" s="33"/>
      <c r="H183" s="34"/>
    </row>
    <row r="184" spans="1:8" s="2" customFormat="1" ht="16.899999999999999" customHeight="1">
      <c r="A184" s="33"/>
      <c r="B184" s="34"/>
      <c r="C184" s="235" t="s">
        <v>1</v>
      </c>
      <c r="D184" s="235" t="s">
        <v>591</v>
      </c>
      <c r="E184" s="16" t="s">
        <v>1</v>
      </c>
      <c r="F184" s="236">
        <v>10</v>
      </c>
      <c r="G184" s="33"/>
      <c r="H184" s="34"/>
    </row>
    <row r="185" spans="1:8" s="2" customFormat="1" ht="16.899999999999999" customHeight="1">
      <c r="A185" s="33"/>
      <c r="B185" s="34"/>
      <c r="C185" s="235" t="s">
        <v>582</v>
      </c>
      <c r="D185" s="235" t="s">
        <v>175</v>
      </c>
      <c r="E185" s="16" t="s">
        <v>1</v>
      </c>
      <c r="F185" s="236">
        <v>120</v>
      </c>
      <c r="G185" s="33"/>
      <c r="H185" s="34"/>
    </row>
    <row r="186" spans="1:8" s="2" customFormat="1" ht="16.899999999999999" customHeight="1">
      <c r="A186" s="33"/>
      <c r="B186" s="34"/>
      <c r="C186" s="237" t="s">
        <v>803</v>
      </c>
      <c r="D186" s="33"/>
      <c r="E186" s="33"/>
      <c r="F186" s="33"/>
      <c r="G186" s="33"/>
      <c r="H186" s="34"/>
    </row>
    <row r="187" spans="1:8" s="2" customFormat="1" ht="16.899999999999999" customHeight="1">
      <c r="A187" s="33"/>
      <c r="B187" s="34"/>
      <c r="C187" s="235" t="s">
        <v>243</v>
      </c>
      <c r="D187" s="235" t="s">
        <v>244</v>
      </c>
      <c r="E187" s="16" t="s">
        <v>238</v>
      </c>
      <c r="F187" s="236">
        <v>120</v>
      </c>
      <c r="G187" s="33"/>
      <c r="H187" s="34"/>
    </row>
    <row r="188" spans="1:8" s="2" customFormat="1" ht="16.899999999999999" customHeight="1">
      <c r="A188" s="33"/>
      <c r="B188" s="34"/>
      <c r="C188" s="235" t="s">
        <v>236</v>
      </c>
      <c r="D188" s="235" t="s">
        <v>237</v>
      </c>
      <c r="E188" s="16" t="s">
        <v>238</v>
      </c>
      <c r="F188" s="236">
        <v>120</v>
      </c>
      <c r="G188" s="33"/>
      <c r="H188" s="34"/>
    </row>
    <row r="189" spans="1:8" s="2" customFormat="1" ht="22.5">
      <c r="A189" s="33"/>
      <c r="B189" s="34"/>
      <c r="C189" s="235" t="s">
        <v>251</v>
      </c>
      <c r="D189" s="235" t="s">
        <v>252</v>
      </c>
      <c r="E189" s="16" t="s">
        <v>238</v>
      </c>
      <c r="F189" s="236">
        <v>120</v>
      </c>
      <c r="G189" s="33"/>
      <c r="H189" s="34"/>
    </row>
    <row r="190" spans="1:8" s="2" customFormat="1" ht="16.899999999999999" customHeight="1">
      <c r="A190" s="33"/>
      <c r="B190" s="34"/>
      <c r="C190" s="235" t="s">
        <v>259</v>
      </c>
      <c r="D190" s="235" t="s">
        <v>260</v>
      </c>
      <c r="E190" s="16" t="s">
        <v>238</v>
      </c>
      <c r="F190" s="236">
        <v>120</v>
      </c>
      <c r="G190" s="33"/>
      <c r="H190" s="34"/>
    </row>
    <row r="191" spans="1:8" s="2" customFormat="1" ht="7.35" customHeight="1">
      <c r="A191" s="33"/>
      <c r="B191" s="51"/>
      <c r="C191" s="52"/>
      <c r="D191" s="52"/>
      <c r="E191" s="52"/>
      <c r="F191" s="52"/>
      <c r="G191" s="52"/>
      <c r="H191" s="34"/>
    </row>
    <row r="192" spans="1:8" s="2" customFormat="1">
      <c r="A192" s="33"/>
      <c r="B192" s="33"/>
      <c r="C192" s="33"/>
      <c r="D192" s="33"/>
      <c r="E192" s="33"/>
      <c r="F192" s="33"/>
      <c r="G192" s="33"/>
      <c r="H19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1"/>
  <sheetViews>
    <sheetView showGridLines="0" topLeftCell="A215" workbookViewId="0">
      <selection activeCell="V224" sqref="V2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84</v>
      </c>
      <c r="AZ2" s="109" t="s">
        <v>115</v>
      </c>
      <c r="BA2" s="109" t="s">
        <v>1</v>
      </c>
      <c r="BB2" s="109" t="s">
        <v>1</v>
      </c>
      <c r="BC2" s="109" t="s">
        <v>116</v>
      </c>
      <c r="BD2" s="109" t="s">
        <v>117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9" t="s">
        <v>118</v>
      </c>
      <c r="BA3" s="109" t="s">
        <v>1</v>
      </c>
      <c r="BB3" s="109" t="s">
        <v>1</v>
      </c>
      <c r="BC3" s="109" t="s">
        <v>119</v>
      </c>
      <c r="BD3" s="109" t="s">
        <v>117</v>
      </c>
    </row>
    <row r="4" spans="1:5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  <c r="AZ4" s="109" t="s">
        <v>121</v>
      </c>
      <c r="BA4" s="109" t="s">
        <v>1</v>
      </c>
      <c r="BB4" s="109" t="s">
        <v>1</v>
      </c>
      <c r="BC4" s="109" t="s">
        <v>122</v>
      </c>
      <c r="BD4" s="109" t="s">
        <v>117</v>
      </c>
    </row>
    <row r="5" spans="1:56" s="1" customFormat="1" ht="6.95" customHeight="1">
      <c r="B5" s="19"/>
      <c r="L5" s="19"/>
      <c r="AZ5" s="109" t="s">
        <v>123</v>
      </c>
      <c r="BA5" s="109" t="s">
        <v>1</v>
      </c>
      <c r="BB5" s="109" t="s">
        <v>1</v>
      </c>
      <c r="BC5" s="109" t="s">
        <v>124</v>
      </c>
      <c r="BD5" s="109" t="s">
        <v>117</v>
      </c>
    </row>
    <row r="6" spans="1:56" s="1" customFormat="1" ht="12" customHeight="1">
      <c r="B6" s="19"/>
      <c r="D6" s="26" t="s">
        <v>15</v>
      </c>
      <c r="L6" s="19"/>
      <c r="AZ6" s="109" t="s">
        <v>125</v>
      </c>
      <c r="BA6" s="109" t="s">
        <v>1</v>
      </c>
      <c r="BB6" s="109" t="s">
        <v>1</v>
      </c>
      <c r="BC6" s="109" t="s">
        <v>126</v>
      </c>
      <c r="BD6" s="109" t="s">
        <v>117</v>
      </c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5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1" t="s">
        <v>128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J107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ROUND((ROUND((SUM(BE107:BE114) + SUM(BE134:BE224)),  2) + SUM(BE226:BE230)), 2)</f>
        <v>0</v>
      </c>
      <c r="G35" s="117"/>
      <c r="H35" s="117"/>
      <c r="I35" s="118">
        <v>0.2</v>
      </c>
      <c r="J35" s="116">
        <f>ROUND((ROUND(((SUM(BE107:BE114) + SUM(BE134:BE224))*I35),  2) + (SUM(BE226:BE230)*I35)),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ROUND((ROUND((SUM(BF107:BF114) + SUM(BF134:BF224)),  2) + SUM(BF226:BF230)), 2)</f>
        <v>0</v>
      </c>
      <c r="G36" s="117"/>
      <c r="H36" s="117"/>
      <c r="I36" s="118">
        <v>0.2</v>
      </c>
      <c r="J36" s="116">
        <f>ROUND((ROUND(((SUM(BF107:BF114) + SUM(BF134:BF224))*I36),  2) + (SUM(BF226:BF230)*I36)),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ROUND((ROUND((SUM(BG107:BG114) + SUM(BG134:BG224)),  2) + SUM(BG226:BG230)),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ROUND((ROUND((SUM(BH107:BH114) + SUM(BH134:BH224)),  2) + SUM(BH226:BH230)),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ROUND((ROUND((SUM(BI107:BI114) + SUM(BI134:BI224)),  2) + SUM(BI226:BI230)),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01 - ČASŤ 01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1:65" s="10" customFormat="1" ht="19.899999999999999" customHeight="1">
      <c r="B98" s="135"/>
      <c r="D98" s="136" t="s">
        <v>136</v>
      </c>
      <c r="E98" s="137"/>
      <c r="F98" s="137"/>
      <c r="G98" s="137"/>
      <c r="H98" s="137"/>
      <c r="I98" s="137"/>
      <c r="J98" s="138">
        <f>J136</f>
        <v>0</v>
      </c>
      <c r="L98" s="135"/>
    </row>
    <row r="99" spans="1:65" s="10" customFormat="1" ht="19.899999999999999" customHeight="1">
      <c r="B99" s="135"/>
      <c r="D99" s="136" t="s">
        <v>137</v>
      </c>
      <c r="E99" s="137"/>
      <c r="F99" s="137"/>
      <c r="G99" s="137"/>
      <c r="H99" s="137"/>
      <c r="I99" s="137"/>
      <c r="J99" s="138">
        <f>J177</f>
        <v>0</v>
      </c>
      <c r="L99" s="135"/>
    </row>
    <row r="100" spans="1:65" s="10" customFormat="1" ht="19.899999999999999" customHeight="1">
      <c r="B100" s="135"/>
      <c r="D100" s="136" t="s">
        <v>138</v>
      </c>
      <c r="E100" s="137"/>
      <c r="F100" s="137"/>
      <c r="G100" s="137"/>
      <c r="H100" s="137"/>
      <c r="I100" s="137"/>
      <c r="J100" s="138">
        <f>J189</f>
        <v>0</v>
      </c>
      <c r="L100" s="135"/>
    </row>
    <row r="101" spans="1:65" s="10" customFormat="1" ht="19.899999999999999" customHeight="1">
      <c r="B101" s="135"/>
      <c r="D101" s="136" t="s">
        <v>139</v>
      </c>
      <c r="E101" s="137"/>
      <c r="F101" s="137"/>
      <c r="G101" s="137"/>
      <c r="H101" s="137"/>
      <c r="I101" s="137"/>
      <c r="J101" s="138">
        <f>J202</f>
        <v>0</v>
      </c>
      <c r="L101" s="135"/>
    </row>
    <row r="102" spans="1:65" s="10" customFormat="1" ht="19.899999999999999" customHeight="1">
      <c r="B102" s="135"/>
      <c r="D102" s="136" t="s">
        <v>140</v>
      </c>
      <c r="E102" s="137"/>
      <c r="F102" s="137"/>
      <c r="G102" s="137"/>
      <c r="H102" s="137"/>
      <c r="I102" s="137"/>
      <c r="J102" s="138">
        <f>J219</f>
        <v>0</v>
      </c>
      <c r="L102" s="135"/>
    </row>
    <row r="103" spans="1:65" s="9" customFormat="1" ht="24.95" customHeight="1">
      <c r="B103" s="131"/>
      <c r="D103" s="132" t="s">
        <v>141</v>
      </c>
      <c r="E103" s="133"/>
      <c r="F103" s="133"/>
      <c r="G103" s="133"/>
      <c r="H103" s="133"/>
      <c r="I103" s="133"/>
      <c r="J103" s="134">
        <f>J221</f>
        <v>0</v>
      </c>
      <c r="L103" s="131"/>
    </row>
    <row r="104" spans="1:65" s="9" customFormat="1" ht="21.75" customHeight="1">
      <c r="B104" s="131"/>
      <c r="D104" s="139" t="s">
        <v>142</v>
      </c>
      <c r="J104" s="140">
        <f>J225</f>
        <v>0</v>
      </c>
      <c r="L104" s="131"/>
    </row>
    <row r="105" spans="1:65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29.25" customHeight="1">
      <c r="A107" s="33"/>
      <c r="B107" s="34"/>
      <c r="C107" s="130" t="s">
        <v>143</v>
      </c>
      <c r="D107" s="33"/>
      <c r="E107" s="33"/>
      <c r="F107" s="33"/>
      <c r="G107" s="33"/>
      <c r="H107" s="33"/>
      <c r="I107" s="33"/>
      <c r="J107" s="141">
        <f>ROUND(J108 + J109 + J110 + J111 + J112 + J113,2)</f>
        <v>0</v>
      </c>
      <c r="K107" s="33"/>
      <c r="L107" s="46"/>
      <c r="N107" s="142" t="s">
        <v>39</v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18" customHeight="1">
      <c r="A108" s="33"/>
      <c r="B108" s="143"/>
      <c r="C108" s="144"/>
      <c r="D108" s="278" t="s">
        <v>144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ref="BE108:BE113" si="0">IF(N108="základná",J108,0)</f>
        <v>0</v>
      </c>
      <c r="BF108" s="150">
        <f t="shared" ref="BF108:BF113" si="1">IF(N108="znížená",J108,0)</f>
        <v>0</v>
      </c>
      <c r="BG108" s="150">
        <f t="shared" ref="BG108:BG113" si="2">IF(N108="zákl. prenesená",J108,0)</f>
        <v>0</v>
      </c>
      <c r="BH108" s="150">
        <f t="shared" ref="BH108:BH113" si="3">IF(N108="zníž. prenesená",J108,0)</f>
        <v>0</v>
      </c>
      <c r="BI108" s="150">
        <f t="shared" ref="BI108:BI113" si="4">IF(N108="nulová",J108,0)</f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146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78" t="s">
        <v>147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145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278" t="s">
        <v>148</v>
      </c>
      <c r="E111" s="286"/>
      <c r="F111" s="286"/>
      <c r="G111" s="144"/>
      <c r="H111" s="144"/>
      <c r="I111" s="144"/>
      <c r="J111" s="98"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145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117</v>
      </c>
      <c r="BK111" s="147"/>
      <c r="BL111" s="147"/>
      <c r="BM111" s="147"/>
    </row>
    <row r="112" spans="1:65" s="2" customFormat="1" ht="18" customHeight="1">
      <c r="A112" s="33"/>
      <c r="B112" s="143"/>
      <c r="C112" s="144"/>
      <c r="D112" s="278" t="s">
        <v>149</v>
      </c>
      <c r="E112" s="286"/>
      <c r="F112" s="286"/>
      <c r="G112" s="144"/>
      <c r="H112" s="144"/>
      <c r="I112" s="144"/>
      <c r="J112" s="98">
        <v>0</v>
      </c>
      <c r="K112" s="144"/>
      <c r="L112" s="146"/>
      <c r="M112" s="147"/>
      <c r="N112" s="148" t="s">
        <v>41</v>
      </c>
      <c r="O112" s="147"/>
      <c r="P112" s="147"/>
      <c r="Q112" s="147"/>
      <c r="R112" s="147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9" t="s">
        <v>145</v>
      </c>
      <c r="AZ112" s="147"/>
      <c r="BA112" s="147"/>
      <c r="BB112" s="147"/>
      <c r="BC112" s="147"/>
      <c r="BD112" s="147"/>
      <c r="BE112" s="150">
        <f t="shared" si="0"/>
        <v>0</v>
      </c>
      <c r="BF112" s="150">
        <f t="shared" si="1"/>
        <v>0</v>
      </c>
      <c r="BG112" s="150">
        <f t="shared" si="2"/>
        <v>0</v>
      </c>
      <c r="BH112" s="150">
        <f t="shared" si="3"/>
        <v>0</v>
      </c>
      <c r="BI112" s="150">
        <f t="shared" si="4"/>
        <v>0</v>
      </c>
      <c r="BJ112" s="149" t="s">
        <v>117</v>
      </c>
      <c r="BK112" s="147"/>
      <c r="BL112" s="147"/>
      <c r="BM112" s="147"/>
    </row>
    <row r="113" spans="1:65" s="2" customFormat="1" ht="18" customHeight="1">
      <c r="A113" s="33"/>
      <c r="B113" s="143"/>
      <c r="C113" s="144"/>
      <c r="D113" s="145" t="s">
        <v>150</v>
      </c>
      <c r="E113" s="144"/>
      <c r="F113" s="144"/>
      <c r="G113" s="144"/>
      <c r="H113" s="144"/>
      <c r="I113" s="144"/>
      <c r="J113" s="98">
        <f>ROUND(J30*T113,2)</f>
        <v>0</v>
      </c>
      <c r="K113" s="144"/>
      <c r="L113" s="146"/>
      <c r="M113" s="147"/>
      <c r="N113" s="148" t="s">
        <v>41</v>
      </c>
      <c r="O113" s="147"/>
      <c r="P113" s="147"/>
      <c r="Q113" s="147"/>
      <c r="R113" s="147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9" t="s">
        <v>151</v>
      </c>
      <c r="AZ113" s="147"/>
      <c r="BA113" s="147"/>
      <c r="BB113" s="147"/>
      <c r="BC113" s="147"/>
      <c r="BD113" s="147"/>
      <c r="BE113" s="150">
        <f t="shared" si="0"/>
        <v>0</v>
      </c>
      <c r="BF113" s="150">
        <f t="shared" si="1"/>
        <v>0</v>
      </c>
      <c r="BG113" s="150">
        <f t="shared" si="2"/>
        <v>0</v>
      </c>
      <c r="BH113" s="150">
        <f t="shared" si="3"/>
        <v>0</v>
      </c>
      <c r="BI113" s="150">
        <f t="shared" si="4"/>
        <v>0</v>
      </c>
      <c r="BJ113" s="149" t="s">
        <v>117</v>
      </c>
      <c r="BK113" s="147"/>
      <c r="BL113" s="147"/>
      <c r="BM113" s="147"/>
    </row>
    <row r="114" spans="1:65" s="2" customForma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9.25" customHeight="1">
      <c r="A115" s="33"/>
      <c r="B115" s="34"/>
      <c r="C115" s="106" t="s">
        <v>114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65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4.95" customHeight="1">
      <c r="A121" s="33"/>
      <c r="B121" s="34"/>
      <c r="C121" s="20" t="s">
        <v>152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2" customHeight="1">
      <c r="A123" s="33"/>
      <c r="B123" s="34"/>
      <c r="C123" s="26" t="s">
        <v>15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6.25" customHeight="1">
      <c r="A124" s="33"/>
      <c r="B124" s="34"/>
      <c r="C124" s="33"/>
      <c r="D124" s="33"/>
      <c r="E124" s="287" t="str">
        <f>E7</f>
        <v>REVITALIZÁCIA A OBNOVA VEREJNYCH PRIESTRANSTIEV ULIC M.TILLNERA A F.MALOVANEHO V MALACKACH</v>
      </c>
      <c r="F124" s="288"/>
      <c r="G124" s="288"/>
      <c r="H124" s="288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127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81" t="str">
        <f>E9</f>
        <v>01 - ČASŤ 01</v>
      </c>
      <c r="F126" s="289"/>
      <c r="G126" s="289"/>
      <c r="H126" s="28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19</v>
      </c>
      <c r="D128" s="33"/>
      <c r="E128" s="33"/>
      <c r="F128" s="24" t="str">
        <f>F12</f>
        <v>Malacky</v>
      </c>
      <c r="G128" s="33"/>
      <c r="H128" s="33"/>
      <c r="I128" s="26" t="s">
        <v>21</v>
      </c>
      <c r="J128" s="59" t="str">
        <f>IF(J12="","",J12)</f>
        <v>22. 2. 2022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23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51"/>
      <c r="B133" s="152"/>
      <c r="C133" s="153" t="s">
        <v>153</v>
      </c>
      <c r="D133" s="154" t="s">
        <v>60</v>
      </c>
      <c r="E133" s="154" t="s">
        <v>56</v>
      </c>
      <c r="F133" s="154" t="s">
        <v>57</v>
      </c>
      <c r="G133" s="154" t="s">
        <v>154</v>
      </c>
      <c r="H133" s="154" t="s">
        <v>155</v>
      </c>
      <c r="I133" s="154" t="s">
        <v>156</v>
      </c>
      <c r="J133" s="155" t="s">
        <v>132</v>
      </c>
      <c r="K133" s="156" t="s">
        <v>157</v>
      </c>
      <c r="L133" s="157"/>
      <c r="M133" s="66" t="s">
        <v>1</v>
      </c>
      <c r="N133" s="67" t="s">
        <v>39</v>
      </c>
      <c r="O133" s="67" t="s">
        <v>158</v>
      </c>
      <c r="P133" s="67" t="s">
        <v>159</v>
      </c>
      <c r="Q133" s="67" t="s">
        <v>160</v>
      </c>
      <c r="R133" s="67" t="s">
        <v>161</v>
      </c>
      <c r="S133" s="67" t="s">
        <v>162</v>
      </c>
      <c r="T133" s="68" t="s">
        <v>163</v>
      </c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</row>
    <row r="134" spans="1:65" s="2" customFormat="1" ht="22.9" customHeight="1">
      <c r="A134" s="33"/>
      <c r="B134" s="34"/>
      <c r="C134" s="73" t="s">
        <v>129</v>
      </c>
      <c r="D134" s="33"/>
      <c r="E134" s="33"/>
      <c r="F134" s="33"/>
      <c r="G134" s="33"/>
      <c r="H134" s="33"/>
      <c r="I134" s="33"/>
      <c r="J134" s="158">
        <f>BK134</f>
        <v>0</v>
      </c>
      <c r="K134" s="33"/>
      <c r="L134" s="34"/>
      <c r="M134" s="69"/>
      <c r="N134" s="60"/>
      <c r="O134" s="70"/>
      <c r="P134" s="159">
        <f>P135+P221+P225</f>
        <v>0</v>
      </c>
      <c r="Q134" s="70"/>
      <c r="R134" s="159">
        <f>R135+R221+R225</f>
        <v>1326.0287420000002</v>
      </c>
      <c r="S134" s="70"/>
      <c r="T134" s="160">
        <f>T135+T221+T225</f>
        <v>989.14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74</v>
      </c>
      <c r="AU134" s="16" t="s">
        <v>134</v>
      </c>
      <c r="BK134" s="161">
        <f>BK135+BK221+BK225</f>
        <v>0</v>
      </c>
    </row>
    <row r="135" spans="1:65" s="12" customFormat="1" ht="25.9" customHeight="1">
      <c r="B135" s="162"/>
      <c r="D135" s="163" t="s">
        <v>74</v>
      </c>
      <c r="E135" s="164" t="s">
        <v>164</v>
      </c>
      <c r="F135" s="164" t="s">
        <v>165</v>
      </c>
      <c r="I135" s="165"/>
      <c r="J135" s="140">
        <f>BK135</f>
        <v>0</v>
      </c>
      <c r="L135" s="162"/>
      <c r="M135" s="166"/>
      <c r="N135" s="167"/>
      <c r="O135" s="167"/>
      <c r="P135" s="168">
        <f>P136+P177+P189+P202+P219</f>
        <v>0</v>
      </c>
      <c r="Q135" s="167"/>
      <c r="R135" s="168">
        <f>R136+R177+R189+R202+R219</f>
        <v>1326.0287420000002</v>
      </c>
      <c r="S135" s="167"/>
      <c r="T135" s="169">
        <f>T136+T177+T189+T202+T219</f>
        <v>989.14</v>
      </c>
      <c r="AR135" s="163" t="s">
        <v>83</v>
      </c>
      <c r="AT135" s="170" t="s">
        <v>74</v>
      </c>
      <c r="AU135" s="170" t="s">
        <v>75</v>
      </c>
      <c r="AY135" s="163" t="s">
        <v>166</v>
      </c>
      <c r="BK135" s="171">
        <f>BK136+BK177+BK189+BK202+BK219</f>
        <v>0</v>
      </c>
    </row>
    <row r="136" spans="1:65" s="12" customFormat="1" ht="22.9" customHeight="1">
      <c r="B136" s="162"/>
      <c r="D136" s="163" t="s">
        <v>74</v>
      </c>
      <c r="E136" s="172" t="s">
        <v>83</v>
      </c>
      <c r="F136" s="172" t="s">
        <v>167</v>
      </c>
      <c r="I136" s="165"/>
      <c r="J136" s="173">
        <f>BK136</f>
        <v>0</v>
      </c>
      <c r="L136" s="162"/>
      <c r="M136" s="166"/>
      <c r="N136" s="167"/>
      <c r="O136" s="167"/>
      <c r="P136" s="168">
        <f>SUM(P137:P176)</f>
        <v>0</v>
      </c>
      <c r="Q136" s="167"/>
      <c r="R136" s="168">
        <f>SUM(R137:R176)</f>
        <v>2.3936020000000005</v>
      </c>
      <c r="S136" s="167"/>
      <c r="T136" s="169">
        <f>SUM(T137:T176)</f>
        <v>989.14</v>
      </c>
      <c r="AR136" s="163" t="s">
        <v>83</v>
      </c>
      <c r="AT136" s="170" t="s">
        <v>74</v>
      </c>
      <c r="AU136" s="170" t="s">
        <v>83</v>
      </c>
      <c r="AY136" s="163" t="s">
        <v>166</v>
      </c>
      <c r="BK136" s="171">
        <f>SUM(BK137:BK176)</f>
        <v>0</v>
      </c>
    </row>
    <row r="137" spans="1:65" s="2" customFormat="1" ht="33" customHeight="1">
      <c r="A137" s="33"/>
      <c r="B137" s="143"/>
      <c r="C137" s="174" t="s">
        <v>83</v>
      </c>
      <c r="D137" s="174" t="s">
        <v>168</v>
      </c>
      <c r="E137" s="175" t="s">
        <v>169</v>
      </c>
      <c r="F137" s="176" t="s">
        <v>170</v>
      </c>
      <c r="G137" s="177" t="s">
        <v>171</v>
      </c>
      <c r="H137" s="178">
        <v>1242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0.23499999999999999</v>
      </c>
      <c r="T137" s="185">
        <f>S137*H137</f>
        <v>291.87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117</v>
      </c>
      <c r="AY137" s="16" t="s">
        <v>166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117</v>
      </c>
      <c r="BK137" s="102">
        <f>ROUND(I137*H137,2)</f>
        <v>0</v>
      </c>
      <c r="BL137" s="16" t="s">
        <v>172</v>
      </c>
      <c r="BM137" s="186" t="s">
        <v>173</v>
      </c>
    </row>
    <row r="138" spans="1:65" s="13" customFormat="1">
      <c r="B138" s="187"/>
      <c r="D138" s="188" t="s">
        <v>174</v>
      </c>
      <c r="E138" s="189" t="s">
        <v>1</v>
      </c>
      <c r="F138" s="190" t="s">
        <v>119</v>
      </c>
      <c r="H138" s="191">
        <v>1242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174</v>
      </c>
      <c r="AU138" s="189" t="s">
        <v>117</v>
      </c>
      <c r="AV138" s="13" t="s">
        <v>117</v>
      </c>
      <c r="AW138" s="13" t="s">
        <v>30</v>
      </c>
      <c r="AX138" s="13" t="s">
        <v>75</v>
      </c>
      <c r="AY138" s="189" t="s">
        <v>166</v>
      </c>
    </row>
    <row r="139" spans="1:65" s="14" customFormat="1">
      <c r="B139" s="196"/>
      <c r="D139" s="188" t="s">
        <v>174</v>
      </c>
      <c r="E139" s="197" t="s">
        <v>118</v>
      </c>
      <c r="F139" s="198" t="s">
        <v>175</v>
      </c>
      <c r="H139" s="199">
        <v>1242</v>
      </c>
      <c r="I139" s="200"/>
      <c r="L139" s="196"/>
      <c r="M139" s="201"/>
      <c r="N139" s="202"/>
      <c r="O139" s="202"/>
      <c r="P139" s="202"/>
      <c r="Q139" s="202"/>
      <c r="R139" s="202"/>
      <c r="S139" s="202"/>
      <c r="T139" s="203"/>
      <c r="AT139" s="197" t="s">
        <v>174</v>
      </c>
      <c r="AU139" s="197" t="s">
        <v>117</v>
      </c>
      <c r="AV139" s="14" t="s">
        <v>172</v>
      </c>
      <c r="AW139" s="14" t="s">
        <v>30</v>
      </c>
      <c r="AX139" s="14" t="s">
        <v>83</v>
      </c>
      <c r="AY139" s="197" t="s">
        <v>166</v>
      </c>
    </row>
    <row r="140" spans="1:65" s="2" customFormat="1" ht="33" customHeight="1">
      <c r="A140" s="33"/>
      <c r="B140" s="143"/>
      <c r="C140" s="174" t="s">
        <v>117</v>
      </c>
      <c r="D140" s="174" t="s">
        <v>168</v>
      </c>
      <c r="E140" s="175" t="s">
        <v>176</v>
      </c>
      <c r="F140" s="176" t="s">
        <v>177</v>
      </c>
      <c r="G140" s="177" t="s">
        <v>171</v>
      </c>
      <c r="H140" s="178">
        <v>1242</v>
      </c>
      <c r="I140" s="179"/>
      <c r="J140" s="180">
        <f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>O140*H140</f>
        <v>0</v>
      </c>
      <c r="Q140" s="184">
        <v>0</v>
      </c>
      <c r="R140" s="184">
        <f>Q140*H140</f>
        <v>0</v>
      </c>
      <c r="S140" s="184">
        <v>0.5</v>
      </c>
      <c r="T140" s="185">
        <f>S140*H140</f>
        <v>621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117</v>
      </c>
      <c r="AY140" s="16" t="s">
        <v>166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117</v>
      </c>
      <c r="BK140" s="102">
        <f>ROUND(I140*H140,2)</f>
        <v>0</v>
      </c>
      <c r="BL140" s="16" t="s">
        <v>172</v>
      </c>
      <c r="BM140" s="186" t="s">
        <v>178</v>
      </c>
    </row>
    <row r="141" spans="1:65" s="2" customFormat="1" ht="24.2" customHeight="1">
      <c r="A141" s="33"/>
      <c r="B141" s="143"/>
      <c r="C141" s="174" t="s">
        <v>179</v>
      </c>
      <c r="D141" s="174" t="s">
        <v>168</v>
      </c>
      <c r="E141" s="175" t="s">
        <v>180</v>
      </c>
      <c r="F141" s="176" t="s">
        <v>181</v>
      </c>
      <c r="G141" s="177" t="s">
        <v>182</v>
      </c>
      <c r="H141" s="178">
        <v>263</v>
      </c>
      <c r="I141" s="179"/>
      <c r="J141" s="180">
        <f>ROUND(I141*H141,2)</f>
        <v>0</v>
      </c>
      <c r="K141" s="181"/>
      <c r="L141" s="34"/>
      <c r="M141" s="182" t="s">
        <v>1</v>
      </c>
      <c r="N141" s="183" t="s">
        <v>41</v>
      </c>
      <c r="O141" s="62"/>
      <c r="P141" s="184">
        <f>O141*H141</f>
        <v>0</v>
      </c>
      <c r="Q141" s="184">
        <v>0</v>
      </c>
      <c r="R141" s="184">
        <f>Q141*H141</f>
        <v>0</v>
      </c>
      <c r="S141" s="184">
        <v>0.28999999999999998</v>
      </c>
      <c r="T141" s="185">
        <f>S141*H141</f>
        <v>76.27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6" t="s">
        <v>172</v>
      </c>
      <c r="AT141" s="186" t="s">
        <v>168</v>
      </c>
      <c r="AU141" s="186" t="s">
        <v>117</v>
      </c>
      <c r="AY141" s="16" t="s">
        <v>166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6" t="s">
        <v>117</v>
      </c>
      <c r="BK141" s="102">
        <f>ROUND(I141*H141,2)</f>
        <v>0</v>
      </c>
      <c r="BL141" s="16" t="s">
        <v>172</v>
      </c>
      <c r="BM141" s="186" t="s">
        <v>183</v>
      </c>
    </row>
    <row r="142" spans="1:65" s="2" customFormat="1" ht="24.2" customHeight="1">
      <c r="A142" s="33"/>
      <c r="B142" s="143"/>
      <c r="C142" s="174" t="s">
        <v>172</v>
      </c>
      <c r="D142" s="174" t="s">
        <v>168</v>
      </c>
      <c r="E142" s="175" t="s">
        <v>184</v>
      </c>
      <c r="F142" s="176" t="s">
        <v>185</v>
      </c>
      <c r="G142" s="177" t="s">
        <v>186</v>
      </c>
      <c r="H142" s="178">
        <v>48.6</v>
      </c>
      <c r="I142" s="179"/>
      <c r="J142" s="180">
        <f>ROUND(I142*H142,2)</f>
        <v>0</v>
      </c>
      <c r="K142" s="181"/>
      <c r="L142" s="34"/>
      <c r="M142" s="182" t="s">
        <v>1</v>
      </c>
      <c r="N142" s="183" t="s">
        <v>41</v>
      </c>
      <c r="O142" s="62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117</v>
      </c>
      <c r="AY142" s="16" t="s">
        <v>166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117</v>
      </c>
      <c r="BK142" s="102">
        <f>ROUND(I142*H142,2)</f>
        <v>0</v>
      </c>
      <c r="BL142" s="16" t="s">
        <v>172</v>
      </c>
      <c r="BM142" s="186" t="s">
        <v>187</v>
      </c>
    </row>
    <row r="143" spans="1:65" s="13" customFormat="1">
      <c r="B143" s="187"/>
      <c r="D143" s="188" t="s">
        <v>174</v>
      </c>
      <c r="E143" s="189" t="s">
        <v>1</v>
      </c>
      <c r="F143" s="190" t="s">
        <v>188</v>
      </c>
      <c r="H143" s="191">
        <v>48.6</v>
      </c>
      <c r="I143" s="192"/>
      <c r="L143" s="187"/>
      <c r="M143" s="193"/>
      <c r="N143" s="194"/>
      <c r="O143" s="194"/>
      <c r="P143" s="194"/>
      <c r="Q143" s="194"/>
      <c r="R143" s="194"/>
      <c r="S143" s="194"/>
      <c r="T143" s="195"/>
      <c r="AT143" s="189" t="s">
        <v>174</v>
      </c>
      <c r="AU143" s="189" t="s">
        <v>117</v>
      </c>
      <c r="AV143" s="13" t="s">
        <v>117</v>
      </c>
      <c r="AW143" s="13" t="s">
        <v>30</v>
      </c>
      <c r="AX143" s="13" t="s">
        <v>75</v>
      </c>
      <c r="AY143" s="189" t="s">
        <v>166</v>
      </c>
    </row>
    <row r="144" spans="1:65" s="14" customFormat="1">
      <c r="B144" s="196"/>
      <c r="D144" s="188" t="s">
        <v>174</v>
      </c>
      <c r="E144" s="197" t="s">
        <v>115</v>
      </c>
      <c r="F144" s="198" t="s">
        <v>175</v>
      </c>
      <c r="H144" s="199">
        <v>48.6</v>
      </c>
      <c r="I144" s="200"/>
      <c r="L144" s="196"/>
      <c r="M144" s="201"/>
      <c r="N144" s="202"/>
      <c r="O144" s="202"/>
      <c r="P144" s="202"/>
      <c r="Q144" s="202"/>
      <c r="R144" s="202"/>
      <c r="S144" s="202"/>
      <c r="T144" s="203"/>
      <c r="AT144" s="197" t="s">
        <v>174</v>
      </c>
      <c r="AU144" s="197" t="s">
        <v>117</v>
      </c>
      <c r="AV144" s="14" t="s">
        <v>172</v>
      </c>
      <c r="AW144" s="14" t="s">
        <v>30</v>
      </c>
      <c r="AX144" s="14" t="s">
        <v>83</v>
      </c>
      <c r="AY144" s="197" t="s">
        <v>166</v>
      </c>
    </row>
    <row r="145" spans="1:65" s="2" customFormat="1" ht="24.2" customHeight="1">
      <c r="A145" s="33"/>
      <c r="B145" s="143"/>
      <c r="C145" s="174" t="s">
        <v>189</v>
      </c>
      <c r="D145" s="174" t="s">
        <v>168</v>
      </c>
      <c r="E145" s="175" t="s">
        <v>190</v>
      </c>
      <c r="F145" s="176" t="s">
        <v>191</v>
      </c>
      <c r="G145" s="177" t="s">
        <v>186</v>
      </c>
      <c r="H145" s="178">
        <v>48.6</v>
      </c>
      <c r="I145" s="179"/>
      <c r="J145" s="180">
        <f>ROUND(I145*H145,2)</f>
        <v>0</v>
      </c>
      <c r="K145" s="181"/>
      <c r="L145" s="34"/>
      <c r="M145" s="182" t="s">
        <v>1</v>
      </c>
      <c r="N145" s="183" t="s">
        <v>41</v>
      </c>
      <c r="O145" s="62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172</v>
      </c>
      <c r="AT145" s="186" t="s">
        <v>168</v>
      </c>
      <c r="AU145" s="186" t="s">
        <v>117</v>
      </c>
      <c r="AY145" s="16" t="s">
        <v>166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117</v>
      </c>
      <c r="BK145" s="102">
        <f>ROUND(I145*H145,2)</f>
        <v>0</v>
      </c>
      <c r="BL145" s="16" t="s">
        <v>172</v>
      </c>
      <c r="BM145" s="186" t="s">
        <v>192</v>
      </c>
    </row>
    <row r="146" spans="1:65" s="13" customFormat="1">
      <c r="B146" s="187"/>
      <c r="D146" s="188" t="s">
        <v>174</v>
      </c>
      <c r="E146" s="189" t="s">
        <v>1</v>
      </c>
      <c r="F146" s="190" t="s">
        <v>115</v>
      </c>
      <c r="H146" s="191">
        <v>48.6</v>
      </c>
      <c r="I146" s="192"/>
      <c r="L146" s="187"/>
      <c r="M146" s="193"/>
      <c r="N146" s="194"/>
      <c r="O146" s="194"/>
      <c r="P146" s="194"/>
      <c r="Q146" s="194"/>
      <c r="R146" s="194"/>
      <c r="S146" s="194"/>
      <c r="T146" s="195"/>
      <c r="AT146" s="189" t="s">
        <v>174</v>
      </c>
      <c r="AU146" s="189" t="s">
        <v>117</v>
      </c>
      <c r="AV146" s="13" t="s">
        <v>117</v>
      </c>
      <c r="AW146" s="13" t="s">
        <v>30</v>
      </c>
      <c r="AX146" s="13" t="s">
        <v>83</v>
      </c>
      <c r="AY146" s="189" t="s">
        <v>166</v>
      </c>
    </row>
    <row r="147" spans="1:65" s="2" customFormat="1" ht="33" customHeight="1">
      <c r="A147" s="33"/>
      <c r="B147" s="143"/>
      <c r="C147" s="174" t="s">
        <v>193</v>
      </c>
      <c r="D147" s="174" t="s">
        <v>168</v>
      </c>
      <c r="E147" s="175" t="s">
        <v>194</v>
      </c>
      <c r="F147" s="176" t="s">
        <v>195</v>
      </c>
      <c r="G147" s="177" t="s">
        <v>186</v>
      </c>
      <c r="H147" s="178">
        <v>48.6</v>
      </c>
      <c r="I147" s="179"/>
      <c r="J147" s="180">
        <f>ROUND(I147*H147,2)</f>
        <v>0</v>
      </c>
      <c r="K147" s="181"/>
      <c r="L147" s="34"/>
      <c r="M147" s="182" t="s">
        <v>1</v>
      </c>
      <c r="N147" s="183" t="s">
        <v>41</v>
      </c>
      <c r="O147" s="62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6" t="s">
        <v>172</v>
      </c>
      <c r="AT147" s="186" t="s">
        <v>168</v>
      </c>
      <c r="AU147" s="186" t="s">
        <v>117</v>
      </c>
      <c r="AY147" s="16" t="s">
        <v>166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6" t="s">
        <v>117</v>
      </c>
      <c r="BK147" s="102">
        <f>ROUND(I147*H147,2)</f>
        <v>0</v>
      </c>
      <c r="BL147" s="16" t="s">
        <v>172</v>
      </c>
      <c r="BM147" s="186" t="s">
        <v>196</v>
      </c>
    </row>
    <row r="148" spans="1:65" s="13" customFormat="1">
      <c r="B148" s="187"/>
      <c r="D148" s="188" t="s">
        <v>174</v>
      </c>
      <c r="E148" s="189" t="s">
        <v>1</v>
      </c>
      <c r="F148" s="190" t="s">
        <v>115</v>
      </c>
      <c r="H148" s="191">
        <v>48.6</v>
      </c>
      <c r="I148" s="192"/>
      <c r="L148" s="187"/>
      <c r="M148" s="193"/>
      <c r="N148" s="194"/>
      <c r="O148" s="194"/>
      <c r="P148" s="194"/>
      <c r="Q148" s="194"/>
      <c r="R148" s="194"/>
      <c r="S148" s="194"/>
      <c r="T148" s="195"/>
      <c r="AT148" s="189" t="s">
        <v>174</v>
      </c>
      <c r="AU148" s="189" t="s">
        <v>117</v>
      </c>
      <c r="AV148" s="13" t="s">
        <v>117</v>
      </c>
      <c r="AW148" s="13" t="s">
        <v>30</v>
      </c>
      <c r="AX148" s="13" t="s">
        <v>83</v>
      </c>
      <c r="AY148" s="189" t="s">
        <v>166</v>
      </c>
    </row>
    <row r="149" spans="1:65" s="2" customFormat="1" ht="37.9" customHeight="1">
      <c r="A149" s="33"/>
      <c r="B149" s="143"/>
      <c r="C149" s="174" t="s">
        <v>197</v>
      </c>
      <c r="D149" s="174" t="s">
        <v>168</v>
      </c>
      <c r="E149" s="175" t="s">
        <v>198</v>
      </c>
      <c r="F149" s="176" t="s">
        <v>199</v>
      </c>
      <c r="G149" s="177" t="s">
        <v>186</v>
      </c>
      <c r="H149" s="178">
        <v>631.79999999999995</v>
      </c>
      <c r="I149" s="179"/>
      <c r="J149" s="180">
        <f>ROUND(I149*H149,2)</f>
        <v>0</v>
      </c>
      <c r="K149" s="181"/>
      <c r="L149" s="34"/>
      <c r="M149" s="182" t="s">
        <v>1</v>
      </c>
      <c r="N149" s="183" t="s">
        <v>41</v>
      </c>
      <c r="O149" s="62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6" t="s">
        <v>172</v>
      </c>
      <c r="AT149" s="186" t="s">
        <v>168</v>
      </c>
      <c r="AU149" s="186" t="s">
        <v>117</v>
      </c>
      <c r="AY149" s="16" t="s">
        <v>166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6" t="s">
        <v>117</v>
      </c>
      <c r="BK149" s="102">
        <f>ROUND(I149*H149,2)</f>
        <v>0</v>
      </c>
      <c r="BL149" s="16" t="s">
        <v>172</v>
      </c>
      <c r="BM149" s="186" t="s">
        <v>200</v>
      </c>
    </row>
    <row r="150" spans="1:65" s="13" customFormat="1">
      <c r="B150" s="187"/>
      <c r="D150" s="188" t="s">
        <v>174</v>
      </c>
      <c r="E150" s="189" t="s">
        <v>1</v>
      </c>
      <c r="F150" s="190" t="s">
        <v>201</v>
      </c>
      <c r="H150" s="191">
        <v>631.79999999999995</v>
      </c>
      <c r="I150" s="192"/>
      <c r="L150" s="187"/>
      <c r="M150" s="193"/>
      <c r="N150" s="194"/>
      <c r="O150" s="194"/>
      <c r="P150" s="194"/>
      <c r="Q150" s="194"/>
      <c r="R150" s="194"/>
      <c r="S150" s="194"/>
      <c r="T150" s="195"/>
      <c r="AT150" s="189" t="s">
        <v>174</v>
      </c>
      <c r="AU150" s="189" t="s">
        <v>117</v>
      </c>
      <c r="AV150" s="13" t="s">
        <v>117</v>
      </c>
      <c r="AW150" s="13" t="s">
        <v>30</v>
      </c>
      <c r="AX150" s="13" t="s">
        <v>83</v>
      </c>
      <c r="AY150" s="189" t="s">
        <v>166</v>
      </c>
    </row>
    <row r="151" spans="1:65" s="2" customFormat="1" ht="24.2" customHeight="1">
      <c r="A151" s="33"/>
      <c r="B151" s="143"/>
      <c r="C151" s="174" t="s">
        <v>202</v>
      </c>
      <c r="D151" s="174" t="s">
        <v>168</v>
      </c>
      <c r="E151" s="175" t="s">
        <v>203</v>
      </c>
      <c r="F151" s="176" t="s">
        <v>204</v>
      </c>
      <c r="G151" s="177" t="s">
        <v>186</v>
      </c>
      <c r="H151" s="178">
        <v>48.6</v>
      </c>
      <c r="I151" s="179"/>
      <c r="J151" s="180">
        <f>ROUND(I151*H151,2)</f>
        <v>0</v>
      </c>
      <c r="K151" s="181"/>
      <c r="L151" s="34"/>
      <c r="M151" s="182" t="s">
        <v>1</v>
      </c>
      <c r="N151" s="183" t="s">
        <v>41</v>
      </c>
      <c r="O151" s="62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172</v>
      </c>
      <c r="AT151" s="186" t="s">
        <v>168</v>
      </c>
      <c r="AU151" s="186" t="s">
        <v>117</v>
      </c>
      <c r="AY151" s="16" t="s">
        <v>166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117</v>
      </c>
      <c r="BK151" s="102">
        <f>ROUND(I151*H151,2)</f>
        <v>0</v>
      </c>
      <c r="BL151" s="16" t="s">
        <v>172</v>
      </c>
      <c r="BM151" s="186" t="s">
        <v>205</v>
      </c>
    </row>
    <row r="152" spans="1:65" s="13" customFormat="1">
      <c r="B152" s="187"/>
      <c r="D152" s="188" t="s">
        <v>174</v>
      </c>
      <c r="E152" s="189" t="s">
        <v>1</v>
      </c>
      <c r="F152" s="190" t="s">
        <v>115</v>
      </c>
      <c r="H152" s="191">
        <v>48.6</v>
      </c>
      <c r="I152" s="192"/>
      <c r="L152" s="187"/>
      <c r="M152" s="193"/>
      <c r="N152" s="194"/>
      <c r="O152" s="194"/>
      <c r="P152" s="194"/>
      <c r="Q152" s="194"/>
      <c r="R152" s="194"/>
      <c r="S152" s="194"/>
      <c r="T152" s="195"/>
      <c r="AT152" s="189" t="s">
        <v>174</v>
      </c>
      <c r="AU152" s="189" t="s">
        <v>117</v>
      </c>
      <c r="AV152" s="13" t="s">
        <v>117</v>
      </c>
      <c r="AW152" s="13" t="s">
        <v>30</v>
      </c>
      <c r="AX152" s="13" t="s">
        <v>83</v>
      </c>
      <c r="AY152" s="189" t="s">
        <v>166</v>
      </c>
    </row>
    <row r="153" spans="1:65" s="2" customFormat="1" ht="16.5" customHeight="1">
      <c r="A153" s="33"/>
      <c r="B153" s="143"/>
      <c r="C153" s="174" t="s">
        <v>206</v>
      </c>
      <c r="D153" s="174" t="s">
        <v>168</v>
      </c>
      <c r="E153" s="175" t="s">
        <v>207</v>
      </c>
      <c r="F153" s="176" t="s">
        <v>208</v>
      </c>
      <c r="G153" s="177" t="s">
        <v>186</v>
      </c>
      <c r="H153" s="178">
        <v>48.6</v>
      </c>
      <c r="I153" s="179"/>
      <c r="J153" s="180">
        <f>ROUND(I153*H153,2)</f>
        <v>0</v>
      </c>
      <c r="K153" s="181"/>
      <c r="L153" s="34"/>
      <c r="M153" s="182" t="s">
        <v>1</v>
      </c>
      <c r="N153" s="183" t="s">
        <v>41</v>
      </c>
      <c r="O153" s="62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6" t="s">
        <v>172</v>
      </c>
      <c r="AT153" s="186" t="s">
        <v>168</v>
      </c>
      <c r="AU153" s="186" t="s">
        <v>117</v>
      </c>
      <c r="AY153" s="16" t="s">
        <v>166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6" t="s">
        <v>117</v>
      </c>
      <c r="BK153" s="102">
        <f>ROUND(I153*H153,2)</f>
        <v>0</v>
      </c>
      <c r="BL153" s="16" t="s">
        <v>172</v>
      </c>
      <c r="BM153" s="186" t="s">
        <v>209</v>
      </c>
    </row>
    <row r="154" spans="1:65" s="13" customFormat="1">
      <c r="B154" s="187"/>
      <c r="D154" s="188" t="s">
        <v>174</v>
      </c>
      <c r="E154" s="189" t="s">
        <v>1</v>
      </c>
      <c r="F154" s="190" t="s">
        <v>115</v>
      </c>
      <c r="H154" s="191">
        <v>48.6</v>
      </c>
      <c r="I154" s="192"/>
      <c r="L154" s="187"/>
      <c r="M154" s="193"/>
      <c r="N154" s="194"/>
      <c r="O154" s="194"/>
      <c r="P154" s="194"/>
      <c r="Q154" s="194"/>
      <c r="R154" s="194"/>
      <c r="S154" s="194"/>
      <c r="T154" s="195"/>
      <c r="AT154" s="189" t="s">
        <v>174</v>
      </c>
      <c r="AU154" s="189" t="s">
        <v>117</v>
      </c>
      <c r="AV154" s="13" t="s">
        <v>117</v>
      </c>
      <c r="AW154" s="13" t="s">
        <v>30</v>
      </c>
      <c r="AX154" s="13" t="s">
        <v>83</v>
      </c>
      <c r="AY154" s="189" t="s">
        <v>166</v>
      </c>
    </row>
    <row r="155" spans="1:65" s="2" customFormat="1" ht="24.2" customHeight="1">
      <c r="A155" s="33"/>
      <c r="B155" s="143"/>
      <c r="C155" s="174" t="s">
        <v>210</v>
      </c>
      <c r="D155" s="174" t="s">
        <v>168</v>
      </c>
      <c r="E155" s="175" t="s">
        <v>211</v>
      </c>
      <c r="F155" s="176" t="s">
        <v>212</v>
      </c>
      <c r="G155" s="177" t="s">
        <v>213</v>
      </c>
      <c r="H155" s="178">
        <v>82.62</v>
      </c>
      <c r="I155" s="179"/>
      <c r="J155" s="180">
        <f>ROUND(I155*H155,2)</f>
        <v>0</v>
      </c>
      <c r="K155" s="181"/>
      <c r="L155" s="34"/>
      <c r="M155" s="182" t="s">
        <v>1</v>
      </c>
      <c r="N155" s="183" t="s">
        <v>41</v>
      </c>
      <c r="O155" s="62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6" t="s">
        <v>172</v>
      </c>
      <c r="AT155" s="186" t="s">
        <v>168</v>
      </c>
      <c r="AU155" s="186" t="s">
        <v>117</v>
      </c>
      <c r="AY155" s="16" t="s">
        <v>166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6" t="s">
        <v>117</v>
      </c>
      <c r="BK155" s="102">
        <f>ROUND(I155*H155,2)</f>
        <v>0</v>
      </c>
      <c r="BL155" s="16" t="s">
        <v>172</v>
      </c>
      <c r="BM155" s="186" t="s">
        <v>214</v>
      </c>
    </row>
    <row r="156" spans="1:65" s="13" customFormat="1">
      <c r="B156" s="187"/>
      <c r="D156" s="188" t="s">
        <v>174</v>
      </c>
      <c r="E156" s="189" t="s">
        <v>1</v>
      </c>
      <c r="F156" s="190" t="s">
        <v>215</v>
      </c>
      <c r="H156" s="191">
        <v>82.62</v>
      </c>
      <c r="I156" s="192"/>
      <c r="L156" s="187"/>
      <c r="M156" s="193"/>
      <c r="N156" s="194"/>
      <c r="O156" s="194"/>
      <c r="P156" s="194"/>
      <c r="Q156" s="194"/>
      <c r="R156" s="194"/>
      <c r="S156" s="194"/>
      <c r="T156" s="195"/>
      <c r="AT156" s="189" t="s">
        <v>174</v>
      </c>
      <c r="AU156" s="189" t="s">
        <v>117</v>
      </c>
      <c r="AV156" s="13" t="s">
        <v>117</v>
      </c>
      <c r="AW156" s="13" t="s">
        <v>30</v>
      </c>
      <c r="AX156" s="13" t="s">
        <v>83</v>
      </c>
      <c r="AY156" s="189" t="s">
        <v>166</v>
      </c>
    </row>
    <row r="157" spans="1:65" s="2" customFormat="1" ht="24.2" customHeight="1">
      <c r="A157" s="33"/>
      <c r="B157" s="143"/>
      <c r="C157" s="174" t="s">
        <v>216</v>
      </c>
      <c r="D157" s="174" t="s">
        <v>168</v>
      </c>
      <c r="E157" s="175" t="s">
        <v>217</v>
      </c>
      <c r="F157" s="176" t="s">
        <v>218</v>
      </c>
      <c r="G157" s="177" t="s">
        <v>171</v>
      </c>
      <c r="H157" s="178">
        <v>580</v>
      </c>
      <c r="I157" s="179"/>
      <c r="J157" s="180">
        <f>ROUND(I157*H157,2)</f>
        <v>0</v>
      </c>
      <c r="K157" s="181"/>
      <c r="L157" s="34"/>
      <c r="M157" s="182" t="s">
        <v>1</v>
      </c>
      <c r="N157" s="183" t="s">
        <v>41</v>
      </c>
      <c r="O157" s="62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6" t="s">
        <v>172</v>
      </c>
      <c r="AT157" s="186" t="s">
        <v>168</v>
      </c>
      <c r="AU157" s="186" t="s">
        <v>117</v>
      </c>
      <c r="AY157" s="16" t="s">
        <v>166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117</v>
      </c>
      <c r="BK157" s="102">
        <f>ROUND(I157*H157,2)</f>
        <v>0</v>
      </c>
      <c r="BL157" s="16" t="s">
        <v>172</v>
      </c>
      <c r="BM157" s="186" t="s">
        <v>219</v>
      </c>
    </row>
    <row r="158" spans="1:65" s="13" customFormat="1">
      <c r="B158" s="187"/>
      <c r="D158" s="188" t="s">
        <v>174</v>
      </c>
      <c r="E158" s="189" t="s">
        <v>1</v>
      </c>
      <c r="F158" s="190" t="s">
        <v>220</v>
      </c>
      <c r="H158" s="191">
        <v>50</v>
      </c>
      <c r="I158" s="192"/>
      <c r="L158" s="187"/>
      <c r="M158" s="193"/>
      <c r="N158" s="194"/>
      <c r="O158" s="194"/>
      <c r="P158" s="194"/>
      <c r="Q158" s="194"/>
      <c r="R158" s="194"/>
      <c r="S158" s="194"/>
      <c r="T158" s="195"/>
      <c r="AT158" s="189" t="s">
        <v>174</v>
      </c>
      <c r="AU158" s="189" t="s">
        <v>117</v>
      </c>
      <c r="AV158" s="13" t="s">
        <v>117</v>
      </c>
      <c r="AW158" s="13" t="s">
        <v>30</v>
      </c>
      <c r="AX158" s="13" t="s">
        <v>75</v>
      </c>
      <c r="AY158" s="189" t="s">
        <v>166</v>
      </c>
    </row>
    <row r="159" spans="1:65" s="13" customFormat="1">
      <c r="B159" s="187"/>
      <c r="D159" s="188" t="s">
        <v>174</v>
      </c>
      <c r="E159" s="189" t="s">
        <v>1</v>
      </c>
      <c r="F159" s="190" t="s">
        <v>221</v>
      </c>
      <c r="H159" s="191">
        <v>98</v>
      </c>
      <c r="I159" s="192"/>
      <c r="L159" s="187"/>
      <c r="M159" s="193"/>
      <c r="N159" s="194"/>
      <c r="O159" s="194"/>
      <c r="P159" s="194"/>
      <c r="Q159" s="194"/>
      <c r="R159" s="194"/>
      <c r="S159" s="194"/>
      <c r="T159" s="195"/>
      <c r="AT159" s="189" t="s">
        <v>174</v>
      </c>
      <c r="AU159" s="189" t="s">
        <v>117</v>
      </c>
      <c r="AV159" s="13" t="s">
        <v>117</v>
      </c>
      <c r="AW159" s="13" t="s">
        <v>30</v>
      </c>
      <c r="AX159" s="13" t="s">
        <v>75</v>
      </c>
      <c r="AY159" s="189" t="s">
        <v>166</v>
      </c>
    </row>
    <row r="160" spans="1:65" s="13" customFormat="1">
      <c r="B160" s="187"/>
      <c r="D160" s="188" t="s">
        <v>174</v>
      </c>
      <c r="E160" s="189" t="s">
        <v>1</v>
      </c>
      <c r="F160" s="190" t="s">
        <v>222</v>
      </c>
      <c r="H160" s="191">
        <v>432</v>
      </c>
      <c r="I160" s="192"/>
      <c r="L160" s="187"/>
      <c r="M160" s="193"/>
      <c r="N160" s="194"/>
      <c r="O160" s="194"/>
      <c r="P160" s="194"/>
      <c r="Q160" s="194"/>
      <c r="R160" s="194"/>
      <c r="S160" s="194"/>
      <c r="T160" s="195"/>
      <c r="AT160" s="189" t="s">
        <v>174</v>
      </c>
      <c r="AU160" s="189" t="s">
        <v>117</v>
      </c>
      <c r="AV160" s="13" t="s">
        <v>117</v>
      </c>
      <c r="AW160" s="13" t="s">
        <v>30</v>
      </c>
      <c r="AX160" s="13" t="s">
        <v>75</v>
      </c>
      <c r="AY160" s="189" t="s">
        <v>166</v>
      </c>
    </row>
    <row r="161" spans="1:65" s="14" customFormat="1">
      <c r="B161" s="196"/>
      <c r="D161" s="188" t="s">
        <v>174</v>
      </c>
      <c r="E161" s="197" t="s">
        <v>1</v>
      </c>
      <c r="F161" s="198" t="s">
        <v>175</v>
      </c>
      <c r="H161" s="199">
        <v>580</v>
      </c>
      <c r="I161" s="200"/>
      <c r="L161" s="196"/>
      <c r="M161" s="201"/>
      <c r="N161" s="202"/>
      <c r="O161" s="202"/>
      <c r="P161" s="202"/>
      <c r="Q161" s="202"/>
      <c r="R161" s="202"/>
      <c r="S161" s="202"/>
      <c r="T161" s="203"/>
      <c r="AT161" s="197" t="s">
        <v>174</v>
      </c>
      <c r="AU161" s="197" t="s">
        <v>117</v>
      </c>
      <c r="AV161" s="14" t="s">
        <v>172</v>
      </c>
      <c r="AW161" s="14" t="s">
        <v>30</v>
      </c>
      <c r="AX161" s="14" t="s">
        <v>83</v>
      </c>
      <c r="AY161" s="197" t="s">
        <v>166</v>
      </c>
    </row>
    <row r="162" spans="1:65" s="2" customFormat="1" ht="16.5" customHeight="1">
      <c r="A162" s="33"/>
      <c r="B162" s="143"/>
      <c r="C162" s="204" t="s">
        <v>223</v>
      </c>
      <c r="D162" s="204" t="s">
        <v>224</v>
      </c>
      <c r="E162" s="205" t="s">
        <v>225</v>
      </c>
      <c r="F162" s="206" t="s">
        <v>226</v>
      </c>
      <c r="G162" s="207" t="s">
        <v>227</v>
      </c>
      <c r="H162" s="208">
        <v>17.922000000000001</v>
      </c>
      <c r="I162" s="209"/>
      <c r="J162" s="210">
        <f>ROUND(I162*H162,2)</f>
        <v>0</v>
      </c>
      <c r="K162" s="211"/>
      <c r="L162" s="212"/>
      <c r="M162" s="213" t="s">
        <v>1</v>
      </c>
      <c r="N162" s="214" t="s">
        <v>41</v>
      </c>
      <c r="O162" s="62"/>
      <c r="P162" s="184">
        <f>O162*H162</f>
        <v>0</v>
      </c>
      <c r="Q162" s="184">
        <v>1E-3</v>
      </c>
      <c r="R162" s="184">
        <f>Q162*H162</f>
        <v>1.7922E-2</v>
      </c>
      <c r="S162" s="184">
        <v>0</v>
      </c>
      <c r="T162" s="18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6" t="s">
        <v>202</v>
      </c>
      <c r="AT162" s="186" t="s">
        <v>224</v>
      </c>
      <c r="AU162" s="186" t="s">
        <v>117</v>
      </c>
      <c r="AY162" s="16" t="s">
        <v>166</v>
      </c>
      <c r="BE162" s="102">
        <f>IF(N162="základná",J162,0)</f>
        <v>0</v>
      </c>
      <c r="BF162" s="102">
        <f>IF(N162="znížená",J162,0)</f>
        <v>0</v>
      </c>
      <c r="BG162" s="102">
        <f>IF(N162="zákl. prenesená",J162,0)</f>
        <v>0</v>
      </c>
      <c r="BH162" s="102">
        <f>IF(N162="zníž. prenesená",J162,0)</f>
        <v>0</v>
      </c>
      <c r="BI162" s="102">
        <f>IF(N162="nulová",J162,0)</f>
        <v>0</v>
      </c>
      <c r="BJ162" s="16" t="s">
        <v>117</v>
      </c>
      <c r="BK162" s="102">
        <f>ROUND(I162*H162,2)</f>
        <v>0</v>
      </c>
      <c r="BL162" s="16" t="s">
        <v>172</v>
      </c>
      <c r="BM162" s="186" t="s">
        <v>228</v>
      </c>
    </row>
    <row r="163" spans="1:65" s="13" customFormat="1">
      <c r="B163" s="187"/>
      <c r="D163" s="188" t="s">
        <v>174</v>
      </c>
      <c r="F163" s="190" t="s">
        <v>229</v>
      </c>
      <c r="H163" s="191">
        <v>17.922000000000001</v>
      </c>
      <c r="I163" s="192"/>
      <c r="L163" s="187"/>
      <c r="M163" s="193"/>
      <c r="N163" s="194"/>
      <c r="O163" s="194"/>
      <c r="P163" s="194"/>
      <c r="Q163" s="194"/>
      <c r="R163" s="194"/>
      <c r="S163" s="194"/>
      <c r="T163" s="195"/>
      <c r="AT163" s="189" t="s">
        <v>174</v>
      </c>
      <c r="AU163" s="189" t="s">
        <v>117</v>
      </c>
      <c r="AV163" s="13" t="s">
        <v>117</v>
      </c>
      <c r="AW163" s="13" t="s">
        <v>3</v>
      </c>
      <c r="AX163" s="13" t="s">
        <v>83</v>
      </c>
      <c r="AY163" s="189" t="s">
        <v>166</v>
      </c>
    </row>
    <row r="164" spans="1:65" s="2" customFormat="1" ht="21.75" customHeight="1">
      <c r="A164" s="33"/>
      <c r="B164" s="143"/>
      <c r="C164" s="174" t="s">
        <v>230</v>
      </c>
      <c r="D164" s="174" t="s">
        <v>168</v>
      </c>
      <c r="E164" s="175" t="s">
        <v>231</v>
      </c>
      <c r="F164" s="176" t="s">
        <v>232</v>
      </c>
      <c r="G164" s="177" t="s">
        <v>171</v>
      </c>
      <c r="H164" s="178">
        <v>1377</v>
      </c>
      <c r="I164" s="179"/>
      <c r="J164" s="180">
        <f>ROUND(I164*H164,2)</f>
        <v>0</v>
      </c>
      <c r="K164" s="181"/>
      <c r="L164" s="34"/>
      <c r="M164" s="182" t="s">
        <v>1</v>
      </c>
      <c r="N164" s="183" t="s">
        <v>41</v>
      </c>
      <c r="O164" s="62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6" t="s">
        <v>172</v>
      </c>
      <c r="AT164" s="186" t="s">
        <v>168</v>
      </c>
      <c r="AU164" s="186" t="s">
        <v>117</v>
      </c>
      <c r="AY164" s="16" t="s">
        <v>166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117</v>
      </c>
      <c r="BK164" s="102">
        <f>ROUND(I164*H164,2)</f>
        <v>0</v>
      </c>
      <c r="BL164" s="16" t="s">
        <v>172</v>
      </c>
      <c r="BM164" s="186" t="s">
        <v>233</v>
      </c>
    </row>
    <row r="165" spans="1:65" s="13" customFormat="1">
      <c r="B165" s="187"/>
      <c r="D165" s="188" t="s">
        <v>174</v>
      </c>
      <c r="E165" s="189" t="s">
        <v>1</v>
      </c>
      <c r="F165" s="190" t="s">
        <v>234</v>
      </c>
      <c r="H165" s="191">
        <v>1377</v>
      </c>
      <c r="I165" s="192"/>
      <c r="L165" s="187"/>
      <c r="M165" s="193"/>
      <c r="N165" s="194"/>
      <c r="O165" s="194"/>
      <c r="P165" s="194"/>
      <c r="Q165" s="194"/>
      <c r="R165" s="194"/>
      <c r="S165" s="194"/>
      <c r="T165" s="195"/>
      <c r="AT165" s="189" t="s">
        <v>174</v>
      </c>
      <c r="AU165" s="189" t="s">
        <v>117</v>
      </c>
      <c r="AV165" s="13" t="s">
        <v>117</v>
      </c>
      <c r="AW165" s="13" t="s">
        <v>30</v>
      </c>
      <c r="AX165" s="13" t="s">
        <v>75</v>
      </c>
      <c r="AY165" s="189" t="s">
        <v>166</v>
      </c>
    </row>
    <row r="166" spans="1:65" s="14" customFormat="1">
      <c r="B166" s="196"/>
      <c r="D166" s="188" t="s">
        <v>174</v>
      </c>
      <c r="E166" s="197" t="s">
        <v>1</v>
      </c>
      <c r="F166" s="198" t="s">
        <v>175</v>
      </c>
      <c r="H166" s="199">
        <v>1377</v>
      </c>
      <c r="I166" s="200"/>
      <c r="L166" s="196"/>
      <c r="M166" s="201"/>
      <c r="N166" s="202"/>
      <c r="O166" s="202"/>
      <c r="P166" s="202"/>
      <c r="Q166" s="202"/>
      <c r="R166" s="202"/>
      <c r="S166" s="202"/>
      <c r="T166" s="203"/>
      <c r="AT166" s="197" t="s">
        <v>174</v>
      </c>
      <c r="AU166" s="197" t="s">
        <v>117</v>
      </c>
      <c r="AV166" s="14" t="s">
        <v>172</v>
      </c>
      <c r="AW166" s="14" t="s">
        <v>30</v>
      </c>
      <c r="AX166" s="14" t="s">
        <v>83</v>
      </c>
      <c r="AY166" s="197" t="s">
        <v>166</v>
      </c>
    </row>
    <row r="167" spans="1:65" s="2" customFormat="1" ht="24.2" customHeight="1">
      <c r="A167" s="33"/>
      <c r="B167" s="143"/>
      <c r="C167" s="174" t="s">
        <v>235</v>
      </c>
      <c r="D167" s="174" t="s">
        <v>168</v>
      </c>
      <c r="E167" s="175" t="s">
        <v>236</v>
      </c>
      <c r="F167" s="176" t="s">
        <v>237</v>
      </c>
      <c r="G167" s="177" t="s">
        <v>238</v>
      </c>
      <c r="H167" s="178">
        <v>16</v>
      </c>
      <c r="I167" s="179"/>
      <c r="J167" s="180">
        <f>ROUND(I167*H167,2)</f>
        <v>0</v>
      </c>
      <c r="K167" s="181"/>
      <c r="L167" s="34"/>
      <c r="M167" s="182" t="s">
        <v>1</v>
      </c>
      <c r="N167" s="183" t="s">
        <v>41</v>
      </c>
      <c r="O167" s="62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6" t="s">
        <v>172</v>
      </c>
      <c r="AT167" s="186" t="s">
        <v>168</v>
      </c>
      <c r="AU167" s="186" t="s">
        <v>117</v>
      </c>
      <c r="AY167" s="16" t="s">
        <v>166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6" t="s">
        <v>117</v>
      </c>
      <c r="BK167" s="102">
        <f>ROUND(I167*H167,2)</f>
        <v>0</v>
      </c>
      <c r="BL167" s="16" t="s">
        <v>172</v>
      </c>
      <c r="BM167" s="186" t="s">
        <v>239</v>
      </c>
    </row>
    <row r="168" spans="1:65" s="2" customFormat="1" ht="19.5">
      <c r="A168" s="33"/>
      <c r="B168" s="34"/>
      <c r="C168" s="33"/>
      <c r="D168" s="188" t="s">
        <v>240</v>
      </c>
      <c r="E168" s="33"/>
      <c r="F168" s="215" t="s">
        <v>241</v>
      </c>
      <c r="G168" s="33"/>
      <c r="H168" s="33"/>
      <c r="I168" s="144"/>
      <c r="J168" s="33"/>
      <c r="K168" s="33"/>
      <c r="L168" s="34"/>
      <c r="M168" s="216"/>
      <c r="N168" s="217"/>
      <c r="O168" s="62"/>
      <c r="P168" s="62"/>
      <c r="Q168" s="62"/>
      <c r="R168" s="62"/>
      <c r="S168" s="62"/>
      <c r="T168" s="6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240</v>
      </c>
      <c r="AU168" s="16" t="s">
        <v>117</v>
      </c>
    </row>
    <row r="169" spans="1:65" s="2" customFormat="1" ht="33" customHeight="1">
      <c r="A169" s="33"/>
      <c r="B169" s="143"/>
      <c r="C169" s="174" t="s">
        <v>242</v>
      </c>
      <c r="D169" s="174" t="s">
        <v>168</v>
      </c>
      <c r="E169" s="175" t="s">
        <v>243</v>
      </c>
      <c r="F169" s="176" t="s">
        <v>244</v>
      </c>
      <c r="G169" s="177" t="s">
        <v>238</v>
      </c>
      <c r="H169" s="178">
        <v>16</v>
      </c>
      <c r="I169" s="179"/>
      <c r="J169" s="180">
        <f>ROUND(I169*H169,2)</f>
        <v>0</v>
      </c>
      <c r="K169" s="181"/>
      <c r="L169" s="34"/>
      <c r="M169" s="182" t="s">
        <v>1</v>
      </c>
      <c r="N169" s="183" t="s">
        <v>41</v>
      </c>
      <c r="O169" s="62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6" t="s">
        <v>172</v>
      </c>
      <c r="AT169" s="186" t="s">
        <v>168</v>
      </c>
      <c r="AU169" s="186" t="s">
        <v>117</v>
      </c>
      <c r="AY169" s="16" t="s">
        <v>166</v>
      </c>
      <c r="BE169" s="102">
        <f>IF(N169="základná",J169,0)</f>
        <v>0</v>
      </c>
      <c r="BF169" s="102">
        <f>IF(N169="znížená",J169,0)</f>
        <v>0</v>
      </c>
      <c r="BG169" s="102">
        <f>IF(N169="zákl. prenesená",J169,0)</f>
        <v>0</v>
      </c>
      <c r="BH169" s="102">
        <f>IF(N169="zníž. prenesená",J169,0)</f>
        <v>0</v>
      </c>
      <c r="BI169" s="102">
        <f>IF(N169="nulová",J169,0)</f>
        <v>0</v>
      </c>
      <c r="BJ169" s="16" t="s">
        <v>117</v>
      </c>
      <c r="BK169" s="102">
        <f>ROUND(I169*H169,2)</f>
        <v>0</v>
      </c>
      <c r="BL169" s="16" t="s">
        <v>172</v>
      </c>
      <c r="BM169" s="186" t="s">
        <v>245</v>
      </c>
    </row>
    <row r="170" spans="1:65" s="2" customFormat="1" ht="24.2" customHeight="1">
      <c r="A170" s="33"/>
      <c r="B170" s="143"/>
      <c r="C170" s="204" t="s">
        <v>246</v>
      </c>
      <c r="D170" s="204" t="s">
        <v>224</v>
      </c>
      <c r="E170" s="205" t="s">
        <v>247</v>
      </c>
      <c r="F170" s="206" t="s">
        <v>248</v>
      </c>
      <c r="G170" s="207" t="s">
        <v>238</v>
      </c>
      <c r="H170" s="208">
        <v>16</v>
      </c>
      <c r="I170" s="209"/>
      <c r="J170" s="210">
        <f>ROUND(I170*H170,2)</f>
        <v>0</v>
      </c>
      <c r="K170" s="211"/>
      <c r="L170" s="212"/>
      <c r="M170" s="213" t="s">
        <v>1</v>
      </c>
      <c r="N170" s="214" t="s">
        <v>41</v>
      </c>
      <c r="O170" s="62"/>
      <c r="P170" s="184">
        <f>O170*H170</f>
        <v>0</v>
      </c>
      <c r="Q170" s="184">
        <v>3.5000000000000001E-3</v>
      </c>
      <c r="R170" s="184">
        <f>Q170*H170</f>
        <v>5.6000000000000001E-2</v>
      </c>
      <c r="S170" s="184">
        <v>0</v>
      </c>
      <c r="T170" s="18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6" t="s">
        <v>202</v>
      </c>
      <c r="AT170" s="186" t="s">
        <v>224</v>
      </c>
      <c r="AU170" s="186" t="s">
        <v>117</v>
      </c>
      <c r="AY170" s="16" t="s">
        <v>166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6" t="s">
        <v>117</v>
      </c>
      <c r="BK170" s="102">
        <f>ROUND(I170*H170,2)</f>
        <v>0</v>
      </c>
      <c r="BL170" s="16" t="s">
        <v>172</v>
      </c>
      <c r="BM170" s="186" t="s">
        <v>249</v>
      </c>
    </row>
    <row r="171" spans="1:65" s="2" customFormat="1" ht="33" customHeight="1">
      <c r="A171" s="33"/>
      <c r="B171" s="143"/>
      <c r="C171" s="174" t="s">
        <v>250</v>
      </c>
      <c r="D171" s="174" t="s">
        <v>168</v>
      </c>
      <c r="E171" s="175" t="s">
        <v>251</v>
      </c>
      <c r="F171" s="176" t="s">
        <v>252</v>
      </c>
      <c r="G171" s="177" t="s">
        <v>238</v>
      </c>
      <c r="H171" s="178">
        <v>16</v>
      </c>
      <c r="I171" s="179"/>
      <c r="J171" s="180">
        <f>ROUND(I171*H171,2)</f>
        <v>0</v>
      </c>
      <c r="K171" s="181"/>
      <c r="L171" s="34"/>
      <c r="M171" s="182" t="s">
        <v>1</v>
      </c>
      <c r="N171" s="183" t="s">
        <v>41</v>
      </c>
      <c r="O171" s="62"/>
      <c r="P171" s="184">
        <f>O171*H171</f>
        <v>0</v>
      </c>
      <c r="Q171" s="184">
        <v>4.8000000000000001E-4</v>
      </c>
      <c r="R171" s="184">
        <f>Q171*H171</f>
        <v>7.6800000000000002E-3</v>
      </c>
      <c r="S171" s="184">
        <v>0</v>
      </c>
      <c r="T171" s="18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172</v>
      </c>
      <c r="AT171" s="186" t="s">
        <v>168</v>
      </c>
      <c r="AU171" s="186" t="s">
        <v>117</v>
      </c>
      <c r="AY171" s="16" t="s">
        <v>166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117</v>
      </c>
      <c r="BK171" s="102">
        <f>ROUND(I171*H171,2)</f>
        <v>0</v>
      </c>
      <c r="BL171" s="16" t="s">
        <v>172</v>
      </c>
      <c r="BM171" s="186" t="s">
        <v>253</v>
      </c>
    </row>
    <row r="172" spans="1:65" s="13" customFormat="1">
      <c r="B172" s="187"/>
      <c r="D172" s="188" t="s">
        <v>174</v>
      </c>
      <c r="F172" s="190" t="s">
        <v>254</v>
      </c>
      <c r="H172" s="191">
        <v>16</v>
      </c>
      <c r="I172" s="192"/>
      <c r="L172" s="187"/>
      <c r="M172" s="193"/>
      <c r="N172" s="194"/>
      <c r="O172" s="194"/>
      <c r="P172" s="194"/>
      <c r="Q172" s="194"/>
      <c r="R172" s="194"/>
      <c r="S172" s="194"/>
      <c r="T172" s="195"/>
      <c r="AT172" s="189" t="s">
        <v>174</v>
      </c>
      <c r="AU172" s="189" t="s">
        <v>117</v>
      </c>
      <c r="AV172" s="13" t="s">
        <v>117</v>
      </c>
      <c r="AW172" s="13" t="s">
        <v>3</v>
      </c>
      <c r="AX172" s="13" t="s">
        <v>83</v>
      </c>
      <c r="AY172" s="189" t="s">
        <v>166</v>
      </c>
    </row>
    <row r="173" spans="1:65" s="2" customFormat="1" ht="21.75" customHeight="1">
      <c r="A173" s="33"/>
      <c r="B173" s="143"/>
      <c r="C173" s="204" t="s">
        <v>122</v>
      </c>
      <c r="D173" s="204" t="s">
        <v>224</v>
      </c>
      <c r="E173" s="205" t="s">
        <v>255</v>
      </c>
      <c r="F173" s="206" t="s">
        <v>256</v>
      </c>
      <c r="G173" s="207" t="s">
        <v>238</v>
      </c>
      <c r="H173" s="208">
        <v>192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41</v>
      </c>
      <c r="O173" s="62"/>
      <c r="P173" s="184">
        <f>O173*H173</f>
        <v>0</v>
      </c>
      <c r="Q173" s="184">
        <v>1.2E-2</v>
      </c>
      <c r="R173" s="184">
        <f>Q173*H173</f>
        <v>2.3040000000000003</v>
      </c>
      <c r="S173" s="184">
        <v>0</v>
      </c>
      <c r="T173" s="18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6" t="s">
        <v>202</v>
      </c>
      <c r="AT173" s="186" t="s">
        <v>224</v>
      </c>
      <c r="AU173" s="186" t="s">
        <v>117</v>
      </c>
      <c r="AY173" s="16" t="s">
        <v>166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117</v>
      </c>
      <c r="BK173" s="102">
        <f>ROUND(I173*H173,2)</f>
        <v>0</v>
      </c>
      <c r="BL173" s="16" t="s">
        <v>172</v>
      </c>
      <c r="BM173" s="186" t="s">
        <v>257</v>
      </c>
    </row>
    <row r="174" spans="1:65" s="2" customFormat="1" ht="16.5" customHeight="1">
      <c r="A174" s="33"/>
      <c r="B174" s="143"/>
      <c r="C174" s="174" t="s">
        <v>258</v>
      </c>
      <c r="D174" s="174" t="s">
        <v>168</v>
      </c>
      <c r="E174" s="175" t="s">
        <v>259</v>
      </c>
      <c r="F174" s="176" t="s">
        <v>260</v>
      </c>
      <c r="G174" s="177" t="s">
        <v>238</v>
      </c>
      <c r="H174" s="178">
        <v>16</v>
      </c>
      <c r="I174" s="179"/>
      <c r="J174" s="180">
        <f>ROUND(I174*H174,2)</f>
        <v>0</v>
      </c>
      <c r="K174" s="181"/>
      <c r="L174" s="34"/>
      <c r="M174" s="182" t="s">
        <v>1</v>
      </c>
      <c r="N174" s="183" t="s">
        <v>41</v>
      </c>
      <c r="O174" s="62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6" t="s">
        <v>172</v>
      </c>
      <c r="AT174" s="186" t="s">
        <v>168</v>
      </c>
      <c r="AU174" s="186" t="s">
        <v>117</v>
      </c>
      <c r="AY174" s="16" t="s">
        <v>166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6" t="s">
        <v>117</v>
      </c>
      <c r="BK174" s="102">
        <f>ROUND(I174*H174,2)</f>
        <v>0</v>
      </c>
      <c r="BL174" s="16" t="s">
        <v>172</v>
      </c>
      <c r="BM174" s="186" t="s">
        <v>261</v>
      </c>
    </row>
    <row r="175" spans="1:65" s="2" customFormat="1" ht="68.25">
      <c r="A175" s="33"/>
      <c r="B175" s="34"/>
      <c r="C175" s="33"/>
      <c r="D175" s="188" t="s">
        <v>240</v>
      </c>
      <c r="E175" s="33"/>
      <c r="F175" s="215" t="s">
        <v>262</v>
      </c>
      <c r="G175" s="33"/>
      <c r="H175" s="33"/>
      <c r="I175" s="144"/>
      <c r="J175" s="33"/>
      <c r="K175" s="33"/>
      <c r="L175" s="34"/>
      <c r="M175" s="216"/>
      <c r="N175" s="217"/>
      <c r="O175" s="62"/>
      <c r="P175" s="62"/>
      <c r="Q175" s="62"/>
      <c r="R175" s="62"/>
      <c r="S175" s="62"/>
      <c r="T175" s="6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240</v>
      </c>
      <c r="AU175" s="16" t="s">
        <v>117</v>
      </c>
    </row>
    <row r="176" spans="1:65" s="2" customFormat="1" ht="24.2" customHeight="1">
      <c r="A176" s="33"/>
      <c r="B176" s="143"/>
      <c r="C176" s="204" t="s">
        <v>7</v>
      </c>
      <c r="D176" s="204" t="s">
        <v>224</v>
      </c>
      <c r="E176" s="205" t="s">
        <v>263</v>
      </c>
      <c r="F176" s="206" t="s">
        <v>264</v>
      </c>
      <c r="G176" s="207" t="s">
        <v>238</v>
      </c>
      <c r="H176" s="208">
        <v>16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41</v>
      </c>
      <c r="O176" s="62"/>
      <c r="P176" s="184">
        <f>O176*H176</f>
        <v>0</v>
      </c>
      <c r="Q176" s="184">
        <v>5.0000000000000001E-4</v>
      </c>
      <c r="R176" s="184">
        <f>Q176*H176</f>
        <v>8.0000000000000002E-3</v>
      </c>
      <c r="S176" s="184">
        <v>0</v>
      </c>
      <c r="T176" s="18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6" t="s">
        <v>202</v>
      </c>
      <c r="AT176" s="186" t="s">
        <v>224</v>
      </c>
      <c r="AU176" s="186" t="s">
        <v>117</v>
      </c>
      <c r="AY176" s="16" t="s">
        <v>166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6" t="s">
        <v>117</v>
      </c>
      <c r="BK176" s="102">
        <f>ROUND(I176*H176,2)</f>
        <v>0</v>
      </c>
      <c r="BL176" s="16" t="s">
        <v>172</v>
      </c>
      <c r="BM176" s="186" t="s">
        <v>265</v>
      </c>
    </row>
    <row r="177" spans="1:65" s="12" customFormat="1" ht="22.9" customHeight="1">
      <c r="B177" s="162"/>
      <c r="D177" s="163" t="s">
        <v>74</v>
      </c>
      <c r="E177" s="172" t="s">
        <v>189</v>
      </c>
      <c r="F177" s="172" t="s">
        <v>266</v>
      </c>
      <c r="I177" s="165"/>
      <c r="J177" s="173">
        <f>BK177</f>
        <v>0</v>
      </c>
      <c r="L177" s="162"/>
      <c r="M177" s="166"/>
      <c r="N177" s="167"/>
      <c r="O177" s="167"/>
      <c r="P177" s="168">
        <f>SUM(P178:P188)</f>
        <v>0</v>
      </c>
      <c r="Q177" s="167"/>
      <c r="R177" s="168">
        <f>SUM(R178:R188)</f>
        <v>711.38000000000011</v>
      </c>
      <c r="S177" s="167"/>
      <c r="T177" s="169">
        <f>SUM(T178:T188)</f>
        <v>0</v>
      </c>
      <c r="AR177" s="163" t="s">
        <v>83</v>
      </c>
      <c r="AT177" s="170" t="s">
        <v>74</v>
      </c>
      <c r="AU177" s="170" t="s">
        <v>83</v>
      </c>
      <c r="AY177" s="163" t="s">
        <v>166</v>
      </c>
      <c r="BK177" s="171">
        <f>SUM(BK178:BK188)</f>
        <v>0</v>
      </c>
    </row>
    <row r="178" spans="1:65" s="2" customFormat="1" ht="33" customHeight="1">
      <c r="A178" s="33"/>
      <c r="B178" s="143"/>
      <c r="C178" s="174" t="s">
        <v>267</v>
      </c>
      <c r="D178" s="174" t="s">
        <v>168</v>
      </c>
      <c r="E178" s="175" t="s">
        <v>268</v>
      </c>
      <c r="F178" s="176" t="s">
        <v>269</v>
      </c>
      <c r="G178" s="177" t="s">
        <v>171</v>
      </c>
      <c r="H178" s="178">
        <v>80</v>
      </c>
      <c r="I178" s="179"/>
      <c r="J178" s="180">
        <f>ROUND(I178*H178,2)</f>
        <v>0</v>
      </c>
      <c r="K178" s="181"/>
      <c r="L178" s="34"/>
      <c r="M178" s="182" t="s">
        <v>1</v>
      </c>
      <c r="N178" s="183" t="s">
        <v>41</v>
      </c>
      <c r="O178" s="62"/>
      <c r="P178" s="184">
        <f>O178*H178</f>
        <v>0</v>
      </c>
      <c r="Q178" s="184">
        <v>0.2024</v>
      </c>
      <c r="R178" s="184">
        <f>Q178*H178</f>
        <v>16.192</v>
      </c>
      <c r="S178" s="184">
        <v>0</v>
      </c>
      <c r="T178" s="18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6" t="s">
        <v>172</v>
      </c>
      <c r="AT178" s="186" t="s">
        <v>168</v>
      </c>
      <c r="AU178" s="186" t="s">
        <v>117</v>
      </c>
      <c r="AY178" s="16" t="s">
        <v>166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6" t="s">
        <v>117</v>
      </c>
      <c r="BK178" s="102">
        <f>ROUND(I178*H178,2)</f>
        <v>0</v>
      </c>
      <c r="BL178" s="16" t="s">
        <v>172</v>
      </c>
      <c r="BM178" s="186" t="s">
        <v>270</v>
      </c>
    </row>
    <row r="179" spans="1:65" s="13" customFormat="1">
      <c r="B179" s="187"/>
      <c r="D179" s="188" t="s">
        <v>174</v>
      </c>
      <c r="E179" s="189" t="s">
        <v>1</v>
      </c>
      <c r="F179" s="190" t="s">
        <v>123</v>
      </c>
      <c r="H179" s="191">
        <v>80</v>
      </c>
      <c r="I179" s="192"/>
      <c r="L179" s="187"/>
      <c r="M179" s="193"/>
      <c r="N179" s="194"/>
      <c r="O179" s="194"/>
      <c r="P179" s="194"/>
      <c r="Q179" s="194"/>
      <c r="R179" s="194"/>
      <c r="S179" s="194"/>
      <c r="T179" s="195"/>
      <c r="AT179" s="189" t="s">
        <v>174</v>
      </c>
      <c r="AU179" s="189" t="s">
        <v>117</v>
      </c>
      <c r="AV179" s="13" t="s">
        <v>117</v>
      </c>
      <c r="AW179" s="13" t="s">
        <v>30</v>
      </c>
      <c r="AX179" s="13" t="s">
        <v>83</v>
      </c>
      <c r="AY179" s="189" t="s">
        <v>166</v>
      </c>
    </row>
    <row r="180" spans="1:65" s="2" customFormat="1" ht="44.25" customHeight="1">
      <c r="A180" s="33"/>
      <c r="B180" s="143"/>
      <c r="C180" s="174" t="s">
        <v>271</v>
      </c>
      <c r="D180" s="174" t="s">
        <v>168</v>
      </c>
      <c r="E180" s="175" t="s">
        <v>272</v>
      </c>
      <c r="F180" s="176" t="s">
        <v>273</v>
      </c>
      <c r="G180" s="177" t="s">
        <v>171</v>
      </c>
      <c r="H180" s="178">
        <v>1373</v>
      </c>
      <c r="I180" s="179"/>
      <c r="J180" s="180">
        <f>ROUND(I180*H180,2)</f>
        <v>0</v>
      </c>
      <c r="K180" s="181"/>
      <c r="L180" s="34"/>
      <c r="M180" s="182" t="s">
        <v>1</v>
      </c>
      <c r="N180" s="183" t="s">
        <v>41</v>
      </c>
      <c r="O180" s="62"/>
      <c r="P180" s="184">
        <f>O180*H180</f>
        <v>0</v>
      </c>
      <c r="Q180" s="184">
        <v>0.50600000000000001</v>
      </c>
      <c r="R180" s="184">
        <f>Q180*H180</f>
        <v>694.73800000000006</v>
      </c>
      <c r="S180" s="184">
        <v>0</v>
      </c>
      <c r="T180" s="18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6" t="s">
        <v>172</v>
      </c>
      <c r="AT180" s="186" t="s">
        <v>168</v>
      </c>
      <c r="AU180" s="186" t="s">
        <v>117</v>
      </c>
      <c r="AY180" s="16" t="s">
        <v>166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6" t="s">
        <v>117</v>
      </c>
      <c r="BK180" s="102">
        <f>ROUND(I180*H180,2)</f>
        <v>0</v>
      </c>
      <c r="BL180" s="16" t="s">
        <v>172</v>
      </c>
      <c r="BM180" s="186" t="s">
        <v>274</v>
      </c>
    </row>
    <row r="181" spans="1:65" s="13" customFormat="1">
      <c r="B181" s="187"/>
      <c r="D181" s="188" t="s">
        <v>174</v>
      </c>
      <c r="E181" s="189" t="s">
        <v>121</v>
      </c>
      <c r="F181" s="190" t="s">
        <v>275</v>
      </c>
      <c r="H181" s="191">
        <v>18</v>
      </c>
      <c r="I181" s="192"/>
      <c r="L181" s="187"/>
      <c r="M181" s="193"/>
      <c r="N181" s="194"/>
      <c r="O181" s="194"/>
      <c r="P181" s="194"/>
      <c r="Q181" s="194"/>
      <c r="R181" s="194"/>
      <c r="S181" s="194"/>
      <c r="T181" s="195"/>
      <c r="AT181" s="189" t="s">
        <v>174</v>
      </c>
      <c r="AU181" s="189" t="s">
        <v>117</v>
      </c>
      <c r="AV181" s="13" t="s">
        <v>117</v>
      </c>
      <c r="AW181" s="13" t="s">
        <v>30</v>
      </c>
      <c r="AX181" s="13" t="s">
        <v>75</v>
      </c>
      <c r="AY181" s="189" t="s">
        <v>166</v>
      </c>
    </row>
    <row r="182" spans="1:65" s="13" customFormat="1">
      <c r="B182" s="187"/>
      <c r="D182" s="188" t="s">
        <v>174</v>
      </c>
      <c r="E182" s="189" t="s">
        <v>276</v>
      </c>
      <c r="F182" s="190" t="s">
        <v>277</v>
      </c>
      <c r="H182" s="191">
        <v>737</v>
      </c>
      <c r="I182" s="192"/>
      <c r="L182" s="187"/>
      <c r="M182" s="193"/>
      <c r="N182" s="194"/>
      <c r="O182" s="194"/>
      <c r="P182" s="194"/>
      <c r="Q182" s="194"/>
      <c r="R182" s="194"/>
      <c r="S182" s="194"/>
      <c r="T182" s="195"/>
      <c r="AT182" s="189" t="s">
        <v>174</v>
      </c>
      <c r="AU182" s="189" t="s">
        <v>117</v>
      </c>
      <c r="AV182" s="13" t="s">
        <v>117</v>
      </c>
      <c r="AW182" s="13" t="s">
        <v>30</v>
      </c>
      <c r="AX182" s="13" t="s">
        <v>75</v>
      </c>
      <c r="AY182" s="189" t="s">
        <v>166</v>
      </c>
    </row>
    <row r="183" spans="1:65" s="13" customFormat="1">
      <c r="B183" s="187"/>
      <c r="D183" s="188" t="s">
        <v>174</v>
      </c>
      <c r="E183" s="189" t="s">
        <v>123</v>
      </c>
      <c r="F183" s="190" t="s">
        <v>278</v>
      </c>
      <c r="H183" s="191">
        <v>80</v>
      </c>
      <c r="I183" s="192"/>
      <c r="L183" s="187"/>
      <c r="M183" s="193"/>
      <c r="N183" s="194"/>
      <c r="O183" s="194"/>
      <c r="P183" s="194"/>
      <c r="Q183" s="194"/>
      <c r="R183" s="194"/>
      <c r="S183" s="194"/>
      <c r="T183" s="195"/>
      <c r="AT183" s="189" t="s">
        <v>174</v>
      </c>
      <c r="AU183" s="189" t="s">
        <v>117</v>
      </c>
      <c r="AV183" s="13" t="s">
        <v>117</v>
      </c>
      <c r="AW183" s="13" t="s">
        <v>30</v>
      </c>
      <c r="AX183" s="13" t="s">
        <v>75</v>
      </c>
      <c r="AY183" s="189" t="s">
        <v>166</v>
      </c>
    </row>
    <row r="184" spans="1:65" s="13" customFormat="1">
      <c r="B184" s="187"/>
      <c r="D184" s="188" t="s">
        <v>174</v>
      </c>
      <c r="E184" s="189" t="s">
        <v>279</v>
      </c>
      <c r="F184" s="190" t="s">
        <v>280</v>
      </c>
      <c r="H184" s="191">
        <v>40</v>
      </c>
      <c r="I184" s="192"/>
      <c r="L184" s="187"/>
      <c r="M184" s="193"/>
      <c r="N184" s="194"/>
      <c r="O184" s="194"/>
      <c r="P184" s="194"/>
      <c r="Q184" s="194"/>
      <c r="R184" s="194"/>
      <c r="S184" s="194"/>
      <c r="T184" s="195"/>
      <c r="AT184" s="189" t="s">
        <v>174</v>
      </c>
      <c r="AU184" s="189" t="s">
        <v>117</v>
      </c>
      <c r="AV184" s="13" t="s">
        <v>117</v>
      </c>
      <c r="AW184" s="13" t="s">
        <v>30</v>
      </c>
      <c r="AX184" s="13" t="s">
        <v>75</v>
      </c>
      <c r="AY184" s="189" t="s">
        <v>166</v>
      </c>
    </row>
    <row r="185" spans="1:65" s="13" customFormat="1">
      <c r="B185" s="187"/>
      <c r="D185" s="188" t="s">
        <v>174</v>
      </c>
      <c r="E185" s="189" t="s">
        <v>281</v>
      </c>
      <c r="F185" s="190" t="s">
        <v>282</v>
      </c>
      <c r="H185" s="191">
        <v>498</v>
      </c>
      <c r="I185" s="192"/>
      <c r="L185" s="187"/>
      <c r="M185" s="193"/>
      <c r="N185" s="194"/>
      <c r="O185" s="194"/>
      <c r="P185" s="194"/>
      <c r="Q185" s="194"/>
      <c r="R185" s="194"/>
      <c r="S185" s="194"/>
      <c r="T185" s="195"/>
      <c r="AT185" s="189" t="s">
        <v>174</v>
      </c>
      <c r="AU185" s="189" t="s">
        <v>117</v>
      </c>
      <c r="AV185" s="13" t="s">
        <v>117</v>
      </c>
      <c r="AW185" s="13" t="s">
        <v>30</v>
      </c>
      <c r="AX185" s="13" t="s">
        <v>75</v>
      </c>
      <c r="AY185" s="189" t="s">
        <v>166</v>
      </c>
    </row>
    <row r="186" spans="1:65" s="14" customFormat="1">
      <c r="B186" s="196"/>
      <c r="D186" s="188" t="s">
        <v>174</v>
      </c>
      <c r="E186" s="197" t="s">
        <v>1</v>
      </c>
      <c r="F186" s="198" t="s">
        <v>175</v>
      </c>
      <c r="H186" s="199">
        <v>1373</v>
      </c>
      <c r="I186" s="200"/>
      <c r="L186" s="196"/>
      <c r="M186" s="201"/>
      <c r="N186" s="202"/>
      <c r="O186" s="202"/>
      <c r="P186" s="202"/>
      <c r="Q186" s="202"/>
      <c r="R186" s="202"/>
      <c r="S186" s="202"/>
      <c r="T186" s="203"/>
      <c r="AT186" s="197" t="s">
        <v>174</v>
      </c>
      <c r="AU186" s="197" t="s">
        <v>117</v>
      </c>
      <c r="AV186" s="14" t="s">
        <v>172</v>
      </c>
      <c r="AW186" s="14" t="s">
        <v>30</v>
      </c>
      <c r="AX186" s="14" t="s">
        <v>83</v>
      </c>
      <c r="AY186" s="197" t="s">
        <v>166</v>
      </c>
    </row>
    <row r="187" spans="1:65" s="2" customFormat="1" ht="21.75" customHeight="1">
      <c r="A187" s="33"/>
      <c r="B187" s="143"/>
      <c r="C187" s="174" t="s">
        <v>283</v>
      </c>
      <c r="D187" s="174" t="s">
        <v>168</v>
      </c>
      <c r="E187" s="175" t="s">
        <v>284</v>
      </c>
      <c r="F187" s="176" t="s">
        <v>285</v>
      </c>
      <c r="G187" s="177" t="s">
        <v>182</v>
      </c>
      <c r="H187" s="178">
        <v>125</v>
      </c>
      <c r="I187" s="179"/>
      <c r="J187" s="180">
        <f>ROUND(I187*H187,2)</f>
        <v>0</v>
      </c>
      <c r="K187" s="181"/>
      <c r="L187" s="34"/>
      <c r="M187" s="182" t="s">
        <v>1</v>
      </c>
      <c r="N187" s="183" t="s">
        <v>41</v>
      </c>
      <c r="O187" s="62"/>
      <c r="P187" s="184">
        <f>O187*H187</f>
        <v>0</v>
      </c>
      <c r="Q187" s="184">
        <v>3.5999999999999999E-3</v>
      </c>
      <c r="R187" s="184">
        <f>Q187*H187</f>
        <v>0.45</v>
      </c>
      <c r="S187" s="184">
        <v>0</v>
      </c>
      <c r="T187" s="18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6" t="s">
        <v>172</v>
      </c>
      <c r="AT187" s="186" t="s">
        <v>168</v>
      </c>
      <c r="AU187" s="186" t="s">
        <v>117</v>
      </c>
      <c r="AY187" s="16" t="s">
        <v>166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6" t="s">
        <v>117</v>
      </c>
      <c r="BK187" s="102">
        <f>ROUND(I187*H187,2)</f>
        <v>0</v>
      </c>
      <c r="BL187" s="16" t="s">
        <v>172</v>
      </c>
      <c r="BM187" s="186" t="s">
        <v>286</v>
      </c>
    </row>
    <row r="188" spans="1:65" s="13" customFormat="1">
      <c r="B188" s="187"/>
      <c r="D188" s="188" t="s">
        <v>174</v>
      </c>
      <c r="E188" s="189" t="s">
        <v>1</v>
      </c>
      <c r="F188" s="190" t="s">
        <v>125</v>
      </c>
      <c r="H188" s="191">
        <v>125</v>
      </c>
      <c r="I188" s="192"/>
      <c r="L188" s="187"/>
      <c r="M188" s="193"/>
      <c r="N188" s="194"/>
      <c r="O188" s="194"/>
      <c r="P188" s="194"/>
      <c r="Q188" s="194"/>
      <c r="R188" s="194"/>
      <c r="S188" s="194"/>
      <c r="T188" s="195"/>
      <c r="AT188" s="189" t="s">
        <v>174</v>
      </c>
      <c r="AU188" s="189" t="s">
        <v>117</v>
      </c>
      <c r="AV188" s="13" t="s">
        <v>117</v>
      </c>
      <c r="AW188" s="13" t="s">
        <v>30</v>
      </c>
      <c r="AX188" s="13" t="s">
        <v>83</v>
      </c>
      <c r="AY188" s="189" t="s">
        <v>166</v>
      </c>
    </row>
    <row r="189" spans="1:65" s="12" customFormat="1" ht="22.9" customHeight="1">
      <c r="B189" s="162"/>
      <c r="D189" s="163" t="s">
        <v>74</v>
      </c>
      <c r="E189" s="172" t="s">
        <v>202</v>
      </c>
      <c r="F189" s="172" t="s">
        <v>287</v>
      </c>
      <c r="I189" s="165"/>
      <c r="J189" s="173">
        <f>BK189</f>
        <v>0</v>
      </c>
      <c r="L189" s="162"/>
      <c r="M189" s="166"/>
      <c r="N189" s="167"/>
      <c r="O189" s="167"/>
      <c r="P189" s="168">
        <f>SUM(P190:P201)</f>
        <v>0</v>
      </c>
      <c r="Q189" s="167"/>
      <c r="R189" s="168">
        <f>SUM(R190:R201)</f>
        <v>563.68856000000005</v>
      </c>
      <c r="S189" s="167"/>
      <c r="T189" s="169">
        <f>SUM(T190:T201)</f>
        <v>0</v>
      </c>
      <c r="AR189" s="163" t="s">
        <v>83</v>
      </c>
      <c r="AT189" s="170" t="s">
        <v>74</v>
      </c>
      <c r="AU189" s="170" t="s">
        <v>83</v>
      </c>
      <c r="AY189" s="163" t="s">
        <v>166</v>
      </c>
      <c r="BK189" s="171">
        <f>SUM(BK190:BK201)</f>
        <v>0</v>
      </c>
    </row>
    <row r="190" spans="1:65" s="2" customFormat="1" ht="33" customHeight="1">
      <c r="A190" s="33"/>
      <c r="B190" s="143"/>
      <c r="C190" s="174" t="s">
        <v>288</v>
      </c>
      <c r="D190" s="174" t="s">
        <v>168</v>
      </c>
      <c r="E190" s="175" t="s">
        <v>289</v>
      </c>
      <c r="F190" s="176" t="s">
        <v>290</v>
      </c>
      <c r="G190" s="177" t="s">
        <v>171</v>
      </c>
      <c r="H190" s="178">
        <v>432</v>
      </c>
      <c r="I190" s="179"/>
      <c r="J190" s="180">
        <f>ROUND(I190*H190,2)</f>
        <v>0</v>
      </c>
      <c r="K190" s="181"/>
      <c r="L190" s="34"/>
      <c r="M190" s="182" t="s">
        <v>1</v>
      </c>
      <c r="N190" s="183" t="s">
        <v>41</v>
      </c>
      <c r="O190" s="62"/>
      <c r="P190" s="184">
        <f>O190*H190</f>
        <v>0</v>
      </c>
      <c r="Q190" s="184">
        <v>1.34E-3</v>
      </c>
      <c r="R190" s="184">
        <f>Q190*H190</f>
        <v>0.57888000000000006</v>
      </c>
      <c r="S190" s="184">
        <v>0</v>
      </c>
      <c r="T190" s="18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6" t="s">
        <v>172</v>
      </c>
      <c r="AT190" s="186" t="s">
        <v>168</v>
      </c>
      <c r="AU190" s="186" t="s">
        <v>117</v>
      </c>
      <c r="AY190" s="16" t="s">
        <v>166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6" t="s">
        <v>117</v>
      </c>
      <c r="BK190" s="102">
        <f>ROUND(I190*H190,2)</f>
        <v>0</v>
      </c>
      <c r="BL190" s="16" t="s">
        <v>172</v>
      </c>
      <c r="BM190" s="186" t="s">
        <v>291</v>
      </c>
    </row>
    <row r="191" spans="1:65" s="2" customFormat="1" ht="24.2" customHeight="1">
      <c r="A191" s="33"/>
      <c r="B191" s="143"/>
      <c r="C191" s="174" t="s">
        <v>292</v>
      </c>
      <c r="D191" s="174" t="s">
        <v>168</v>
      </c>
      <c r="E191" s="175" t="s">
        <v>293</v>
      </c>
      <c r="F191" s="176" t="s">
        <v>294</v>
      </c>
      <c r="G191" s="177" t="s">
        <v>171</v>
      </c>
      <c r="H191" s="178">
        <v>1355</v>
      </c>
      <c r="I191" s="179"/>
      <c r="J191" s="180">
        <f>ROUND(I191*H191,2)</f>
        <v>0</v>
      </c>
      <c r="K191" s="181"/>
      <c r="L191" s="34"/>
      <c r="M191" s="182" t="s">
        <v>1</v>
      </c>
      <c r="N191" s="183" t="s">
        <v>41</v>
      </c>
      <c r="O191" s="62"/>
      <c r="P191" s="184">
        <f>O191*H191</f>
        <v>0</v>
      </c>
      <c r="Q191" s="184">
        <v>0.112</v>
      </c>
      <c r="R191" s="184">
        <f>Q191*H191</f>
        <v>151.76</v>
      </c>
      <c r="S191" s="184">
        <v>0</v>
      </c>
      <c r="T191" s="18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6" t="s">
        <v>172</v>
      </c>
      <c r="AT191" s="186" t="s">
        <v>168</v>
      </c>
      <c r="AU191" s="186" t="s">
        <v>117</v>
      </c>
      <c r="AY191" s="16" t="s">
        <v>166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117</v>
      </c>
      <c r="BK191" s="102">
        <f>ROUND(I191*H191,2)</f>
        <v>0</v>
      </c>
      <c r="BL191" s="16" t="s">
        <v>172</v>
      </c>
      <c r="BM191" s="186" t="s">
        <v>295</v>
      </c>
    </row>
    <row r="192" spans="1:65" s="2" customFormat="1" ht="24.2" customHeight="1">
      <c r="A192" s="33"/>
      <c r="B192" s="143"/>
      <c r="C192" s="204" t="s">
        <v>296</v>
      </c>
      <c r="D192" s="204" t="s">
        <v>224</v>
      </c>
      <c r="E192" s="205" t="s">
        <v>297</v>
      </c>
      <c r="F192" s="206" t="s">
        <v>298</v>
      </c>
      <c r="G192" s="207" t="s">
        <v>171</v>
      </c>
      <c r="H192" s="208">
        <v>1382.1</v>
      </c>
      <c r="I192" s="209"/>
      <c r="J192" s="210">
        <f>ROUND(I192*H192,2)</f>
        <v>0</v>
      </c>
      <c r="K192" s="211"/>
      <c r="L192" s="212"/>
      <c r="M192" s="213" t="s">
        <v>1</v>
      </c>
      <c r="N192" s="214" t="s">
        <v>41</v>
      </c>
      <c r="O192" s="62"/>
      <c r="P192" s="184">
        <f>O192*H192</f>
        <v>0</v>
      </c>
      <c r="Q192" s="184">
        <v>0.13800000000000001</v>
      </c>
      <c r="R192" s="184">
        <f>Q192*H192</f>
        <v>190.72980000000001</v>
      </c>
      <c r="S192" s="184">
        <v>0</v>
      </c>
      <c r="T192" s="18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6" t="s">
        <v>202</v>
      </c>
      <c r="AT192" s="186" t="s">
        <v>224</v>
      </c>
      <c r="AU192" s="186" t="s">
        <v>117</v>
      </c>
      <c r="AY192" s="16" t="s">
        <v>166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6" t="s">
        <v>117</v>
      </c>
      <c r="BK192" s="102">
        <f>ROUND(I192*H192,2)</f>
        <v>0</v>
      </c>
      <c r="BL192" s="16" t="s">
        <v>172</v>
      </c>
      <c r="BM192" s="186" t="s">
        <v>299</v>
      </c>
    </row>
    <row r="193" spans="1:65" s="13" customFormat="1">
      <c r="B193" s="187"/>
      <c r="D193" s="188" t="s">
        <v>174</v>
      </c>
      <c r="F193" s="190" t="s">
        <v>300</v>
      </c>
      <c r="H193" s="191">
        <v>1382.1</v>
      </c>
      <c r="I193" s="192"/>
      <c r="L193" s="187"/>
      <c r="M193" s="193"/>
      <c r="N193" s="194"/>
      <c r="O193" s="194"/>
      <c r="P193" s="194"/>
      <c r="Q193" s="194"/>
      <c r="R193" s="194"/>
      <c r="S193" s="194"/>
      <c r="T193" s="195"/>
      <c r="AT193" s="189" t="s">
        <v>174</v>
      </c>
      <c r="AU193" s="189" t="s">
        <v>117</v>
      </c>
      <c r="AV193" s="13" t="s">
        <v>117</v>
      </c>
      <c r="AW193" s="13" t="s">
        <v>3</v>
      </c>
      <c r="AX193" s="13" t="s">
        <v>83</v>
      </c>
      <c r="AY193" s="189" t="s">
        <v>166</v>
      </c>
    </row>
    <row r="194" spans="1:65" s="2" customFormat="1" ht="16.5" customHeight="1">
      <c r="A194" s="33"/>
      <c r="B194" s="143"/>
      <c r="C194" s="174" t="s">
        <v>301</v>
      </c>
      <c r="D194" s="174" t="s">
        <v>168</v>
      </c>
      <c r="E194" s="175" t="s">
        <v>302</v>
      </c>
      <c r="F194" s="176" t="s">
        <v>303</v>
      </c>
      <c r="G194" s="177" t="s">
        <v>238</v>
      </c>
      <c r="H194" s="178">
        <v>4393</v>
      </c>
      <c r="I194" s="179"/>
      <c r="J194" s="180">
        <f>ROUND(I194*H194,2)</f>
        <v>0</v>
      </c>
      <c r="K194" s="181"/>
      <c r="L194" s="34"/>
      <c r="M194" s="182" t="s">
        <v>1</v>
      </c>
      <c r="N194" s="183" t="s">
        <v>41</v>
      </c>
      <c r="O194" s="62"/>
      <c r="P194" s="184">
        <f>O194*H194</f>
        <v>0</v>
      </c>
      <c r="Q194" s="184">
        <v>7.6000000000000004E-4</v>
      </c>
      <c r="R194" s="184">
        <f>Q194*H194</f>
        <v>3.3386800000000001</v>
      </c>
      <c r="S194" s="184">
        <v>0</v>
      </c>
      <c r="T194" s="18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6" t="s">
        <v>172</v>
      </c>
      <c r="AT194" s="186" t="s">
        <v>168</v>
      </c>
      <c r="AU194" s="186" t="s">
        <v>117</v>
      </c>
      <c r="AY194" s="16" t="s">
        <v>166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6" t="s">
        <v>117</v>
      </c>
      <c r="BK194" s="102">
        <f>ROUND(I194*H194,2)</f>
        <v>0</v>
      </c>
      <c r="BL194" s="16" t="s">
        <v>172</v>
      </c>
      <c r="BM194" s="186" t="s">
        <v>304</v>
      </c>
    </row>
    <row r="195" spans="1:65" s="2" customFormat="1" ht="24.2" customHeight="1">
      <c r="A195" s="33"/>
      <c r="B195" s="143"/>
      <c r="C195" s="204" t="s">
        <v>305</v>
      </c>
      <c r="D195" s="204" t="s">
        <v>224</v>
      </c>
      <c r="E195" s="205" t="s">
        <v>306</v>
      </c>
      <c r="F195" s="206" t="s">
        <v>307</v>
      </c>
      <c r="G195" s="207" t="s">
        <v>238</v>
      </c>
      <c r="H195" s="208">
        <v>4393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41</v>
      </c>
      <c r="O195" s="62"/>
      <c r="P195" s="184">
        <f>O195*H195</f>
        <v>0</v>
      </c>
      <c r="Q195" s="184">
        <v>1.7000000000000001E-2</v>
      </c>
      <c r="R195" s="184">
        <f>Q195*H195</f>
        <v>74.681000000000012</v>
      </c>
      <c r="S195" s="184">
        <v>0</v>
      </c>
      <c r="T195" s="18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6" t="s">
        <v>202</v>
      </c>
      <c r="AT195" s="186" t="s">
        <v>224</v>
      </c>
      <c r="AU195" s="186" t="s">
        <v>117</v>
      </c>
      <c r="AY195" s="16" t="s">
        <v>166</v>
      </c>
      <c r="BE195" s="102">
        <f>IF(N195="základná",J195,0)</f>
        <v>0</v>
      </c>
      <c r="BF195" s="102">
        <f>IF(N195="znížená",J195,0)</f>
        <v>0</v>
      </c>
      <c r="BG195" s="102">
        <f>IF(N195="zákl. prenesená",J195,0)</f>
        <v>0</v>
      </c>
      <c r="BH195" s="102">
        <f>IF(N195="zníž. prenesená",J195,0)</f>
        <v>0</v>
      </c>
      <c r="BI195" s="102">
        <f>IF(N195="nulová",J195,0)</f>
        <v>0</v>
      </c>
      <c r="BJ195" s="16" t="s">
        <v>117</v>
      </c>
      <c r="BK195" s="102">
        <f>ROUND(I195*H195,2)</f>
        <v>0</v>
      </c>
      <c r="BL195" s="16" t="s">
        <v>172</v>
      </c>
      <c r="BM195" s="186" t="s">
        <v>308</v>
      </c>
    </row>
    <row r="196" spans="1:65" s="2" customFormat="1" ht="24.2" customHeight="1">
      <c r="A196" s="33"/>
      <c r="B196" s="143"/>
      <c r="C196" s="174" t="s">
        <v>309</v>
      </c>
      <c r="D196" s="174" t="s">
        <v>168</v>
      </c>
      <c r="E196" s="175" t="s">
        <v>310</v>
      </c>
      <c r="F196" s="176" t="s">
        <v>311</v>
      </c>
      <c r="G196" s="177" t="s">
        <v>171</v>
      </c>
      <c r="H196" s="178">
        <v>1355</v>
      </c>
      <c r="I196" s="179"/>
      <c r="J196" s="180">
        <f>ROUND(I196*H196,2)</f>
        <v>0</v>
      </c>
      <c r="K196" s="181"/>
      <c r="L196" s="34"/>
      <c r="M196" s="182" t="s">
        <v>1</v>
      </c>
      <c r="N196" s="183" t="s">
        <v>41</v>
      </c>
      <c r="O196" s="62"/>
      <c r="P196" s="184">
        <f>O196*H196</f>
        <v>0</v>
      </c>
      <c r="Q196" s="184">
        <v>3.0000000000000001E-5</v>
      </c>
      <c r="R196" s="184">
        <f>Q196*H196</f>
        <v>4.0649999999999999E-2</v>
      </c>
      <c r="S196" s="184">
        <v>0</v>
      </c>
      <c r="T196" s="18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6" t="s">
        <v>172</v>
      </c>
      <c r="AT196" s="186" t="s">
        <v>168</v>
      </c>
      <c r="AU196" s="186" t="s">
        <v>117</v>
      </c>
      <c r="AY196" s="16" t="s">
        <v>166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117</v>
      </c>
      <c r="BK196" s="102">
        <f>ROUND(I196*H196,2)</f>
        <v>0</v>
      </c>
      <c r="BL196" s="16" t="s">
        <v>172</v>
      </c>
      <c r="BM196" s="186" t="s">
        <v>312</v>
      </c>
    </row>
    <row r="197" spans="1:65" s="2" customFormat="1" ht="24.2" customHeight="1">
      <c r="A197" s="33"/>
      <c r="B197" s="143"/>
      <c r="C197" s="204" t="s">
        <v>313</v>
      </c>
      <c r="D197" s="204" t="s">
        <v>224</v>
      </c>
      <c r="E197" s="205" t="s">
        <v>314</v>
      </c>
      <c r="F197" s="206" t="s">
        <v>315</v>
      </c>
      <c r="G197" s="207" t="s">
        <v>171</v>
      </c>
      <c r="H197" s="208">
        <v>1422.75</v>
      </c>
      <c r="I197" s="209"/>
      <c r="J197" s="210">
        <f>ROUND(I197*H197,2)</f>
        <v>0</v>
      </c>
      <c r="K197" s="211"/>
      <c r="L197" s="212"/>
      <c r="M197" s="213" t="s">
        <v>1</v>
      </c>
      <c r="N197" s="214" t="s">
        <v>41</v>
      </c>
      <c r="O197" s="62"/>
      <c r="P197" s="184">
        <f>O197*H197</f>
        <v>0</v>
      </c>
      <c r="Q197" s="184">
        <v>2.0000000000000001E-4</v>
      </c>
      <c r="R197" s="184">
        <f>Q197*H197</f>
        <v>0.28455000000000003</v>
      </c>
      <c r="S197" s="184">
        <v>0</v>
      </c>
      <c r="T197" s="18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6" t="s">
        <v>202</v>
      </c>
      <c r="AT197" s="186" t="s">
        <v>224</v>
      </c>
      <c r="AU197" s="186" t="s">
        <v>117</v>
      </c>
      <c r="AY197" s="16" t="s">
        <v>166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117</v>
      </c>
      <c r="BK197" s="102">
        <f>ROUND(I197*H197,2)</f>
        <v>0</v>
      </c>
      <c r="BL197" s="16" t="s">
        <v>172</v>
      </c>
      <c r="BM197" s="186" t="s">
        <v>316</v>
      </c>
    </row>
    <row r="198" spans="1:65" s="13" customFormat="1">
      <c r="B198" s="187"/>
      <c r="D198" s="188" t="s">
        <v>174</v>
      </c>
      <c r="F198" s="190" t="s">
        <v>317</v>
      </c>
      <c r="H198" s="191">
        <v>1422.75</v>
      </c>
      <c r="I198" s="192"/>
      <c r="L198" s="187"/>
      <c r="M198" s="193"/>
      <c r="N198" s="194"/>
      <c r="O198" s="194"/>
      <c r="P198" s="194"/>
      <c r="Q198" s="194"/>
      <c r="R198" s="194"/>
      <c r="S198" s="194"/>
      <c r="T198" s="195"/>
      <c r="AT198" s="189" t="s">
        <v>174</v>
      </c>
      <c r="AU198" s="189" t="s">
        <v>117</v>
      </c>
      <c r="AV198" s="13" t="s">
        <v>117</v>
      </c>
      <c r="AW198" s="13" t="s">
        <v>3</v>
      </c>
      <c r="AX198" s="13" t="s">
        <v>83</v>
      </c>
      <c r="AY198" s="189" t="s">
        <v>166</v>
      </c>
    </row>
    <row r="199" spans="1:65" s="2" customFormat="1" ht="24.2" customHeight="1">
      <c r="A199" s="33"/>
      <c r="B199" s="143"/>
      <c r="C199" s="174" t="s">
        <v>318</v>
      </c>
      <c r="D199" s="174" t="s">
        <v>168</v>
      </c>
      <c r="E199" s="175" t="s">
        <v>319</v>
      </c>
      <c r="F199" s="176" t="s">
        <v>320</v>
      </c>
      <c r="G199" s="177" t="s">
        <v>171</v>
      </c>
      <c r="H199" s="178">
        <v>1355</v>
      </c>
      <c r="I199" s="179"/>
      <c r="J199" s="180">
        <f>ROUND(I199*H199,2)</f>
        <v>0</v>
      </c>
      <c r="K199" s="181"/>
      <c r="L199" s="34"/>
      <c r="M199" s="182" t="s">
        <v>1</v>
      </c>
      <c r="N199" s="183" t="s">
        <v>41</v>
      </c>
      <c r="O199" s="62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6" t="s">
        <v>172</v>
      </c>
      <c r="AT199" s="186" t="s">
        <v>168</v>
      </c>
      <c r="AU199" s="186" t="s">
        <v>117</v>
      </c>
      <c r="AY199" s="16" t="s">
        <v>166</v>
      </c>
      <c r="BE199" s="102">
        <f>IF(N199="základná",J199,0)</f>
        <v>0</v>
      </c>
      <c r="BF199" s="102">
        <f>IF(N199="znížená",J199,0)</f>
        <v>0</v>
      </c>
      <c r="BG199" s="102">
        <f>IF(N199="zákl. prenesená",J199,0)</f>
        <v>0</v>
      </c>
      <c r="BH199" s="102">
        <f>IF(N199="zníž. prenesená",J199,0)</f>
        <v>0</v>
      </c>
      <c r="BI199" s="102">
        <f>IF(N199="nulová",J199,0)</f>
        <v>0</v>
      </c>
      <c r="BJ199" s="16" t="s">
        <v>117</v>
      </c>
      <c r="BK199" s="102">
        <f>ROUND(I199*H199,2)</f>
        <v>0</v>
      </c>
      <c r="BL199" s="16" t="s">
        <v>172</v>
      </c>
      <c r="BM199" s="186" t="s">
        <v>321</v>
      </c>
    </row>
    <row r="200" spans="1:65" s="2" customFormat="1" ht="24.2" customHeight="1">
      <c r="A200" s="33"/>
      <c r="B200" s="143"/>
      <c r="C200" s="204" t="s">
        <v>322</v>
      </c>
      <c r="D200" s="204" t="s">
        <v>224</v>
      </c>
      <c r="E200" s="205" t="s">
        <v>323</v>
      </c>
      <c r="F200" s="206" t="s">
        <v>324</v>
      </c>
      <c r="G200" s="207" t="s">
        <v>171</v>
      </c>
      <c r="H200" s="208">
        <v>1422.75</v>
      </c>
      <c r="I200" s="209"/>
      <c r="J200" s="210">
        <f>ROUND(I200*H200,2)</f>
        <v>0</v>
      </c>
      <c r="K200" s="211"/>
      <c r="L200" s="212"/>
      <c r="M200" s="213" t="s">
        <v>1</v>
      </c>
      <c r="N200" s="214" t="s">
        <v>41</v>
      </c>
      <c r="O200" s="62"/>
      <c r="P200" s="184">
        <f>O200*H200</f>
        <v>0</v>
      </c>
      <c r="Q200" s="184">
        <v>0.1</v>
      </c>
      <c r="R200" s="184">
        <f>Q200*H200</f>
        <v>142.27500000000001</v>
      </c>
      <c r="S200" s="184">
        <v>0</v>
      </c>
      <c r="T200" s="18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6" t="s">
        <v>202</v>
      </c>
      <c r="AT200" s="186" t="s">
        <v>224</v>
      </c>
      <c r="AU200" s="186" t="s">
        <v>117</v>
      </c>
      <c r="AY200" s="16" t="s">
        <v>166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117</v>
      </c>
      <c r="BK200" s="102">
        <f>ROUND(I200*H200,2)</f>
        <v>0</v>
      </c>
      <c r="BL200" s="16" t="s">
        <v>172</v>
      </c>
      <c r="BM200" s="186" t="s">
        <v>325</v>
      </c>
    </row>
    <row r="201" spans="1:65" s="13" customFormat="1">
      <c r="B201" s="187"/>
      <c r="D201" s="188" t="s">
        <v>174</v>
      </c>
      <c r="F201" s="190" t="s">
        <v>317</v>
      </c>
      <c r="H201" s="191">
        <v>1422.75</v>
      </c>
      <c r="I201" s="192"/>
      <c r="L201" s="187"/>
      <c r="M201" s="193"/>
      <c r="N201" s="194"/>
      <c r="O201" s="194"/>
      <c r="P201" s="194"/>
      <c r="Q201" s="194"/>
      <c r="R201" s="194"/>
      <c r="S201" s="194"/>
      <c r="T201" s="195"/>
      <c r="AT201" s="189" t="s">
        <v>174</v>
      </c>
      <c r="AU201" s="189" t="s">
        <v>117</v>
      </c>
      <c r="AV201" s="13" t="s">
        <v>117</v>
      </c>
      <c r="AW201" s="13" t="s">
        <v>3</v>
      </c>
      <c r="AX201" s="13" t="s">
        <v>83</v>
      </c>
      <c r="AY201" s="189" t="s">
        <v>166</v>
      </c>
    </row>
    <row r="202" spans="1:65" s="12" customFormat="1" ht="22.9" customHeight="1">
      <c r="B202" s="162"/>
      <c r="D202" s="163" t="s">
        <v>74</v>
      </c>
      <c r="E202" s="172" t="s">
        <v>206</v>
      </c>
      <c r="F202" s="172" t="s">
        <v>326</v>
      </c>
      <c r="I202" s="165"/>
      <c r="J202" s="173">
        <f>BK202</f>
        <v>0</v>
      </c>
      <c r="L202" s="162"/>
      <c r="M202" s="166"/>
      <c r="N202" s="167"/>
      <c r="O202" s="167"/>
      <c r="P202" s="168">
        <f>SUM(P203:P218)</f>
        <v>0</v>
      </c>
      <c r="Q202" s="167"/>
      <c r="R202" s="168">
        <f>SUM(R203:R218)</f>
        <v>48.566580000000002</v>
      </c>
      <c r="S202" s="167"/>
      <c r="T202" s="169">
        <f>SUM(T203:T218)</f>
        <v>0</v>
      </c>
      <c r="AR202" s="163" t="s">
        <v>83</v>
      </c>
      <c r="AT202" s="170" t="s">
        <v>74</v>
      </c>
      <c r="AU202" s="170" t="s">
        <v>83</v>
      </c>
      <c r="AY202" s="163" t="s">
        <v>166</v>
      </c>
      <c r="BK202" s="171">
        <f>SUM(BK203:BK218)</f>
        <v>0</v>
      </c>
    </row>
    <row r="203" spans="1:65" s="2" customFormat="1" ht="16.5" customHeight="1">
      <c r="A203" s="33"/>
      <c r="B203" s="143"/>
      <c r="C203" s="174" t="s">
        <v>327</v>
      </c>
      <c r="D203" s="174" t="s">
        <v>168</v>
      </c>
      <c r="E203" s="175" t="s">
        <v>328</v>
      </c>
      <c r="F203" s="176" t="s">
        <v>329</v>
      </c>
      <c r="G203" s="177" t="s">
        <v>238</v>
      </c>
      <c r="H203" s="178">
        <v>48</v>
      </c>
      <c r="I203" s="179"/>
      <c r="J203" s="180">
        <f>ROUND(I203*H203,2)</f>
        <v>0</v>
      </c>
      <c r="K203" s="181"/>
      <c r="L203" s="34"/>
      <c r="M203" s="182" t="s">
        <v>1</v>
      </c>
      <c r="N203" s="183" t="s">
        <v>41</v>
      </c>
      <c r="O203" s="62"/>
      <c r="P203" s="184">
        <f>O203*H203</f>
        <v>0</v>
      </c>
      <c r="Q203" s="184">
        <v>3.0000000000000001E-5</v>
      </c>
      <c r="R203" s="184">
        <f>Q203*H203</f>
        <v>1.4400000000000001E-3</v>
      </c>
      <c r="S203" s="184">
        <v>0</v>
      </c>
      <c r="T203" s="185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6" t="s">
        <v>172</v>
      </c>
      <c r="AT203" s="186" t="s">
        <v>168</v>
      </c>
      <c r="AU203" s="186" t="s">
        <v>117</v>
      </c>
      <c r="AY203" s="16" t="s">
        <v>166</v>
      </c>
      <c r="BE203" s="102">
        <f>IF(N203="základná",J203,0)</f>
        <v>0</v>
      </c>
      <c r="BF203" s="102">
        <f>IF(N203="znížená",J203,0)</f>
        <v>0</v>
      </c>
      <c r="BG203" s="102">
        <f>IF(N203="zákl. prenesená",J203,0)</f>
        <v>0</v>
      </c>
      <c r="BH203" s="102">
        <f>IF(N203="zníž. prenesená",J203,0)</f>
        <v>0</v>
      </c>
      <c r="BI203" s="102">
        <f>IF(N203="nulová",J203,0)</f>
        <v>0</v>
      </c>
      <c r="BJ203" s="16" t="s">
        <v>117</v>
      </c>
      <c r="BK203" s="102">
        <f>ROUND(I203*H203,2)</f>
        <v>0</v>
      </c>
      <c r="BL203" s="16" t="s">
        <v>172</v>
      </c>
      <c r="BM203" s="186" t="s">
        <v>330</v>
      </c>
    </row>
    <row r="204" spans="1:65" s="2" customFormat="1" ht="21.75" customHeight="1">
      <c r="A204" s="33"/>
      <c r="B204" s="143"/>
      <c r="C204" s="204" t="s">
        <v>331</v>
      </c>
      <c r="D204" s="204" t="s">
        <v>224</v>
      </c>
      <c r="E204" s="205" t="s">
        <v>332</v>
      </c>
      <c r="F204" s="206" t="s">
        <v>333</v>
      </c>
      <c r="G204" s="207" t="s">
        <v>238</v>
      </c>
      <c r="H204" s="208">
        <v>48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41</v>
      </c>
      <c r="O204" s="62"/>
      <c r="P204" s="184">
        <f>O204*H204</f>
        <v>0</v>
      </c>
      <c r="Q204" s="184">
        <v>7.0000000000000001E-3</v>
      </c>
      <c r="R204" s="184">
        <f>Q204*H204</f>
        <v>0.33600000000000002</v>
      </c>
      <c r="S204" s="184">
        <v>0</v>
      </c>
      <c r="T204" s="18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6" t="s">
        <v>202</v>
      </c>
      <c r="AT204" s="186" t="s">
        <v>224</v>
      </c>
      <c r="AU204" s="186" t="s">
        <v>117</v>
      </c>
      <c r="AY204" s="16" t="s">
        <v>166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6" t="s">
        <v>117</v>
      </c>
      <c r="BK204" s="102">
        <f>ROUND(I204*H204,2)</f>
        <v>0</v>
      </c>
      <c r="BL204" s="16" t="s">
        <v>172</v>
      </c>
      <c r="BM204" s="186" t="s">
        <v>334</v>
      </c>
    </row>
    <row r="205" spans="1:65" s="2" customFormat="1" ht="33" customHeight="1">
      <c r="A205" s="33"/>
      <c r="B205" s="143"/>
      <c r="C205" s="174" t="s">
        <v>335</v>
      </c>
      <c r="D205" s="174" t="s">
        <v>168</v>
      </c>
      <c r="E205" s="175" t="s">
        <v>336</v>
      </c>
      <c r="F205" s="176" t="s">
        <v>337</v>
      </c>
      <c r="G205" s="177" t="s">
        <v>182</v>
      </c>
      <c r="H205" s="178">
        <v>201</v>
      </c>
      <c r="I205" s="179"/>
      <c r="J205" s="180">
        <f>ROUND(I205*H205,2)</f>
        <v>0</v>
      </c>
      <c r="K205" s="181"/>
      <c r="L205" s="34"/>
      <c r="M205" s="182" t="s">
        <v>1</v>
      </c>
      <c r="N205" s="183" t="s">
        <v>41</v>
      </c>
      <c r="O205" s="62"/>
      <c r="P205" s="184">
        <f>O205*H205</f>
        <v>0</v>
      </c>
      <c r="Q205" s="184">
        <v>0.15814</v>
      </c>
      <c r="R205" s="184">
        <f>Q205*H205</f>
        <v>31.78614</v>
      </c>
      <c r="S205" s="184">
        <v>0</v>
      </c>
      <c r="T205" s="18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6" t="s">
        <v>172</v>
      </c>
      <c r="AT205" s="186" t="s">
        <v>168</v>
      </c>
      <c r="AU205" s="186" t="s">
        <v>117</v>
      </c>
      <c r="AY205" s="16" t="s">
        <v>166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6" t="s">
        <v>117</v>
      </c>
      <c r="BK205" s="102">
        <f>ROUND(I205*H205,2)</f>
        <v>0</v>
      </c>
      <c r="BL205" s="16" t="s">
        <v>172</v>
      </c>
      <c r="BM205" s="186" t="s">
        <v>338</v>
      </c>
    </row>
    <row r="206" spans="1:65" s="13" customFormat="1" ht="22.5">
      <c r="B206" s="187"/>
      <c r="D206" s="188" t="s">
        <v>174</v>
      </c>
      <c r="E206" s="189" t="s">
        <v>125</v>
      </c>
      <c r="F206" s="190" t="s">
        <v>339</v>
      </c>
      <c r="H206" s="191">
        <v>125</v>
      </c>
      <c r="I206" s="192"/>
      <c r="L206" s="187"/>
      <c r="M206" s="193"/>
      <c r="N206" s="194"/>
      <c r="O206" s="194"/>
      <c r="P206" s="194"/>
      <c r="Q206" s="194"/>
      <c r="R206" s="194"/>
      <c r="S206" s="194"/>
      <c r="T206" s="195"/>
      <c r="AT206" s="189" t="s">
        <v>174</v>
      </c>
      <c r="AU206" s="189" t="s">
        <v>117</v>
      </c>
      <c r="AV206" s="13" t="s">
        <v>117</v>
      </c>
      <c r="AW206" s="13" t="s">
        <v>30</v>
      </c>
      <c r="AX206" s="13" t="s">
        <v>75</v>
      </c>
      <c r="AY206" s="189" t="s">
        <v>166</v>
      </c>
    </row>
    <row r="207" spans="1:65" s="13" customFormat="1" ht="22.5">
      <c r="B207" s="187"/>
      <c r="D207" s="188" t="s">
        <v>174</v>
      </c>
      <c r="E207" s="189" t="s">
        <v>340</v>
      </c>
      <c r="F207" s="190" t="s">
        <v>341</v>
      </c>
      <c r="H207" s="191">
        <v>76</v>
      </c>
      <c r="I207" s="192"/>
      <c r="L207" s="187"/>
      <c r="M207" s="193"/>
      <c r="N207" s="194"/>
      <c r="O207" s="194"/>
      <c r="P207" s="194"/>
      <c r="Q207" s="194"/>
      <c r="R207" s="194"/>
      <c r="S207" s="194"/>
      <c r="T207" s="195"/>
      <c r="AT207" s="189" t="s">
        <v>174</v>
      </c>
      <c r="AU207" s="189" t="s">
        <v>117</v>
      </c>
      <c r="AV207" s="13" t="s">
        <v>117</v>
      </c>
      <c r="AW207" s="13" t="s">
        <v>30</v>
      </c>
      <c r="AX207" s="13" t="s">
        <v>75</v>
      </c>
      <c r="AY207" s="189" t="s">
        <v>166</v>
      </c>
    </row>
    <row r="208" spans="1:65" s="14" customFormat="1">
      <c r="B208" s="196"/>
      <c r="D208" s="188" t="s">
        <v>174</v>
      </c>
      <c r="E208" s="197" t="s">
        <v>1</v>
      </c>
      <c r="F208" s="198" t="s">
        <v>175</v>
      </c>
      <c r="H208" s="199">
        <v>201</v>
      </c>
      <c r="I208" s="200"/>
      <c r="L208" s="196"/>
      <c r="M208" s="201"/>
      <c r="N208" s="202"/>
      <c r="O208" s="202"/>
      <c r="P208" s="202"/>
      <c r="Q208" s="202"/>
      <c r="R208" s="202"/>
      <c r="S208" s="202"/>
      <c r="T208" s="203"/>
      <c r="AT208" s="197" t="s">
        <v>174</v>
      </c>
      <c r="AU208" s="197" t="s">
        <v>117</v>
      </c>
      <c r="AV208" s="14" t="s">
        <v>172</v>
      </c>
      <c r="AW208" s="14" t="s">
        <v>30</v>
      </c>
      <c r="AX208" s="14" t="s">
        <v>83</v>
      </c>
      <c r="AY208" s="197" t="s">
        <v>166</v>
      </c>
    </row>
    <row r="209" spans="1:65" s="2" customFormat="1" ht="24.2" customHeight="1">
      <c r="A209" s="33"/>
      <c r="B209" s="143"/>
      <c r="C209" s="204" t="s">
        <v>342</v>
      </c>
      <c r="D209" s="204" t="s">
        <v>224</v>
      </c>
      <c r="E209" s="205" t="s">
        <v>343</v>
      </c>
      <c r="F209" s="206" t="s">
        <v>344</v>
      </c>
      <c r="G209" s="207" t="s">
        <v>238</v>
      </c>
      <c r="H209" s="208">
        <v>203</v>
      </c>
      <c r="I209" s="209"/>
      <c r="J209" s="210">
        <f>ROUND(I209*H209,2)</f>
        <v>0</v>
      </c>
      <c r="K209" s="211"/>
      <c r="L209" s="212"/>
      <c r="M209" s="213" t="s">
        <v>1</v>
      </c>
      <c r="N209" s="214" t="s">
        <v>41</v>
      </c>
      <c r="O209" s="62"/>
      <c r="P209" s="184">
        <f>O209*H209</f>
        <v>0</v>
      </c>
      <c r="Q209" s="184">
        <v>8.1000000000000003E-2</v>
      </c>
      <c r="R209" s="184">
        <f>Q209*H209</f>
        <v>16.443000000000001</v>
      </c>
      <c r="S209" s="184">
        <v>0</v>
      </c>
      <c r="T209" s="18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6" t="s">
        <v>202</v>
      </c>
      <c r="AT209" s="186" t="s">
        <v>224</v>
      </c>
      <c r="AU209" s="186" t="s">
        <v>117</v>
      </c>
      <c r="AY209" s="16" t="s">
        <v>166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6" t="s">
        <v>117</v>
      </c>
      <c r="BK209" s="102">
        <f>ROUND(I209*H209,2)</f>
        <v>0</v>
      </c>
      <c r="BL209" s="16" t="s">
        <v>172</v>
      </c>
      <c r="BM209" s="186" t="s">
        <v>345</v>
      </c>
    </row>
    <row r="210" spans="1:65" s="13" customFormat="1" ht="22.5">
      <c r="B210" s="187"/>
      <c r="D210" s="188" t="s">
        <v>174</v>
      </c>
      <c r="F210" s="190" t="s">
        <v>346</v>
      </c>
      <c r="H210" s="191">
        <v>203</v>
      </c>
      <c r="I210" s="192"/>
      <c r="L210" s="187"/>
      <c r="M210" s="193"/>
      <c r="N210" s="194"/>
      <c r="O210" s="194"/>
      <c r="P210" s="194"/>
      <c r="Q210" s="194"/>
      <c r="R210" s="194"/>
      <c r="S210" s="194"/>
      <c r="T210" s="195"/>
      <c r="AT210" s="189" t="s">
        <v>174</v>
      </c>
      <c r="AU210" s="189" t="s">
        <v>117</v>
      </c>
      <c r="AV210" s="13" t="s">
        <v>117</v>
      </c>
      <c r="AW210" s="13" t="s">
        <v>3</v>
      </c>
      <c r="AX210" s="13" t="s">
        <v>83</v>
      </c>
      <c r="AY210" s="189" t="s">
        <v>166</v>
      </c>
    </row>
    <row r="211" spans="1:65" s="2" customFormat="1" ht="24.2" customHeight="1">
      <c r="A211" s="33"/>
      <c r="B211" s="143"/>
      <c r="C211" s="174" t="s">
        <v>347</v>
      </c>
      <c r="D211" s="174" t="s">
        <v>168</v>
      </c>
      <c r="E211" s="175" t="s">
        <v>348</v>
      </c>
      <c r="F211" s="176" t="s">
        <v>349</v>
      </c>
      <c r="G211" s="177" t="s">
        <v>182</v>
      </c>
      <c r="H211" s="178">
        <v>125</v>
      </c>
      <c r="I211" s="179"/>
      <c r="J211" s="180">
        <f>ROUND(I211*H211,2)</f>
        <v>0</v>
      </c>
      <c r="K211" s="181"/>
      <c r="L211" s="34"/>
      <c r="M211" s="182" t="s">
        <v>1</v>
      </c>
      <c r="N211" s="183" t="s">
        <v>41</v>
      </c>
      <c r="O211" s="62"/>
      <c r="P211" s="184">
        <f>O211*H211</f>
        <v>0</v>
      </c>
      <c r="Q211" s="184">
        <v>0</v>
      </c>
      <c r="R211" s="184">
        <f>Q211*H211</f>
        <v>0</v>
      </c>
      <c r="S211" s="184">
        <v>0</v>
      </c>
      <c r="T211" s="185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6" t="s">
        <v>172</v>
      </c>
      <c r="AT211" s="186" t="s">
        <v>168</v>
      </c>
      <c r="AU211" s="186" t="s">
        <v>117</v>
      </c>
      <c r="AY211" s="16" t="s">
        <v>166</v>
      </c>
      <c r="BE211" s="102">
        <f>IF(N211="základná",J211,0)</f>
        <v>0</v>
      </c>
      <c r="BF211" s="102">
        <f>IF(N211="znížená",J211,0)</f>
        <v>0</v>
      </c>
      <c r="BG211" s="102">
        <f>IF(N211="zákl. prenesená",J211,0)</f>
        <v>0</v>
      </c>
      <c r="BH211" s="102">
        <f>IF(N211="zníž. prenesená",J211,0)</f>
        <v>0</v>
      </c>
      <c r="BI211" s="102">
        <f>IF(N211="nulová",J211,0)</f>
        <v>0</v>
      </c>
      <c r="BJ211" s="16" t="s">
        <v>117</v>
      </c>
      <c r="BK211" s="102">
        <f>ROUND(I211*H211,2)</f>
        <v>0</v>
      </c>
      <c r="BL211" s="16" t="s">
        <v>172</v>
      </c>
      <c r="BM211" s="186" t="s">
        <v>350</v>
      </c>
    </row>
    <row r="212" spans="1:65" s="13" customFormat="1">
      <c r="B212" s="187"/>
      <c r="D212" s="188" t="s">
        <v>174</v>
      </c>
      <c r="E212" s="189" t="s">
        <v>1</v>
      </c>
      <c r="F212" s="190" t="s">
        <v>125</v>
      </c>
      <c r="H212" s="191">
        <v>125</v>
      </c>
      <c r="I212" s="192"/>
      <c r="L212" s="187"/>
      <c r="M212" s="193"/>
      <c r="N212" s="194"/>
      <c r="O212" s="194"/>
      <c r="P212" s="194"/>
      <c r="Q212" s="194"/>
      <c r="R212" s="194"/>
      <c r="S212" s="194"/>
      <c r="T212" s="195"/>
      <c r="AT212" s="189" t="s">
        <v>174</v>
      </c>
      <c r="AU212" s="189" t="s">
        <v>117</v>
      </c>
      <c r="AV212" s="13" t="s">
        <v>117</v>
      </c>
      <c r="AW212" s="13" t="s">
        <v>30</v>
      </c>
      <c r="AX212" s="13" t="s">
        <v>83</v>
      </c>
      <c r="AY212" s="189" t="s">
        <v>166</v>
      </c>
    </row>
    <row r="213" spans="1:65" s="2" customFormat="1" ht="24.2" customHeight="1">
      <c r="A213" s="33"/>
      <c r="B213" s="143"/>
      <c r="C213" s="174" t="s">
        <v>351</v>
      </c>
      <c r="D213" s="174" t="s">
        <v>168</v>
      </c>
      <c r="E213" s="175" t="s">
        <v>352</v>
      </c>
      <c r="F213" s="176" t="s">
        <v>353</v>
      </c>
      <c r="G213" s="177" t="s">
        <v>213</v>
      </c>
      <c r="H213" s="178">
        <v>989.14</v>
      </c>
      <c r="I213" s="179"/>
      <c r="J213" s="180">
        <f>ROUND(I213*H213,2)</f>
        <v>0</v>
      </c>
      <c r="K213" s="181"/>
      <c r="L213" s="34"/>
      <c r="M213" s="182" t="s">
        <v>1</v>
      </c>
      <c r="N213" s="183" t="s">
        <v>41</v>
      </c>
      <c r="O213" s="62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6" t="s">
        <v>172</v>
      </c>
      <c r="AT213" s="186" t="s">
        <v>168</v>
      </c>
      <c r="AU213" s="186" t="s">
        <v>117</v>
      </c>
      <c r="AY213" s="16" t="s">
        <v>166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6" t="s">
        <v>117</v>
      </c>
      <c r="BK213" s="102">
        <f>ROUND(I213*H213,2)</f>
        <v>0</v>
      </c>
      <c r="BL213" s="16" t="s">
        <v>172</v>
      </c>
      <c r="BM213" s="186" t="s">
        <v>354</v>
      </c>
    </row>
    <row r="214" spans="1:65" s="2" customFormat="1" ht="24.2" customHeight="1">
      <c r="A214" s="33"/>
      <c r="B214" s="143"/>
      <c r="C214" s="174" t="s">
        <v>355</v>
      </c>
      <c r="D214" s="174" t="s">
        <v>168</v>
      </c>
      <c r="E214" s="175" t="s">
        <v>356</v>
      </c>
      <c r="F214" s="176" t="s">
        <v>357</v>
      </c>
      <c r="G214" s="177" t="s">
        <v>213</v>
      </c>
      <c r="H214" s="178">
        <v>14837.1</v>
      </c>
      <c r="I214" s="179"/>
      <c r="J214" s="180">
        <f>ROUND(I214*H214,2)</f>
        <v>0</v>
      </c>
      <c r="K214" s="181"/>
      <c r="L214" s="34"/>
      <c r="M214" s="182" t="s">
        <v>1</v>
      </c>
      <c r="N214" s="183" t="s">
        <v>41</v>
      </c>
      <c r="O214" s="62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6" t="s">
        <v>172</v>
      </c>
      <c r="AT214" s="186" t="s">
        <v>168</v>
      </c>
      <c r="AU214" s="186" t="s">
        <v>117</v>
      </c>
      <c r="AY214" s="16" t="s">
        <v>166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6" t="s">
        <v>117</v>
      </c>
      <c r="BK214" s="102">
        <f>ROUND(I214*H214,2)</f>
        <v>0</v>
      </c>
      <c r="BL214" s="16" t="s">
        <v>172</v>
      </c>
      <c r="BM214" s="186" t="s">
        <v>358</v>
      </c>
    </row>
    <row r="215" spans="1:65" s="13" customFormat="1">
      <c r="B215" s="187"/>
      <c r="D215" s="188" t="s">
        <v>174</v>
      </c>
      <c r="F215" s="190" t="s">
        <v>359</v>
      </c>
      <c r="H215" s="191">
        <v>14837.1</v>
      </c>
      <c r="I215" s="192"/>
      <c r="L215" s="187"/>
      <c r="M215" s="193"/>
      <c r="N215" s="194"/>
      <c r="O215" s="194"/>
      <c r="P215" s="194"/>
      <c r="Q215" s="194"/>
      <c r="R215" s="194"/>
      <c r="S215" s="194"/>
      <c r="T215" s="195"/>
      <c r="AT215" s="189" t="s">
        <v>174</v>
      </c>
      <c r="AU215" s="189" t="s">
        <v>117</v>
      </c>
      <c r="AV215" s="13" t="s">
        <v>117</v>
      </c>
      <c r="AW215" s="13" t="s">
        <v>3</v>
      </c>
      <c r="AX215" s="13" t="s">
        <v>83</v>
      </c>
      <c r="AY215" s="189" t="s">
        <v>166</v>
      </c>
    </row>
    <row r="216" spans="1:65" s="2" customFormat="1" ht="24.2" customHeight="1">
      <c r="A216" s="33"/>
      <c r="B216" s="143"/>
      <c r="C216" s="174" t="s">
        <v>360</v>
      </c>
      <c r="D216" s="174" t="s">
        <v>168</v>
      </c>
      <c r="E216" s="175" t="s">
        <v>361</v>
      </c>
      <c r="F216" s="176" t="s">
        <v>362</v>
      </c>
      <c r="G216" s="177" t="s">
        <v>213</v>
      </c>
      <c r="H216" s="178">
        <v>989.14</v>
      </c>
      <c r="I216" s="179"/>
      <c r="J216" s="180">
        <f>ROUND(I216*H216,2)</f>
        <v>0</v>
      </c>
      <c r="K216" s="181"/>
      <c r="L216" s="34"/>
      <c r="M216" s="182" t="s">
        <v>1</v>
      </c>
      <c r="N216" s="183" t="s">
        <v>41</v>
      </c>
      <c r="O216" s="62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6" t="s">
        <v>172</v>
      </c>
      <c r="AT216" s="186" t="s">
        <v>168</v>
      </c>
      <c r="AU216" s="186" t="s">
        <v>117</v>
      </c>
      <c r="AY216" s="16" t="s">
        <v>166</v>
      </c>
      <c r="BE216" s="102">
        <f>IF(N216="základná",J216,0)</f>
        <v>0</v>
      </c>
      <c r="BF216" s="102">
        <f>IF(N216="znížená",J216,0)</f>
        <v>0</v>
      </c>
      <c r="BG216" s="102">
        <f>IF(N216="zákl. prenesená",J216,0)</f>
        <v>0</v>
      </c>
      <c r="BH216" s="102">
        <f>IF(N216="zníž. prenesená",J216,0)</f>
        <v>0</v>
      </c>
      <c r="BI216" s="102">
        <f>IF(N216="nulová",J216,0)</f>
        <v>0</v>
      </c>
      <c r="BJ216" s="16" t="s">
        <v>117</v>
      </c>
      <c r="BK216" s="102">
        <f>ROUND(I216*H216,2)</f>
        <v>0</v>
      </c>
      <c r="BL216" s="16" t="s">
        <v>172</v>
      </c>
      <c r="BM216" s="186" t="s">
        <v>363</v>
      </c>
    </row>
    <row r="217" spans="1:65" s="2" customFormat="1" ht="24.2" customHeight="1">
      <c r="A217" s="33"/>
      <c r="B217" s="143"/>
      <c r="C217" s="174" t="s">
        <v>364</v>
      </c>
      <c r="D217" s="174" t="s">
        <v>168</v>
      </c>
      <c r="E217" s="175" t="s">
        <v>365</v>
      </c>
      <c r="F217" s="176" t="s">
        <v>366</v>
      </c>
      <c r="G217" s="177" t="s">
        <v>213</v>
      </c>
      <c r="H217" s="178">
        <v>989.14</v>
      </c>
      <c r="I217" s="179"/>
      <c r="J217" s="180">
        <f>ROUND(I217*H217,2)</f>
        <v>0</v>
      </c>
      <c r="K217" s="181"/>
      <c r="L217" s="34"/>
      <c r="M217" s="182" t="s">
        <v>1</v>
      </c>
      <c r="N217" s="183" t="s">
        <v>41</v>
      </c>
      <c r="O217" s="62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6" t="s">
        <v>172</v>
      </c>
      <c r="AT217" s="186" t="s">
        <v>168</v>
      </c>
      <c r="AU217" s="186" t="s">
        <v>117</v>
      </c>
      <c r="AY217" s="16" t="s">
        <v>166</v>
      </c>
      <c r="BE217" s="102">
        <f>IF(N217="základná",J217,0)</f>
        <v>0</v>
      </c>
      <c r="BF217" s="102">
        <f>IF(N217="znížená",J217,0)</f>
        <v>0</v>
      </c>
      <c r="BG217" s="102">
        <f>IF(N217="zákl. prenesená",J217,0)</f>
        <v>0</v>
      </c>
      <c r="BH217" s="102">
        <f>IF(N217="zníž. prenesená",J217,0)</f>
        <v>0</v>
      </c>
      <c r="BI217" s="102">
        <f>IF(N217="nulová",J217,0)</f>
        <v>0</v>
      </c>
      <c r="BJ217" s="16" t="s">
        <v>117</v>
      </c>
      <c r="BK217" s="102">
        <f>ROUND(I217*H217,2)</f>
        <v>0</v>
      </c>
      <c r="BL217" s="16" t="s">
        <v>172</v>
      </c>
      <c r="BM217" s="186" t="s">
        <v>367</v>
      </c>
    </row>
    <row r="218" spans="1:65" s="2" customFormat="1" ht="24.2" customHeight="1">
      <c r="A218" s="33"/>
      <c r="B218" s="143"/>
      <c r="C218" s="174" t="s">
        <v>368</v>
      </c>
      <c r="D218" s="174" t="s">
        <v>168</v>
      </c>
      <c r="E218" s="175" t="s">
        <v>369</v>
      </c>
      <c r="F218" s="176" t="s">
        <v>370</v>
      </c>
      <c r="G218" s="177" t="s">
        <v>213</v>
      </c>
      <c r="H218" s="178">
        <v>989.14</v>
      </c>
      <c r="I218" s="179"/>
      <c r="J218" s="180">
        <f>ROUND(I218*H218,2)</f>
        <v>0</v>
      </c>
      <c r="K218" s="181"/>
      <c r="L218" s="34"/>
      <c r="M218" s="182" t="s">
        <v>1</v>
      </c>
      <c r="N218" s="183" t="s">
        <v>41</v>
      </c>
      <c r="O218" s="62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6" t="s">
        <v>172</v>
      </c>
      <c r="AT218" s="186" t="s">
        <v>168</v>
      </c>
      <c r="AU218" s="186" t="s">
        <v>117</v>
      </c>
      <c r="AY218" s="16" t="s">
        <v>166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6" t="s">
        <v>117</v>
      </c>
      <c r="BK218" s="102">
        <f>ROUND(I218*H218,2)</f>
        <v>0</v>
      </c>
      <c r="BL218" s="16" t="s">
        <v>172</v>
      </c>
      <c r="BM218" s="186" t="s">
        <v>371</v>
      </c>
    </row>
    <row r="219" spans="1:65" s="12" customFormat="1" ht="22.9" customHeight="1">
      <c r="B219" s="162"/>
      <c r="D219" s="163" t="s">
        <v>74</v>
      </c>
      <c r="E219" s="172" t="s">
        <v>372</v>
      </c>
      <c r="F219" s="172" t="s">
        <v>373</v>
      </c>
      <c r="I219" s="165"/>
      <c r="J219" s="173">
        <f>BK219</f>
        <v>0</v>
      </c>
      <c r="L219" s="162"/>
      <c r="M219" s="166"/>
      <c r="N219" s="167"/>
      <c r="O219" s="167"/>
      <c r="P219" s="168">
        <f>P220</f>
        <v>0</v>
      </c>
      <c r="Q219" s="167"/>
      <c r="R219" s="168">
        <f>R220</f>
        <v>0</v>
      </c>
      <c r="S219" s="167"/>
      <c r="T219" s="169">
        <f>T220</f>
        <v>0</v>
      </c>
      <c r="AR219" s="163" t="s">
        <v>83</v>
      </c>
      <c r="AT219" s="170" t="s">
        <v>74</v>
      </c>
      <c r="AU219" s="170" t="s">
        <v>83</v>
      </c>
      <c r="AY219" s="163" t="s">
        <v>166</v>
      </c>
      <c r="BK219" s="171">
        <f>BK220</f>
        <v>0</v>
      </c>
    </row>
    <row r="220" spans="1:65" s="2" customFormat="1" ht="33" customHeight="1">
      <c r="A220" s="33"/>
      <c r="B220" s="143"/>
      <c r="C220" s="174" t="s">
        <v>374</v>
      </c>
      <c r="D220" s="174" t="s">
        <v>168</v>
      </c>
      <c r="E220" s="175" t="s">
        <v>375</v>
      </c>
      <c r="F220" s="176" t="s">
        <v>376</v>
      </c>
      <c r="G220" s="177" t="s">
        <v>213</v>
      </c>
      <c r="H220" s="178">
        <v>1326.029</v>
      </c>
      <c r="I220" s="179"/>
      <c r="J220" s="180">
        <f>ROUND(I220*H220,2)</f>
        <v>0</v>
      </c>
      <c r="K220" s="181"/>
      <c r="L220" s="34"/>
      <c r="M220" s="182" t="s">
        <v>1</v>
      </c>
      <c r="N220" s="183" t="s">
        <v>41</v>
      </c>
      <c r="O220" s="62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6" t="s">
        <v>172</v>
      </c>
      <c r="AT220" s="186" t="s">
        <v>168</v>
      </c>
      <c r="AU220" s="186" t="s">
        <v>117</v>
      </c>
      <c r="AY220" s="16" t="s">
        <v>166</v>
      </c>
      <c r="BE220" s="102">
        <f>IF(N220="základná",J220,0)</f>
        <v>0</v>
      </c>
      <c r="BF220" s="102">
        <f>IF(N220="znížená",J220,0)</f>
        <v>0</v>
      </c>
      <c r="BG220" s="102">
        <f>IF(N220="zákl. prenesená",J220,0)</f>
        <v>0</v>
      </c>
      <c r="BH220" s="102">
        <f>IF(N220="zníž. prenesená",J220,0)</f>
        <v>0</v>
      </c>
      <c r="BI220" s="102">
        <f>IF(N220="nulová",J220,0)</f>
        <v>0</v>
      </c>
      <c r="BJ220" s="16" t="s">
        <v>117</v>
      </c>
      <c r="BK220" s="102">
        <f>ROUND(I220*H220,2)</f>
        <v>0</v>
      </c>
      <c r="BL220" s="16" t="s">
        <v>172</v>
      </c>
      <c r="BM220" s="186" t="s">
        <v>377</v>
      </c>
    </row>
    <row r="221" spans="1:65" s="12" customFormat="1" ht="25.9" customHeight="1">
      <c r="B221" s="162"/>
      <c r="D221" s="163" t="s">
        <v>74</v>
      </c>
      <c r="E221" s="164" t="s">
        <v>378</v>
      </c>
      <c r="F221" s="164" t="s">
        <v>379</v>
      </c>
      <c r="I221" s="165"/>
      <c r="J221" s="140">
        <f>BK221</f>
        <v>0</v>
      </c>
      <c r="L221" s="162"/>
      <c r="M221" s="166"/>
      <c r="N221" s="167"/>
      <c r="O221" s="167"/>
      <c r="P221" s="168">
        <f>SUM(P222:P224)</f>
        <v>0</v>
      </c>
      <c r="Q221" s="167"/>
      <c r="R221" s="168">
        <f>SUM(R222:R224)</f>
        <v>0</v>
      </c>
      <c r="S221" s="167"/>
      <c r="T221" s="169">
        <f>SUM(T222:T224)</f>
        <v>0</v>
      </c>
      <c r="AR221" s="163" t="s">
        <v>83</v>
      </c>
      <c r="AT221" s="170" t="s">
        <v>74</v>
      </c>
      <c r="AU221" s="170" t="s">
        <v>75</v>
      </c>
      <c r="AY221" s="163" t="s">
        <v>166</v>
      </c>
      <c r="BK221" s="171">
        <f>SUM(BK222:BK224)</f>
        <v>0</v>
      </c>
    </row>
    <row r="222" spans="1:65" s="2" customFormat="1" ht="62.65" customHeight="1">
      <c r="A222" s="33"/>
      <c r="B222" s="143"/>
      <c r="C222" s="174" t="s">
        <v>380</v>
      </c>
      <c r="D222" s="174" t="s">
        <v>168</v>
      </c>
      <c r="E222" s="175" t="s">
        <v>381</v>
      </c>
      <c r="F222" s="176" t="s">
        <v>382</v>
      </c>
      <c r="G222" s="177" t="s">
        <v>1</v>
      </c>
      <c r="H222" s="178">
        <v>0</v>
      </c>
      <c r="I222" s="179"/>
      <c r="J222" s="180">
        <f>ROUND(I222*H222,2)</f>
        <v>0</v>
      </c>
      <c r="K222" s="181"/>
      <c r="L222" s="34"/>
      <c r="M222" s="182" t="s">
        <v>1</v>
      </c>
      <c r="N222" s="183" t="s">
        <v>41</v>
      </c>
      <c r="O222" s="62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86" t="s">
        <v>172</v>
      </c>
      <c r="AT222" s="186" t="s">
        <v>168</v>
      </c>
      <c r="AU222" s="186" t="s">
        <v>83</v>
      </c>
      <c r="AY222" s="16" t="s">
        <v>166</v>
      </c>
      <c r="BE222" s="102">
        <f>IF(N222="základná",J222,0)</f>
        <v>0</v>
      </c>
      <c r="BF222" s="102">
        <f>IF(N222="znížená",J222,0)</f>
        <v>0</v>
      </c>
      <c r="BG222" s="102">
        <f>IF(N222="zákl. prenesená",J222,0)</f>
        <v>0</v>
      </c>
      <c r="BH222" s="102">
        <f>IF(N222="zníž. prenesená",J222,0)</f>
        <v>0</v>
      </c>
      <c r="BI222" s="102">
        <f>IF(N222="nulová",J222,0)</f>
        <v>0</v>
      </c>
      <c r="BJ222" s="16" t="s">
        <v>117</v>
      </c>
      <c r="BK222" s="102">
        <f>ROUND(I222*H222,2)</f>
        <v>0</v>
      </c>
      <c r="BL222" s="16" t="s">
        <v>172</v>
      </c>
      <c r="BM222" s="186" t="s">
        <v>383</v>
      </c>
    </row>
    <row r="223" spans="1:65" s="2" customFormat="1" ht="49.15" customHeight="1">
      <c r="A223" s="33"/>
      <c r="B223" s="143"/>
      <c r="C223" s="174"/>
      <c r="D223" s="174"/>
      <c r="E223" s="175"/>
      <c r="F223" s="176"/>
      <c r="G223" s="177"/>
      <c r="H223" s="178"/>
      <c r="I223" s="179"/>
      <c r="J223" s="180"/>
      <c r="K223" s="181"/>
      <c r="L223" s="34"/>
      <c r="M223" s="182"/>
      <c r="N223" s="183"/>
      <c r="O223" s="62"/>
      <c r="P223" s="184"/>
      <c r="Q223" s="184"/>
      <c r="R223" s="184"/>
      <c r="S223" s="184"/>
      <c r="T223" s="185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6"/>
      <c r="AT223" s="186"/>
      <c r="AU223" s="186"/>
      <c r="AY223" s="16"/>
      <c r="BE223" s="102"/>
      <c r="BF223" s="102"/>
      <c r="BG223" s="102"/>
      <c r="BH223" s="102"/>
      <c r="BI223" s="102"/>
      <c r="BJ223" s="16"/>
      <c r="BK223" s="102"/>
      <c r="BL223" s="16"/>
      <c r="BM223" s="186"/>
    </row>
    <row r="224" spans="1:65" s="2" customFormat="1" ht="204.75">
      <c r="A224" s="33"/>
      <c r="B224" s="34"/>
      <c r="C224" s="33"/>
      <c r="D224" s="188" t="s">
        <v>240</v>
      </c>
      <c r="E224" s="33"/>
      <c r="F224" s="215" t="s">
        <v>385</v>
      </c>
      <c r="G224" s="33"/>
      <c r="H224" s="33"/>
      <c r="I224" s="144"/>
      <c r="J224" s="33"/>
      <c r="K224" s="33"/>
      <c r="L224" s="34"/>
      <c r="M224" s="216"/>
      <c r="N224" s="217"/>
      <c r="O224" s="62"/>
      <c r="P224" s="62"/>
      <c r="Q224" s="62"/>
      <c r="R224" s="62"/>
      <c r="S224" s="62"/>
      <c r="T224" s="6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240</v>
      </c>
      <c r="AU224" s="16" t="s">
        <v>83</v>
      </c>
    </row>
    <row r="225" spans="1:63" s="2" customFormat="1" ht="49.9" customHeight="1">
      <c r="A225" s="33"/>
      <c r="B225" s="34"/>
      <c r="C225" s="33"/>
      <c r="D225" s="33"/>
      <c r="E225" s="164" t="s">
        <v>386</v>
      </c>
      <c r="F225" s="164" t="s">
        <v>387</v>
      </c>
      <c r="G225" s="33"/>
      <c r="H225" s="33"/>
      <c r="I225" s="33"/>
      <c r="J225" s="140">
        <f t="shared" ref="J225:J230" si="5">BK225</f>
        <v>0</v>
      </c>
      <c r="K225" s="33"/>
      <c r="L225" s="34"/>
      <c r="M225" s="216"/>
      <c r="N225" s="217"/>
      <c r="O225" s="62"/>
      <c r="P225" s="62"/>
      <c r="Q225" s="62"/>
      <c r="R225" s="62"/>
      <c r="S225" s="62"/>
      <c r="T225" s="6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74</v>
      </c>
      <c r="AU225" s="16" t="s">
        <v>75</v>
      </c>
      <c r="AY225" s="16" t="s">
        <v>388</v>
      </c>
      <c r="BK225" s="102">
        <f>SUM(BK226:BK230)</f>
        <v>0</v>
      </c>
    </row>
    <row r="226" spans="1:63" s="2" customFormat="1" ht="16.350000000000001" customHeight="1">
      <c r="A226" s="33"/>
      <c r="B226" s="34"/>
      <c r="C226" s="218" t="s">
        <v>1</v>
      </c>
      <c r="D226" s="218" t="s">
        <v>168</v>
      </c>
      <c r="E226" s="219" t="s">
        <v>1</v>
      </c>
      <c r="F226" s="220" t="s">
        <v>1</v>
      </c>
      <c r="G226" s="221" t="s">
        <v>1</v>
      </c>
      <c r="H226" s="222"/>
      <c r="I226" s="223"/>
      <c r="J226" s="224">
        <f t="shared" si="5"/>
        <v>0</v>
      </c>
      <c r="K226" s="225"/>
      <c r="L226" s="34"/>
      <c r="M226" s="226" t="s">
        <v>1</v>
      </c>
      <c r="N226" s="227" t="s">
        <v>41</v>
      </c>
      <c r="O226" s="62"/>
      <c r="P226" s="62"/>
      <c r="Q226" s="62"/>
      <c r="R226" s="62"/>
      <c r="S226" s="62"/>
      <c r="T226" s="6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388</v>
      </c>
      <c r="AU226" s="16" t="s">
        <v>83</v>
      </c>
      <c r="AY226" s="16" t="s">
        <v>388</v>
      </c>
      <c r="BE226" s="102">
        <f>IF(N226="základná",J226,0)</f>
        <v>0</v>
      </c>
      <c r="BF226" s="102">
        <f>IF(N226="znížená",J226,0)</f>
        <v>0</v>
      </c>
      <c r="BG226" s="102">
        <f>IF(N226="zákl. prenesená",J226,0)</f>
        <v>0</v>
      </c>
      <c r="BH226" s="102">
        <f>IF(N226="zníž. prenesená",J226,0)</f>
        <v>0</v>
      </c>
      <c r="BI226" s="102">
        <f>IF(N226="nulová",J226,0)</f>
        <v>0</v>
      </c>
      <c r="BJ226" s="16" t="s">
        <v>117</v>
      </c>
      <c r="BK226" s="102">
        <f>I226*H226</f>
        <v>0</v>
      </c>
    </row>
    <row r="227" spans="1:63" s="2" customFormat="1" ht="16.350000000000001" customHeight="1">
      <c r="A227" s="33"/>
      <c r="B227" s="34"/>
      <c r="C227" s="218" t="s">
        <v>1</v>
      </c>
      <c r="D227" s="218" t="s">
        <v>168</v>
      </c>
      <c r="E227" s="219" t="s">
        <v>1</v>
      </c>
      <c r="F227" s="220" t="s">
        <v>1</v>
      </c>
      <c r="G227" s="221" t="s">
        <v>1</v>
      </c>
      <c r="H227" s="222"/>
      <c r="I227" s="223"/>
      <c r="J227" s="224">
        <f t="shared" si="5"/>
        <v>0</v>
      </c>
      <c r="K227" s="225"/>
      <c r="L227" s="34"/>
      <c r="M227" s="226" t="s">
        <v>1</v>
      </c>
      <c r="N227" s="227" t="s">
        <v>41</v>
      </c>
      <c r="O227" s="62"/>
      <c r="P227" s="62"/>
      <c r="Q227" s="62"/>
      <c r="R227" s="62"/>
      <c r="S227" s="62"/>
      <c r="T227" s="6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388</v>
      </c>
      <c r="AU227" s="16" t="s">
        <v>83</v>
      </c>
      <c r="AY227" s="16" t="s">
        <v>388</v>
      </c>
      <c r="BE227" s="102">
        <f>IF(N227="základná",J227,0)</f>
        <v>0</v>
      </c>
      <c r="BF227" s="102">
        <f>IF(N227="znížená",J227,0)</f>
        <v>0</v>
      </c>
      <c r="BG227" s="102">
        <f>IF(N227="zákl. prenesená",J227,0)</f>
        <v>0</v>
      </c>
      <c r="BH227" s="102">
        <f>IF(N227="zníž. prenesená",J227,0)</f>
        <v>0</v>
      </c>
      <c r="BI227" s="102">
        <f>IF(N227="nulová",J227,0)</f>
        <v>0</v>
      </c>
      <c r="BJ227" s="16" t="s">
        <v>117</v>
      </c>
      <c r="BK227" s="102">
        <f>I227*H227</f>
        <v>0</v>
      </c>
    </row>
    <row r="228" spans="1:63" s="2" customFormat="1" ht="16.350000000000001" customHeight="1">
      <c r="A228" s="33"/>
      <c r="B228" s="34"/>
      <c r="C228" s="218" t="s">
        <v>1</v>
      </c>
      <c r="D228" s="218" t="s">
        <v>168</v>
      </c>
      <c r="E228" s="219" t="s">
        <v>1</v>
      </c>
      <c r="F228" s="220" t="s">
        <v>1</v>
      </c>
      <c r="G228" s="221" t="s">
        <v>1</v>
      </c>
      <c r="H228" s="222"/>
      <c r="I228" s="223"/>
      <c r="J228" s="224">
        <f t="shared" si="5"/>
        <v>0</v>
      </c>
      <c r="K228" s="225"/>
      <c r="L228" s="34"/>
      <c r="M228" s="226" t="s">
        <v>1</v>
      </c>
      <c r="N228" s="227" t="s">
        <v>41</v>
      </c>
      <c r="O228" s="62"/>
      <c r="P228" s="62"/>
      <c r="Q228" s="62"/>
      <c r="R228" s="62"/>
      <c r="S228" s="62"/>
      <c r="T228" s="6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388</v>
      </c>
      <c r="AU228" s="16" t="s">
        <v>83</v>
      </c>
      <c r="AY228" s="16" t="s">
        <v>388</v>
      </c>
      <c r="BE228" s="102">
        <f>IF(N228="základná",J228,0)</f>
        <v>0</v>
      </c>
      <c r="BF228" s="102">
        <f>IF(N228="znížená",J228,0)</f>
        <v>0</v>
      </c>
      <c r="BG228" s="102">
        <f>IF(N228="zákl. prenesená",J228,0)</f>
        <v>0</v>
      </c>
      <c r="BH228" s="102">
        <f>IF(N228="zníž. prenesená",J228,0)</f>
        <v>0</v>
      </c>
      <c r="BI228" s="102">
        <f>IF(N228="nulová",J228,0)</f>
        <v>0</v>
      </c>
      <c r="BJ228" s="16" t="s">
        <v>117</v>
      </c>
      <c r="BK228" s="102">
        <f>I228*H228</f>
        <v>0</v>
      </c>
    </row>
    <row r="229" spans="1:63" s="2" customFormat="1" ht="16.350000000000001" customHeight="1">
      <c r="A229" s="33"/>
      <c r="B229" s="34"/>
      <c r="C229" s="218" t="s">
        <v>1</v>
      </c>
      <c r="D229" s="218" t="s">
        <v>168</v>
      </c>
      <c r="E229" s="219" t="s">
        <v>1</v>
      </c>
      <c r="F229" s="220" t="s">
        <v>1</v>
      </c>
      <c r="G229" s="221" t="s">
        <v>1</v>
      </c>
      <c r="H229" s="222"/>
      <c r="I229" s="223"/>
      <c r="J229" s="224">
        <f t="shared" si="5"/>
        <v>0</v>
      </c>
      <c r="K229" s="225"/>
      <c r="L229" s="34"/>
      <c r="M229" s="226" t="s">
        <v>1</v>
      </c>
      <c r="N229" s="227" t="s">
        <v>41</v>
      </c>
      <c r="O229" s="62"/>
      <c r="P229" s="62"/>
      <c r="Q229" s="62"/>
      <c r="R229" s="62"/>
      <c r="S229" s="62"/>
      <c r="T229" s="6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388</v>
      </c>
      <c r="AU229" s="16" t="s">
        <v>83</v>
      </c>
      <c r="AY229" s="16" t="s">
        <v>388</v>
      </c>
      <c r="BE229" s="102">
        <f>IF(N229="základná",J229,0)</f>
        <v>0</v>
      </c>
      <c r="BF229" s="102">
        <f>IF(N229="znížená",J229,0)</f>
        <v>0</v>
      </c>
      <c r="BG229" s="102">
        <f>IF(N229="zákl. prenesená",J229,0)</f>
        <v>0</v>
      </c>
      <c r="BH229" s="102">
        <f>IF(N229="zníž. prenesená",J229,0)</f>
        <v>0</v>
      </c>
      <c r="BI229" s="102">
        <f>IF(N229="nulová",J229,0)</f>
        <v>0</v>
      </c>
      <c r="BJ229" s="16" t="s">
        <v>117</v>
      </c>
      <c r="BK229" s="102">
        <f>I229*H229</f>
        <v>0</v>
      </c>
    </row>
    <row r="230" spans="1:63" s="2" customFormat="1" ht="16.350000000000001" customHeight="1">
      <c r="A230" s="33"/>
      <c r="B230" s="34"/>
      <c r="C230" s="218" t="s">
        <v>1</v>
      </c>
      <c r="D230" s="218" t="s">
        <v>168</v>
      </c>
      <c r="E230" s="219" t="s">
        <v>1</v>
      </c>
      <c r="F230" s="220" t="s">
        <v>1</v>
      </c>
      <c r="G230" s="221" t="s">
        <v>1</v>
      </c>
      <c r="H230" s="222"/>
      <c r="I230" s="223"/>
      <c r="J230" s="224">
        <f t="shared" si="5"/>
        <v>0</v>
      </c>
      <c r="K230" s="225"/>
      <c r="L230" s="34"/>
      <c r="M230" s="226" t="s">
        <v>1</v>
      </c>
      <c r="N230" s="227" t="s">
        <v>41</v>
      </c>
      <c r="O230" s="228"/>
      <c r="P230" s="228"/>
      <c r="Q230" s="228"/>
      <c r="R230" s="228"/>
      <c r="S230" s="228"/>
      <c r="T230" s="229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388</v>
      </c>
      <c r="AU230" s="16" t="s">
        <v>83</v>
      </c>
      <c r="AY230" s="16" t="s">
        <v>388</v>
      </c>
      <c r="BE230" s="102">
        <f>IF(N230="základná",J230,0)</f>
        <v>0</v>
      </c>
      <c r="BF230" s="102">
        <f>IF(N230="znížená",J230,0)</f>
        <v>0</v>
      </c>
      <c r="BG230" s="102">
        <f>IF(N230="zákl. prenesená",J230,0)</f>
        <v>0</v>
      </c>
      <c r="BH230" s="102">
        <f>IF(N230="zníž. prenesená",J230,0)</f>
        <v>0</v>
      </c>
      <c r="BI230" s="102">
        <f>IF(N230="nulová",J230,0)</f>
        <v>0</v>
      </c>
      <c r="BJ230" s="16" t="s">
        <v>117</v>
      </c>
      <c r="BK230" s="102">
        <f>I230*H230</f>
        <v>0</v>
      </c>
    </row>
    <row r="231" spans="1:63" s="2" customFormat="1" ht="6.95" customHeight="1">
      <c r="A231" s="33"/>
      <c r="B231" s="51"/>
      <c r="C231" s="52"/>
      <c r="D231" s="52"/>
      <c r="E231" s="52"/>
      <c r="F231" s="52"/>
      <c r="G231" s="52"/>
      <c r="H231" s="52"/>
      <c r="I231" s="52"/>
      <c r="J231" s="52"/>
      <c r="K231" s="52"/>
      <c r="L231" s="34"/>
      <c r="M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</row>
  </sheetData>
  <autoFilter ref="C133:K230" xr:uid="{00000000-0009-0000-0000-000001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26:D231" xr:uid="{00000000-0002-0000-0100-000000000000}">
      <formula1>"K, M"</formula1>
    </dataValidation>
    <dataValidation type="list" allowBlank="1" showInputMessage="1" showErrorMessage="1" error="Povolené sú hodnoty základná, znížená, nulová." sqref="N226:N23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2"/>
  <sheetViews>
    <sheetView showGridLines="0" topLeftCell="A218" workbookViewId="0">
      <selection activeCell="AB225" sqref="AB2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87</v>
      </c>
      <c r="AZ2" s="109" t="s">
        <v>115</v>
      </c>
      <c r="BA2" s="109" t="s">
        <v>1</v>
      </c>
      <c r="BB2" s="109" t="s">
        <v>1</v>
      </c>
      <c r="BC2" s="109" t="s">
        <v>389</v>
      </c>
      <c r="BD2" s="109" t="s">
        <v>117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9" t="s">
        <v>118</v>
      </c>
      <c r="BA3" s="109" t="s">
        <v>1</v>
      </c>
      <c r="BB3" s="109" t="s">
        <v>1</v>
      </c>
      <c r="BC3" s="109" t="s">
        <v>390</v>
      </c>
      <c r="BD3" s="109" t="s">
        <v>117</v>
      </c>
    </row>
    <row r="4" spans="1:5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  <c r="AZ4" s="109" t="s">
        <v>121</v>
      </c>
      <c r="BA4" s="109" t="s">
        <v>1</v>
      </c>
      <c r="BB4" s="109" t="s">
        <v>1</v>
      </c>
      <c r="BC4" s="109" t="s">
        <v>391</v>
      </c>
      <c r="BD4" s="109" t="s">
        <v>117</v>
      </c>
    </row>
    <row r="5" spans="1:56" s="1" customFormat="1" ht="6.95" customHeight="1">
      <c r="B5" s="19"/>
      <c r="L5" s="19"/>
      <c r="AZ5" s="109" t="s">
        <v>123</v>
      </c>
      <c r="BA5" s="109" t="s">
        <v>1</v>
      </c>
      <c r="BB5" s="109" t="s">
        <v>1</v>
      </c>
      <c r="BC5" s="109" t="s">
        <v>392</v>
      </c>
      <c r="BD5" s="109" t="s">
        <v>117</v>
      </c>
    </row>
    <row r="6" spans="1:56" s="1" customFormat="1" ht="12" customHeight="1">
      <c r="B6" s="19"/>
      <c r="D6" s="26" t="s">
        <v>15</v>
      </c>
      <c r="L6" s="19"/>
      <c r="AZ6" s="109" t="s">
        <v>125</v>
      </c>
      <c r="BA6" s="109" t="s">
        <v>1</v>
      </c>
      <c r="BB6" s="109" t="s">
        <v>1</v>
      </c>
      <c r="BC6" s="109" t="s">
        <v>393</v>
      </c>
      <c r="BD6" s="109" t="s">
        <v>117</v>
      </c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5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1" t="s">
        <v>394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J107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ROUND((ROUND((SUM(BE107:BE114) + SUM(BE134:BE225)),  2) + SUM(BE227:BE231)), 2)</f>
        <v>0</v>
      </c>
      <c r="G35" s="117"/>
      <c r="H35" s="117"/>
      <c r="I35" s="118">
        <v>0.2</v>
      </c>
      <c r="J35" s="116">
        <f>ROUND((ROUND(((SUM(BE107:BE114) + SUM(BE134:BE225))*I35),  2) + (SUM(BE227:BE231)*I35)),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ROUND((ROUND((SUM(BF107:BF114) + SUM(BF134:BF225)),  2) + SUM(BF227:BF231)), 2)</f>
        <v>0</v>
      </c>
      <c r="G36" s="117"/>
      <c r="H36" s="117"/>
      <c r="I36" s="118">
        <v>0.2</v>
      </c>
      <c r="J36" s="116">
        <f>ROUND((ROUND(((SUM(BF107:BF114) + SUM(BF134:BF225))*I36),  2) + (SUM(BF227:BF231)*I36)),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ROUND((ROUND((SUM(BG107:BG114) + SUM(BG134:BG225)),  2) + SUM(BG227:BG231)),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ROUND((ROUND((SUM(BH107:BH114) + SUM(BH134:BH225)),  2) + SUM(BH227:BH231)),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ROUND((ROUND((SUM(BI107:BI114) + SUM(BI134:BI225)),  2) + SUM(BI227:BI231)),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02 - ČASŤ 02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1:65" s="10" customFormat="1" ht="19.899999999999999" customHeight="1">
      <c r="B98" s="135"/>
      <c r="D98" s="136" t="s">
        <v>136</v>
      </c>
      <c r="E98" s="137"/>
      <c r="F98" s="137"/>
      <c r="G98" s="137"/>
      <c r="H98" s="137"/>
      <c r="I98" s="137"/>
      <c r="J98" s="138">
        <f>J136</f>
        <v>0</v>
      </c>
      <c r="L98" s="135"/>
    </row>
    <row r="99" spans="1:65" s="10" customFormat="1" ht="19.899999999999999" customHeight="1">
      <c r="B99" s="135"/>
      <c r="D99" s="136" t="s">
        <v>137</v>
      </c>
      <c r="E99" s="137"/>
      <c r="F99" s="137"/>
      <c r="G99" s="137"/>
      <c r="H99" s="137"/>
      <c r="I99" s="137"/>
      <c r="J99" s="138">
        <f>J178</f>
        <v>0</v>
      </c>
      <c r="L99" s="135"/>
    </row>
    <row r="100" spans="1:65" s="10" customFormat="1" ht="19.899999999999999" customHeight="1">
      <c r="B100" s="135"/>
      <c r="D100" s="136" t="s">
        <v>138</v>
      </c>
      <c r="E100" s="137"/>
      <c r="F100" s="137"/>
      <c r="G100" s="137"/>
      <c r="H100" s="137"/>
      <c r="I100" s="137"/>
      <c r="J100" s="138">
        <f>J190</f>
        <v>0</v>
      </c>
      <c r="L100" s="135"/>
    </row>
    <row r="101" spans="1:65" s="10" customFormat="1" ht="19.899999999999999" customHeight="1">
      <c r="B101" s="135"/>
      <c r="D101" s="136" t="s">
        <v>139</v>
      </c>
      <c r="E101" s="137"/>
      <c r="F101" s="137"/>
      <c r="G101" s="137"/>
      <c r="H101" s="137"/>
      <c r="I101" s="137"/>
      <c r="J101" s="138">
        <f>J203</f>
        <v>0</v>
      </c>
      <c r="L101" s="135"/>
    </row>
    <row r="102" spans="1:65" s="10" customFormat="1" ht="19.899999999999999" customHeight="1">
      <c r="B102" s="135"/>
      <c r="D102" s="136" t="s">
        <v>140</v>
      </c>
      <c r="E102" s="137"/>
      <c r="F102" s="137"/>
      <c r="G102" s="137"/>
      <c r="H102" s="137"/>
      <c r="I102" s="137"/>
      <c r="J102" s="138">
        <f>J220</f>
        <v>0</v>
      </c>
      <c r="L102" s="135"/>
    </row>
    <row r="103" spans="1:65" s="9" customFormat="1" ht="24.95" customHeight="1">
      <c r="B103" s="131"/>
      <c r="D103" s="132" t="s">
        <v>141</v>
      </c>
      <c r="E103" s="133"/>
      <c r="F103" s="133"/>
      <c r="G103" s="133"/>
      <c r="H103" s="133"/>
      <c r="I103" s="133"/>
      <c r="J103" s="134">
        <f>J222</f>
        <v>0</v>
      </c>
      <c r="L103" s="131"/>
    </row>
    <row r="104" spans="1:65" s="9" customFormat="1" ht="21.75" customHeight="1">
      <c r="B104" s="131"/>
      <c r="D104" s="139" t="s">
        <v>142</v>
      </c>
      <c r="J104" s="140">
        <f>J226</f>
        <v>0</v>
      </c>
      <c r="L104" s="131"/>
    </row>
    <row r="105" spans="1:65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29.25" customHeight="1">
      <c r="A107" s="33"/>
      <c r="B107" s="34"/>
      <c r="C107" s="130" t="s">
        <v>143</v>
      </c>
      <c r="D107" s="33"/>
      <c r="E107" s="33"/>
      <c r="F107" s="33"/>
      <c r="G107" s="33"/>
      <c r="H107" s="33"/>
      <c r="I107" s="33"/>
      <c r="J107" s="141">
        <f>ROUND(J108 + J109 + J110 + J111 + J112 + J113,2)</f>
        <v>0</v>
      </c>
      <c r="K107" s="33"/>
      <c r="L107" s="46"/>
      <c r="N107" s="142" t="s">
        <v>39</v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18" customHeight="1">
      <c r="A108" s="33"/>
      <c r="B108" s="143"/>
      <c r="C108" s="144"/>
      <c r="D108" s="278" t="s">
        <v>144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ref="BE108:BE113" si="0">IF(N108="základná",J108,0)</f>
        <v>0</v>
      </c>
      <c r="BF108" s="150">
        <f t="shared" ref="BF108:BF113" si="1">IF(N108="znížená",J108,0)</f>
        <v>0</v>
      </c>
      <c r="BG108" s="150">
        <f t="shared" ref="BG108:BG113" si="2">IF(N108="zákl. prenesená",J108,0)</f>
        <v>0</v>
      </c>
      <c r="BH108" s="150">
        <f t="shared" ref="BH108:BH113" si="3">IF(N108="zníž. prenesená",J108,0)</f>
        <v>0</v>
      </c>
      <c r="BI108" s="150">
        <f t="shared" ref="BI108:BI113" si="4">IF(N108="nulová",J108,0)</f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146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78" t="s">
        <v>147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145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278" t="s">
        <v>148</v>
      </c>
      <c r="E111" s="286"/>
      <c r="F111" s="286"/>
      <c r="G111" s="144"/>
      <c r="H111" s="144"/>
      <c r="I111" s="144"/>
      <c r="J111" s="98"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145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117</v>
      </c>
      <c r="BK111" s="147"/>
      <c r="BL111" s="147"/>
      <c r="BM111" s="147"/>
    </row>
    <row r="112" spans="1:65" s="2" customFormat="1" ht="18" customHeight="1">
      <c r="A112" s="33"/>
      <c r="B112" s="143"/>
      <c r="C112" s="144"/>
      <c r="D112" s="278" t="s">
        <v>149</v>
      </c>
      <c r="E112" s="286"/>
      <c r="F112" s="286"/>
      <c r="G112" s="144"/>
      <c r="H112" s="144"/>
      <c r="I112" s="144"/>
      <c r="J112" s="98">
        <v>0</v>
      </c>
      <c r="K112" s="144"/>
      <c r="L112" s="146"/>
      <c r="M112" s="147"/>
      <c r="N112" s="148" t="s">
        <v>41</v>
      </c>
      <c r="O112" s="147"/>
      <c r="P112" s="147"/>
      <c r="Q112" s="147"/>
      <c r="R112" s="147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9" t="s">
        <v>145</v>
      </c>
      <c r="AZ112" s="147"/>
      <c r="BA112" s="147"/>
      <c r="BB112" s="147"/>
      <c r="BC112" s="147"/>
      <c r="BD112" s="147"/>
      <c r="BE112" s="150">
        <f t="shared" si="0"/>
        <v>0</v>
      </c>
      <c r="BF112" s="150">
        <f t="shared" si="1"/>
        <v>0</v>
      </c>
      <c r="BG112" s="150">
        <f t="shared" si="2"/>
        <v>0</v>
      </c>
      <c r="BH112" s="150">
        <f t="shared" si="3"/>
        <v>0</v>
      </c>
      <c r="BI112" s="150">
        <f t="shared" si="4"/>
        <v>0</v>
      </c>
      <c r="BJ112" s="149" t="s">
        <v>117</v>
      </c>
      <c r="BK112" s="147"/>
      <c r="BL112" s="147"/>
      <c r="BM112" s="147"/>
    </row>
    <row r="113" spans="1:65" s="2" customFormat="1" ht="18" customHeight="1">
      <c r="A113" s="33"/>
      <c r="B113" s="143"/>
      <c r="C113" s="144"/>
      <c r="D113" s="145" t="s">
        <v>150</v>
      </c>
      <c r="E113" s="144"/>
      <c r="F113" s="144"/>
      <c r="G113" s="144"/>
      <c r="H113" s="144"/>
      <c r="I113" s="144"/>
      <c r="J113" s="98">
        <f>ROUND(J30*T113,2)</f>
        <v>0</v>
      </c>
      <c r="K113" s="144"/>
      <c r="L113" s="146"/>
      <c r="M113" s="147"/>
      <c r="N113" s="148" t="s">
        <v>41</v>
      </c>
      <c r="O113" s="147"/>
      <c r="P113" s="147"/>
      <c r="Q113" s="147"/>
      <c r="R113" s="147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9" t="s">
        <v>151</v>
      </c>
      <c r="AZ113" s="147"/>
      <c r="BA113" s="147"/>
      <c r="BB113" s="147"/>
      <c r="BC113" s="147"/>
      <c r="BD113" s="147"/>
      <c r="BE113" s="150">
        <f t="shared" si="0"/>
        <v>0</v>
      </c>
      <c r="BF113" s="150">
        <f t="shared" si="1"/>
        <v>0</v>
      </c>
      <c r="BG113" s="150">
        <f t="shared" si="2"/>
        <v>0</v>
      </c>
      <c r="BH113" s="150">
        <f t="shared" si="3"/>
        <v>0</v>
      </c>
      <c r="BI113" s="150">
        <f t="shared" si="4"/>
        <v>0</v>
      </c>
      <c r="BJ113" s="149" t="s">
        <v>117</v>
      </c>
      <c r="BK113" s="147"/>
      <c r="BL113" s="147"/>
      <c r="BM113" s="147"/>
    </row>
    <row r="114" spans="1:65" s="2" customForma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9.25" customHeight="1">
      <c r="A115" s="33"/>
      <c r="B115" s="34"/>
      <c r="C115" s="106" t="s">
        <v>114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65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4.95" customHeight="1">
      <c r="A121" s="33"/>
      <c r="B121" s="34"/>
      <c r="C121" s="20" t="s">
        <v>152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2" customHeight="1">
      <c r="A123" s="33"/>
      <c r="B123" s="34"/>
      <c r="C123" s="26" t="s">
        <v>15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6.25" customHeight="1">
      <c r="A124" s="33"/>
      <c r="B124" s="34"/>
      <c r="C124" s="33"/>
      <c r="D124" s="33"/>
      <c r="E124" s="287" t="str">
        <f>E7</f>
        <v>REVITALIZÁCIA A OBNOVA VEREJNYCH PRIESTRANSTIEV ULIC M.TILLNERA A F.MALOVANEHO V MALACKACH</v>
      </c>
      <c r="F124" s="288"/>
      <c r="G124" s="288"/>
      <c r="H124" s="288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127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81" t="str">
        <f>E9</f>
        <v>02 - ČASŤ 02</v>
      </c>
      <c r="F126" s="289"/>
      <c r="G126" s="289"/>
      <c r="H126" s="28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19</v>
      </c>
      <c r="D128" s="33"/>
      <c r="E128" s="33"/>
      <c r="F128" s="24" t="str">
        <f>F12</f>
        <v>Malacky</v>
      </c>
      <c r="G128" s="33"/>
      <c r="H128" s="33"/>
      <c r="I128" s="26" t="s">
        <v>21</v>
      </c>
      <c r="J128" s="59" t="str">
        <f>IF(J12="","",J12)</f>
        <v>22. 2. 2022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23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51"/>
      <c r="B133" s="152"/>
      <c r="C133" s="153" t="s">
        <v>153</v>
      </c>
      <c r="D133" s="154" t="s">
        <v>60</v>
      </c>
      <c r="E133" s="154" t="s">
        <v>56</v>
      </c>
      <c r="F133" s="154" t="s">
        <v>57</v>
      </c>
      <c r="G133" s="154" t="s">
        <v>154</v>
      </c>
      <c r="H133" s="154" t="s">
        <v>155</v>
      </c>
      <c r="I133" s="154" t="s">
        <v>156</v>
      </c>
      <c r="J133" s="155" t="s">
        <v>132</v>
      </c>
      <c r="K133" s="156" t="s">
        <v>157</v>
      </c>
      <c r="L133" s="157"/>
      <c r="M133" s="66" t="s">
        <v>1</v>
      </c>
      <c r="N133" s="67" t="s">
        <v>39</v>
      </c>
      <c r="O133" s="67" t="s">
        <v>158</v>
      </c>
      <c r="P133" s="67" t="s">
        <v>159</v>
      </c>
      <c r="Q133" s="67" t="s">
        <v>160</v>
      </c>
      <c r="R133" s="67" t="s">
        <v>161</v>
      </c>
      <c r="S133" s="67" t="s">
        <v>162</v>
      </c>
      <c r="T133" s="68" t="s">
        <v>163</v>
      </c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</row>
    <row r="134" spans="1:65" s="2" customFormat="1" ht="22.9" customHeight="1">
      <c r="A134" s="33"/>
      <c r="B134" s="34"/>
      <c r="C134" s="73" t="s">
        <v>129</v>
      </c>
      <c r="D134" s="33"/>
      <c r="E134" s="33"/>
      <c r="F134" s="33"/>
      <c r="G134" s="33"/>
      <c r="H134" s="33"/>
      <c r="I134" s="33"/>
      <c r="J134" s="158">
        <f>BK134</f>
        <v>0</v>
      </c>
      <c r="K134" s="33"/>
      <c r="L134" s="34"/>
      <c r="M134" s="69"/>
      <c r="N134" s="60"/>
      <c r="O134" s="70"/>
      <c r="P134" s="159">
        <f>P135+P222+P226</f>
        <v>0</v>
      </c>
      <c r="Q134" s="70"/>
      <c r="R134" s="159">
        <f>R135+R222+R226</f>
        <v>1137.1495909999999</v>
      </c>
      <c r="S134" s="70"/>
      <c r="T134" s="160">
        <f>T135+T222+T226</f>
        <v>901.69999999999993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74</v>
      </c>
      <c r="AU134" s="16" t="s">
        <v>134</v>
      </c>
      <c r="BK134" s="161">
        <f>BK135+BK222+BK226</f>
        <v>0</v>
      </c>
    </row>
    <row r="135" spans="1:65" s="12" customFormat="1" ht="25.9" customHeight="1">
      <c r="B135" s="162"/>
      <c r="D135" s="163" t="s">
        <v>74</v>
      </c>
      <c r="E135" s="164" t="s">
        <v>164</v>
      </c>
      <c r="F135" s="164" t="s">
        <v>165</v>
      </c>
      <c r="I135" s="165"/>
      <c r="J135" s="140">
        <f>BK135</f>
        <v>0</v>
      </c>
      <c r="L135" s="162"/>
      <c r="M135" s="166"/>
      <c r="N135" s="167"/>
      <c r="O135" s="167"/>
      <c r="P135" s="168">
        <f>P136+P178+P190+P203+P220</f>
        <v>0</v>
      </c>
      <c r="Q135" s="167"/>
      <c r="R135" s="168">
        <f>R136+R178+R190+R203+R220</f>
        <v>1137.1495909999999</v>
      </c>
      <c r="S135" s="167"/>
      <c r="T135" s="169">
        <f>T136+T178+T190+T203+T220</f>
        <v>901.69999999999993</v>
      </c>
      <c r="AR135" s="163" t="s">
        <v>83</v>
      </c>
      <c r="AT135" s="170" t="s">
        <v>74</v>
      </c>
      <c r="AU135" s="170" t="s">
        <v>75</v>
      </c>
      <c r="AY135" s="163" t="s">
        <v>166</v>
      </c>
      <c r="BK135" s="171">
        <f>BK136+BK178+BK190+BK203+BK220</f>
        <v>0</v>
      </c>
    </row>
    <row r="136" spans="1:65" s="12" customFormat="1" ht="22.9" customHeight="1">
      <c r="B136" s="162"/>
      <c r="D136" s="163" t="s">
        <v>74</v>
      </c>
      <c r="E136" s="172" t="s">
        <v>83</v>
      </c>
      <c r="F136" s="172" t="s">
        <v>167</v>
      </c>
      <c r="I136" s="165"/>
      <c r="J136" s="173">
        <f>BK136</f>
        <v>0</v>
      </c>
      <c r="L136" s="162"/>
      <c r="M136" s="166"/>
      <c r="N136" s="167"/>
      <c r="O136" s="167"/>
      <c r="P136" s="168">
        <f>SUM(P137:P177)</f>
        <v>0</v>
      </c>
      <c r="Q136" s="167"/>
      <c r="R136" s="168">
        <f>SUM(R137:R177)</f>
        <v>2.0969510000000002</v>
      </c>
      <c r="S136" s="167"/>
      <c r="T136" s="169">
        <f>SUM(T137:T177)</f>
        <v>901.69999999999993</v>
      </c>
      <c r="AR136" s="163" t="s">
        <v>83</v>
      </c>
      <c r="AT136" s="170" t="s">
        <v>74</v>
      </c>
      <c r="AU136" s="170" t="s">
        <v>83</v>
      </c>
      <c r="AY136" s="163" t="s">
        <v>166</v>
      </c>
      <c r="BK136" s="171">
        <f>SUM(BK137:BK177)</f>
        <v>0</v>
      </c>
    </row>
    <row r="137" spans="1:65" s="2" customFormat="1" ht="33" customHeight="1">
      <c r="A137" s="33"/>
      <c r="B137" s="143"/>
      <c r="C137" s="174" t="s">
        <v>83</v>
      </c>
      <c r="D137" s="174" t="s">
        <v>168</v>
      </c>
      <c r="E137" s="175" t="s">
        <v>169</v>
      </c>
      <c r="F137" s="176" t="s">
        <v>170</v>
      </c>
      <c r="G137" s="177" t="s">
        <v>171</v>
      </c>
      <c r="H137" s="178">
        <v>1140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0.23499999999999999</v>
      </c>
      <c r="T137" s="185">
        <f>S137*H137</f>
        <v>267.89999999999998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117</v>
      </c>
      <c r="AY137" s="16" t="s">
        <v>166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117</v>
      </c>
      <c r="BK137" s="102">
        <f>ROUND(I137*H137,2)</f>
        <v>0</v>
      </c>
      <c r="BL137" s="16" t="s">
        <v>172</v>
      </c>
      <c r="BM137" s="186" t="s">
        <v>173</v>
      </c>
    </row>
    <row r="138" spans="1:65" s="13" customFormat="1">
      <c r="B138" s="187"/>
      <c r="D138" s="188" t="s">
        <v>174</v>
      </c>
      <c r="E138" s="189" t="s">
        <v>1</v>
      </c>
      <c r="F138" s="190" t="s">
        <v>390</v>
      </c>
      <c r="H138" s="191">
        <v>1140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174</v>
      </c>
      <c r="AU138" s="189" t="s">
        <v>117</v>
      </c>
      <c r="AV138" s="13" t="s">
        <v>117</v>
      </c>
      <c r="AW138" s="13" t="s">
        <v>30</v>
      </c>
      <c r="AX138" s="13" t="s">
        <v>75</v>
      </c>
      <c r="AY138" s="189" t="s">
        <v>166</v>
      </c>
    </row>
    <row r="139" spans="1:65" s="14" customFormat="1">
      <c r="B139" s="196"/>
      <c r="D139" s="188" t="s">
        <v>174</v>
      </c>
      <c r="E139" s="197" t="s">
        <v>118</v>
      </c>
      <c r="F139" s="198" t="s">
        <v>175</v>
      </c>
      <c r="H139" s="199">
        <v>1140</v>
      </c>
      <c r="I139" s="200"/>
      <c r="L139" s="196"/>
      <c r="M139" s="201"/>
      <c r="N139" s="202"/>
      <c r="O139" s="202"/>
      <c r="P139" s="202"/>
      <c r="Q139" s="202"/>
      <c r="R139" s="202"/>
      <c r="S139" s="202"/>
      <c r="T139" s="203"/>
      <c r="AT139" s="197" t="s">
        <v>174</v>
      </c>
      <c r="AU139" s="197" t="s">
        <v>117</v>
      </c>
      <c r="AV139" s="14" t="s">
        <v>172</v>
      </c>
      <c r="AW139" s="14" t="s">
        <v>30</v>
      </c>
      <c r="AX139" s="14" t="s">
        <v>83</v>
      </c>
      <c r="AY139" s="197" t="s">
        <v>166</v>
      </c>
    </row>
    <row r="140" spans="1:65" s="2" customFormat="1" ht="33" customHeight="1">
      <c r="A140" s="33"/>
      <c r="B140" s="143"/>
      <c r="C140" s="174" t="s">
        <v>117</v>
      </c>
      <c r="D140" s="174" t="s">
        <v>168</v>
      </c>
      <c r="E140" s="175" t="s">
        <v>176</v>
      </c>
      <c r="F140" s="176" t="s">
        <v>177</v>
      </c>
      <c r="G140" s="177" t="s">
        <v>171</v>
      </c>
      <c r="H140" s="178">
        <v>1140</v>
      </c>
      <c r="I140" s="179"/>
      <c r="J140" s="180">
        <f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>O140*H140</f>
        <v>0</v>
      </c>
      <c r="Q140" s="184">
        <v>0</v>
      </c>
      <c r="R140" s="184">
        <f>Q140*H140</f>
        <v>0</v>
      </c>
      <c r="S140" s="184">
        <v>0.5</v>
      </c>
      <c r="T140" s="185">
        <f>S140*H140</f>
        <v>570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117</v>
      </c>
      <c r="AY140" s="16" t="s">
        <v>166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117</v>
      </c>
      <c r="BK140" s="102">
        <f>ROUND(I140*H140,2)</f>
        <v>0</v>
      </c>
      <c r="BL140" s="16" t="s">
        <v>172</v>
      </c>
      <c r="BM140" s="186" t="s">
        <v>178</v>
      </c>
    </row>
    <row r="141" spans="1:65" s="13" customFormat="1">
      <c r="B141" s="187"/>
      <c r="D141" s="188" t="s">
        <v>174</v>
      </c>
      <c r="E141" s="189" t="s">
        <v>1</v>
      </c>
      <c r="F141" s="190" t="s">
        <v>118</v>
      </c>
      <c r="H141" s="191">
        <v>1140</v>
      </c>
      <c r="I141" s="192"/>
      <c r="L141" s="187"/>
      <c r="M141" s="193"/>
      <c r="N141" s="194"/>
      <c r="O141" s="194"/>
      <c r="P141" s="194"/>
      <c r="Q141" s="194"/>
      <c r="R141" s="194"/>
      <c r="S141" s="194"/>
      <c r="T141" s="195"/>
      <c r="AT141" s="189" t="s">
        <v>174</v>
      </c>
      <c r="AU141" s="189" t="s">
        <v>117</v>
      </c>
      <c r="AV141" s="13" t="s">
        <v>117</v>
      </c>
      <c r="AW141" s="13" t="s">
        <v>30</v>
      </c>
      <c r="AX141" s="13" t="s">
        <v>83</v>
      </c>
      <c r="AY141" s="189" t="s">
        <v>166</v>
      </c>
    </row>
    <row r="142" spans="1:65" s="2" customFormat="1" ht="24.2" customHeight="1">
      <c r="A142" s="33"/>
      <c r="B142" s="143"/>
      <c r="C142" s="174" t="s">
        <v>179</v>
      </c>
      <c r="D142" s="174" t="s">
        <v>168</v>
      </c>
      <c r="E142" s="175" t="s">
        <v>180</v>
      </c>
      <c r="F142" s="176" t="s">
        <v>181</v>
      </c>
      <c r="G142" s="177" t="s">
        <v>182</v>
      </c>
      <c r="H142" s="178">
        <v>220</v>
      </c>
      <c r="I142" s="179"/>
      <c r="J142" s="180">
        <f>ROUND(I142*H142,2)</f>
        <v>0</v>
      </c>
      <c r="K142" s="181"/>
      <c r="L142" s="34"/>
      <c r="M142" s="182" t="s">
        <v>1</v>
      </c>
      <c r="N142" s="183" t="s">
        <v>41</v>
      </c>
      <c r="O142" s="62"/>
      <c r="P142" s="184">
        <f>O142*H142</f>
        <v>0</v>
      </c>
      <c r="Q142" s="184">
        <v>0</v>
      </c>
      <c r="R142" s="184">
        <f>Q142*H142</f>
        <v>0</v>
      </c>
      <c r="S142" s="184">
        <v>0.28999999999999998</v>
      </c>
      <c r="T142" s="185">
        <f>S142*H142</f>
        <v>63.8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117</v>
      </c>
      <c r="AY142" s="16" t="s">
        <v>166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117</v>
      </c>
      <c r="BK142" s="102">
        <f>ROUND(I142*H142,2)</f>
        <v>0</v>
      </c>
      <c r="BL142" s="16" t="s">
        <v>172</v>
      </c>
      <c r="BM142" s="186" t="s">
        <v>183</v>
      </c>
    </row>
    <row r="143" spans="1:65" s="2" customFormat="1" ht="24.2" customHeight="1">
      <c r="A143" s="33"/>
      <c r="B143" s="143"/>
      <c r="C143" s="174" t="s">
        <v>172</v>
      </c>
      <c r="D143" s="174" t="s">
        <v>168</v>
      </c>
      <c r="E143" s="175" t="s">
        <v>184</v>
      </c>
      <c r="F143" s="176" t="s">
        <v>185</v>
      </c>
      <c r="G143" s="177" t="s">
        <v>186</v>
      </c>
      <c r="H143" s="178">
        <v>24.12</v>
      </c>
      <c r="I143" s="179"/>
      <c r="J143" s="180">
        <f>ROUND(I143*H143,2)</f>
        <v>0</v>
      </c>
      <c r="K143" s="181"/>
      <c r="L143" s="34"/>
      <c r="M143" s="182" t="s">
        <v>1</v>
      </c>
      <c r="N143" s="183" t="s">
        <v>41</v>
      </c>
      <c r="O143" s="62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6" t="s">
        <v>172</v>
      </c>
      <c r="AT143" s="186" t="s">
        <v>168</v>
      </c>
      <c r="AU143" s="186" t="s">
        <v>117</v>
      </c>
      <c r="AY143" s="16" t="s">
        <v>166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6" t="s">
        <v>117</v>
      </c>
      <c r="BK143" s="102">
        <f>ROUND(I143*H143,2)</f>
        <v>0</v>
      </c>
      <c r="BL143" s="16" t="s">
        <v>172</v>
      </c>
      <c r="BM143" s="186" t="s">
        <v>187</v>
      </c>
    </row>
    <row r="144" spans="1:65" s="13" customFormat="1">
      <c r="B144" s="187"/>
      <c r="D144" s="188" t="s">
        <v>174</v>
      </c>
      <c r="E144" s="189" t="s">
        <v>1</v>
      </c>
      <c r="F144" s="190" t="s">
        <v>395</v>
      </c>
      <c r="H144" s="191">
        <v>24.12</v>
      </c>
      <c r="I144" s="192"/>
      <c r="L144" s="187"/>
      <c r="M144" s="193"/>
      <c r="N144" s="194"/>
      <c r="O144" s="194"/>
      <c r="P144" s="194"/>
      <c r="Q144" s="194"/>
      <c r="R144" s="194"/>
      <c r="S144" s="194"/>
      <c r="T144" s="195"/>
      <c r="AT144" s="189" t="s">
        <v>174</v>
      </c>
      <c r="AU144" s="189" t="s">
        <v>117</v>
      </c>
      <c r="AV144" s="13" t="s">
        <v>117</v>
      </c>
      <c r="AW144" s="13" t="s">
        <v>30</v>
      </c>
      <c r="AX144" s="13" t="s">
        <v>75</v>
      </c>
      <c r="AY144" s="189" t="s">
        <v>166</v>
      </c>
    </row>
    <row r="145" spans="1:65" s="14" customFormat="1">
      <c r="B145" s="196"/>
      <c r="D145" s="188" t="s">
        <v>174</v>
      </c>
      <c r="E145" s="197" t="s">
        <v>115</v>
      </c>
      <c r="F145" s="198" t="s">
        <v>175</v>
      </c>
      <c r="H145" s="199">
        <v>24.12</v>
      </c>
      <c r="I145" s="200"/>
      <c r="L145" s="196"/>
      <c r="M145" s="201"/>
      <c r="N145" s="202"/>
      <c r="O145" s="202"/>
      <c r="P145" s="202"/>
      <c r="Q145" s="202"/>
      <c r="R145" s="202"/>
      <c r="S145" s="202"/>
      <c r="T145" s="203"/>
      <c r="AT145" s="197" t="s">
        <v>174</v>
      </c>
      <c r="AU145" s="197" t="s">
        <v>117</v>
      </c>
      <c r="AV145" s="14" t="s">
        <v>172</v>
      </c>
      <c r="AW145" s="14" t="s">
        <v>30</v>
      </c>
      <c r="AX145" s="14" t="s">
        <v>83</v>
      </c>
      <c r="AY145" s="197" t="s">
        <v>166</v>
      </c>
    </row>
    <row r="146" spans="1:65" s="2" customFormat="1" ht="24.2" customHeight="1">
      <c r="A146" s="33"/>
      <c r="B146" s="143"/>
      <c r="C146" s="174" t="s">
        <v>189</v>
      </c>
      <c r="D146" s="174" t="s">
        <v>168</v>
      </c>
      <c r="E146" s="175" t="s">
        <v>190</v>
      </c>
      <c r="F146" s="176" t="s">
        <v>191</v>
      </c>
      <c r="G146" s="177" t="s">
        <v>186</v>
      </c>
      <c r="H146" s="178">
        <v>24.12</v>
      </c>
      <c r="I146" s="179"/>
      <c r="J146" s="180">
        <f>ROUND(I146*H146,2)</f>
        <v>0</v>
      </c>
      <c r="K146" s="181"/>
      <c r="L146" s="34"/>
      <c r="M146" s="182" t="s">
        <v>1</v>
      </c>
      <c r="N146" s="183" t="s">
        <v>41</v>
      </c>
      <c r="O146" s="62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6" t="s">
        <v>172</v>
      </c>
      <c r="AT146" s="186" t="s">
        <v>168</v>
      </c>
      <c r="AU146" s="186" t="s">
        <v>117</v>
      </c>
      <c r="AY146" s="16" t="s">
        <v>166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6" t="s">
        <v>117</v>
      </c>
      <c r="BK146" s="102">
        <f>ROUND(I146*H146,2)</f>
        <v>0</v>
      </c>
      <c r="BL146" s="16" t="s">
        <v>172</v>
      </c>
      <c r="BM146" s="186" t="s">
        <v>192</v>
      </c>
    </row>
    <row r="147" spans="1:65" s="13" customFormat="1">
      <c r="B147" s="187"/>
      <c r="D147" s="188" t="s">
        <v>174</v>
      </c>
      <c r="E147" s="189" t="s">
        <v>1</v>
      </c>
      <c r="F147" s="190" t="s">
        <v>115</v>
      </c>
      <c r="H147" s="191">
        <v>24.12</v>
      </c>
      <c r="I147" s="192"/>
      <c r="L147" s="187"/>
      <c r="M147" s="193"/>
      <c r="N147" s="194"/>
      <c r="O147" s="194"/>
      <c r="P147" s="194"/>
      <c r="Q147" s="194"/>
      <c r="R147" s="194"/>
      <c r="S147" s="194"/>
      <c r="T147" s="195"/>
      <c r="AT147" s="189" t="s">
        <v>174</v>
      </c>
      <c r="AU147" s="189" t="s">
        <v>117</v>
      </c>
      <c r="AV147" s="13" t="s">
        <v>117</v>
      </c>
      <c r="AW147" s="13" t="s">
        <v>30</v>
      </c>
      <c r="AX147" s="13" t="s">
        <v>83</v>
      </c>
      <c r="AY147" s="189" t="s">
        <v>166</v>
      </c>
    </row>
    <row r="148" spans="1:65" s="2" customFormat="1" ht="33" customHeight="1">
      <c r="A148" s="33"/>
      <c r="B148" s="143"/>
      <c r="C148" s="174" t="s">
        <v>193</v>
      </c>
      <c r="D148" s="174" t="s">
        <v>168</v>
      </c>
      <c r="E148" s="175" t="s">
        <v>194</v>
      </c>
      <c r="F148" s="176" t="s">
        <v>195</v>
      </c>
      <c r="G148" s="177" t="s">
        <v>186</v>
      </c>
      <c r="H148" s="178">
        <v>24.12</v>
      </c>
      <c r="I148" s="179"/>
      <c r="J148" s="180">
        <f>ROUND(I148*H148,2)</f>
        <v>0</v>
      </c>
      <c r="K148" s="181"/>
      <c r="L148" s="34"/>
      <c r="M148" s="182" t="s">
        <v>1</v>
      </c>
      <c r="N148" s="183" t="s">
        <v>41</v>
      </c>
      <c r="O148" s="62"/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172</v>
      </c>
      <c r="AT148" s="186" t="s">
        <v>168</v>
      </c>
      <c r="AU148" s="186" t="s">
        <v>117</v>
      </c>
      <c r="AY148" s="16" t="s">
        <v>166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6" t="s">
        <v>117</v>
      </c>
      <c r="BK148" s="102">
        <f>ROUND(I148*H148,2)</f>
        <v>0</v>
      </c>
      <c r="BL148" s="16" t="s">
        <v>172</v>
      </c>
      <c r="BM148" s="186" t="s">
        <v>196</v>
      </c>
    </row>
    <row r="149" spans="1:65" s="13" customFormat="1">
      <c r="B149" s="187"/>
      <c r="D149" s="188" t="s">
        <v>174</v>
      </c>
      <c r="E149" s="189" t="s">
        <v>1</v>
      </c>
      <c r="F149" s="190" t="s">
        <v>115</v>
      </c>
      <c r="H149" s="191">
        <v>24.12</v>
      </c>
      <c r="I149" s="192"/>
      <c r="L149" s="187"/>
      <c r="M149" s="193"/>
      <c r="N149" s="194"/>
      <c r="O149" s="194"/>
      <c r="P149" s="194"/>
      <c r="Q149" s="194"/>
      <c r="R149" s="194"/>
      <c r="S149" s="194"/>
      <c r="T149" s="195"/>
      <c r="AT149" s="189" t="s">
        <v>174</v>
      </c>
      <c r="AU149" s="189" t="s">
        <v>117</v>
      </c>
      <c r="AV149" s="13" t="s">
        <v>117</v>
      </c>
      <c r="AW149" s="13" t="s">
        <v>30</v>
      </c>
      <c r="AX149" s="13" t="s">
        <v>83</v>
      </c>
      <c r="AY149" s="189" t="s">
        <v>166</v>
      </c>
    </row>
    <row r="150" spans="1:65" s="2" customFormat="1" ht="37.9" customHeight="1">
      <c r="A150" s="33"/>
      <c r="B150" s="143"/>
      <c r="C150" s="174" t="s">
        <v>197</v>
      </c>
      <c r="D150" s="174" t="s">
        <v>168</v>
      </c>
      <c r="E150" s="175" t="s">
        <v>198</v>
      </c>
      <c r="F150" s="176" t="s">
        <v>199</v>
      </c>
      <c r="G150" s="177" t="s">
        <v>186</v>
      </c>
      <c r="H150" s="178">
        <v>313.56</v>
      </c>
      <c r="I150" s="179"/>
      <c r="J150" s="180">
        <f>ROUND(I150*H150,2)</f>
        <v>0</v>
      </c>
      <c r="K150" s="181"/>
      <c r="L150" s="34"/>
      <c r="M150" s="182" t="s">
        <v>1</v>
      </c>
      <c r="N150" s="183" t="s">
        <v>41</v>
      </c>
      <c r="O150" s="62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6" t="s">
        <v>172</v>
      </c>
      <c r="AT150" s="186" t="s">
        <v>168</v>
      </c>
      <c r="AU150" s="186" t="s">
        <v>117</v>
      </c>
      <c r="AY150" s="16" t="s">
        <v>166</v>
      </c>
      <c r="BE150" s="102">
        <f>IF(N150="základná",J150,0)</f>
        <v>0</v>
      </c>
      <c r="BF150" s="102">
        <f>IF(N150="znížená",J150,0)</f>
        <v>0</v>
      </c>
      <c r="BG150" s="102">
        <f>IF(N150="zákl. prenesená",J150,0)</f>
        <v>0</v>
      </c>
      <c r="BH150" s="102">
        <f>IF(N150="zníž. prenesená",J150,0)</f>
        <v>0</v>
      </c>
      <c r="BI150" s="102">
        <f>IF(N150="nulová",J150,0)</f>
        <v>0</v>
      </c>
      <c r="BJ150" s="16" t="s">
        <v>117</v>
      </c>
      <c r="BK150" s="102">
        <f>ROUND(I150*H150,2)</f>
        <v>0</v>
      </c>
      <c r="BL150" s="16" t="s">
        <v>172</v>
      </c>
      <c r="BM150" s="186" t="s">
        <v>200</v>
      </c>
    </row>
    <row r="151" spans="1:65" s="13" customFormat="1">
      <c r="B151" s="187"/>
      <c r="D151" s="188" t="s">
        <v>174</v>
      </c>
      <c r="E151" s="189" t="s">
        <v>1</v>
      </c>
      <c r="F151" s="190" t="s">
        <v>201</v>
      </c>
      <c r="H151" s="191">
        <v>313.56</v>
      </c>
      <c r="I151" s="192"/>
      <c r="L151" s="187"/>
      <c r="M151" s="193"/>
      <c r="N151" s="194"/>
      <c r="O151" s="194"/>
      <c r="P151" s="194"/>
      <c r="Q151" s="194"/>
      <c r="R151" s="194"/>
      <c r="S151" s="194"/>
      <c r="T151" s="195"/>
      <c r="AT151" s="189" t="s">
        <v>174</v>
      </c>
      <c r="AU151" s="189" t="s">
        <v>117</v>
      </c>
      <c r="AV151" s="13" t="s">
        <v>117</v>
      </c>
      <c r="AW151" s="13" t="s">
        <v>30</v>
      </c>
      <c r="AX151" s="13" t="s">
        <v>83</v>
      </c>
      <c r="AY151" s="189" t="s">
        <v>166</v>
      </c>
    </row>
    <row r="152" spans="1:65" s="2" customFormat="1" ht="24.2" customHeight="1">
      <c r="A152" s="33"/>
      <c r="B152" s="143"/>
      <c r="C152" s="174" t="s">
        <v>202</v>
      </c>
      <c r="D152" s="174" t="s">
        <v>168</v>
      </c>
      <c r="E152" s="175" t="s">
        <v>203</v>
      </c>
      <c r="F152" s="176" t="s">
        <v>204</v>
      </c>
      <c r="G152" s="177" t="s">
        <v>186</v>
      </c>
      <c r="H152" s="178">
        <v>24.12</v>
      </c>
      <c r="I152" s="179"/>
      <c r="J152" s="180">
        <f>ROUND(I152*H152,2)</f>
        <v>0</v>
      </c>
      <c r="K152" s="181"/>
      <c r="L152" s="34"/>
      <c r="M152" s="182" t="s">
        <v>1</v>
      </c>
      <c r="N152" s="183" t="s">
        <v>41</v>
      </c>
      <c r="O152" s="62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6" t="s">
        <v>172</v>
      </c>
      <c r="AT152" s="186" t="s">
        <v>168</v>
      </c>
      <c r="AU152" s="186" t="s">
        <v>117</v>
      </c>
      <c r="AY152" s="16" t="s">
        <v>166</v>
      </c>
      <c r="BE152" s="102">
        <f>IF(N152="základná",J152,0)</f>
        <v>0</v>
      </c>
      <c r="BF152" s="102">
        <f>IF(N152="znížená",J152,0)</f>
        <v>0</v>
      </c>
      <c r="BG152" s="102">
        <f>IF(N152="zákl. prenesená",J152,0)</f>
        <v>0</v>
      </c>
      <c r="BH152" s="102">
        <f>IF(N152="zníž. prenesená",J152,0)</f>
        <v>0</v>
      </c>
      <c r="BI152" s="102">
        <f>IF(N152="nulová",J152,0)</f>
        <v>0</v>
      </c>
      <c r="BJ152" s="16" t="s">
        <v>117</v>
      </c>
      <c r="BK152" s="102">
        <f>ROUND(I152*H152,2)</f>
        <v>0</v>
      </c>
      <c r="BL152" s="16" t="s">
        <v>172</v>
      </c>
      <c r="BM152" s="186" t="s">
        <v>205</v>
      </c>
    </row>
    <row r="153" spans="1:65" s="13" customFormat="1">
      <c r="B153" s="187"/>
      <c r="D153" s="188" t="s">
        <v>174</v>
      </c>
      <c r="E153" s="189" t="s">
        <v>1</v>
      </c>
      <c r="F153" s="190" t="s">
        <v>115</v>
      </c>
      <c r="H153" s="191">
        <v>24.12</v>
      </c>
      <c r="I153" s="192"/>
      <c r="L153" s="187"/>
      <c r="M153" s="193"/>
      <c r="N153" s="194"/>
      <c r="O153" s="194"/>
      <c r="P153" s="194"/>
      <c r="Q153" s="194"/>
      <c r="R153" s="194"/>
      <c r="S153" s="194"/>
      <c r="T153" s="195"/>
      <c r="AT153" s="189" t="s">
        <v>174</v>
      </c>
      <c r="AU153" s="189" t="s">
        <v>117</v>
      </c>
      <c r="AV153" s="13" t="s">
        <v>117</v>
      </c>
      <c r="AW153" s="13" t="s">
        <v>30</v>
      </c>
      <c r="AX153" s="13" t="s">
        <v>83</v>
      </c>
      <c r="AY153" s="189" t="s">
        <v>166</v>
      </c>
    </row>
    <row r="154" spans="1:65" s="2" customFormat="1" ht="16.5" customHeight="1">
      <c r="A154" s="33"/>
      <c r="B154" s="143"/>
      <c r="C154" s="174" t="s">
        <v>206</v>
      </c>
      <c r="D154" s="174" t="s">
        <v>168</v>
      </c>
      <c r="E154" s="175" t="s">
        <v>207</v>
      </c>
      <c r="F154" s="176" t="s">
        <v>208</v>
      </c>
      <c r="G154" s="177" t="s">
        <v>186</v>
      </c>
      <c r="H154" s="178">
        <v>24.12</v>
      </c>
      <c r="I154" s="179"/>
      <c r="J154" s="180">
        <f>ROUND(I154*H154,2)</f>
        <v>0</v>
      </c>
      <c r="K154" s="181"/>
      <c r="L154" s="34"/>
      <c r="M154" s="182" t="s">
        <v>1</v>
      </c>
      <c r="N154" s="183" t="s">
        <v>41</v>
      </c>
      <c r="O154" s="62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6" t="s">
        <v>172</v>
      </c>
      <c r="AT154" s="186" t="s">
        <v>168</v>
      </c>
      <c r="AU154" s="186" t="s">
        <v>117</v>
      </c>
      <c r="AY154" s="16" t="s">
        <v>166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6" t="s">
        <v>117</v>
      </c>
      <c r="BK154" s="102">
        <f>ROUND(I154*H154,2)</f>
        <v>0</v>
      </c>
      <c r="BL154" s="16" t="s">
        <v>172</v>
      </c>
      <c r="BM154" s="186" t="s">
        <v>209</v>
      </c>
    </row>
    <row r="155" spans="1:65" s="13" customFormat="1">
      <c r="B155" s="187"/>
      <c r="D155" s="188" t="s">
        <v>174</v>
      </c>
      <c r="E155" s="189" t="s">
        <v>1</v>
      </c>
      <c r="F155" s="190" t="s">
        <v>115</v>
      </c>
      <c r="H155" s="191">
        <v>24.12</v>
      </c>
      <c r="I155" s="192"/>
      <c r="L155" s="187"/>
      <c r="M155" s="193"/>
      <c r="N155" s="194"/>
      <c r="O155" s="194"/>
      <c r="P155" s="194"/>
      <c r="Q155" s="194"/>
      <c r="R155" s="194"/>
      <c r="S155" s="194"/>
      <c r="T155" s="195"/>
      <c r="AT155" s="189" t="s">
        <v>174</v>
      </c>
      <c r="AU155" s="189" t="s">
        <v>117</v>
      </c>
      <c r="AV155" s="13" t="s">
        <v>117</v>
      </c>
      <c r="AW155" s="13" t="s">
        <v>30</v>
      </c>
      <c r="AX155" s="13" t="s">
        <v>83</v>
      </c>
      <c r="AY155" s="189" t="s">
        <v>166</v>
      </c>
    </row>
    <row r="156" spans="1:65" s="2" customFormat="1" ht="24.2" customHeight="1">
      <c r="A156" s="33"/>
      <c r="B156" s="143"/>
      <c r="C156" s="174" t="s">
        <v>210</v>
      </c>
      <c r="D156" s="174" t="s">
        <v>168</v>
      </c>
      <c r="E156" s="175" t="s">
        <v>211</v>
      </c>
      <c r="F156" s="176" t="s">
        <v>212</v>
      </c>
      <c r="G156" s="177" t="s">
        <v>213</v>
      </c>
      <c r="H156" s="178">
        <v>41.003999999999998</v>
      </c>
      <c r="I156" s="179"/>
      <c r="J156" s="180">
        <f>ROUND(I156*H156,2)</f>
        <v>0</v>
      </c>
      <c r="K156" s="181"/>
      <c r="L156" s="34"/>
      <c r="M156" s="182" t="s">
        <v>1</v>
      </c>
      <c r="N156" s="183" t="s">
        <v>41</v>
      </c>
      <c r="O156" s="62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6" t="s">
        <v>172</v>
      </c>
      <c r="AT156" s="186" t="s">
        <v>168</v>
      </c>
      <c r="AU156" s="186" t="s">
        <v>117</v>
      </c>
      <c r="AY156" s="16" t="s">
        <v>166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6" t="s">
        <v>117</v>
      </c>
      <c r="BK156" s="102">
        <f>ROUND(I156*H156,2)</f>
        <v>0</v>
      </c>
      <c r="BL156" s="16" t="s">
        <v>172</v>
      </c>
      <c r="BM156" s="186" t="s">
        <v>214</v>
      </c>
    </row>
    <row r="157" spans="1:65" s="13" customFormat="1">
      <c r="B157" s="187"/>
      <c r="D157" s="188" t="s">
        <v>174</v>
      </c>
      <c r="E157" s="189" t="s">
        <v>1</v>
      </c>
      <c r="F157" s="190" t="s">
        <v>215</v>
      </c>
      <c r="H157" s="191">
        <v>41.003999999999998</v>
      </c>
      <c r="I157" s="192"/>
      <c r="L157" s="187"/>
      <c r="M157" s="193"/>
      <c r="N157" s="194"/>
      <c r="O157" s="194"/>
      <c r="P157" s="194"/>
      <c r="Q157" s="194"/>
      <c r="R157" s="194"/>
      <c r="S157" s="194"/>
      <c r="T157" s="195"/>
      <c r="AT157" s="189" t="s">
        <v>174</v>
      </c>
      <c r="AU157" s="189" t="s">
        <v>117</v>
      </c>
      <c r="AV157" s="13" t="s">
        <v>117</v>
      </c>
      <c r="AW157" s="13" t="s">
        <v>30</v>
      </c>
      <c r="AX157" s="13" t="s">
        <v>83</v>
      </c>
      <c r="AY157" s="189" t="s">
        <v>166</v>
      </c>
    </row>
    <row r="158" spans="1:65" s="2" customFormat="1" ht="24.2" customHeight="1">
      <c r="A158" s="33"/>
      <c r="B158" s="143"/>
      <c r="C158" s="174" t="s">
        <v>216</v>
      </c>
      <c r="D158" s="174" t="s">
        <v>168</v>
      </c>
      <c r="E158" s="175" t="s">
        <v>217</v>
      </c>
      <c r="F158" s="176" t="s">
        <v>218</v>
      </c>
      <c r="G158" s="177" t="s">
        <v>171</v>
      </c>
      <c r="H158" s="178">
        <v>590</v>
      </c>
      <c r="I158" s="179"/>
      <c r="J158" s="180">
        <f>ROUND(I158*H158,2)</f>
        <v>0</v>
      </c>
      <c r="K158" s="181"/>
      <c r="L158" s="34"/>
      <c r="M158" s="182" t="s">
        <v>1</v>
      </c>
      <c r="N158" s="183" t="s">
        <v>41</v>
      </c>
      <c r="O158" s="62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6" t="s">
        <v>172</v>
      </c>
      <c r="AT158" s="186" t="s">
        <v>168</v>
      </c>
      <c r="AU158" s="186" t="s">
        <v>117</v>
      </c>
      <c r="AY158" s="16" t="s">
        <v>166</v>
      </c>
      <c r="BE158" s="102">
        <f>IF(N158="základná",J158,0)</f>
        <v>0</v>
      </c>
      <c r="BF158" s="102">
        <f>IF(N158="znížená",J158,0)</f>
        <v>0</v>
      </c>
      <c r="BG158" s="102">
        <f>IF(N158="zákl. prenesená",J158,0)</f>
        <v>0</v>
      </c>
      <c r="BH158" s="102">
        <f>IF(N158="zníž. prenesená",J158,0)</f>
        <v>0</v>
      </c>
      <c r="BI158" s="102">
        <f>IF(N158="nulová",J158,0)</f>
        <v>0</v>
      </c>
      <c r="BJ158" s="16" t="s">
        <v>117</v>
      </c>
      <c r="BK158" s="102">
        <f>ROUND(I158*H158,2)</f>
        <v>0</v>
      </c>
      <c r="BL158" s="16" t="s">
        <v>172</v>
      </c>
      <c r="BM158" s="186" t="s">
        <v>219</v>
      </c>
    </row>
    <row r="159" spans="1:65" s="13" customFormat="1">
      <c r="B159" s="187"/>
      <c r="D159" s="188" t="s">
        <v>174</v>
      </c>
      <c r="E159" s="189" t="s">
        <v>1</v>
      </c>
      <c r="F159" s="190" t="s">
        <v>220</v>
      </c>
      <c r="H159" s="191">
        <v>50</v>
      </c>
      <c r="I159" s="192"/>
      <c r="L159" s="187"/>
      <c r="M159" s="193"/>
      <c r="N159" s="194"/>
      <c r="O159" s="194"/>
      <c r="P159" s="194"/>
      <c r="Q159" s="194"/>
      <c r="R159" s="194"/>
      <c r="S159" s="194"/>
      <c r="T159" s="195"/>
      <c r="AT159" s="189" t="s">
        <v>174</v>
      </c>
      <c r="AU159" s="189" t="s">
        <v>117</v>
      </c>
      <c r="AV159" s="13" t="s">
        <v>117</v>
      </c>
      <c r="AW159" s="13" t="s">
        <v>30</v>
      </c>
      <c r="AX159" s="13" t="s">
        <v>75</v>
      </c>
      <c r="AY159" s="189" t="s">
        <v>166</v>
      </c>
    </row>
    <row r="160" spans="1:65" s="13" customFormat="1">
      <c r="B160" s="187"/>
      <c r="D160" s="188" t="s">
        <v>174</v>
      </c>
      <c r="E160" s="189" t="s">
        <v>1</v>
      </c>
      <c r="F160" s="190" t="s">
        <v>396</v>
      </c>
      <c r="H160" s="191">
        <v>160</v>
      </c>
      <c r="I160" s="192"/>
      <c r="L160" s="187"/>
      <c r="M160" s="193"/>
      <c r="N160" s="194"/>
      <c r="O160" s="194"/>
      <c r="P160" s="194"/>
      <c r="Q160" s="194"/>
      <c r="R160" s="194"/>
      <c r="S160" s="194"/>
      <c r="T160" s="195"/>
      <c r="AT160" s="189" t="s">
        <v>174</v>
      </c>
      <c r="AU160" s="189" t="s">
        <v>117</v>
      </c>
      <c r="AV160" s="13" t="s">
        <v>117</v>
      </c>
      <c r="AW160" s="13" t="s">
        <v>30</v>
      </c>
      <c r="AX160" s="13" t="s">
        <v>75</v>
      </c>
      <c r="AY160" s="189" t="s">
        <v>166</v>
      </c>
    </row>
    <row r="161" spans="1:65" s="13" customFormat="1">
      <c r="B161" s="187"/>
      <c r="D161" s="188" t="s">
        <v>174</v>
      </c>
      <c r="E161" s="189" t="s">
        <v>1</v>
      </c>
      <c r="F161" s="190" t="s">
        <v>397</v>
      </c>
      <c r="H161" s="191">
        <v>380</v>
      </c>
      <c r="I161" s="192"/>
      <c r="L161" s="187"/>
      <c r="M161" s="193"/>
      <c r="N161" s="194"/>
      <c r="O161" s="194"/>
      <c r="P161" s="194"/>
      <c r="Q161" s="194"/>
      <c r="R161" s="194"/>
      <c r="S161" s="194"/>
      <c r="T161" s="195"/>
      <c r="AT161" s="189" t="s">
        <v>174</v>
      </c>
      <c r="AU161" s="189" t="s">
        <v>117</v>
      </c>
      <c r="AV161" s="13" t="s">
        <v>117</v>
      </c>
      <c r="AW161" s="13" t="s">
        <v>30</v>
      </c>
      <c r="AX161" s="13" t="s">
        <v>75</v>
      </c>
      <c r="AY161" s="189" t="s">
        <v>166</v>
      </c>
    </row>
    <row r="162" spans="1:65" s="14" customFormat="1">
      <c r="B162" s="196"/>
      <c r="D162" s="188" t="s">
        <v>174</v>
      </c>
      <c r="E162" s="197" t="s">
        <v>1</v>
      </c>
      <c r="F162" s="198" t="s">
        <v>175</v>
      </c>
      <c r="H162" s="199">
        <v>590</v>
      </c>
      <c r="I162" s="200"/>
      <c r="L162" s="196"/>
      <c r="M162" s="201"/>
      <c r="N162" s="202"/>
      <c r="O162" s="202"/>
      <c r="P162" s="202"/>
      <c r="Q162" s="202"/>
      <c r="R162" s="202"/>
      <c r="S162" s="202"/>
      <c r="T162" s="203"/>
      <c r="AT162" s="197" t="s">
        <v>174</v>
      </c>
      <c r="AU162" s="197" t="s">
        <v>117</v>
      </c>
      <c r="AV162" s="14" t="s">
        <v>172</v>
      </c>
      <c r="AW162" s="14" t="s">
        <v>30</v>
      </c>
      <c r="AX162" s="14" t="s">
        <v>83</v>
      </c>
      <c r="AY162" s="197" t="s">
        <v>166</v>
      </c>
    </row>
    <row r="163" spans="1:65" s="2" customFormat="1" ht="16.5" customHeight="1">
      <c r="A163" s="33"/>
      <c r="B163" s="143"/>
      <c r="C163" s="204" t="s">
        <v>223</v>
      </c>
      <c r="D163" s="204" t="s">
        <v>224</v>
      </c>
      <c r="E163" s="205" t="s">
        <v>225</v>
      </c>
      <c r="F163" s="206" t="s">
        <v>226</v>
      </c>
      <c r="G163" s="207" t="s">
        <v>227</v>
      </c>
      <c r="H163" s="208">
        <v>18.231000000000002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41</v>
      </c>
      <c r="O163" s="62"/>
      <c r="P163" s="184">
        <f>O163*H163</f>
        <v>0</v>
      </c>
      <c r="Q163" s="184">
        <v>1E-3</v>
      </c>
      <c r="R163" s="184">
        <f>Q163*H163</f>
        <v>1.8231000000000001E-2</v>
      </c>
      <c r="S163" s="184">
        <v>0</v>
      </c>
      <c r="T163" s="18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6" t="s">
        <v>202</v>
      </c>
      <c r="AT163" s="186" t="s">
        <v>224</v>
      </c>
      <c r="AU163" s="186" t="s">
        <v>117</v>
      </c>
      <c r="AY163" s="16" t="s">
        <v>166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6" t="s">
        <v>117</v>
      </c>
      <c r="BK163" s="102">
        <f>ROUND(I163*H163,2)</f>
        <v>0</v>
      </c>
      <c r="BL163" s="16" t="s">
        <v>172</v>
      </c>
      <c r="BM163" s="186" t="s">
        <v>228</v>
      </c>
    </row>
    <row r="164" spans="1:65" s="13" customFormat="1">
      <c r="B164" s="187"/>
      <c r="D164" s="188" t="s">
        <v>174</v>
      </c>
      <c r="F164" s="190" t="s">
        <v>398</v>
      </c>
      <c r="H164" s="191">
        <v>18.231000000000002</v>
      </c>
      <c r="I164" s="192"/>
      <c r="L164" s="187"/>
      <c r="M164" s="193"/>
      <c r="N164" s="194"/>
      <c r="O164" s="194"/>
      <c r="P164" s="194"/>
      <c r="Q164" s="194"/>
      <c r="R164" s="194"/>
      <c r="S164" s="194"/>
      <c r="T164" s="195"/>
      <c r="AT164" s="189" t="s">
        <v>174</v>
      </c>
      <c r="AU164" s="189" t="s">
        <v>117</v>
      </c>
      <c r="AV164" s="13" t="s">
        <v>117</v>
      </c>
      <c r="AW164" s="13" t="s">
        <v>3</v>
      </c>
      <c r="AX164" s="13" t="s">
        <v>83</v>
      </c>
      <c r="AY164" s="189" t="s">
        <v>166</v>
      </c>
    </row>
    <row r="165" spans="1:65" s="2" customFormat="1" ht="21.75" customHeight="1">
      <c r="A165" s="33"/>
      <c r="B165" s="143"/>
      <c r="C165" s="174" t="s">
        <v>230</v>
      </c>
      <c r="D165" s="174" t="s">
        <v>168</v>
      </c>
      <c r="E165" s="175" t="s">
        <v>231</v>
      </c>
      <c r="F165" s="176" t="s">
        <v>232</v>
      </c>
      <c r="G165" s="177" t="s">
        <v>171</v>
      </c>
      <c r="H165" s="178">
        <v>1207</v>
      </c>
      <c r="I165" s="179"/>
      <c r="J165" s="180">
        <f>ROUND(I165*H165,2)</f>
        <v>0</v>
      </c>
      <c r="K165" s="181"/>
      <c r="L165" s="34"/>
      <c r="M165" s="182" t="s">
        <v>1</v>
      </c>
      <c r="N165" s="183" t="s">
        <v>41</v>
      </c>
      <c r="O165" s="62"/>
      <c r="P165" s="184">
        <f>O165*H165</f>
        <v>0</v>
      </c>
      <c r="Q165" s="184">
        <v>0</v>
      </c>
      <c r="R165" s="184">
        <f>Q165*H165</f>
        <v>0</v>
      </c>
      <c r="S165" s="184">
        <v>0</v>
      </c>
      <c r="T165" s="18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6" t="s">
        <v>172</v>
      </c>
      <c r="AT165" s="186" t="s">
        <v>168</v>
      </c>
      <c r="AU165" s="186" t="s">
        <v>117</v>
      </c>
      <c r="AY165" s="16" t="s">
        <v>166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6" t="s">
        <v>117</v>
      </c>
      <c r="BK165" s="102">
        <f>ROUND(I165*H165,2)</f>
        <v>0</v>
      </c>
      <c r="BL165" s="16" t="s">
        <v>172</v>
      </c>
      <c r="BM165" s="186" t="s">
        <v>233</v>
      </c>
    </row>
    <row r="166" spans="1:65" s="13" customFormat="1">
      <c r="B166" s="187"/>
      <c r="D166" s="188" t="s">
        <v>174</v>
      </c>
      <c r="E166" s="189" t="s">
        <v>1</v>
      </c>
      <c r="F166" s="190" t="s">
        <v>234</v>
      </c>
      <c r="H166" s="191">
        <v>1207</v>
      </c>
      <c r="I166" s="192"/>
      <c r="L166" s="187"/>
      <c r="M166" s="193"/>
      <c r="N166" s="194"/>
      <c r="O166" s="194"/>
      <c r="P166" s="194"/>
      <c r="Q166" s="194"/>
      <c r="R166" s="194"/>
      <c r="S166" s="194"/>
      <c r="T166" s="195"/>
      <c r="AT166" s="189" t="s">
        <v>174</v>
      </c>
      <c r="AU166" s="189" t="s">
        <v>117</v>
      </c>
      <c r="AV166" s="13" t="s">
        <v>117</v>
      </c>
      <c r="AW166" s="13" t="s">
        <v>30</v>
      </c>
      <c r="AX166" s="13" t="s">
        <v>75</v>
      </c>
      <c r="AY166" s="189" t="s">
        <v>166</v>
      </c>
    </row>
    <row r="167" spans="1:65" s="14" customFormat="1">
      <c r="B167" s="196"/>
      <c r="D167" s="188" t="s">
        <v>174</v>
      </c>
      <c r="E167" s="197" t="s">
        <v>1</v>
      </c>
      <c r="F167" s="198" t="s">
        <v>175</v>
      </c>
      <c r="H167" s="199">
        <v>1207</v>
      </c>
      <c r="I167" s="200"/>
      <c r="L167" s="196"/>
      <c r="M167" s="201"/>
      <c r="N167" s="202"/>
      <c r="O167" s="202"/>
      <c r="P167" s="202"/>
      <c r="Q167" s="202"/>
      <c r="R167" s="202"/>
      <c r="S167" s="202"/>
      <c r="T167" s="203"/>
      <c r="AT167" s="197" t="s">
        <v>174</v>
      </c>
      <c r="AU167" s="197" t="s">
        <v>117</v>
      </c>
      <c r="AV167" s="14" t="s">
        <v>172</v>
      </c>
      <c r="AW167" s="14" t="s">
        <v>30</v>
      </c>
      <c r="AX167" s="14" t="s">
        <v>83</v>
      </c>
      <c r="AY167" s="197" t="s">
        <v>166</v>
      </c>
    </row>
    <row r="168" spans="1:65" s="2" customFormat="1" ht="24.2" customHeight="1">
      <c r="A168" s="33"/>
      <c r="B168" s="143"/>
      <c r="C168" s="174" t="s">
        <v>235</v>
      </c>
      <c r="D168" s="174" t="s">
        <v>168</v>
      </c>
      <c r="E168" s="175" t="s">
        <v>236</v>
      </c>
      <c r="F168" s="176" t="s">
        <v>237</v>
      </c>
      <c r="G168" s="177" t="s">
        <v>238</v>
      </c>
      <c r="H168" s="178">
        <v>14</v>
      </c>
      <c r="I168" s="179"/>
      <c r="J168" s="180">
        <f>ROUND(I168*H168,2)</f>
        <v>0</v>
      </c>
      <c r="K168" s="181"/>
      <c r="L168" s="34"/>
      <c r="M168" s="182" t="s">
        <v>1</v>
      </c>
      <c r="N168" s="183" t="s">
        <v>41</v>
      </c>
      <c r="O168" s="62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6" t="s">
        <v>172</v>
      </c>
      <c r="AT168" s="186" t="s">
        <v>168</v>
      </c>
      <c r="AU168" s="186" t="s">
        <v>117</v>
      </c>
      <c r="AY168" s="16" t="s">
        <v>166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6" t="s">
        <v>117</v>
      </c>
      <c r="BK168" s="102">
        <f>ROUND(I168*H168,2)</f>
        <v>0</v>
      </c>
      <c r="BL168" s="16" t="s">
        <v>172</v>
      </c>
      <c r="BM168" s="186" t="s">
        <v>399</v>
      </c>
    </row>
    <row r="169" spans="1:65" s="2" customFormat="1" ht="19.5">
      <c r="A169" s="33"/>
      <c r="B169" s="34"/>
      <c r="C169" s="33"/>
      <c r="D169" s="188" t="s">
        <v>240</v>
      </c>
      <c r="E169" s="33"/>
      <c r="F169" s="215" t="s">
        <v>241</v>
      </c>
      <c r="G169" s="33"/>
      <c r="H169" s="33"/>
      <c r="I169" s="144"/>
      <c r="J169" s="33"/>
      <c r="K169" s="33"/>
      <c r="L169" s="34"/>
      <c r="M169" s="216"/>
      <c r="N169" s="217"/>
      <c r="O169" s="62"/>
      <c r="P169" s="62"/>
      <c r="Q169" s="62"/>
      <c r="R169" s="62"/>
      <c r="S169" s="62"/>
      <c r="T169" s="6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240</v>
      </c>
      <c r="AU169" s="16" t="s">
        <v>117</v>
      </c>
    </row>
    <row r="170" spans="1:65" s="2" customFormat="1" ht="33" customHeight="1">
      <c r="A170" s="33"/>
      <c r="B170" s="143"/>
      <c r="C170" s="174" t="s">
        <v>242</v>
      </c>
      <c r="D170" s="174" t="s">
        <v>168</v>
      </c>
      <c r="E170" s="175" t="s">
        <v>243</v>
      </c>
      <c r="F170" s="176" t="s">
        <v>244</v>
      </c>
      <c r="G170" s="177" t="s">
        <v>238</v>
      </c>
      <c r="H170" s="178">
        <v>14</v>
      </c>
      <c r="I170" s="179"/>
      <c r="J170" s="180">
        <f>ROUND(I170*H170,2)</f>
        <v>0</v>
      </c>
      <c r="K170" s="181"/>
      <c r="L170" s="34"/>
      <c r="M170" s="182" t="s">
        <v>1</v>
      </c>
      <c r="N170" s="183" t="s">
        <v>41</v>
      </c>
      <c r="O170" s="62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6" t="s">
        <v>172</v>
      </c>
      <c r="AT170" s="186" t="s">
        <v>168</v>
      </c>
      <c r="AU170" s="186" t="s">
        <v>117</v>
      </c>
      <c r="AY170" s="16" t="s">
        <v>166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6" t="s">
        <v>117</v>
      </c>
      <c r="BK170" s="102">
        <f>ROUND(I170*H170,2)</f>
        <v>0</v>
      </c>
      <c r="BL170" s="16" t="s">
        <v>172</v>
      </c>
      <c r="BM170" s="186" t="s">
        <v>400</v>
      </c>
    </row>
    <row r="171" spans="1:65" s="2" customFormat="1" ht="24.2" customHeight="1">
      <c r="A171" s="33"/>
      <c r="B171" s="143"/>
      <c r="C171" s="204" t="s">
        <v>246</v>
      </c>
      <c r="D171" s="204" t="s">
        <v>224</v>
      </c>
      <c r="E171" s="205" t="s">
        <v>247</v>
      </c>
      <c r="F171" s="206" t="s">
        <v>248</v>
      </c>
      <c r="G171" s="207" t="s">
        <v>238</v>
      </c>
      <c r="H171" s="208">
        <v>14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41</v>
      </c>
      <c r="O171" s="62"/>
      <c r="P171" s="184">
        <f>O171*H171</f>
        <v>0</v>
      </c>
      <c r="Q171" s="184">
        <v>3.5000000000000001E-3</v>
      </c>
      <c r="R171" s="184">
        <f>Q171*H171</f>
        <v>4.9000000000000002E-2</v>
      </c>
      <c r="S171" s="184">
        <v>0</v>
      </c>
      <c r="T171" s="18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202</v>
      </c>
      <c r="AT171" s="186" t="s">
        <v>224</v>
      </c>
      <c r="AU171" s="186" t="s">
        <v>117</v>
      </c>
      <c r="AY171" s="16" t="s">
        <v>166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117</v>
      </c>
      <c r="BK171" s="102">
        <f>ROUND(I171*H171,2)</f>
        <v>0</v>
      </c>
      <c r="BL171" s="16" t="s">
        <v>172</v>
      </c>
      <c r="BM171" s="186" t="s">
        <v>401</v>
      </c>
    </row>
    <row r="172" spans="1:65" s="2" customFormat="1" ht="33" customHeight="1">
      <c r="A172" s="33"/>
      <c r="B172" s="143"/>
      <c r="C172" s="174" t="s">
        <v>250</v>
      </c>
      <c r="D172" s="174" t="s">
        <v>168</v>
      </c>
      <c r="E172" s="175" t="s">
        <v>251</v>
      </c>
      <c r="F172" s="176" t="s">
        <v>252</v>
      </c>
      <c r="G172" s="177" t="s">
        <v>238</v>
      </c>
      <c r="H172" s="178">
        <v>14</v>
      </c>
      <c r="I172" s="179"/>
      <c r="J172" s="180">
        <f>ROUND(I172*H172,2)</f>
        <v>0</v>
      </c>
      <c r="K172" s="181"/>
      <c r="L172" s="34"/>
      <c r="M172" s="182" t="s">
        <v>1</v>
      </c>
      <c r="N172" s="183" t="s">
        <v>41</v>
      </c>
      <c r="O172" s="62"/>
      <c r="P172" s="184">
        <f>O172*H172</f>
        <v>0</v>
      </c>
      <c r="Q172" s="184">
        <v>4.8000000000000001E-4</v>
      </c>
      <c r="R172" s="184">
        <f>Q172*H172</f>
        <v>6.7200000000000003E-3</v>
      </c>
      <c r="S172" s="184">
        <v>0</v>
      </c>
      <c r="T172" s="18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6" t="s">
        <v>172</v>
      </c>
      <c r="AT172" s="186" t="s">
        <v>168</v>
      </c>
      <c r="AU172" s="186" t="s">
        <v>117</v>
      </c>
      <c r="AY172" s="16" t="s">
        <v>166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6" t="s">
        <v>117</v>
      </c>
      <c r="BK172" s="102">
        <f>ROUND(I172*H172,2)</f>
        <v>0</v>
      </c>
      <c r="BL172" s="16" t="s">
        <v>172</v>
      </c>
      <c r="BM172" s="186" t="s">
        <v>402</v>
      </c>
    </row>
    <row r="173" spans="1:65" s="13" customFormat="1">
      <c r="B173" s="187"/>
      <c r="D173" s="188" t="s">
        <v>174</v>
      </c>
      <c r="F173" s="190" t="s">
        <v>403</v>
      </c>
      <c r="H173" s="191">
        <v>14</v>
      </c>
      <c r="I173" s="192"/>
      <c r="L173" s="187"/>
      <c r="M173" s="193"/>
      <c r="N173" s="194"/>
      <c r="O173" s="194"/>
      <c r="P173" s="194"/>
      <c r="Q173" s="194"/>
      <c r="R173" s="194"/>
      <c r="S173" s="194"/>
      <c r="T173" s="195"/>
      <c r="AT173" s="189" t="s">
        <v>174</v>
      </c>
      <c r="AU173" s="189" t="s">
        <v>117</v>
      </c>
      <c r="AV173" s="13" t="s">
        <v>117</v>
      </c>
      <c r="AW173" s="13" t="s">
        <v>3</v>
      </c>
      <c r="AX173" s="13" t="s">
        <v>83</v>
      </c>
      <c r="AY173" s="189" t="s">
        <v>166</v>
      </c>
    </row>
    <row r="174" spans="1:65" s="2" customFormat="1" ht="21.75" customHeight="1">
      <c r="A174" s="33"/>
      <c r="B174" s="143"/>
      <c r="C174" s="204" t="s">
        <v>122</v>
      </c>
      <c r="D174" s="204" t="s">
        <v>224</v>
      </c>
      <c r="E174" s="205" t="s">
        <v>255</v>
      </c>
      <c r="F174" s="206" t="s">
        <v>256</v>
      </c>
      <c r="G174" s="207" t="s">
        <v>238</v>
      </c>
      <c r="H174" s="208">
        <v>168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41</v>
      </c>
      <c r="O174" s="62"/>
      <c r="P174" s="184">
        <f>O174*H174</f>
        <v>0</v>
      </c>
      <c r="Q174" s="184">
        <v>1.2E-2</v>
      </c>
      <c r="R174" s="184">
        <f>Q174*H174</f>
        <v>2.016</v>
      </c>
      <c r="S174" s="184">
        <v>0</v>
      </c>
      <c r="T174" s="18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6" t="s">
        <v>202</v>
      </c>
      <c r="AT174" s="186" t="s">
        <v>224</v>
      </c>
      <c r="AU174" s="186" t="s">
        <v>117</v>
      </c>
      <c r="AY174" s="16" t="s">
        <v>166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6" t="s">
        <v>117</v>
      </c>
      <c r="BK174" s="102">
        <f>ROUND(I174*H174,2)</f>
        <v>0</v>
      </c>
      <c r="BL174" s="16" t="s">
        <v>172</v>
      </c>
      <c r="BM174" s="186" t="s">
        <v>404</v>
      </c>
    </row>
    <row r="175" spans="1:65" s="2" customFormat="1" ht="16.5" customHeight="1">
      <c r="A175" s="33"/>
      <c r="B175" s="143"/>
      <c r="C175" s="174" t="s">
        <v>258</v>
      </c>
      <c r="D175" s="174" t="s">
        <v>168</v>
      </c>
      <c r="E175" s="175" t="s">
        <v>259</v>
      </c>
      <c r="F175" s="176" t="s">
        <v>260</v>
      </c>
      <c r="G175" s="177" t="s">
        <v>238</v>
      </c>
      <c r="H175" s="178">
        <v>14</v>
      </c>
      <c r="I175" s="179"/>
      <c r="J175" s="180">
        <f>ROUND(I175*H175,2)</f>
        <v>0</v>
      </c>
      <c r="K175" s="181"/>
      <c r="L175" s="34"/>
      <c r="M175" s="182" t="s">
        <v>1</v>
      </c>
      <c r="N175" s="183" t="s">
        <v>41</v>
      </c>
      <c r="O175" s="62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6" t="s">
        <v>172</v>
      </c>
      <c r="AT175" s="186" t="s">
        <v>168</v>
      </c>
      <c r="AU175" s="186" t="s">
        <v>117</v>
      </c>
      <c r="AY175" s="16" t="s">
        <v>166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6" t="s">
        <v>117</v>
      </c>
      <c r="BK175" s="102">
        <f>ROUND(I175*H175,2)</f>
        <v>0</v>
      </c>
      <c r="BL175" s="16" t="s">
        <v>172</v>
      </c>
      <c r="BM175" s="186" t="s">
        <v>405</v>
      </c>
    </row>
    <row r="176" spans="1:65" s="2" customFormat="1" ht="68.25">
      <c r="A176" s="33"/>
      <c r="B176" s="34"/>
      <c r="C176" s="33"/>
      <c r="D176" s="188" t="s">
        <v>240</v>
      </c>
      <c r="E176" s="33"/>
      <c r="F176" s="215" t="s">
        <v>262</v>
      </c>
      <c r="G176" s="33"/>
      <c r="H176" s="33"/>
      <c r="I176" s="144"/>
      <c r="J176" s="33"/>
      <c r="K176" s="33"/>
      <c r="L176" s="34"/>
      <c r="M176" s="216"/>
      <c r="N176" s="217"/>
      <c r="O176" s="62"/>
      <c r="P176" s="62"/>
      <c r="Q176" s="62"/>
      <c r="R176" s="62"/>
      <c r="S176" s="62"/>
      <c r="T176" s="6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240</v>
      </c>
      <c r="AU176" s="16" t="s">
        <v>117</v>
      </c>
    </row>
    <row r="177" spans="1:65" s="2" customFormat="1" ht="24.2" customHeight="1">
      <c r="A177" s="33"/>
      <c r="B177" s="143"/>
      <c r="C177" s="204" t="s">
        <v>7</v>
      </c>
      <c r="D177" s="204" t="s">
        <v>224</v>
      </c>
      <c r="E177" s="205" t="s">
        <v>263</v>
      </c>
      <c r="F177" s="206" t="s">
        <v>264</v>
      </c>
      <c r="G177" s="207" t="s">
        <v>238</v>
      </c>
      <c r="H177" s="208">
        <v>14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41</v>
      </c>
      <c r="O177" s="62"/>
      <c r="P177" s="184">
        <f>O177*H177</f>
        <v>0</v>
      </c>
      <c r="Q177" s="184">
        <v>5.0000000000000001E-4</v>
      </c>
      <c r="R177" s="184">
        <f>Q177*H177</f>
        <v>7.0000000000000001E-3</v>
      </c>
      <c r="S177" s="184">
        <v>0</v>
      </c>
      <c r="T177" s="18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6" t="s">
        <v>202</v>
      </c>
      <c r="AT177" s="186" t="s">
        <v>224</v>
      </c>
      <c r="AU177" s="186" t="s">
        <v>117</v>
      </c>
      <c r="AY177" s="16" t="s">
        <v>166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6" t="s">
        <v>117</v>
      </c>
      <c r="BK177" s="102">
        <f>ROUND(I177*H177,2)</f>
        <v>0</v>
      </c>
      <c r="BL177" s="16" t="s">
        <v>172</v>
      </c>
      <c r="BM177" s="186" t="s">
        <v>406</v>
      </c>
    </row>
    <row r="178" spans="1:65" s="12" customFormat="1" ht="22.9" customHeight="1">
      <c r="B178" s="162"/>
      <c r="D178" s="163" t="s">
        <v>74</v>
      </c>
      <c r="E178" s="172" t="s">
        <v>189</v>
      </c>
      <c r="F178" s="172" t="s">
        <v>266</v>
      </c>
      <c r="I178" s="165"/>
      <c r="J178" s="173">
        <f>BK178</f>
        <v>0</v>
      </c>
      <c r="L178" s="162"/>
      <c r="M178" s="166"/>
      <c r="N178" s="167"/>
      <c r="O178" s="167"/>
      <c r="P178" s="168">
        <f>SUM(P179:P189)</f>
        <v>0</v>
      </c>
      <c r="Q178" s="167"/>
      <c r="R178" s="168">
        <f>SUM(R179:R189)</f>
        <v>628.34559999999988</v>
      </c>
      <c r="S178" s="167"/>
      <c r="T178" s="169">
        <f>SUM(T179:T189)</f>
        <v>0</v>
      </c>
      <c r="AR178" s="163" t="s">
        <v>83</v>
      </c>
      <c r="AT178" s="170" t="s">
        <v>74</v>
      </c>
      <c r="AU178" s="170" t="s">
        <v>83</v>
      </c>
      <c r="AY178" s="163" t="s">
        <v>166</v>
      </c>
      <c r="BK178" s="171">
        <f>SUM(BK179:BK189)</f>
        <v>0</v>
      </c>
    </row>
    <row r="179" spans="1:65" s="2" customFormat="1" ht="33" customHeight="1">
      <c r="A179" s="33"/>
      <c r="B179" s="143"/>
      <c r="C179" s="174" t="s">
        <v>267</v>
      </c>
      <c r="D179" s="174" t="s">
        <v>168</v>
      </c>
      <c r="E179" s="175" t="s">
        <v>268</v>
      </c>
      <c r="F179" s="176" t="s">
        <v>269</v>
      </c>
      <c r="G179" s="177" t="s">
        <v>171</v>
      </c>
      <c r="H179" s="178">
        <v>65</v>
      </c>
      <c r="I179" s="179"/>
      <c r="J179" s="180">
        <f>ROUND(I179*H179,2)</f>
        <v>0</v>
      </c>
      <c r="K179" s="181"/>
      <c r="L179" s="34"/>
      <c r="M179" s="182" t="s">
        <v>1</v>
      </c>
      <c r="N179" s="183" t="s">
        <v>41</v>
      </c>
      <c r="O179" s="62"/>
      <c r="P179" s="184">
        <f>O179*H179</f>
        <v>0</v>
      </c>
      <c r="Q179" s="184">
        <v>0.2024</v>
      </c>
      <c r="R179" s="184">
        <f>Q179*H179</f>
        <v>13.156000000000001</v>
      </c>
      <c r="S179" s="184">
        <v>0</v>
      </c>
      <c r="T179" s="18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6" t="s">
        <v>172</v>
      </c>
      <c r="AT179" s="186" t="s">
        <v>168</v>
      </c>
      <c r="AU179" s="186" t="s">
        <v>117</v>
      </c>
      <c r="AY179" s="16" t="s">
        <v>166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6" t="s">
        <v>117</v>
      </c>
      <c r="BK179" s="102">
        <f>ROUND(I179*H179,2)</f>
        <v>0</v>
      </c>
      <c r="BL179" s="16" t="s">
        <v>172</v>
      </c>
      <c r="BM179" s="186" t="s">
        <v>270</v>
      </c>
    </row>
    <row r="180" spans="1:65" s="13" customFormat="1">
      <c r="B180" s="187"/>
      <c r="D180" s="188" t="s">
        <v>174</v>
      </c>
      <c r="E180" s="189" t="s">
        <v>1</v>
      </c>
      <c r="F180" s="190" t="s">
        <v>123</v>
      </c>
      <c r="H180" s="191">
        <v>65</v>
      </c>
      <c r="I180" s="192"/>
      <c r="L180" s="187"/>
      <c r="M180" s="193"/>
      <c r="N180" s="194"/>
      <c r="O180" s="194"/>
      <c r="P180" s="194"/>
      <c r="Q180" s="194"/>
      <c r="R180" s="194"/>
      <c r="S180" s="194"/>
      <c r="T180" s="195"/>
      <c r="AT180" s="189" t="s">
        <v>174</v>
      </c>
      <c r="AU180" s="189" t="s">
        <v>117</v>
      </c>
      <c r="AV180" s="13" t="s">
        <v>117</v>
      </c>
      <c r="AW180" s="13" t="s">
        <v>30</v>
      </c>
      <c r="AX180" s="13" t="s">
        <v>83</v>
      </c>
      <c r="AY180" s="189" t="s">
        <v>166</v>
      </c>
    </row>
    <row r="181" spans="1:65" s="2" customFormat="1" ht="44.25" customHeight="1">
      <c r="A181" s="33"/>
      <c r="B181" s="143"/>
      <c r="C181" s="174" t="s">
        <v>271</v>
      </c>
      <c r="D181" s="174" t="s">
        <v>168</v>
      </c>
      <c r="E181" s="175" t="s">
        <v>272</v>
      </c>
      <c r="F181" s="176" t="s">
        <v>273</v>
      </c>
      <c r="G181" s="177" t="s">
        <v>171</v>
      </c>
      <c r="H181" s="178">
        <v>1215</v>
      </c>
      <c r="I181" s="179"/>
      <c r="J181" s="180">
        <f>ROUND(I181*H181,2)</f>
        <v>0</v>
      </c>
      <c r="K181" s="181"/>
      <c r="L181" s="34"/>
      <c r="M181" s="182" t="s">
        <v>1</v>
      </c>
      <c r="N181" s="183" t="s">
        <v>41</v>
      </c>
      <c r="O181" s="62"/>
      <c r="P181" s="184">
        <f>O181*H181</f>
        <v>0</v>
      </c>
      <c r="Q181" s="184">
        <v>0.50600000000000001</v>
      </c>
      <c r="R181" s="184">
        <f>Q181*H181</f>
        <v>614.79</v>
      </c>
      <c r="S181" s="184">
        <v>0</v>
      </c>
      <c r="T181" s="18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6" t="s">
        <v>172</v>
      </c>
      <c r="AT181" s="186" t="s">
        <v>168</v>
      </c>
      <c r="AU181" s="186" t="s">
        <v>117</v>
      </c>
      <c r="AY181" s="16" t="s">
        <v>166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6" t="s">
        <v>117</v>
      </c>
      <c r="BK181" s="102">
        <f>ROUND(I181*H181,2)</f>
        <v>0</v>
      </c>
      <c r="BL181" s="16" t="s">
        <v>172</v>
      </c>
      <c r="BM181" s="186" t="s">
        <v>274</v>
      </c>
    </row>
    <row r="182" spans="1:65" s="13" customFormat="1">
      <c r="B182" s="187"/>
      <c r="D182" s="188" t="s">
        <v>174</v>
      </c>
      <c r="E182" s="189" t="s">
        <v>121</v>
      </c>
      <c r="F182" s="190" t="s">
        <v>407</v>
      </c>
      <c r="H182" s="191">
        <v>95</v>
      </c>
      <c r="I182" s="192"/>
      <c r="L182" s="187"/>
      <c r="M182" s="193"/>
      <c r="N182" s="194"/>
      <c r="O182" s="194"/>
      <c r="P182" s="194"/>
      <c r="Q182" s="194"/>
      <c r="R182" s="194"/>
      <c r="S182" s="194"/>
      <c r="T182" s="195"/>
      <c r="AT182" s="189" t="s">
        <v>174</v>
      </c>
      <c r="AU182" s="189" t="s">
        <v>117</v>
      </c>
      <c r="AV182" s="13" t="s">
        <v>117</v>
      </c>
      <c r="AW182" s="13" t="s">
        <v>30</v>
      </c>
      <c r="AX182" s="13" t="s">
        <v>75</v>
      </c>
      <c r="AY182" s="189" t="s">
        <v>166</v>
      </c>
    </row>
    <row r="183" spans="1:65" s="13" customFormat="1">
      <c r="B183" s="187"/>
      <c r="D183" s="188" t="s">
        <v>174</v>
      </c>
      <c r="E183" s="189" t="s">
        <v>276</v>
      </c>
      <c r="F183" s="190" t="s">
        <v>408</v>
      </c>
      <c r="H183" s="191">
        <v>592</v>
      </c>
      <c r="I183" s="192"/>
      <c r="L183" s="187"/>
      <c r="M183" s="193"/>
      <c r="N183" s="194"/>
      <c r="O183" s="194"/>
      <c r="P183" s="194"/>
      <c r="Q183" s="194"/>
      <c r="R183" s="194"/>
      <c r="S183" s="194"/>
      <c r="T183" s="195"/>
      <c r="AT183" s="189" t="s">
        <v>174</v>
      </c>
      <c r="AU183" s="189" t="s">
        <v>117</v>
      </c>
      <c r="AV183" s="13" t="s">
        <v>117</v>
      </c>
      <c r="AW183" s="13" t="s">
        <v>30</v>
      </c>
      <c r="AX183" s="13" t="s">
        <v>75</v>
      </c>
      <c r="AY183" s="189" t="s">
        <v>166</v>
      </c>
    </row>
    <row r="184" spans="1:65" s="13" customFormat="1">
      <c r="B184" s="187"/>
      <c r="D184" s="188" t="s">
        <v>174</v>
      </c>
      <c r="E184" s="189" t="s">
        <v>123</v>
      </c>
      <c r="F184" s="190" t="s">
        <v>409</v>
      </c>
      <c r="H184" s="191">
        <v>65</v>
      </c>
      <c r="I184" s="192"/>
      <c r="L184" s="187"/>
      <c r="M184" s="193"/>
      <c r="N184" s="194"/>
      <c r="O184" s="194"/>
      <c r="P184" s="194"/>
      <c r="Q184" s="194"/>
      <c r="R184" s="194"/>
      <c r="S184" s="194"/>
      <c r="T184" s="195"/>
      <c r="AT184" s="189" t="s">
        <v>174</v>
      </c>
      <c r="AU184" s="189" t="s">
        <v>117</v>
      </c>
      <c r="AV184" s="13" t="s">
        <v>117</v>
      </c>
      <c r="AW184" s="13" t="s">
        <v>30</v>
      </c>
      <c r="AX184" s="13" t="s">
        <v>75</v>
      </c>
      <c r="AY184" s="189" t="s">
        <v>166</v>
      </c>
    </row>
    <row r="185" spans="1:65" s="13" customFormat="1">
      <c r="B185" s="187"/>
      <c r="D185" s="188" t="s">
        <v>174</v>
      </c>
      <c r="E185" s="189" t="s">
        <v>279</v>
      </c>
      <c r="F185" s="190" t="s">
        <v>410</v>
      </c>
      <c r="H185" s="191">
        <v>36</v>
      </c>
      <c r="I185" s="192"/>
      <c r="L185" s="187"/>
      <c r="M185" s="193"/>
      <c r="N185" s="194"/>
      <c r="O185" s="194"/>
      <c r="P185" s="194"/>
      <c r="Q185" s="194"/>
      <c r="R185" s="194"/>
      <c r="S185" s="194"/>
      <c r="T185" s="195"/>
      <c r="AT185" s="189" t="s">
        <v>174</v>
      </c>
      <c r="AU185" s="189" t="s">
        <v>117</v>
      </c>
      <c r="AV185" s="13" t="s">
        <v>117</v>
      </c>
      <c r="AW185" s="13" t="s">
        <v>30</v>
      </c>
      <c r="AX185" s="13" t="s">
        <v>75</v>
      </c>
      <c r="AY185" s="189" t="s">
        <v>166</v>
      </c>
    </row>
    <row r="186" spans="1:65" s="13" customFormat="1">
      <c r="B186" s="187"/>
      <c r="D186" s="188" t="s">
        <v>174</v>
      </c>
      <c r="E186" s="189" t="s">
        <v>281</v>
      </c>
      <c r="F186" s="190" t="s">
        <v>411</v>
      </c>
      <c r="H186" s="191">
        <v>427</v>
      </c>
      <c r="I186" s="192"/>
      <c r="L186" s="187"/>
      <c r="M186" s="193"/>
      <c r="N186" s="194"/>
      <c r="O186" s="194"/>
      <c r="P186" s="194"/>
      <c r="Q186" s="194"/>
      <c r="R186" s="194"/>
      <c r="S186" s="194"/>
      <c r="T186" s="195"/>
      <c r="AT186" s="189" t="s">
        <v>174</v>
      </c>
      <c r="AU186" s="189" t="s">
        <v>117</v>
      </c>
      <c r="AV186" s="13" t="s">
        <v>117</v>
      </c>
      <c r="AW186" s="13" t="s">
        <v>30</v>
      </c>
      <c r="AX186" s="13" t="s">
        <v>75</v>
      </c>
      <c r="AY186" s="189" t="s">
        <v>166</v>
      </c>
    </row>
    <row r="187" spans="1:65" s="14" customFormat="1">
      <c r="B187" s="196"/>
      <c r="D187" s="188" t="s">
        <v>174</v>
      </c>
      <c r="E187" s="197" t="s">
        <v>1</v>
      </c>
      <c r="F187" s="198" t="s">
        <v>175</v>
      </c>
      <c r="H187" s="199">
        <v>1215</v>
      </c>
      <c r="I187" s="200"/>
      <c r="L187" s="196"/>
      <c r="M187" s="201"/>
      <c r="N187" s="202"/>
      <c r="O187" s="202"/>
      <c r="P187" s="202"/>
      <c r="Q187" s="202"/>
      <c r="R187" s="202"/>
      <c r="S187" s="202"/>
      <c r="T187" s="203"/>
      <c r="AT187" s="197" t="s">
        <v>174</v>
      </c>
      <c r="AU187" s="197" t="s">
        <v>117</v>
      </c>
      <c r="AV187" s="14" t="s">
        <v>172</v>
      </c>
      <c r="AW187" s="14" t="s">
        <v>30</v>
      </c>
      <c r="AX187" s="14" t="s">
        <v>83</v>
      </c>
      <c r="AY187" s="197" t="s">
        <v>166</v>
      </c>
    </row>
    <row r="188" spans="1:65" s="2" customFormat="1" ht="21.75" customHeight="1">
      <c r="A188" s="33"/>
      <c r="B188" s="143"/>
      <c r="C188" s="174" t="s">
        <v>283</v>
      </c>
      <c r="D188" s="174" t="s">
        <v>168</v>
      </c>
      <c r="E188" s="175" t="s">
        <v>284</v>
      </c>
      <c r="F188" s="176" t="s">
        <v>285</v>
      </c>
      <c r="G188" s="177" t="s">
        <v>182</v>
      </c>
      <c r="H188" s="178">
        <v>111</v>
      </c>
      <c r="I188" s="179"/>
      <c r="J188" s="180">
        <f>ROUND(I188*H188,2)</f>
        <v>0</v>
      </c>
      <c r="K188" s="181"/>
      <c r="L188" s="34"/>
      <c r="M188" s="182" t="s">
        <v>1</v>
      </c>
      <c r="N188" s="183" t="s">
        <v>41</v>
      </c>
      <c r="O188" s="62"/>
      <c r="P188" s="184">
        <f>O188*H188</f>
        <v>0</v>
      </c>
      <c r="Q188" s="184">
        <v>3.5999999999999999E-3</v>
      </c>
      <c r="R188" s="184">
        <f>Q188*H188</f>
        <v>0.39960000000000001</v>
      </c>
      <c r="S188" s="184">
        <v>0</v>
      </c>
      <c r="T188" s="18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6" t="s">
        <v>172</v>
      </c>
      <c r="AT188" s="186" t="s">
        <v>168</v>
      </c>
      <c r="AU188" s="186" t="s">
        <v>117</v>
      </c>
      <c r="AY188" s="16" t="s">
        <v>166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117</v>
      </c>
      <c r="BK188" s="102">
        <f>ROUND(I188*H188,2)</f>
        <v>0</v>
      </c>
      <c r="BL188" s="16" t="s">
        <v>172</v>
      </c>
      <c r="BM188" s="186" t="s">
        <v>286</v>
      </c>
    </row>
    <row r="189" spans="1:65" s="13" customFormat="1">
      <c r="B189" s="187"/>
      <c r="D189" s="188" t="s">
        <v>174</v>
      </c>
      <c r="E189" s="189" t="s">
        <v>1</v>
      </c>
      <c r="F189" s="190" t="s">
        <v>125</v>
      </c>
      <c r="H189" s="191">
        <v>111</v>
      </c>
      <c r="I189" s="192"/>
      <c r="L189" s="187"/>
      <c r="M189" s="193"/>
      <c r="N189" s="194"/>
      <c r="O189" s="194"/>
      <c r="P189" s="194"/>
      <c r="Q189" s="194"/>
      <c r="R189" s="194"/>
      <c r="S189" s="194"/>
      <c r="T189" s="195"/>
      <c r="AT189" s="189" t="s">
        <v>174</v>
      </c>
      <c r="AU189" s="189" t="s">
        <v>117</v>
      </c>
      <c r="AV189" s="13" t="s">
        <v>117</v>
      </c>
      <c r="AW189" s="13" t="s">
        <v>30</v>
      </c>
      <c r="AX189" s="13" t="s">
        <v>83</v>
      </c>
      <c r="AY189" s="189" t="s">
        <v>166</v>
      </c>
    </row>
    <row r="190" spans="1:65" s="12" customFormat="1" ht="22.9" customHeight="1">
      <c r="B190" s="162"/>
      <c r="D190" s="163" t="s">
        <v>74</v>
      </c>
      <c r="E190" s="172" t="s">
        <v>202</v>
      </c>
      <c r="F190" s="172" t="s">
        <v>287</v>
      </c>
      <c r="I190" s="165"/>
      <c r="J190" s="173">
        <f>BK190</f>
        <v>0</v>
      </c>
      <c r="L190" s="162"/>
      <c r="M190" s="166"/>
      <c r="N190" s="167"/>
      <c r="O190" s="167"/>
      <c r="P190" s="168">
        <f>SUM(P191:P202)</f>
        <v>0</v>
      </c>
      <c r="Q190" s="167"/>
      <c r="R190" s="168">
        <f>SUM(R191:R202)</f>
        <v>464.42840000000007</v>
      </c>
      <c r="S190" s="167"/>
      <c r="T190" s="169">
        <f>SUM(T191:T202)</f>
        <v>0</v>
      </c>
      <c r="AR190" s="163" t="s">
        <v>83</v>
      </c>
      <c r="AT190" s="170" t="s">
        <v>74</v>
      </c>
      <c r="AU190" s="170" t="s">
        <v>83</v>
      </c>
      <c r="AY190" s="163" t="s">
        <v>166</v>
      </c>
      <c r="BK190" s="171">
        <f>SUM(BK191:BK202)</f>
        <v>0</v>
      </c>
    </row>
    <row r="191" spans="1:65" s="2" customFormat="1" ht="33" customHeight="1">
      <c r="A191" s="33"/>
      <c r="B191" s="143"/>
      <c r="C191" s="174" t="s">
        <v>288</v>
      </c>
      <c r="D191" s="174" t="s">
        <v>168</v>
      </c>
      <c r="E191" s="175" t="s">
        <v>289</v>
      </c>
      <c r="F191" s="176" t="s">
        <v>290</v>
      </c>
      <c r="G191" s="177" t="s">
        <v>171</v>
      </c>
      <c r="H191" s="178">
        <v>380</v>
      </c>
      <c r="I191" s="179"/>
      <c r="J191" s="180">
        <f>ROUND(I191*H191,2)</f>
        <v>0</v>
      </c>
      <c r="K191" s="181"/>
      <c r="L191" s="34"/>
      <c r="M191" s="182" t="s">
        <v>1</v>
      </c>
      <c r="N191" s="183" t="s">
        <v>41</v>
      </c>
      <c r="O191" s="62"/>
      <c r="P191" s="184">
        <f>O191*H191</f>
        <v>0</v>
      </c>
      <c r="Q191" s="184">
        <v>1.34E-3</v>
      </c>
      <c r="R191" s="184">
        <f>Q191*H191</f>
        <v>0.50919999999999999</v>
      </c>
      <c r="S191" s="184">
        <v>0</v>
      </c>
      <c r="T191" s="18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6" t="s">
        <v>172</v>
      </c>
      <c r="AT191" s="186" t="s">
        <v>168</v>
      </c>
      <c r="AU191" s="186" t="s">
        <v>117</v>
      </c>
      <c r="AY191" s="16" t="s">
        <v>166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117</v>
      </c>
      <c r="BK191" s="102">
        <f>ROUND(I191*H191,2)</f>
        <v>0</v>
      </c>
      <c r="BL191" s="16" t="s">
        <v>172</v>
      </c>
      <c r="BM191" s="186" t="s">
        <v>412</v>
      </c>
    </row>
    <row r="192" spans="1:65" s="2" customFormat="1" ht="24.2" customHeight="1">
      <c r="A192" s="33"/>
      <c r="B192" s="143"/>
      <c r="C192" s="174" t="s">
        <v>292</v>
      </c>
      <c r="D192" s="174" t="s">
        <v>168</v>
      </c>
      <c r="E192" s="175" t="s">
        <v>293</v>
      </c>
      <c r="F192" s="176" t="s">
        <v>294</v>
      </c>
      <c r="G192" s="177" t="s">
        <v>171</v>
      </c>
      <c r="H192" s="178">
        <v>1120</v>
      </c>
      <c r="I192" s="179"/>
      <c r="J192" s="180">
        <f>ROUND(I192*H192,2)</f>
        <v>0</v>
      </c>
      <c r="K192" s="181"/>
      <c r="L192" s="34"/>
      <c r="M192" s="182" t="s">
        <v>1</v>
      </c>
      <c r="N192" s="183" t="s">
        <v>41</v>
      </c>
      <c r="O192" s="62"/>
      <c r="P192" s="184">
        <f>O192*H192</f>
        <v>0</v>
      </c>
      <c r="Q192" s="184">
        <v>0.112</v>
      </c>
      <c r="R192" s="184">
        <f>Q192*H192</f>
        <v>125.44</v>
      </c>
      <c r="S192" s="184">
        <v>0</v>
      </c>
      <c r="T192" s="18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6" t="s">
        <v>172</v>
      </c>
      <c r="AT192" s="186" t="s">
        <v>168</v>
      </c>
      <c r="AU192" s="186" t="s">
        <v>117</v>
      </c>
      <c r="AY192" s="16" t="s">
        <v>166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6" t="s">
        <v>117</v>
      </c>
      <c r="BK192" s="102">
        <f>ROUND(I192*H192,2)</f>
        <v>0</v>
      </c>
      <c r="BL192" s="16" t="s">
        <v>172</v>
      </c>
      <c r="BM192" s="186" t="s">
        <v>413</v>
      </c>
    </row>
    <row r="193" spans="1:65" s="2" customFormat="1" ht="24.2" customHeight="1">
      <c r="A193" s="33"/>
      <c r="B193" s="143"/>
      <c r="C193" s="204" t="s">
        <v>296</v>
      </c>
      <c r="D193" s="204" t="s">
        <v>224</v>
      </c>
      <c r="E193" s="205" t="s">
        <v>297</v>
      </c>
      <c r="F193" s="206" t="s">
        <v>298</v>
      </c>
      <c r="G193" s="207" t="s">
        <v>171</v>
      </c>
      <c r="H193" s="208">
        <v>1142.4000000000001</v>
      </c>
      <c r="I193" s="209"/>
      <c r="J193" s="210">
        <f>ROUND(I193*H193,2)</f>
        <v>0</v>
      </c>
      <c r="K193" s="211"/>
      <c r="L193" s="212"/>
      <c r="M193" s="213" t="s">
        <v>1</v>
      </c>
      <c r="N193" s="214" t="s">
        <v>41</v>
      </c>
      <c r="O193" s="62"/>
      <c r="P193" s="184">
        <f>O193*H193</f>
        <v>0</v>
      </c>
      <c r="Q193" s="184">
        <v>0.13800000000000001</v>
      </c>
      <c r="R193" s="184">
        <f>Q193*H193</f>
        <v>157.65120000000002</v>
      </c>
      <c r="S193" s="184">
        <v>0</v>
      </c>
      <c r="T193" s="18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6" t="s">
        <v>202</v>
      </c>
      <c r="AT193" s="186" t="s">
        <v>224</v>
      </c>
      <c r="AU193" s="186" t="s">
        <v>117</v>
      </c>
      <c r="AY193" s="16" t="s">
        <v>166</v>
      </c>
      <c r="BE193" s="102">
        <f>IF(N193="základná",J193,0)</f>
        <v>0</v>
      </c>
      <c r="BF193" s="102">
        <f>IF(N193="znížená",J193,0)</f>
        <v>0</v>
      </c>
      <c r="BG193" s="102">
        <f>IF(N193="zákl. prenesená",J193,0)</f>
        <v>0</v>
      </c>
      <c r="BH193" s="102">
        <f>IF(N193="zníž. prenesená",J193,0)</f>
        <v>0</v>
      </c>
      <c r="BI193" s="102">
        <f>IF(N193="nulová",J193,0)</f>
        <v>0</v>
      </c>
      <c r="BJ193" s="16" t="s">
        <v>117</v>
      </c>
      <c r="BK193" s="102">
        <f>ROUND(I193*H193,2)</f>
        <v>0</v>
      </c>
      <c r="BL193" s="16" t="s">
        <v>172</v>
      </c>
      <c r="BM193" s="186" t="s">
        <v>414</v>
      </c>
    </row>
    <row r="194" spans="1:65" s="13" customFormat="1">
      <c r="B194" s="187"/>
      <c r="D194" s="188" t="s">
        <v>174</v>
      </c>
      <c r="F194" s="190" t="s">
        <v>415</v>
      </c>
      <c r="H194" s="191">
        <v>1142.4000000000001</v>
      </c>
      <c r="I194" s="192"/>
      <c r="L194" s="187"/>
      <c r="M194" s="193"/>
      <c r="N194" s="194"/>
      <c r="O194" s="194"/>
      <c r="P194" s="194"/>
      <c r="Q194" s="194"/>
      <c r="R194" s="194"/>
      <c r="S194" s="194"/>
      <c r="T194" s="195"/>
      <c r="AT194" s="189" t="s">
        <v>174</v>
      </c>
      <c r="AU194" s="189" t="s">
        <v>117</v>
      </c>
      <c r="AV194" s="13" t="s">
        <v>117</v>
      </c>
      <c r="AW194" s="13" t="s">
        <v>3</v>
      </c>
      <c r="AX194" s="13" t="s">
        <v>83</v>
      </c>
      <c r="AY194" s="189" t="s">
        <v>166</v>
      </c>
    </row>
    <row r="195" spans="1:65" s="2" customFormat="1" ht="16.5" customHeight="1">
      <c r="A195" s="33"/>
      <c r="B195" s="143"/>
      <c r="C195" s="174" t="s">
        <v>301</v>
      </c>
      <c r="D195" s="174" t="s">
        <v>168</v>
      </c>
      <c r="E195" s="175" t="s">
        <v>302</v>
      </c>
      <c r="F195" s="176" t="s">
        <v>303</v>
      </c>
      <c r="G195" s="177" t="s">
        <v>238</v>
      </c>
      <c r="H195" s="178">
        <v>3545</v>
      </c>
      <c r="I195" s="179"/>
      <c r="J195" s="180">
        <f>ROUND(I195*H195,2)</f>
        <v>0</v>
      </c>
      <c r="K195" s="181"/>
      <c r="L195" s="34"/>
      <c r="M195" s="182" t="s">
        <v>1</v>
      </c>
      <c r="N195" s="183" t="s">
        <v>41</v>
      </c>
      <c r="O195" s="62"/>
      <c r="P195" s="184">
        <f>O195*H195</f>
        <v>0</v>
      </c>
      <c r="Q195" s="184">
        <v>7.6000000000000004E-4</v>
      </c>
      <c r="R195" s="184">
        <f>Q195*H195</f>
        <v>2.6941999999999999</v>
      </c>
      <c r="S195" s="184">
        <v>0</v>
      </c>
      <c r="T195" s="18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6" t="s">
        <v>172</v>
      </c>
      <c r="AT195" s="186" t="s">
        <v>168</v>
      </c>
      <c r="AU195" s="186" t="s">
        <v>117</v>
      </c>
      <c r="AY195" s="16" t="s">
        <v>166</v>
      </c>
      <c r="BE195" s="102">
        <f>IF(N195="základná",J195,0)</f>
        <v>0</v>
      </c>
      <c r="BF195" s="102">
        <f>IF(N195="znížená",J195,0)</f>
        <v>0</v>
      </c>
      <c r="BG195" s="102">
        <f>IF(N195="zákl. prenesená",J195,0)</f>
        <v>0</v>
      </c>
      <c r="BH195" s="102">
        <f>IF(N195="zníž. prenesená",J195,0)</f>
        <v>0</v>
      </c>
      <c r="BI195" s="102">
        <f>IF(N195="nulová",J195,0)</f>
        <v>0</v>
      </c>
      <c r="BJ195" s="16" t="s">
        <v>117</v>
      </c>
      <c r="BK195" s="102">
        <f>ROUND(I195*H195,2)</f>
        <v>0</v>
      </c>
      <c r="BL195" s="16" t="s">
        <v>172</v>
      </c>
      <c r="BM195" s="186" t="s">
        <v>416</v>
      </c>
    </row>
    <row r="196" spans="1:65" s="2" customFormat="1" ht="24.2" customHeight="1">
      <c r="A196" s="33"/>
      <c r="B196" s="143"/>
      <c r="C196" s="204" t="s">
        <v>305</v>
      </c>
      <c r="D196" s="204" t="s">
        <v>224</v>
      </c>
      <c r="E196" s="205" t="s">
        <v>306</v>
      </c>
      <c r="F196" s="206" t="s">
        <v>307</v>
      </c>
      <c r="G196" s="207" t="s">
        <v>238</v>
      </c>
      <c r="H196" s="208">
        <v>3545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41</v>
      </c>
      <c r="O196" s="62"/>
      <c r="P196" s="184">
        <f>O196*H196</f>
        <v>0</v>
      </c>
      <c r="Q196" s="184">
        <v>1.7000000000000001E-2</v>
      </c>
      <c r="R196" s="184">
        <f>Q196*H196</f>
        <v>60.265000000000008</v>
      </c>
      <c r="S196" s="184">
        <v>0</v>
      </c>
      <c r="T196" s="18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6" t="s">
        <v>202</v>
      </c>
      <c r="AT196" s="186" t="s">
        <v>224</v>
      </c>
      <c r="AU196" s="186" t="s">
        <v>117</v>
      </c>
      <c r="AY196" s="16" t="s">
        <v>166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117</v>
      </c>
      <c r="BK196" s="102">
        <f>ROUND(I196*H196,2)</f>
        <v>0</v>
      </c>
      <c r="BL196" s="16" t="s">
        <v>172</v>
      </c>
      <c r="BM196" s="186" t="s">
        <v>417</v>
      </c>
    </row>
    <row r="197" spans="1:65" s="2" customFormat="1" ht="24.2" customHeight="1">
      <c r="A197" s="33"/>
      <c r="B197" s="143"/>
      <c r="C197" s="174" t="s">
        <v>309</v>
      </c>
      <c r="D197" s="174" t="s">
        <v>168</v>
      </c>
      <c r="E197" s="175" t="s">
        <v>310</v>
      </c>
      <c r="F197" s="176" t="s">
        <v>311</v>
      </c>
      <c r="G197" s="177" t="s">
        <v>171</v>
      </c>
      <c r="H197" s="178">
        <v>1120</v>
      </c>
      <c r="I197" s="179"/>
      <c r="J197" s="180">
        <f>ROUND(I197*H197,2)</f>
        <v>0</v>
      </c>
      <c r="K197" s="181"/>
      <c r="L197" s="34"/>
      <c r="M197" s="182" t="s">
        <v>1</v>
      </c>
      <c r="N197" s="183" t="s">
        <v>41</v>
      </c>
      <c r="O197" s="62"/>
      <c r="P197" s="184">
        <f>O197*H197</f>
        <v>0</v>
      </c>
      <c r="Q197" s="184">
        <v>3.0000000000000001E-5</v>
      </c>
      <c r="R197" s="184">
        <f>Q197*H197</f>
        <v>3.3599999999999998E-2</v>
      </c>
      <c r="S197" s="184">
        <v>0</v>
      </c>
      <c r="T197" s="18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6" t="s">
        <v>172</v>
      </c>
      <c r="AT197" s="186" t="s">
        <v>168</v>
      </c>
      <c r="AU197" s="186" t="s">
        <v>117</v>
      </c>
      <c r="AY197" s="16" t="s">
        <v>166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117</v>
      </c>
      <c r="BK197" s="102">
        <f>ROUND(I197*H197,2)</f>
        <v>0</v>
      </c>
      <c r="BL197" s="16" t="s">
        <v>172</v>
      </c>
      <c r="BM197" s="186" t="s">
        <v>418</v>
      </c>
    </row>
    <row r="198" spans="1:65" s="2" customFormat="1" ht="24.2" customHeight="1">
      <c r="A198" s="33"/>
      <c r="B198" s="143"/>
      <c r="C198" s="204" t="s">
        <v>313</v>
      </c>
      <c r="D198" s="204" t="s">
        <v>224</v>
      </c>
      <c r="E198" s="205" t="s">
        <v>314</v>
      </c>
      <c r="F198" s="206" t="s">
        <v>315</v>
      </c>
      <c r="G198" s="207" t="s">
        <v>171</v>
      </c>
      <c r="H198" s="208">
        <v>1176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41</v>
      </c>
      <c r="O198" s="62"/>
      <c r="P198" s="184">
        <f>O198*H198</f>
        <v>0</v>
      </c>
      <c r="Q198" s="184">
        <v>2.0000000000000001E-4</v>
      </c>
      <c r="R198" s="184">
        <f>Q198*H198</f>
        <v>0.23520000000000002</v>
      </c>
      <c r="S198" s="184">
        <v>0</v>
      </c>
      <c r="T198" s="185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6" t="s">
        <v>202</v>
      </c>
      <c r="AT198" s="186" t="s">
        <v>224</v>
      </c>
      <c r="AU198" s="186" t="s">
        <v>117</v>
      </c>
      <c r="AY198" s="16" t="s">
        <v>166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6" t="s">
        <v>117</v>
      </c>
      <c r="BK198" s="102">
        <f>ROUND(I198*H198,2)</f>
        <v>0</v>
      </c>
      <c r="BL198" s="16" t="s">
        <v>172</v>
      </c>
      <c r="BM198" s="186" t="s">
        <v>419</v>
      </c>
    </row>
    <row r="199" spans="1:65" s="13" customFormat="1">
      <c r="B199" s="187"/>
      <c r="D199" s="188" t="s">
        <v>174</v>
      </c>
      <c r="F199" s="190" t="s">
        <v>420</v>
      </c>
      <c r="H199" s="191">
        <v>1176</v>
      </c>
      <c r="I199" s="192"/>
      <c r="L199" s="187"/>
      <c r="M199" s="193"/>
      <c r="N199" s="194"/>
      <c r="O199" s="194"/>
      <c r="P199" s="194"/>
      <c r="Q199" s="194"/>
      <c r="R199" s="194"/>
      <c r="S199" s="194"/>
      <c r="T199" s="195"/>
      <c r="AT199" s="189" t="s">
        <v>174</v>
      </c>
      <c r="AU199" s="189" t="s">
        <v>117</v>
      </c>
      <c r="AV199" s="13" t="s">
        <v>117</v>
      </c>
      <c r="AW199" s="13" t="s">
        <v>3</v>
      </c>
      <c r="AX199" s="13" t="s">
        <v>83</v>
      </c>
      <c r="AY199" s="189" t="s">
        <v>166</v>
      </c>
    </row>
    <row r="200" spans="1:65" s="2" customFormat="1" ht="24.2" customHeight="1">
      <c r="A200" s="33"/>
      <c r="B200" s="143"/>
      <c r="C200" s="174" t="s">
        <v>318</v>
      </c>
      <c r="D200" s="174" t="s">
        <v>168</v>
      </c>
      <c r="E200" s="175" t="s">
        <v>319</v>
      </c>
      <c r="F200" s="176" t="s">
        <v>320</v>
      </c>
      <c r="G200" s="177" t="s">
        <v>171</v>
      </c>
      <c r="H200" s="178">
        <v>1120</v>
      </c>
      <c r="I200" s="179"/>
      <c r="J200" s="180">
        <f>ROUND(I200*H200,2)</f>
        <v>0</v>
      </c>
      <c r="K200" s="181"/>
      <c r="L200" s="34"/>
      <c r="M200" s="182" t="s">
        <v>1</v>
      </c>
      <c r="N200" s="183" t="s">
        <v>41</v>
      </c>
      <c r="O200" s="62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6" t="s">
        <v>172</v>
      </c>
      <c r="AT200" s="186" t="s">
        <v>168</v>
      </c>
      <c r="AU200" s="186" t="s">
        <v>117</v>
      </c>
      <c r="AY200" s="16" t="s">
        <v>166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117</v>
      </c>
      <c r="BK200" s="102">
        <f>ROUND(I200*H200,2)</f>
        <v>0</v>
      </c>
      <c r="BL200" s="16" t="s">
        <v>172</v>
      </c>
      <c r="BM200" s="186" t="s">
        <v>421</v>
      </c>
    </row>
    <row r="201" spans="1:65" s="2" customFormat="1" ht="24.2" customHeight="1">
      <c r="A201" s="33"/>
      <c r="B201" s="143"/>
      <c r="C201" s="204" t="s">
        <v>322</v>
      </c>
      <c r="D201" s="204" t="s">
        <v>224</v>
      </c>
      <c r="E201" s="205" t="s">
        <v>323</v>
      </c>
      <c r="F201" s="206" t="s">
        <v>324</v>
      </c>
      <c r="G201" s="207" t="s">
        <v>171</v>
      </c>
      <c r="H201" s="208">
        <v>1176</v>
      </c>
      <c r="I201" s="209"/>
      <c r="J201" s="210">
        <f>ROUND(I201*H201,2)</f>
        <v>0</v>
      </c>
      <c r="K201" s="211"/>
      <c r="L201" s="212"/>
      <c r="M201" s="213" t="s">
        <v>1</v>
      </c>
      <c r="N201" s="214" t="s">
        <v>41</v>
      </c>
      <c r="O201" s="62"/>
      <c r="P201" s="184">
        <f>O201*H201</f>
        <v>0</v>
      </c>
      <c r="Q201" s="184">
        <v>0.1</v>
      </c>
      <c r="R201" s="184">
        <f>Q201*H201</f>
        <v>117.60000000000001</v>
      </c>
      <c r="S201" s="184">
        <v>0</v>
      </c>
      <c r="T201" s="185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6" t="s">
        <v>202</v>
      </c>
      <c r="AT201" s="186" t="s">
        <v>224</v>
      </c>
      <c r="AU201" s="186" t="s">
        <v>117</v>
      </c>
      <c r="AY201" s="16" t="s">
        <v>166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6" t="s">
        <v>117</v>
      </c>
      <c r="BK201" s="102">
        <f>ROUND(I201*H201,2)</f>
        <v>0</v>
      </c>
      <c r="BL201" s="16" t="s">
        <v>172</v>
      </c>
      <c r="BM201" s="186" t="s">
        <v>422</v>
      </c>
    </row>
    <row r="202" spans="1:65" s="13" customFormat="1">
      <c r="B202" s="187"/>
      <c r="D202" s="188" t="s">
        <v>174</v>
      </c>
      <c r="F202" s="190" t="s">
        <v>420</v>
      </c>
      <c r="H202" s="191">
        <v>1176</v>
      </c>
      <c r="I202" s="192"/>
      <c r="L202" s="187"/>
      <c r="M202" s="193"/>
      <c r="N202" s="194"/>
      <c r="O202" s="194"/>
      <c r="P202" s="194"/>
      <c r="Q202" s="194"/>
      <c r="R202" s="194"/>
      <c r="S202" s="194"/>
      <c r="T202" s="195"/>
      <c r="AT202" s="189" t="s">
        <v>174</v>
      </c>
      <c r="AU202" s="189" t="s">
        <v>117</v>
      </c>
      <c r="AV202" s="13" t="s">
        <v>117</v>
      </c>
      <c r="AW202" s="13" t="s">
        <v>3</v>
      </c>
      <c r="AX202" s="13" t="s">
        <v>83</v>
      </c>
      <c r="AY202" s="189" t="s">
        <v>166</v>
      </c>
    </row>
    <row r="203" spans="1:65" s="12" customFormat="1" ht="22.9" customHeight="1">
      <c r="B203" s="162"/>
      <c r="D203" s="163" t="s">
        <v>74</v>
      </c>
      <c r="E203" s="172" t="s">
        <v>206</v>
      </c>
      <c r="F203" s="172" t="s">
        <v>326</v>
      </c>
      <c r="I203" s="165"/>
      <c r="J203" s="173">
        <f>BK203</f>
        <v>0</v>
      </c>
      <c r="L203" s="162"/>
      <c r="M203" s="166"/>
      <c r="N203" s="167"/>
      <c r="O203" s="167"/>
      <c r="P203" s="168">
        <f>SUM(P204:P219)</f>
        <v>0</v>
      </c>
      <c r="Q203" s="167"/>
      <c r="R203" s="168">
        <f>SUM(R204:R219)</f>
        <v>42.278640000000003</v>
      </c>
      <c r="S203" s="167"/>
      <c r="T203" s="169">
        <f>SUM(T204:T219)</f>
        <v>0</v>
      </c>
      <c r="AR203" s="163" t="s">
        <v>83</v>
      </c>
      <c r="AT203" s="170" t="s">
        <v>74</v>
      </c>
      <c r="AU203" s="170" t="s">
        <v>83</v>
      </c>
      <c r="AY203" s="163" t="s">
        <v>166</v>
      </c>
      <c r="BK203" s="171">
        <f>SUM(BK204:BK219)</f>
        <v>0</v>
      </c>
    </row>
    <row r="204" spans="1:65" s="2" customFormat="1" ht="16.5" customHeight="1">
      <c r="A204" s="33"/>
      <c r="B204" s="143"/>
      <c r="C204" s="174" t="s">
        <v>327</v>
      </c>
      <c r="D204" s="174" t="s">
        <v>168</v>
      </c>
      <c r="E204" s="175" t="s">
        <v>328</v>
      </c>
      <c r="F204" s="176" t="s">
        <v>329</v>
      </c>
      <c r="G204" s="177" t="s">
        <v>238</v>
      </c>
      <c r="H204" s="178">
        <v>38</v>
      </c>
      <c r="I204" s="179"/>
      <c r="J204" s="180">
        <f>ROUND(I204*H204,2)</f>
        <v>0</v>
      </c>
      <c r="K204" s="181"/>
      <c r="L204" s="34"/>
      <c r="M204" s="182" t="s">
        <v>1</v>
      </c>
      <c r="N204" s="183" t="s">
        <v>41</v>
      </c>
      <c r="O204" s="62"/>
      <c r="P204" s="184">
        <f>O204*H204</f>
        <v>0</v>
      </c>
      <c r="Q204" s="184">
        <v>3.0000000000000001E-5</v>
      </c>
      <c r="R204" s="184">
        <f>Q204*H204</f>
        <v>1.14E-3</v>
      </c>
      <c r="S204" s="184">
        <v>0</v>
      </c>
      <c r="T204" s="18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6" t="s">
        <v>172</v>
      </c>
      <c r="AT204" s="186" t="s">
        <v>168</v>
      </c>
      <c r="AU204" s="186" t="s">
        <v>117</v>
      </c>
      <c r="AY204" s="16" t="s">
        <v>166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6" t="s">
        <v>117</v>
      </c>
      <c r="BK204" s="102">
        <f>ROUND(I204*H204,2)</f>
        <v>0</v>
      </c>
      <c r="BL204" s="16" t="s">
        <v>172</v>
      </c>
      <c r="BM204" s="186" t="s">
        <v>330</v>
      </c>
    </row>
    <row r="205" spans="1:65" s="2" customFormat="1" ht="21.75" customHeight="1">
      <c r="A205" s="33"/>
      <c r="B205" s="143"/>
      <c r="C205" s="204" t="s">
        <v>331</v>
      </c>
      <c r="D205" s="204" t="s">
        <v>224</v>
      </c>
      <c r="E205" s="205" t="s">
        <v>332</v>
      </c>
      <c r="F205" s="206" t="s">
        <v>333</v>
      </c>
      <c r="G205" s="207" t="s">
        <v>238</v>
      </c>
      <c r="H205" s="208">
        <v>38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41</v>
      </c>
      <c r="O205" s="62"/>
      <c r="P205" s="184">
        <f>O205*H205</f>
        <v>0</v>
      </c>
      <c r="Q205" s="184">
        <v>7.0000000000000001E-3</v>
      </c>
      <c r="R205" s="184">
        <f>Q205*H205</f>
        <v>0.26600000000000001</v>
      </c>
      <c r="S205" s="184">
        <v>0</v>
      </c>
      <c r="T205" s="18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6" t="s">
        <v>202</v>
      </c>
      <c r="AT205" s="186" t="s">
        <v>224</v>
      </c>
      <c r="AU205" s="186" t="s">
        <v>117</v>
      </c>
      <c r="AY205" s="16" t="s">
        <v>166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6" t="s">
        <v>117</v>
      </c>
      <c r="BK205" s="102">
        <f>ROUND(I205*H205,2)</f>
        <v>0</v>
      </c>
      <c r="BL205" s="16" t="s">
        <v>172</v>
      </c>
      <c r="BM205" s="186" t="s">
        <v>334</v>
      </c>
    </row>
    <row r="206" spans="1:65" s="2" customFormat="1" ht="33" customHeight="1">
      <c r="A206" s="33"/>
      <c r="B206" s="143"/>
      <c r="C206" s="174" t="s">
        <v>335</v>
      </c>
      <c r="D206" s="174" t="s">
        <v>168</v>
      </c>
      <c r="E206" s="175" t="s">
        <v>336</v>
      </c>
      <c r="F206" s="176" t="s">
        <v>337</v>
      </c>
      <c r="G206" s="177" t="s">
        <v>182</v>
      </c>
      <c r="H206" s="178">
        <v>175</v>
      </c>
      <c r="I206" s="179"/>
      <c r="J206" s="180">
        <f>ROUND(I206*H206,2)</f>
        <v>0</v>
      </c>
      <c r="K206" s="181"/>
      <c r="L206" s="34"/>
      <c r="M206" s="182" t="s">
        <v>1</v>
      </c>
      <c r="N206" s="183" t="s">
        <v>41</v>
      </c>
      <c r="O206" s="62"/>
      <c r="P206" s="184">
        <f>O206*H206</f>
        <v>0</v>
      </c>
      <c r="Q206" s="184">
        <v>0.15814</v>
      </c>
      <c r="R206" s="184">
        <f>Q206*H206</f>
        <v>27.674500000000002</v>
      </c>
      <c r="S206" s="184">
        <v>0</v>
      </c>
      <c r="T206" s="18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6" t="s">
        <v>172</v>
      </c>
      <c r="AT206" s="186" t="s">
        <v>168</v>
      </c>
      <c r="AU206" s="186" t="s">
        <v>117</v>
      </c>
      <c r="AY206" s="16" t="s">
        <v>166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6" t="s">
        <v>117</v>
      </c>
      <c r="BK206" s="102">
        <f>ROUND(I206*H206,2)</f>
        <v>0</v>
      </c>
      <c r="BL206" s="16" t="s">
        <v>172</v>
      </c>
      <c r="BM206" s="186" t="s">
        <v>338</v>
      </c>
    </row>
    <row r="207" spans="1:65" s="13" customFormat="1" ht="22.5">
      <c r="B207" s="187"/>
      <c r="D207" s="188" t="s">
        <v>174</v>
      </c>
      <c r="E207" s="189" t="s">
        <v>125</v>
      </c>
      <c r="F207" s="190" t="s">
        <v>423</v>
      </c>
      <c r="H207" s="191">
        <v>111</v>
      </c>
      <c r="I207" s="192"/>
      <c r="L207" s="187"/>
      <c r="M207" s="193"/>
      <c r="N207" s="194"/>
      <c r="O207" s="194"/>
      <c r="P207" s="194"/>
      <c r="Q207" s="194"/>
      <c r="R207" s="194"/>
      <c r="S207" s="194"/>
      <c r="T207" s="195"/>
      <c r="AT207" s="189" t="s">
        <v>174</v>
      </c>
      <c r="AU207" s="189" t="s">
        <v>117</v>
      </c>
      <c r="AV207" s="13" t="s">
        <v>117</v>
      </c>
      <c r="AW207" s="13" t="s">
        <v>30</v>
      </c>
      <c r="AX207" s="13" t="s">
        <v>75</v>
      </c>
      <c r="AY207" s="189" t="s">
        <v>166</v>
      </c>
    </row>
    <row r="208" spans="1:65" s="13" customFormat="1" ht="22.5">
      <c r="B208" s="187"/>
      <c r="D208" s="188" t="s">
        <v>174</v>
      </c>
      <c r="E208" s="189" t="s">
        <v>340</v>
      </c>
      <c r="F208" s="190" t="s">
        <v>424</v>
      </c>
      <c r="H208" s="191">
        <v>64</v>
      </c>
      <c r="I208" s="192"/>
      <c r="L208" s="187"/>
      <c r="M208" s="193"/>
      <c r="N208" s="194"/>
      <c r="O208" s="194"/>
      <c r="P208" s="194"/>
      <c r="Q208" s="194"/>
      <c r="R208" s="194"/>
      <c r="S208" s="194"/>
      <c r="T208" s="195"/>
      <c r="AT208" s="189" t="s">
        <v>174</v>
      </c>
      <c r="AU208" s="189" t="s">
        <v>117</v>
      </c>
      <c r="AV208" s="13" t="s">
        <v>117</v>
      </c>
      <c r="AW208" s="13" t="s">
        <v>30</v>
      </c>
      <c r="AX208" s="13" t="s">
        <v>75</v>
      </c>
      <c r="AY208" s="189" t="s">
        <v>166</v>
      </c>
    </row>
    <row r="209" spans="1:65" s="14" customFormat="1">
      <c r="B209" s="196"/>
      <c r="D209" s="188" t="s">
        <v>174</v>
      </c>
      <c r="E209" s="197" t="s">
        <v>1</v>
      </c>
      <c r="F209" s="198" t="s">
        <v>175</v>
      </c>
      <c r="H209" s="199">
        <v>175</v>
      </c>
      <c r="I209" s="200"/>
      <c r="L209" s="196"/>
      <c r="M209" s="201"/>
      <c r="N209" s="202"/>
      <c r="O209" s="202"/>
      <c r="P209" s="202"/>
      <c r="Q209" s="202"/>
      <c r="R209" s="202"/>
      <c r="S209" s="202"/>
      <c r="T209" s="203"/>
      <c r="AT209" s="197" t="s">
        <v>174</v>
      </c>
      <c r="AU209" s="197" t="s">
        <v>117</v>
      </c>
      <c r="AV209" s="14" t="s">
        <v>172</v>
      </c>
      <c r="AW209" s="14" t="s">
        <v>30</v>
      </c>
      <c r="AX209" s="14" t="s">
        <v>83</v>
      </c>
      <c r="AY209" s="197" t="s">
        <v>166</v>
      </c>
    </row>
    <row r="210" spans="1:65" s="2" customFormat="1" ht="24.2" customHeight="1">
      <c r="A210" s="33"/>
      <c r="B210" s="143"/>
      <c r="C210" s="204" t="s">
        <v>342</v>
      </c>
      <c r="D210" s="204" t="s">
        <v>224</v>
      </c>
      <c r="E210" s="205" t="s">
        <v>343</v>
      </c>
      <c r="F210" s="206" t="s">
        <v>344</v>
      </c>
      <c r="G210" s="207" t="s">
        <v>238</v>
      </c>
      <c r="H210" s="208">
        <v>177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41</v>
      </c>
      <c r="O210" s="62"/>
      <c r="P210" s="184">
        <f>O210*H210</f>
        <v>0</v>
      </c>
      <c r="Q210" s="184">
        <v>8.1000000000000003E-2</v>
      </c>
      <c r="R210" s="184">
        <f>Q210*H210</f>
        <v>14.337</v>
      </c>
      <c r="S210" s="184">
        <v>0</v>
      </c>
      <c r="T210" s="18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6" t="s">
        <v>202</v>
      </c>
      <c r="AT210" s="186" t="s">
        <v>224</v>
      </c>
      <c r="AU210" s="186" t="s">
        <v>117</v>
      </c>
      <c r="AY210" s="16" t="s">
        <v>166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6" t="s">
        <v>117</v>
      </c>
      <c r="BK210" s="102">
        <f>ROUND(I210*H210,2)</f>
        <v>0</v>
      </c>
      <c r="BL210" s="16" t="s">
        <v>172</v>
      </c>
      <c r="BM210" s="186" t="s">
        <v>345</v>
      </c>
    </row>
    <row r="211" spans="1:65" s="13" customFormat="1" ht="22.5">
      <c r="B211" s="187"/>
      <c r="D211" s="188" t="s">
        <v>174</v>
      </c>
      <c r="F211" s="190" t="s">
        <v>425</v>
      </c>
      <c r="H211" s="191">
        <v>177</v>
      </c>
      <c r="I211" s="192"/>
      <c r="L211" s="187"/>
      <c r="M211" s="193"/>
      <c r="N211" s="194"/>
      <c r="O211" s="194"/>
      <c r="P211" s="194"/>
      <c r="Q211" s="194"/>
      <c r="R211" s="194"/>
      <c r="S211" s="194"/>
      <c r="T211" s="195"/>
      <c r="AT211" s="189" t="s">
        <v>174</v>
      </c>
      <c r="AU211" s="189" t="s">
        <v>117</v>
      </c>
      <c r="AV211" s="13" t="s">
        <v>117</v>
      </c>
      <c r="AW211" s="13" t="s">
        <v>3</v>
      </c>
      <c r="AX211" s="13" t="s">
        <v>83</v>
      </c>
      <c r="AY211" s="189" t="s">
        <v>166</v>
      </c>
    </row>
    <row r="212" spans="1:65" s="2" customFormat="1" ht="24.2" customHeight="1">
      <c r="A212" s="33"/>
      <c r="B212" s="143"/>
      <c r="C212" s="174" t="s">
        <v>347</v>
      </c>
      <c r="D212" s="174" t="s">
        <v>168</v>
      </c>
      <c r="E212" s="175" t="s">
        <v>348</v>
      </c>
      <c r="F212" s="176" t="s">
        <v>349</v>
      </c>
      <c r="G212" s="177" t="s">
        <v>182</v>
      </c>
      <c r="H212" s="178">
        <v>111</v>
      </c>
      <c r="I212" s="179"/>
      <c r="J212" s="180">
        <f>ROUND(I212*H212,2)</f>
        <v>0</v>
      </c>
      <c r="K212" s="181"/>
      <c r="L212" s="34"/>
      <c r="M212" s="182" t="s">
        <v>1</v>
      </c>
      <c r="N212" s="183" t="s">
        <v>41</v>
      </c>
      <c r="O212" s="62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6" t="s">
        <v>172</v>
      </c>
      <c r="AT212" s="186" t="s">
        <v>168</v>
      </c>
      <c r="AU212" s="186" t="s">
        <v>117</v>
      </c>
      <c r="AY212" s="16" t="s">
        <v>166</v>
      </c>
      <c r="BE212" s="102">
        <f>IF(N212="základná",J212,0)</f>
        <v>0</v>
      </c>
      <c r="BF212" s="102">
        <f>IF(N212="znížená",J212,0)</f>
        <v>0</v>
      </c>
      <c r="BG212" s="102">
        <f>IF(N212="zákl. prenesená",J212,0)</f>
        <v>0</v>
      </c>
      <c r="BH212" s="102">
        <f>IF(N212="zníž. prenesená",J212,0)</f>
        <v>0</v>
      </c>
      <c r="BI212" s="102">
        <f>IF(N212="nulová",J212,0)</f>
        <v>0</v>
      </c>
      <c r="BJ212" s="16" t="s">
        <v>117</v>
      </c>
      <c r="BK212" s="102">
        <f>ROUND(I212*H212,2)</f>
        <v>0</v>
      </c>
      <c r="BL212" s="16" t="s">
        <v>172</v>
      </c>
      <c r="BM212" s="186" t="s">
        <v>350</v>
      </c>
    </row>
    <row r="213" spans="1:65" s="13" customFormat="1">
      <c r="B213" s="187"/>
      <c r="D213" s="188" t="s">
        <v>174</v>
      </c>
      <c r="E213" s="189" t="s">
        <v>1</v>
      </c>
      <c r="F213" s="190" t="s">
        <v>125</v>
      </c>
      <c r="H213" s="191">
        <v>111</v>
      </c>
      <c r="I213" s="192"/>
      <c r="L213" s="187"/>
      <c r="M213" s="193"/>
      <c r="N213" s="194"/>
      <c r="O213" s="194"/>
      <c r="P213" s="194"/>
      <c r="Q213" s="194"/>
      <c r="R213" s="194"/>
      <c r="S213" s="194"/>
      <c r="T213" s="195"/>
      <c r="AT213" s="189" t="s">
        <v>174</v>
      </c>
      <c r="AU213" s="189" t="s">
        <v>117</v>
      </c>
      <c r="AV213" s="13" t="s">
        <v>117</v>
      </c>
      <c r="AW213" s="13" t="s">
        <v>30</v>
      </c>
      <c r="AX213" s="13" t="s">
        <v>83</v>
      </c>
      <c r="AY213" s="189" t="s">
        <v>166</v>
      </c>
    </row>
    <row r="214" spans="1:65" s="2" customFormat="1" ht="24.2" customHeight="1">
      <c r="A214" s="33"/>
      <c r="B214" s="143"/>
      <c r="C214" s="174" t="s">
        <v>351</v>
      </c>
      <c r="D214" s="174" t="s">
        <v>168</v>
      </c>
      <c r="E214" s="175" t="s">
        <v>352</v>
      </c>
      <c r="F214" s="176" t="s">
        <v>353</v>
      </c>
      <c r="G214" s="177" t="s">
        <v>213</v>
      </c>
      <c r="H214" s="178">
        <v>901.7</v>
      </c>
      <c r="I214" s="179"/>
      <c r="J214" s="180">
        <f>ROUND(I214*H214,2)</f>
        <v>0</v>
      </c>
      <c r="K214" s="181"/>
      <c r="L214" s="34"/>
      <c r="M214" s="182" t="s">
        <v>1</v>
      </c>
      <c r="N214" s="183" t="s">
        <v>41</v>
      </c>
      <c r="O214" s="62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6" t="s">
        <v>172</v>
      </c>
      <c r="AT214" s="186" t="s">
        <v>168</v>
      </c>
      <c r="AU214" s="186" t="s">
        <v>117</v>
      </c>
      <c r="AY214" s="16" t="s">
        <v>166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6" t="s">
        <v>117</v>
      </c>
      <c r="BK214" s="102">
        <f>ROUND(I214*H214,2)</f>
        <v>0</v>
      </c>
      <c r="BL214" s="16" t="s">
        <v>172</v>
      </c>
      <c r="BM214" s="186" t="s">
        <v>354</v>
      </c>
    </row>
    <row r="215" spans="1:65" s="2" customFormat="1" ht="24.2" customHeight="1">
      <c r="A215" s="33"/>
      <c r="B215" s="143"/>
      <c r="C215" s="174" t="s">
        <v>355</v>
      </c>
      <c r="D215" s="174" t="s">
        <v>168</v>
      </c>
      <c r="E215" s="175" t="s">
        <v>356</v>
      </c>
      <c r="F215" s="176" t="s">
        <v>357</v>
      </c>
      <c r="G215" s="177" t="s">
        <v>213</v>
      </c>
      <c r="H215" s="178">
        <v>13525.5</v>
      </c>
      <c r="I215" s="179"/>
      <c r="J215" s="180">
        <f>ROUND(I215*H215,2)</f>
        <v>0</v>
      </c>
      <c r="K215" s="181"/>
      <c r="L215" s="34"/>
      <c r="M215" s="182" t="s">
        <v>1</v>
      </c>
      <c r="N215" s="183" t="s">
        <v>41</v>
      </c>
      <c r="O215" s="62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86" t="s">
        <v>172</v>
      </c>
      <c r="AT215" s="186" t="s">
        <v>168</v>
      </c>
      <c r="AU215" s="186" t="s">
        <v>117</v>
      </c>
      <c r="AY215" s="16" t="s">
        <v>166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6" t="s">
        <v>117</v>
      </c>
      <c r="BK215" s="102">
        <f>ROUND(I215*H215,2)</f>
        <v>0</v>
      </c>
      <c r="BL215" s="16" t="s">
        <v>172</v>
      </c>
      <c r="BM215" s="186" t="s">
        <v>358</v>
      </c>
    </row>
    <row r="216" spans="1:65" s="13" customFormat="1">
      <c r="B216" s="187"/>
      <c r="D216" s="188" t="s">
        <v>174</v>
      </c>
      <c r="F216" s="190" t="s">
        <v>426</v>
      </c>
      <c r="H216" s="191">
        <v>13525.5</v>
      </c>
      <c r="I216" s="192"/>
      <c r="L216" s="187"/>
      <c r="M216" s="193"/>
      <c r="N216" s="194"/>
      <c r="O216" s="194"/>
      <c r="P216" s="194"/>
      <c r="Q216" s="194"/>
      <c r="R216" s="194"/>
      <c r="S216" s="194"/>
      <c r="T216" s="195"/>
      <c r="AT216" s="189" t="s">
        <v>174</v>
      </c>
      <c r="AU216" s="189" t="s">
        <v>117</v>
      </c>
      <c r="AV216" s="13" t="s">
        <v>117</v>
      </c>
      <c r="AW216" s="13" t="s">
        <v>3</v>
      </c>
      <c r="AX216" s="13" t="s">
        <v>83</v>
      </c>
      <c r="AY216" s="189" t="s">
        <v>166</v>
      </c>
    </row>
    <row r="217" spans="1:65" s="2" customFormat="1" ht="24.2" customHeight="1">
      <c r="A217" s="33"/>
      <c r="B217" s="143"/>
      <c r="C217" s="174" t="s">
        <v>360</v>
      </c>
      <c r="D217" s="174" t="s">
        <v>168</v>
      </c>
      <c r="E217" s="175" t="s">
        <v>361</v>
      </c>
      <c r="F217" s="176" t="s">
        <v>362</v>
      </c>
      <c r="G217" s="177" t="s">
        <v>213</v>
      </c>
      <c r="H217" s="178">
        <v>901.7</v>
      </c>
      <c r="I217" s="179"/>
      <c r="J217" s="180">
        <f>ROUND(I217*H217,2)</f>
        <v>0</v>
      </c>
      <c r="K217" s="181"/>
      <c r="L217" s="34"/>
      <c r="M217" s="182" t="s">
        <v>1</v>
      </c>
      <c r="N217" s="183" t="s">
        <v>41</v>
      </c>
      <c r="O217" s="62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6" t="s">
        <v>172</v>
      </c>
      <c r="AT217" s="186" t="s">
        <v>168</v>
      </c>
      <c r="AU217" s="186" t="s">
        <v>117</v>
      </c>
      <c r="AY217" s="16" t="s">
        <v>166</v>
      </c>
      <c r="BE217" s="102">
        <f>IF(N217="základná",J217,0)</f>
        <v>0</v>
      </c>
      <c r="BF217" s="102">
        <f>IF(N217="znížená",J217,0)</f>
        <v>0</v>
      </c>
      <c r="BG217" s="102">
        <f>IF(N217="zákl. prenesená",J217,0)</f>
        <v>0</v>
      </c>
      <c r="BH217" s="102">
        <f>IF(N217="zníž. prenesená",J217,0)</f>
        <v>0</v>
      </c>
      <c r="BI217" s="102">
        <f>IF(N217="nulová",J217,0)</f>
        <v>0</v>
      </c>
      <c r="BJ217" s="16" t="s">
        <v>117</v>
      </c>
      <c r="BK217" s="102">
        <f>ROUND(I217*H217,2)</f>
        <v>0</v>
      </c>
      <c r="BL217" s="16" t="s">
        <v>172</v>
      </c>
      <c r="BM217" s="186" t="s">
        <v>363</v>
      </c>
    </row>
    <row r="218" spans="1:65" s="2" customFormat="1" ht="24.2" customHeight="1">
      <c r="A218" s="33"/>
      <c r="B218" s="143"/>
      <c r="C218" s="174" t="s">
        <v>364</v>
      </c>
      <c r="D218" s="174" t="s">
        <v>168</v>
      </c>
      <c r="E218" s="175" t="s">
        <v>365</v>
      </c>
      <c r="F218" s="176" t="s">
        <v>366</v>
      </c>
      <c r="G218" s="177" t="s">
        <v>213</v>
      </c>
      <c r="H218" s="178">
        <v>901.7</v>
      </c>
      <c r="I218" s="179"/>
      <c r="J218" s="180">
        <f>ROUND(I218*H218,2)</f>
        <v>0</v>
      </c>
      <c r="K218" s="181"/>
      <c r="L218" s="34"/>
      <c r="M218" s="182" t="s">
        <v>1</v>
      </c>
      <c r="N218" s="183" t="s">
        <v>41</v>
      </c>
      <c r="O218" s="62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6" t="s">
        <v>172</v>
      </c>
      <c r="AT218" s="186" t="s">
        <v>168</v>
      </c>
      <c r="AU218" s="186" t="s">
        <v>117</v>
      </c>
      <c r="AY218" s="16" t="s">
        <v>166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6" t="s">
        <v>117</v>
      </c>
      <c r="BK218" s="102">
        <f>ROUND(I218*H218,2)</f>
        <v>0</v>
      </c>
      <c r="BL218" s="16" t="s">
        <v>172</v>
      </c>
      <c r="BM218" s="186" t="s">
        <v>367</v>
      </c>
    </row>
    <row r="219" spans="1:65" s="2" customFormat="1" ht="24.2" customHeight="1">
      <c r="A219" s="33"/>
      <c r="B219" s="143"/>
      <c r="C219" s="174" t="s">
        <v>368</v>
      </c>
      <c r="D219" s="174" t="s">
        <v>168</v>
      </c>
      <c r="E219" s="175" t="s">
        <v>369</v>
      </c>
      <c r="F219" s="176" t="s">
        <v>370</v>
      </c>
      <c r="G219" s="177" t="s">
        <v>213</v>
      </c>
      <c r="H219" s="178">
        <v>901.7</v>
      </c>
      <c r="I219" s="179"/>
      <c r="J219" s="180">
        <f>ROUND(I219*H219,2)</f>
        <v>0</v>
      </c>
      <c r="K219" s="181"/>
      <c r="L219" s="34"/>
      <c r="M219" s="182" t="s">
        <v>1</v>
      </c>
      <c r="N219" s="183" t="s">
        <v>41</v>
      </c>
      <c r="O219" s="62"/>
      <c r="P219" s="184">
        <f>O219*H219</f>
        <v>0</v>
      </c>
      <c r="Q219" s="184">
        <v>0</v>
      </c>
      <c r="R219" s="184">
        <f>Q219*H219</f>
        <v>0</v>
      </c>
      <c r="S219" s="184">
        <v>0</v>
      </c>
      <c r="T219" s="185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6" t="s">
        <v>172</v>
      </c>
      <c r="AT219" s="186" t="s">
        <v>168</v>
      </c>
      <c r="AU219" s="186" t="s">
        <v>117</v>
      </c>
      <c r="AY219" s="16" t="s">
        <v>166</v>
      </c>
      <c r="BE219" s="102">
        <f>IF(N219="základná",J219,0)</f>
        <v>0</v>
      </c>
      <c r="BF219" s="102">
        <f>IF(N219="znížená",J219,0)</f>
        <v>0</v>
      </c>
      <c r="BG219" s="102">
        <f>IF(N219="zákl. prenesená",J219,0)</f>
        <v>0</v>
      </c>
      <c r="BH219" s="102">
        <f>IF(N219="zníž. prenesená",J219,0)</f>
        <v>0</v>
      </c>
      <c r="BI219" s="102">
        <f>IF(N219="nulová",J219,0)</f>
        <v>0</v>
      </c>
      <c r="BJ219" s="16" t="s">
        <v>117</v>
      </c>
      <c r="BK219" s="102">
        <f>ROUND(I219*H219,2)</f>
        <v>0</v>
      </c>
      <c r="BL219" s="16" t="s">
        <v>172</v>
      </c>
      <c r="BM219" s="186" t="s">
        <v>371</v>
      </c>
    </row>
    <row r="220" spans="1:65" s="12" customFormat="1" ht="22.9" customHeight="1">
      <c r="B220" s="162"/>
      <c r="D220" s="163" t="s">
        <v>74</v>
      </c>
      <c r="E220" s="172" t="s">
        <v>372</v>
      </c>
      <c r="F220" s="172" t="s">
        <v>373</v>
      </c>
      <c r="I220" s="165"/>
      <c r="J220" s="173">
        <f>BK220</f>
        <v>0</v>
      </c>
      <c r="L220" s="162"/>
      <c r="M220" s="166"/>
      <c r="N220" s="167"/>
      <c r="O220" s="167"/>
      <c r="P220" s="168">
        <f>P221</f>
        <v>0</v>
      </c>
      <c r="Q220" s="167"/>
      <c r="R220" s="168">
        <f>R221</f>
        <v>0</v>
      </c>
      <c r="S220" s="167"/>
      <c r="T220" s="169">
        <f>T221</f>
        <v>0</v>
      </c>
      <c r="AR220" s="163" t="s">
        <v>83</v>
      </c>
      <c r="AT220" s="170" t="s">
        <v>74</v>
      </c>
      <c r="AU220" s="170" t="s">
        <v>83</v>
      </c>
      <c r="AY220" s="163" t="s">
        <v>166</v>
      </c>
      <c r="BK220" s="171">
        <f>BK221</f>
        <v>0</v>
      </c>
    </row>
    <row r="221" spans="1:65" s="2" customFormat="1" ht="33" customHeight="1">
      <c r="A221" s="33"/>
      <c r="B221" s="143"/>
      <c r="C221" s="174" t="s">
        <v>374</v>
      </c>
      <c r="D221" s="174" t="s">
        <v>168</v>
      </c>
      <c r="E221" s="175" t="s">
        <v>375</v>
      </c>
      <c r="F221" s="176" t="s">
        <v>376</v>
      </c>
      <c r="G221" s="177" t="s">
        <v>213</v>
      </c>
      <c r="H221" s="178">
        <v>1137.1500000000001</v>
      </c>
      <c r="I221" s="179"/>
      <c r="J221" s="180">
        <f>ROUND(I221*H221,2)</f>
        <v>0</v>
      </c>
      <c r="K221" s="181"/>
      <c r="L221" s="34"/>
      <c r="M221" s="182" t="s">
        <v>1</v>
      </c>
      <c r="N221" s="183" t="s">
        <v>41</v>
      </c>
      <c r="O221" s="62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6" t="s">
        <v>172</v>
      </c>
      <c r="AT221" s="186" t="s">
        <v>168</v>
      </c>
      <c r="AU221" s="186" t="s">
        <v>117</v>
      </c>
      <c r="AY221" s="16" t="s">
        <v>166</v>
      </c>
      <c r="BE221" s="102">
        <f>IF(N221="základná",J221,0)</f>
        <v>0</v>
      </c>
      <c r="BF221" s="102">
        <f>IF(N221="znížená",J221,0)</f>
        <v>0</v>
      </c>
      <c r="BG221" s="102">
        <f>IF(N221="zákl. prenesená",J221,0)</f>
        <v>0</v>
      </c>
      <c r="BH221" s="102">
        <f>IF(N221="zníž. prenesená",J221,0)</f>
        <v>0</v>
      </c>
      <c r="BI221" s="102">
        <f>IF(N221="nulová",J221,0)</f>
        <v>0</v>
      </c>
      <c r="BJ221" s="16" t="s">
        <v>117</v>
      </c>
      <c r="BK221" s="102">
        <f>ROUND(I221*H221,2)</f>
        <v>0</v>
      </c>
      <c r="BL221" s="16" t="s">
        <v>172</v>
      </c>
      <c r="BM221" s="186" t="s">
        <v>377</v>
      </c>
    </row>
    <row r="222" spans="1:65" s="12" customFormat="1" ht="25.9" customHeight="1">
      <c r="B222" s="162"/>
      <c r="D222" s="163" t="s">
        <v>74</v>
      </c>
      <c r="E222" s="164" t="s">
        <v>378</v>
      </c>
      <c r="F222" s="164" t="s">
        <v>379</v>
      </c>
      <c r="I222" s="165"/>
      <c r="J222" s="140">
        <f>BK222</f>
        <v>0</v>
      </c>
      <c r="L222" s="162"/>
      <c r="M222" s="166"/>
      <c r="N222" s="167"/>
      <c r="O222" s="167"/>
      <c r="P222" s="168">
        <f>SUM(P223:P225)</f>
        <v>0</v>
      </c>
      <c r="Q222" s="167"/>
      <c r="R222" s="168">
        <f>SUM(R223:R225)</f>
        <v>0</v>
      </c>
      <c r="S222" s="167"/>
      <c r="T222" s="169">
        <f>SUM(T223:T225)</f>
        <v>0</v>
      </c>
      <c r="AR222" s="163" t="s">
        <v>83</v>
      </c>
      <c r="AT222" s="170" t="s">
        <v>74</v>
      </c>
      <c r="AU222" s="170" t="s">
        <v>75</v>
      </c>
      <c r="AY222" s="163" t="s">
        <v>166</v>
      </c>
      <c r="BK222" s="171">
        <f>SUM(BK223:BK225)</f>
        <v>0</v>
      </c>
    </row>
    <row r="223" spans="1:65" s="2" customFormat="1" ht="62.65" customHeight="1">
      <c r="A223" s="33"/>
      <c r="B223" s="143"/>
      <c r="C223" s="174" t="s">
        <v>380</v>
      </c>
      <c r="D223" s="174" t="s">
        <v>168</v>
      </c>
      <c r="E223" s="175" t="s">
        <v>381</v>
      </c>
      <c r="F223" s="176" t="s">
        <v>382</v>
      </c>
      <c r="G223" s="177" t="s">
        <v>1</v>
      </c>
      <c r="H223" s="178">
        <v>0</v>
      </c>
      <c r="I223" s="179"/>
      <c r="J223" s="180">
        <f>ROUND(I223*H223,2)</f>
        <v>0</v>
      </c>
      <c r="K223" s="181"/>
      <c r="L223" s="34"/>
      <c r="M223" s="182" t="s">
        <v>1</v>
      </c>
      <c r="N223" s="183" t="s">
        <v>41</v>
      </c>
      <c r="O223" s="62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6" t="s">
        <v>172</v>
      </c>
      <c r="AT223" s="186" t="s">
        <v>168</v>
      </c>
      <c r="AU223" s="186" t="s">
        <v>83</v>
      </c>
      <c r="AY223" s="16" t="s">
        <v>166</v>
      </c>
      <c r="BE223" s="102">
        <f>IF(N223="základná",J223,0)</f>
        <v>0</v>
      </c>
      <c r="BF223" s="102">
        <f>IF(N223="znížená",J223,0)</f>
        <v>0</v>
      </c>
      <c r="BG223" s="102">
        <f>IF(N223="zákl. prenesená",J223,0)</f>
        <v>0</v>
      </c>
      <c r="BH223" s="102">
        <f>IF(N223="zníž. prenesená",J223,0)</f>
        <v>0</v>
      </c>
      <c r="BI223" s="102">
        <f>IF(N223="nulová",J223,0)</f>
        <v>0</v>
      </c>
      <c r="BJ223" s="16" t="s">
        <v>117</v>
      </c>
      <c r="BK223" s="102">
        <f>ROUND(I223*H223,2)</f>
        <v>0</v>
      </c>
      <c r="BL223" s="16" t="s">
        <v>172</v>
      </c>
      <c r="BM223" s="186" t="s">
        <v>427</v>
      </c>
    </row>
    <row r="224" spans="1:65" s="2" customFormat="1" ht="49.15" customHeight="1">
      <c r="A224" s="33"/>
      <c r="B224" s="143"/>
      <c r="C224" s="174"/>
      <c r="D224" s="174"/>
      <c r="E224" s="175"/>
      <c r="F224" s="176"/>
      <c r="G224" s="177"/>
      <c r="H224" s="178"/>
      <c r="I224" s="179"/>
      <c r="J224" s="180"/>
      <c r="K224" s="181"/>
      <c r="L224" s="34"/>
      <c r="M224" s="182"/>
      <c r="N224" s="183"/>
      <c r="O224" s="62"/>
      <c r="P224" s="184"/>
      <c r="Q224" s="184"/>
      <c r="R224" s="184"/>
      <c r="S224" s="184"/>
      <c r="T224" s="185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6"/>
      <c r="AT224" s="186"/>
      <c r="AU224" s="186"/>
      <c r="AY224" s="16"/>
      <c r="BE224" s="102"/>
      <c r="BF224" s="102"/>
      <c r="BG224" s="102"/>
      <c r="BH224" s="102"/>
      <c r="BI224" s="102"/>
      <c r="BJ224" s="16"/>
      <c r="BK224" s="102"/>
      <c r="BL224" s="16"/>
      <c r="BM224" s="186"/>
    </row>
    <row r="225" spans="1:63" s="2" customFormat="1" ht="204.75">
      <c r="A225" s="33"/>
      <c r="B225" s="34"/>
      <c r="C225" s="33"/>
      <c r="D225" s="188" t="s">
        <v>240</v>
      </c>
      <c r="E225" s="33"/>
      <c r="F225" s="215" t="s">
        <v>385</v>
      </c>
      <c r="G225" s="33"/>
      <c r="H225" s="33"/>
      <c r="I225" s="144"/>
      <c r="J225" s="33"/>
      <c r="K225" s="33"/>
      <c r="L225" s="34"/>
      <c r="M225" s="216"/>
      <c r="N225" s="217"/>
      <c r="O225" s="62"/>
      <c r="P225" s="62"/>
      <c r="Q225" s="62"/>
      <c r="R225" s="62"/>
      <c r="S225" s="62"/>
      <c r="T225" s="6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240</v>
      </c>
      <c r="AU225" s="16" t="s">
        <v>83</v>
      </c>
    </row>
    <row r="226" spans="1:63" s="2" customFormat="1" ht="49.9" customHeight="1">
      <c r="A226" s="33"/>
      <c r="B226" s="34"/>
      <c r="C226" s="33"/>
      <c r="D226" s="33"/>
      <c r="E226" s="164" t="s">
        <v>386</v>
      </c>
      <c r="F226" s="164" t="s">
        <v>387</v>
      </c>
      <c r="G226" s="33"/>
      <c r="H226" s="33"/>
      <c r="I226" s="33"/>
      <c r="J226" s="140">
        <f t="shared" ref="J226:J231" si="5">BK226</f>
        <v>0</v>
      </c>
      <c r="K226" s="33"/>
      <c r="L226" s="34"/>
      <c r="M226" s="216"/>
      <c r="N226" s="217"/>
      <c r="O226" s="62"/>
      <c r="P226" s="62"/>
      <c r="Q226" s="62"/>
      <c r="R226" s="62"/>
      <c r="S226" s="62"/>
      <c r="T226" s="6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74</v>
      </c>
      <c r="AU226" s="16" t="s">
        <v>75</v>
      </c>
      <c r="AY226" s="16" t="s">
        <v>388</v>
      </c>
      <c r="BK226" s="102">
        <f>SUM(BK227:BK231)</f>
        <v>0</v>
      </c>
    </row>
    <row r="227" spans="1:63" s="2" customFormat="1" ht="16.350000000000001" customHeight="1">
      <c r="A227" s="33"/>
      <c r="B227" s="34"/>
      <c r="C227" s="218" t="s">
        <v>1</v>
      </c>
      <c r="D227" s="218" t="s">
        <v>168</v>
      </c>
      <c r="E227" s="219" t="s">
        <v>1</v>
      </c>
      <c r="F227" s="220" t="s">
        <v>1</v>
      </c>
      <c r="G227" s="221" t="s">
        <v>1</v>
      </c>
      <c r="H227" s="222"/>
      <c r="I227" s="223"/>
      <c r="J227" s="224">
        <f t="shared" si="5"/>
        <v>0</v>
      </c>
      <c r="K227" s="225"/>
      <c r="L227" s="34"/>
      <c r="M227" s="226" t="s">
        <v>1</v>
      </c>
      <c r="N227" s="227" t="s">
        <v>41</v>
      </c>
      <c r="O227" s="62"/>
      <c r="P227" s="62"/>
      <c r="Q227" s="62"/>
      <c r="R227" s="62"/>
      <c r="S227" s="62"/>
      <c r="T227" s="6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388</v>
      </c>
      <c r="AU227" s="16" t="s">
        <v>83</v>
      </c>
      <c r="AY227" s="16" t="s">
        <v>388</v>
      </c>
      <c r="BE227" s="102">
        <f>IF(N227="základná",J227,0)</f>
        <v>0</v>
      </c>
      <c r="BF227" s="102">
        <f>IF(N227="znížená",J227,0)</f>
        <v>0</v>
      </c>
      <c r="BG227" s="102">
        <f>IF(N227="zákl. prenesená",J227,0)</f>
        <v>0</v>
      </c>
      <c r="BH227" s="102">
        <f>IF(N227="zníž. prenesená",J227,0)</f>
        <v>0</v>
      </c>
      <c r="BI227" s="102">
        <f>IF(N227="nulová",J227,0)</f>
        <v>0</v>
      </c>
      <c r="BJ227" s="16" t="s">
        <v>117</v>
      </c>
      <c r="BK227" s="102">
        <f>I227*H227</f>
        <v>0</v>
      </c>
    </row>
    <row r="228" spans="1:63" s="2" customFormat="1" ht="16.350000000000001" customHeight="1">
      <c r="A228" s="33"/>
      <c r="B228" s="34"/>
      <c r="C228" s="218" t="s">
        <v>1</v>
      </c>
      <c r="D228" s="218" t="s">
        <v>168</v>
      </c>
      <c r="E228" s="219" t="s">
        <v>1</v>
      </c>
      <c r="F228" s="220" t="s">
        <v>1</v>
      </c>
      <c r="G228" s="221" t="s">
        <v>1</v>
      </c>
      <c r="H228" s="222"/>
      <c r="I228" s="223"/>
      <c r="J228" s="224">
        <f t="shared" si="5"/>
        <v>0</v>
      </c>
      <c r="K228" s="225"/>
      <c r="L228" s="34"/>
      <c r="M228" s="226" t="s">
        <v>1</v>
      </c>
      <c r="N228" s="227" t="s">
        <v>41</v>
      </c>
      <c r="O228" s="62"/>
      <c r="P228" s="62"/>
      <c r="Q228" s="62"/>
      <c r="R228" s="62"/>
      <c r="S228" s="62"/>
      <c r="T228" s="6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388</v>
      </c>
      <c r="AU228" s="16" t="s">
        <v>83</v>
      </c>
      <c r="AY228" s="16" t="s">
        <v>388</v>
      </c>
      <c r="BE228" s="102">
        <f>IF(N228="základná",J228,0)</f>
        <v>0</v>
      </c>
      <c r="BF228" s="102">
        <f>IF(N228="znížená",J228,0)</f>
        <v>0</v>
      </c>
      <c r="BG228" s="102">
        <f>IF(N228="zákl. prenesená",J228,0)</f>
        <v>0</v>
      </c>
      <c r="BH228" s="102">
        <f>IF(N228="zníž. prenesená",J228,0)</f>
        <v>0</v>
      </c>
      <c r="BI228" s="102">
        <f>IF(N228="nulová",J228,0)</f>
        <v>0</v>
      </c>
      <c r="BJ228" s="16" t="s">
        <v>117</v>
      </c>
      <c r="BK228" s="102">
        <f>I228*H228</f>
        <v>0</v>
      </c>
    </row>
    <row r="229" spans="1:63" s="2" customFormat="1" ht="16.350000000000001" customHeight="1">
      <c r="A229" s="33"/>
      <c r="B229" s="34"/>
      <c r="C229" s="218" t="s">
        <v>1</v>
      </c>
      <c r="D229" s="218" t="s">
        <v>168</v>
      </c>
      <c r="E229" s="219" t="s">
        <v>1</v>
      </c>
      <c r="F229" s="220" t="s">
        <v>1</v>
      </c>
      <c r="G229" s="221" t="s">
        <v>1</v>
      </c>
      <c r="H229" s="222"/>
      <c r="I229" s="223"/>
      <c r="J229" s="224">
        <f t="shared" si="5"/>
        <v>0</v>
      </c>
      <c r="K229" s="225"/>
      <c r="L229" s="34"/>
      <c r="M229" s="226" t="s">
        <v>1</v>
      </c>
      <c r="N229" s="227" t="s">
        <v>41</v>
      </c>
      <c r="O229" s="62"/>
      <c r="P229" s="62"/>
      <c r="Q229" s="62"/>
      <c r="R229" s="62"/>
      <c r="S229" s="62"/>
      <c r="T229" s="6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388</v>
      </c>
      <c r="AU229" s="16" t="s">
        <v>83</v>
      </c>
      <c r="AY229" s="16" t="s">
        <v>388</v>
      </c>
      <c r="BE229" s="102">
        <f>IF(N229="základná",J229,0)</f>
        <v>0</v>
      </c>
      <c r="BF229" s="102">
        <f>IF(N229="znížená",J229,0)</f>
        <v>0</v>
      </c>
      <c r="BG229" s="102">
        <f>IF(N229="zákl. prenesená",J229,0)</f>
        <v>0</v>
      </c>
      <c r="BH229" s="102">
        <f>IF(N229="zníž. prenesená",J229,0)</f>
        <v>0</v>
      </c>
      <c r="BI229" s="102">
        <f>IF(N229="nulová",J229,0)</f>
        <v>0</v>
      </c>
      <c r="BJ229" s="16" t="s">
        <v>117</v>
      </c>
      <c r="BK229" s="102">
        <f>I229*H229</f>
        <v>0</v>
      </c>
    </row>
    <row r="230" spans="1:63" s="2" customFormat="1" ht="16.350000000000001" customHeight="1">
      <c r="A230" s="33"/>
      <c r="B230" s="34"/>
      <c r="C230" s="218" t="s">
        <v>1</v>
      </c>
      <c r="D230" s="218" t="s">
        <v>168</v>
      </c>
      <c r="E230" s="219" t="s">
        <v>1</v>
      </c>
      <c r="F230" s="220" t="s">
        <v>1</v>
      </c>
      <c r="G230" s="221" t="s">
        <v>1</v>
      </c>
      <c r="H230" s="222"/>
      <c r="I230" s="223"/>
      <c r="J230" s="224">
        <f t="shared" si="5"/>
        <v>0</v>
      </c>
      <c r="K230" s="225"/>
      <c r="L230" s="34"/>
      <c r="M230" s="226" t="s">
        <v>1</v>
      </c>
      <c r="N230" s="227" t="s">
        <v>41</v>
      </c>
      <c r="O230" s="62"/>
      <c r="P230" s="62"/>
      <c r="Q230" s="62"/>
      <c r="R230" s="62"/>
      <c r="S230" s="62"/>
      <c r="T230" s="6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388</v>
      </c>
      <c r="AU230" s="16" t="s">
        <v>83</v>
      </c>
      <c r="AY230" s="16" t="s">
        <v>388</v>
      </c>
      <c r="BE230" s="102">
        <f>IF(N230="základná",J230,0)</f>
        <v>0</v>
      </c>
      <c r="BF230" s="102">
        <f>IF(N230="znížená",J230,0)</f>
        <v>0</v>
      </c>
      <c r="BG230" s="102">
        <f>IF(N230="zákl. prenesená",J230,0)</f>
        <v>0</v>
      </c>
      <c r="BH230" s="102">
        <f>IF(N230="zníž. prenesená",J230,0)</f>
        <v>0</v>
      </c>
      <c r="BI230" s="102">
        <f>IF(N230="nulová",J230,0)</f>
        <v>0</v>
      </c>
      <c r="BJ230" s="16" t="s">
        <v>117</v>
      </c>
      <c r="BK230" s="102">
        <f>I230*H230</f>
        <v>0</v>
      </c>
    </row>
    <row r="231" spans="1:63" s="2" customFormat="1" ht="16.350000000000001" customHeight="1">
      <c r="A231" s="33"/>
      <c r="B231" s="34"/>
      <c r="C231" s="218" t="s">
        <v>1</v>
      </c>
      <c r="D231" s="218" t="s">
        <v>168</v>
      </c>
      <c r="E231" s="219" t="s">
        <v>1</v>
      </c>
      <c r="F231" s="220" t="s">
        <v>1</v>
      </c>
      <c r="G231" s="221" t="s">
        <v>1</v>
      </c>
      <c r="H231" s="222"/>
      <c r="I231" s="223"/>
      <c r="J231" s="224">
        <f t="shared" si="5"/>
        <v>0</v>
      </c>
      <c r="K231" s="225"/>
      <c r="L231" s="34"/>
      <c r="M231" s="226" t="s">
        <v>1</v>
      </c>
      <c r="N231" s="227" t="s">
        <v>41</v>
      </c>
      <c r="O231" s="228"/>
      <c r="P231" s="228"/>
      <c r="Q231" s="228"/>
      <c r="R231" s="228"/>
      <c r="S231" s="228"/>
      <c r="T231" s="229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388</v>
      </c>
      <c r="AU231" s="16" t="s">
        <v>83</v>
      </c>
      <c r="AY231" s="16" t="s">
        <v>388</v>
      </c>
      <c r="BE231" s="102">
        <f>IF(N231="základná",J231,0)</f>
        <v>0</v>
      </c>
      <c r="BF231" s="102">
        <f>IF(N231="znížená",J231,0)</f>
        <v>0</v>
      </c>
      <c r="BG231" s="102">
        <f>IF(N231="zákl. prenesená",J231,0)</f>
        <v>0</v>
      </c>
      <c r="BH231" s="102">
        <f>IF(N231="zníž. prenesená",J231,0)</f>
        <v>0</v>
      </c>
      <c r="BI231" s="102">
        <f>IF(N231="nulová",J231,0)</f>
        <v>0</v>
      </c>
      <c r="BJ231" s="16" t="s">
        <v>117</v>
      </c>
      <c r="BK231" s="102">
        <f>I231*H231</f>
        <v>0</v>
      </c>
    </row>
    <row r="232" spans="1:63" s="2" customFormat="1" ht="6.95" customHeight="1">
      <c r="A232" s="33"/>
      <c r="B232" s="51"/>
      <c r="C232" s="52"/>
      <c r="D232" s="52"/>
      <c r="E232" s="52"/>
      <c r="F232" s="52"/>
      <c r="G232" s="52"/>
      <c r="H232" s="52"/>
      <c r="I232" s="52"/>
      <c r="J232" s="52"/>
      <c r="K232" s="52"/>
      <c r="L232" s="34"/>
      <c r="M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</row>
  </sheetData>
  <autoFilter ref="C133:K231" xr:uid="{00000000-0009-0000-0000-000002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27:D232" xr:uid="{00000000-0002-0000-0200-000000000000}">
      <formula1>"K, M"</formula1>
    </dataValidation>
    <dataValidation type="list" allowBlank="1" showInputMessage="1" showErrorMessage="1" error="Povolené sú hodnoty základná, znížená, nulová." sqref="N227:N232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1"/>
  <sheetViews>
    <sheetView showGridLines="0" topLeftCell="A187" workbookViewId="0">
      <selection activeCell="Z194" sqref="Z19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90</v>
      </c>
      <c r="AZ2" s="109" t="s">
        <v>115</v>
      </c>
      <c r="BA2" s="109" t="s">
        <v>1</v>
      </c>
      <c r="BB2" s="109" t="s">
        <v>1</v>
      </c>
      <c r="BC2" s="109" t="s">
        <v>389</v>
      </c>
      <c r="BD2" s="109" t="s">
        <v>117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9" t="s">
        <v>118</v>
      </c>
      <c r="BA3" s="109" t="s">
        <v>1</v>
      </c>
      <c r="BB3" s="109" t="s">
        <v>1</v>
      </c>
      <c r="BC3" s="109" t="s">
        <v>428</v>
      </c>
      <c r="BD3" s="109" t="s">
        <v>117</v>
      </c>
    </row>
    <row r="4" spans="1:5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  <c r="AZ4" s="109" t="s">
        <v>121</v>
      </c>
      <c r="BA4" s="109" t="s">
        <v>1</v>
      </c>
      <c r="BB4" s="109" t="s">
        <v>1</v>
      </c>
      <c r="BC4" s="109" t="s">
        <v>189</v>
      </c>
      <c r="BD4" s="109" t="s">
        <v>117</v>
      </c>
    </row>
    <row r="5" spans="1:56" s="1" customFormat="1" ht="6.95" customHeight="1">
      <c r="B5" s="19"/>
      <c r="L5" s="19"/>
      <c r="AZ5" s="109" t="s">
        <v>276</v>
      </c>
      <c r="BA5" s="109" t="s">
        <v>1</v>
      </c>
      <c r="BB5" s="109" t="s">
        <v>1</v>
      </c>
      <c r="BC5" s="109" t="s">
        <v>428</v>
      </c>
      <c r="BD5" s="109" t="s">
        <v>117</v>
      </c>
    </row>
    <row r="6" spans="1:56" s="1" customFormat="1" ht="12" customHeight="1">
      <c r="B6" s="19"/>
      <c r="D6" s="26" t="s">
        <v>15</v>
      </c>
      <c r="L6" s="19"/>
      <c r="AZ6" s="109" t="s">
        <v>123</v>
      </c>
      <c r="BA6" s="109" t="s">
        <v>1</v>
      </c>
      <c r="BB6" s="109" t="s">
        <v>1</v>
      </c>
      <c r="BC6" s="109" t="s">
        <v>75</v>
      </c>
      <c r="BD6" s="109" t="s">
        <v>117</v>
      </c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  <c r="AZ7" s="109" t="s">
        <v>125</v>
      </c>
      <c r="BA7" s="109" t="s">
        <v>1</v>
      </c>
      <c r="BB7" s="109" t="s">
        <v>1</v>
      </c>
      <c r="BC7" s="109" t="s">
        <v>429</v>
      </c>
      <c r="BD7" s="109" t="s">
        <v>117</v>
      </c>
    </row>
    <row r="8" spans="1:5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1" t="s">
        <v>430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J107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ROUND((ROUND((SUM(BE107:BE114) + SUM(BE134:BE194)),  2) + SUM(BE196:BE200)), 2)</f>
        <v>0</v>
      </c>
      <c r="G35" s="117"/>
      <c r="H35" s="117"/>
      <c r="I35" s="118">
        <v>0.2</v>
      </c>
      <c r="J35" s="116">
        <f>ROUND((ROUND(((SUM(BE107:BE114) + SUM(BE134:BE194))*I35),  2) + (SUM(BE196:BE200)*I35)),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ROUND((ROUND((SUM(BF107:BF114) + SUM(BF134:BF194)),  2) + SUM(BF196:BF200)), 2)</f>
        <v>0</v>
      </c>
      <c r="G36" s="117"/>
      <c r="H36" s="117"/>
      <c r="I36" s="118">
        <v>0.2</v>
      </c>
      <c r="J36" s="116">
        <f>ROUND((ROUND(((SUM(BF107:BF114) + SUM(BF134:BF194))*I36),  2) + (SUM(BF196:BF200)*I36)),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ROUND((ROUND((SUM(BG107:BG114) + SUM(BG134:BG194)),  2) + SUM(BG196:BG200)),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ROUND((ROUND((SUM(BH107:BH114) + SUM(BH134:BH194)),  2) + SUM(BH196:BH200)),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ROUND((ROUND((SUM(BI107:BI114) + SUM(BI134:BI194)),  2) + SUM(BI196:BI200)),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03 - ČASŤ 03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1:65" s="10" customFormat="1" ht="19.899999999999999" customHeight="1">
      <c r="B98" s="135"/>
      <c r="D98" s="136" t="s">
        <v>136</v>
      </c>
      <c r="E98" s="137"/>
      <c r="F98" s="137"/>
      <c r="G98" s="137"/>
      <c r="H98" s="137"/>
      <c r="I98" s="137"/>
      <c r="J98" s="138">
        <f>J136</f>
        <v>0</v>
      </c>
      <c r="L98" s="135"/>
    </row>
    <row r="99" spans="1:65" s="10" customFormat="1" ht="19.899999999999999" customHeight="1">
      <c r="B99" s="135"/>
      <c r="D99" s="136" t="s">
        <v>431</v>
      </c>
      <c r="E99" s="137"/>
      <c r="F99" s="137"/>
      <c r="G99" s="137"/>
      <c r="H99" s="137"/>
      <c r="I99" s="137"/>
      <c r="J99" s="138">
        <f>J152</f>
        <v>0</v>
      </c>
      <c r="L99" s="135"/>
    </row>
    <row r="100" spans="1:65" s="10" customFormat="1" ht="19.899999999999999" customHeight="1">
      <c r="B100" s="135"/>
      <c r="D100" s="136" t="s">
        <v>137</v>
      </c>
      <c r="E100" s="137"/>
      <c r="F100" s="137"/>
      <c r="G100" s="137"/>
      <c r="H100" s="137"/>
      <c r="I100" s="137"/>
      <c r="J100" s="138">
        <f>J155</f>
        <v>0</v>
      </c>
      <c r="L100" s="135"/>
    </row>
    <row r="101" spans="1:65" s="10" customFormat="1" ht="19.899999999999999" customHeight="1">
      <c r="B101" s="135"/>
      <c r="D101" s="136" t="s">
        <v>139</v>
      </c>
      <c r="E101" s="137"/>
      <c r="F101" s="137"/>
      <c r="G101" s="137"/>
      <c r="H101" s="137"/>
      <c r="I101" s="137"/>
      <c r="J101" s="138">
        <f>J170</f>
        <v>0</v>
      </c>
      <c r="L101" s="135"/>
    </row>
    <row r="102" spans="1:65" s="10" customFormat="1" ht="19.899999999999999" customHeight="1">
      <c r="B102" s="135"/>
      <c r="D102" s="136" t="s">
        <v>140</v>
      </c>
      <c r="E102" s="137"/>
      <c r="F102" s="137"/>
      <c r="G102" s="137"/>
      <c r="H102" s="137"/>
      <c r="I102" s="137"/>
      <c r="J102" s="138">
        <f>J189</f>
        <v>0</v>
      </c>
      <c r="L102" s="135"/>
    </row>
    <row r="103" spans="1:65" s="9" customFormat="1" ht="24.95" customHeight="1">
      <c r="B103" s="131"/>
      <c r="D103" s="132" t="s">
        <v>141</v>
      </c>
      <c r="E103" s="133"/>
      <c r="F103" s="133"/>
      <c r="G103" s="133"/>
      <c r="H103" s="133"/>
      <c r="I103" s="133"/>
      <c r="J103" s="134">
        <f>J191</f>
        <v>0</v>
      </c>
      <c r="L103" s="131"/>
    </row>
    <row r="104" spans="1:65" s="9" customFormat="1" ht="21.75" customHeight="1">
      <c r="B104" s="131"/>
      <c r="D104" s="139" t="s">
        <v>142</v>
      </c>
      <c r="J104" s="140">
        <f>J195</f>
        <v>0</v>
      </c>
      <c r="L104" s="131"/>
    </row>
    <row r="105" spans="1:65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29.25" customHeight="1">
      <c r="A107" s="33"/>
      <c r="B107" s="34"/>
      <c r="C107" s="130" t="s">
        <v>143</v>
      </c>
      <c r="D107" s="33"/>
      <c r="E107" s="33"/>
      <c r="F107" s="33"/>
      <c r="G107" s="33"/>
      <c r="H107" s="33"/>
      <c r="I107" s="33"/>
      <c r="J107" s="141">
        <f>ROUND(J108 + J109 + J110 + J111 + J112 + J113,2)</f>
        <v>0</v>
      </c>
      <c r="K107" s="33"/>
      <c r="L107" s="46"/>
      <c r="N107" s="142" t="s">
        <v>39</v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18" customHeight="1">
      <c r="A108" s="33"/>
      <c r="B108" s="143"/>
      <c r="C108" s="144"/>
      <c r="D108" s="278" t="s">
        <v>144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ref="BE108:BE113" si="0">IF(N108="základná",J108,0)</f>
        <v>0</v>
      </c>
      <c r="BF108" s="150">
        <f t="shared" ref="BF108:BF113" si="1">IF(N108="znížená",J108,0)</f>
        <v>0</v>
      </c>
      <c r="BG108" s="150">
        <f t="shared" ref="BG108:BG113" si="2">IF(N108="zákl. prenesená",J108,0)</f>
        <v>0</v>
      </c>
      <c r="BH108" s="150">
        <f t="shared" ref="BH108:BH113" si="3">IF(N108="zníž. prenesená",J108,0)</f>
        <v>0</v>
      </c>
      <c r="BI108" s="150">
        <f t="shared" ref="BI108:BI113" si="4">IF(N108="nulová",J108,0)</f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146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78" t="s">
        <v>147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145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278" t="s">
        <v>148</v>
      </c>
      <c r="E111" s="286"/>
      <c r="F111" s="286"/>
      <c r="G111" s="144"/>
      <c r="H111" s="144"/>
      <c r="I111" s="144"/>
      <c r="J111" s="98"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145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117</v>
      </c>
      <c r="BK111" s="147"/>
      <c r="BL111" s="147"/>
      <c r="BM111" s="147"/>
    </row>
    <row r="112" spans="1:65" s="2" customFormat="1" ht="18" customHeight="1">
      <c r="A112" s="33"/>
      <c r="B112" s="143"/>
      <c r="C112" s="144"/>
      <c r="D112" s="278" t="s">
        <v>149</v>
      </c>
      <c r="E112" s="286"/>
      <c r="F112" s="286"/>
      <c r="G112" s="144"/>
      <c r="H112" s="144"/>
      <c r="I112" s="144"/>
      <c r="J112" s="98">
        <v>0</v>
      </c>
      <c r="K112" s="144"/>
      <c r="L112" s="146"/>
      <c r="M112" s="147"/>
      <c r="N112" s="148" t="s">
        <v>41</v>
      </c>
      <c r="O112" s="147"/>
      <c r="P112" s="147"/>
      <c r="Q112" s="147"/>
      <c r="R112" s="147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9" t="s">
        <v>145</v>
      </c>
      <c r="AZ112" s="147"/>
      <c r="BA112" s="147"/>
      <c r="BB112" s="147"/>
      <c r="BC112" s="147"/>
      <c r="BD112" s="147"/>
      <c r="BE112" s="150">
        <f t="shared" si="0"/>
        <v>0</v>
      </c>
      <c r="BF112" s="150">
        <f t="shared" si="1"/>
        <v>0</v>
      </c>
      <c r="BG112" s="150">
        <f t="shared" si="2"/>
        <v>0</v>
      </c>
      <c r="BH112" s="150">
        <f t="shared" si="3"/>
        <v>0</v>
      </c>
      <c r="BI112" s="150">
        <f t="shared" si="4"/>
        <v>0</v>
      </c>
      <c r="BJ112" s="149" t="s">
        <v>117</v>
      </c>
      <c r="BK112" s="147"/>
      <c r="BL112" s="147"/>
      <c r="BM112" s="147"/>
    </row>
    <row r="113" spans="1:65" s="2" customFormat="1" ht="18" customHeight="1">
      <c r="A113" s="33"/>
      <c r="B113" s="143"/>
      <c r="C113" s="144"/>
      <c r="D113" s="145" t="s">
        <v>150</v>
      </c>
      <c r="E113" s="144"/>
      <c r="F113" s="144"/>
      <c r="G113" s="144"/>
      <c r="H113" s="144"/>
      <c r="I113" s="144"/>
      <c r="J113" s="98">
        <f>ROUND(J30*T113,2)</f>
        <v>0</v>
      </c>
      <c r="K113" s="144"/>
      <c r="L113" s="146"/>
      <c r="M113" s="147"/>
      <c r="N113" s="148" t="s">
        <v>41</v>
      </c>
      <c r="O113" s="147"/>
      <c r="P113" s="147"/>
      <c r="Q113" s="147"/>
      <c r="R113" s="147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9" t="s">
        <v>151</v>
      </c>
      <c r="AZ113" s="147"/>
      <c r="BA113" s="147"/>
      <c r="BB113" s="147"/>
      <c r="BC113" s="147"/>
      <c r="BD113" s="147"/>
      <c r="BE113" s="150">
        <f t="shared" si="0"/>
        <v>0</v>
      </c>
      <c r="BF113" s="150">
        <f t="shared" si="1"/>
        <v>0</v>
      </c>
      <c r="BG113" s="150">
        <f t="shared" si="2"/>
        <v>0</v>
      </c>
      <c r="BH113" s="150">
        <f t="shared" si="3"/>
        <v>0</v>
      </c>
      <c r="BI113" s="150">
        <f t="shared" si="4"/>
        <v>0</v>
      </c>
      <c r="BJ113" s="149" t="s">
        <v>117</v>
      </c>
      <c r="BK113" s="147"/>
      <c r="BL113" s="147"/>
      <c r="BM113" s="147"/>
    </row>
    <row r="114" spans="1:65" s="2" customForma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9.25" customHeight="1">
      <c r="A115" s="33"/>
      <c r="B115" s="34"/>
      <c r="C115" s="106" t="s">
        <v>114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65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4.95" customHeight="1">
      <c r="A121" s="33"/>
      <c r="B121" s="34"/>
      <c r="C121" s="20" t="s">
        <v>152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2" customHeight="1">
      <c r="A123" s="33"/>
      <c r="B123" s="34"/>
      <c r="C123" s="26" t="s">
        <v>15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6.25" customHeight="1">
      <c r="A124" s="33"/>
      <c r="B124" s="34"/>
      <c r="C124" s="33"/>
      <c r="D124" s="33"/>
      <c r="E124" s="287" t="str">
        <f>E7</f>
        <v>REVITALIZÁCIA A OBNOVA VEREJNYCH PRIESTRANSTIEV ULIC M.TILLNERA A F.MALOVANEHO V MALACKACH</v>
      </c>
      <c r="F124" s="288"/>
      <c r="G124" s="288"/>
      <c r="H124" s="288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127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81" t="str">
        <f>E9</f>
        <v>03 - ČASŤ 03</v>
      </c>
      <c r="F126" s="289"/>
      <c r="G126" s="289"/>
      <c r="H126" s="28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19</v>
      </c>
      <c r="D128" s="33"/>
      <c r="E128" s="33"/>
      <c r="F128" s="24" t="str">
        <f>F12</f>
        <v>Malacky</v>
      </c>
      <c r="G128" s="33"/>
      <c r="H128" s="33"/>
      <c r="I128" s="26" t="s">
        <v>21</v>
      </c>
      <c r="J128" s="59" t="str">
        <f>IF(J12="","",J12)</f>
        <v>22. 2. 2022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23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51"/>
      <c r="B133" s="152"/>
      <c r="C133" s="153" t="s">
        <v>153</v>
      </c>
      <c r="D133" s="154" t="s">
        <v>60</v>
      </c>
      <c r="E133" s="154" t="s">
        <v>56</v>
      </c>
      <c r="F133" s="154" t="s">
        <v>57</v>
      </c>
      <c r="G133" s="154" t="s">
        <v>154</v>
      </c>
      <c r="H133" s="154" t="s">
        <v>155</v>
      </c>
      <c r="I133" s="154" t="s">
        <v>156</v>
      </c>
      <c r="J133" s="155" t="s">
        <v>132</v>
      </c>
      <c r="K133" s="156" t="s">
        <v>157</v>
      </c>
      <c r="L133" s="157"/>
      <c r="M133" s="66" t="s">
        <v>1</v>
      </c>
      <c r="N133" s="67" t="s">
        <v>39</v>
      </c>
      <c r="O133" s="67" t="s">
        <v>158</v>
      </c>
      <c r="P133" s="67" t="s">
        <v>159</v>
      </c>
      <c r="Q133" s="67" t="s">
        <v>160</v>
      </c>
      <c r="R133" s="67" t="s">
        <v>161</v>
      </c>
      <c r="S133" s="67" t="s">
        <v>162</v>
      </c>
      <c r="T133" s="68" t="s">
        <v>163</v>
      </c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</row>
    <row r="134" spans="1:65" s="2" customFormat="1" ht="22.9" customHeight="1">
      <c r="A134" s="33"/>
      <c r="B134" s="34"/>
      <c r="C134" s="73" t="s">
        <v>129</v>
      </c>
      <c r="D134" s="33"/>
      <c r="E134" s="33"/>
      <c r="F134" s="33"/>
      <c r="G134" s="33"/>
      <c r="H134" s="33"/>
      <c r="I134" s="33"/>
      <c r="J134" s="158">
        <f>BK134</f>
        <v>0</v>
      </c>
      <c r="K134" s="33"/>
      <c r="L134" s="34"/>
      <c r="M134" s="69"/>
      <c r="N134" s="60"/>
      <c r="O134" s="70"/>
      <c r="P134" s="159">
        <f>P135+P191+P195</f>
        <v>0</v>
      </c>
      <c r="Q134" s="70"/>
      <c r="R134" s="159">
        <f>R135+R191+R195</f>
        <v>523.20756549999999</v>
      </c>
      <c r="S134" s="70"/>
      <c r="T134" s="160">
        <f>T135+T191+T195</f>
        <v>276.95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74</v>
      </c>
      <c r="AU134" s="16" t="s">
        <v>134</v>
      </c>
      <c r="BK134" s="161">
        <f>BK135+BK191+BK195</f>
        <v>0</v>
      </c>
    </row>
    <row r="135" spans="1:65" s="12" customFormat="1" ht="25.9" customHeight="1">
      <c r="B135" s="162"/>
      <c r="D135" s="163" t="s">
        <v>74</v>
      </c>
      <c r="E135" s="164" t="s">
        <v>164</v>
      </c>
      <c r="F135" s="164" t="s">
        <v>165</v>
      </c>
      <c r="I135" s="165"/>
      <c r="J135" s="140">
        <f>BK135</f>
        <v>0</v>
      </c>
      <c r="L135" s="162"/>
      <c r="M135" s="166"/>
      <c r="N135" s="167"/>
      <c r="O135" s="167"/>
      <c r="P135" s="168">
        <f>P136+P152+P155+P170+P189</f>
        <v>0</v>
      </c>
      <c r="Q135" s="167"/>
      <c r="R135" s="168">
        <f>R136+R152+R155+R170+R189</f>
        <v>523.20756549999999</v>
      </c>
      <c r="S135" s="167"/>
      <c r="T135" s="169">
        <f>T136+T152+T155+T170+T189</f>
        <v>276.95</v>
      </c>
      <c r="AR135" s="163" t="s">
        <v>83</v>
      </c>
      <c r="AT135" s="170" t="s">
        <v>74</v>
      </c>
      <c r="AU135" s="170" t="s">
        <v>75</v>
      </c>
      <c r="AY135" s="163" t="s">
        <v>166</v>
      </c>
      <c r="BK135" s="171">
        <f>BK136+BK152+BK155+BK170+BK189</f>
        <v>0</v>
      </c>
    </row>
    <row r="136" spans="1:65" s="12" customFormat="1" ht="22.9" customHeight="1">
      <c r="B136" s="162"/>
      <c r="D136" s="163" t="s">
        <v>74</v>
      </c>
      <c r="E136" s="172" t="s">
        <v>83</v>
      </c>
      <c r="F136" s="172" t="s">
        <v>167</v>
      </c>
      <c r="I136" s="165"/>
      <c r="J136" s="173">
        <f>BK136</f>
        <v>0</v>
      </c>
      <c r="L136" s="162"/>
      <c r="M136" s="166"/>
      <c r="N136" s="167"/>
      <c r="O136" s="167"/>
      <c r="P136" s="168">
        <f>SUM(P137:P151)</f>
        <v>0</v>
      </c>
      <c r="Q136" s="167"/>
      <c r="R136" s="168">
        <f>SUM(R137:R151)</f>
        <v>1.0043E-2</v>
      </c>
      <c r="S136" s="167"/>
      <c r="T136" s="169">
        <f>SUM(T137:T151)</f>
        <v>276.95</v>
      </c>
      <c r="AR136" s="163" t="s">
        <v>83</v>
      </c>
      <c r="AT136" s="170" t="s">
        <v>74</v>
      </c>
      <c r="AU136" s="170" t="s">
        <v>83</v>
      </c>
      <c r="AY136" s="163" t="s">
        <v>166</v>
      </c>
      <c r="BK136" s="171">
        <f>SUM(BK137:BK151)</f>
        <v>0</v>
      </c>
    </row>
    <row r="137" spans="1:65" s="2" customFormat="1" ht="33" customHeight="1">
      <c r="A137" s="33"/>
      <c r="B137" s="143"/>
      <c r="C137" s="174" t="s">
        <v>83</v>
      </c>
      <c r="D137" s="174" t="s">
        <v>168</v>
      </c>
      <c r="E137" s="175" t="s">
        <v>169</v>
      </c>
      <c r="F137" s="176" t="s">
        <v>170</v>
      </c>
      <c r="G137" s="177" t="s">
        <v>171</v>
      </c>
      <c r="H137" s="178">
        <v>290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0.23499999999999999</v>
      </c>
      <c r="T137" s="185">
        <f>S137*H137</f>
        <v>68.149999999999991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117</v>
      </c>
      <c r="AY137" s="16" t="s">
        <v>166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117</v>
      </c>
      <c r="BK137" s="102">
        <f>ROUND(I137*H137,2)</f>
        <v>0</v>
      </c>
      <c r="BL137" s="16" t="s">
        <v>172</v>
      </c>
      <c r="BM137" s="186" t="s">
        <v>173</v>
      </c>
    </row>
    <row r="138" spans="1:65" s="13" customFormat="1">
      <c r="B138" s="187"/>
      <c r="D138" s="188" t="s">
        <v>174</v>
      </c>
      <c r="E138" s="189" t="s">
        <v>1</v>
      </c>
      <c r="F138" s="190" t="s">
        <v>428</v>
      </c>
      <c r="H138" s="191">
        <v>290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174</v>
      </c>
      <c r="AU138" s="189" t="s">
        <v>117</v>
      </c>
      <c r="AV138" s="13" t="s">
        <v>117</v>
      </c>
      <c r="AW138" s="13" t="s">
        <v>30</v>
      </c>
      <c r="AX138" s="13" t="s">
        <v>75</v>
      </c>
      <c r="AY138" s="189" t="s">
        <v>166</v>
      </c>
    </row>
    <row r="139" spans="1:65" s="14" customFormat="1">
      <c r="B139" s="196"/>
      <c r="D139" s="188" t="s">
        <v>174</v>
      </c>
      <c r="E139" s="197" t="s">
        <v>118</v>
      </c>
      <c r="F139" s="198" t="s">
        <v>175</v>
      </c>
      <c r="H139" s="199">
        <v>290</v>
      </c>
      <c r="I139" s="200"/>
      <c r="L139" s="196"/>
      <c r="M139" s="201"/>
      <c r="N139" s="202"/>
      <c r="O139" s="202"/>
      <c r="P139" s="202"/>
      <c r="Q139" s="202"/>
      <c r="R139" s="202"/>
      <c r="S139" s="202"/>
      <c r="T139" s="203"/>
      <c r="AT139" s="197" t="s">
        <v>174</v>
      </c>
      <c r="AU139" s="197" t="s">
        <v>117</v>
      </c>
      <c r="AV139" s="14" t="s">
        <v>172</v>
      </c>
      <c r="AW139" s="14" t="s">
        <v>30</v>
      </c>
      <c r="AX139" s="14" t="s">
        <v>83</v>
      </c>
      <c r="AY139" s="197" t="s">
        <v>166</v>
      </c>
    </row>
    <row r="140" spans="1:65" s="2" customFormat="1" ht="33" customHeight="1">
      <c r="A140" s="33"/>
      <c r="B140" s="143"/>
      <c r="C140" s="174" t="s">
        <v>117</v>
      </c>
      <c r="D140" s="174" t="s">
        <v>168</v>
      </c>
      <c r="E140" s="175" t="s">
        <v>176</v>
      </c>
      <c r="F140" s="176" t="s">
        <v>177</v>
      </c>
      <c r="G140" s="177" t="s">
        <v>171</v>
      </c>
      <c r="H140" s="178">
        <v>290</v>
      </c>
      <c r="I140" s="179"/>
      <c r="J140" s="180">
        <f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>O140*H140</f>
        <v>0</v>
      </c>
      <c r="Q140" s="184">
        <v>0</v>
      </c>
      <c r="R140" s="184">
        <f>Q140*H140</f>
        <v>0</v>
      </c>
      <c r="S140" s="184">
        <v>0.5</v>
      </c>
      <c r="T140" s="185">
        <f>S140*H140</f>
        <v>145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117</v>
      </c>
      <c r="AY140" s="16" t="s">
        <v>166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117</v>
      </c>
      <c r="BK140" s="102">
        <f>ROUND(I140*H140,2)</f>
        <v>0</v>
      </c>
      <c r="BL140" s="16" t="s">
        <v>172</v>
      </c>
      <c r="BM140" s="186" t="s">
        <v>178</v>
      </c>
    </row>
    <row r="141" spans="1:65" s="13" customFormat="1">
      <c r="B141" s="187"/>
      <c r="D141" s="188" t="s">
        <v>174</v>
      </c>
      <c r="E141" s="189" t="s">
        <v>1</v>
      </c>
      <c r="F141" s="190" t="s">
        <v>118</v>
      </c>
      <c r="H141" s="191">
        <v>290</v>
      </c>
      <c r="I141" s="192"/>
      <c r="L141" s="187"/>
      <c r="M141" s="193"/>
      <c r="N141" s="194"/>
      <c r="O141" s="194"/>
      <c r="P141" s="194"/>
      <c r="Q141" s="194"/>
      <c r="R141" s="194"/>
      <c r="S141" s="194"/>
      <c r="T141" s="195"/>
      <c r="AT141" s="189" t="s">
        <v>174</v>
      </c>
      <c r="AU141" s="189" t="s">
        <v>117</v>
      </c>
      <c r="AV141" s="13" t="s">
        <v>117</v>
      </c>
      <c r="AW141" s="13" t="s">
        <v>30</v>
      </c>
      <c r="AX141" s="13" t="s">
        <v>83</v>
      </c>
      <c r="AY141" s="189" t="s">
        <v>166</v>
      </c>
    </row>
    <row r="142" spans="1:65" s="2" customFormat="1" ht="24.2" customHeight="1">
      <c r="A142" s="33"/>
      <c r="B142" s="143"/>
      <c r="C142" s="174" t="s">
        <v>179</v>
      </c>
      <c r="D142" s="174" t="s">
        <v>168</v>
      </c>
      <c r="E142" s="175" t="s">
        <v>180</v>
      </c>
      <c r="F142" s="176" t="s">
        <v>181</v>
      </c>
      <c r="G142" s="177" t="s">
        <v>182</v>
      </c>
      <c r="H142" s="178">
        <v>220</v>
      </c>
      <c r="I142" s="179"/>
      <c r="J142" s="180">
        <f>ROUND(I142*H142,2)</f>
        <v>0</v>
      </c>
      <c r="K142" s="181"/>
      <c r="L142" s="34"/>
      <c r="M142" s="182" t="s">
        <v>1</v>
      </c>
      <c r="N142" s="183" t="s">
        <v>41</v>
      </c>
      <c r="O142" s="62"/>
      <c r="P142" s="184">
        <f>O142*H142</f>
        <v>0</v>
      </c>
      <c r="Q142" s="184">
        <v>0</v>
      </c>
      <c r="R142" s="184">
        <f>Q142*H142</f>
        <v>0</v>
      </c>
      <c r="S142" s="184">
        <v>0.28999999999999998</v>
      </c>
      <c r="T142" s="185">
        <f>S142*H142</f>
        <v>63.8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117</v>
      </c>
      <c r="AY142" s="16" t="s">
        <v>166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117</v>
      </c>
      <c r="BK142" s="102">
        <f>ROUND(I142*H142,2)</f>
        <v>0</v>
      </c>
      <c r="BL142" s="16" t="s">
        <v>172</v>
      </c>
      <c r="BM142" s="186" t="s">
        <v>183</v>
      </c>
    </row>
    <row r="143" spans="1:65" s="2" customFormat="1" ht="24.2" customHeight="1">
      <c r="A143" s="33"/>
      <c r="B143" s="143"/>
      <c r="C143" s="174" t="s">
        <v>172</v>
      </c>
      <c r="D143" s="174" t="s">
        <v>168</v>
      </c>
      <c r="E143" s="175" t="s">
        <v>217</v>
      </c>
      <c r="F143" s="176" t="s">
        <v>218</v>
      </c>
      <c r="G143" s="177" t="s">
        <v>171</v>
      </c>
      <c r="H143" s="178">
        <v>25</v>
      </c>
      <c r="I143" s="179"/>
      <c r="J143" s="180">
        <f>ROUND(I143*H143,2)</f>
        <v>0</v>
      </c>
      <c r="K143" s="181"/>
      <c r="L143" s="34"/>
      <c r="M143" s="182" t="s">
        <v>1</v>
      </c>
      <c r="N143" s="183" t="s">
        <v>41</v>
      </c>
      <c r="O143" s="62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6" t="s">
        <v>172</v>
      </c>
      <c r="AT143" s="186" t="s">
        <v>168</v>
      </c>
      <c r="AU143" s="186" t="s">
        <v>117</v>
      </c>
      <c r="AY143" s="16" t="s">
        <v>166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6" t="s">
        <v>117</v>
      </c>
      <c r="BK143" s="102">
        <f>ROUND(I143*H143,2)</f>
        <v>0</v>
      </c>
      <c r="BL143" s="16" t="s">
        <v>172</v>
      </c>
      <c r="BM143" s="186" t="s">
        <v>219</v>
      </c>
    </row>
    <row r="144" spans="1:65" s="13" customFormat="1">
      <c r="B144" s="187"/>
      <c r="D144" s="188" t="s">
        <v>174</v>
      </c>
      <c r="E144" s="189" t="s">
        <v>1</v>
      </c>
      <c r="F144" s="190" t="s">
        <v>432</v>
      </c>
      <c r="H144" s="191">
        <v>20</v>
      </c>
      <c r="I144" s="192"/>
      <c r="L144" s="187"/>
      <c r="M144" s="193"/>
      <c r="N144" s="194"/>
      <c r="O144" s="194"/>
      <c r="P144" s="194"/>
      <c r="Q144" s="194"/>
      <c r="R144" s="194"/>
      <c r="S144" s="194"/>
      <c r="T144" s="195"/>
      <c r="AT144" s="189" t="s">
        <v>174</v>
      </c>
      <c r="AU144" s="189" t="s">
        <v>117</v>
      </c>
      <c r="AV144" s="13" t="s">
        <v>117</v>
      </c>
      <c r="AW144" s="13" t="s">
        <v>30</v>
      </c>
      <c r="AX144" s="13" t="s">
        <v>75</v>
      </c>
      <c r="AY144" s="189" t="s">
        <v>166</v>
      </c>
    </row>
    <row r="145" spans="1:65" s="13" customFormat="1">
      <c r="B145" s="187"/>
      <c r="D145" s="188" t="s">
        <v>174</v>
      </c>
      <c r="E145" s="189" t="s">
        <v>1</v>
      </c>
      <c r="F145" s="190" t="s">
        <v>396</v>
      </c>
      <c r="H145" s="191">
        <v>5</v>
      </c>
      <c r="I145" s="192"/>
      <c r="L145" s="187"/>
      <c r="M145" s="193"/>
      <c r="N145" s="194"/>
      <c r="O145" s="194"/>
      <c r="P145" s="194"/>
      <c r="Q145" s="194"/>
      <c r="R145" s="194"/>
      <c r="S145" s="194"/>
      <c r="T145" s="195"/>
      <c r="AT145" s="189" t="s">
        <v>174</v>
      </c>
      <c r="AU145" s="189" t="s">
        <v>117</v>
      </c>
      <c r="AV145" s="13" t="s">
        <v>117</v>
      </c>
      <c r="AW145" s="13" t="s">
        <v>30</v>
      </c>
      <c r="AX145" s="13" t="s">
        <v>75</v>
      </c>
      <c r="AY145" s="189" t="s">
        <v>166</v>
      </c>
    </row>
    <row r="146" spans="1:65" s="14" customFormat="1">
      <c r="B146" s="196"/>
      <c r="D146" s="188" t="s">
        <v>174</v>
      </c>
      <c r="E146" s="197" t="s">
        <v>1</v>
      </c>
      <c r="F146" s="198" t="s">
        <v>175</v>
      </c>
      <c r="H146" s="199">
        <v>25</v>
      </c>
      <c r="I146" s="200"/>
      <c r="L146" s="196"/>
      <c r="M146" s="201"/>
      <c r="N146" s="202"/>
      <c r="O146" s="202"/>
      <c r="P146" s="202"/>
      <c r="Q146" s="202"/>
      <c r="R146" s="202"/>
      <c r="S146" s="202"/>
      <c r="T146" s="203"/>
      <c r="AT146" s="197" t="s">
        <v>174</v>
      </c>
      <c r="AU146" s="197" t="s">
        <v>117</v>
      </c>
      <c r="AV146" s="14" t="s">
        <v>172</v>
      </c>
      <c r="AW146" s="14" t="s">
        <v>30</v>
      </c>
      <c r="AX146" s="14" t="s">
        <v>83</v>
      </c>
      <c r="AY146" s="197" t="s">
        <v>166</v>
      </c>
    </row>
    <row r="147" spans="1:65" s="2" customFormat="1" ht="16.5" customHeight="1">
      <c r="A147" s="33"/>
      <c r="B147" s="143"/>
      <c r="C147" s="204" t="s">
        <v>189</v>
      </c>
      <c r="D147" s="204" t="s">
        <v>224</v>
      </c>
      <c r="E147" s="205" t="s">
        <v>225</v>
      </c>
      <c r="F147" s="206" t="s">
        <v>226</v>
      </c>
      <c r="G147" s="207" t="s">
        <v>227</v>
      </c>
      <c r="H147" s="208">
        <v>10.042999999999999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41</v>
      </c>
      <c r="O147" s="62"/>
      <c r="P147" s="184">
        <f>O147*H147</f>
        <v>0</v>
      </c>
      <c r="Q147" s="184">
        <v>1E-3</v>
      </c>
      <c r="R147" s="184">
        <f>Q147*H147</f>
        <v>1.0043E-2</v>
      </c>
      <c r="S147" s="184">
        <v>0</v>
      </c>
      <c r="T147" s="18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6" t="s">
        <v>202</v>
      </c>
      <c r="AT147" s="186" t="s">
        <v>224</v>
      </c>
      <c r="AU147" s="186" t="s">
        <v>117</v>
      </c>
      <c r="AY147" s="16" t="s">
        <v>166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6" t="s">
        <v>117</v>
      </c>
      <c r="BK147" s="102">
        <f>ROUND(I147*H147,2)</f>
        <v>0</v>
      </c>
      <c r="BL147" s="16" t="s">
        <v>172</v>
      </c>
      <c r="BM147" s="186" t="s">
        <v>228</v>
      </c>
    </row>
    <row r="148" spans="1:65" s="13" customFormat="1">
      <c r="B148" s="187"/>
      <c r="D148" s="188" t="s">
        <v>174</v>
      </c>
      <c r="F148" s="190" t="s">
        <v>433</v>
      </c>
      <c r="H148" s="191">
        <v>10.042999999999999</v>
      </c>
      <c r="I148" s="192"/>
      <c r="L148" s="187"/>
      <c r="M148" s="193"/>
      <c r="N148" s="194"/>
      <c r="O148" s="194"/>
      <c r="P148" s="194"/>
      <c r="Q148" s="194"/>
      <c r="R148" s="194"/>
      <c r="S148" s="194"/>
      <c r="T148" s="195"/>
      <c r="AT148" s="189" t="s">
        <v>174</v>
      </c>
      <c r="AU148" s="189" t="s">
        <v>117</v>
      </c>
      <c r="AV148" s="13" t="s">
        <v>117</v>
      </c>
      <c r="AW148" s="13" t="s">
        <v>3</v>
      </c>
      <c r="AX148" s="13" t="s">
        <v>83</v>
      </c>
      <c r="AY148" s="189" t="s">
        <v>166</v>
      </c>
    </row>
    <row r="149" spans="1:65" s="2" customFormat="1" ht="21.75" customHeight="1">
      <c r="A149" s="33"/>
      <c r="B149" s="143"/>
      <c r="C149" s="174" t="s">
        <v>193</v>
      </c>
      <c r="D149" s="174" t="s">
        <v>168</v>
      </c>
      <c r="E149" s="175" t="s">
        <v>231</v>
      </c>
      <c r="F149" s="176" t="s">
        <v>232</v>
      </c>
      <c r="G149" s="177" t="s">
        <v>171</v>
      </c>
      <c r="H149" s="178">
        <v>357</v>
      </c>
      <c r="I149" s="179"/>
      <c r="J149" s="180">
        <f>ROUND(I149*H149,2)</f>
        <v>0</v>
      </c>
      <c r="K149" s="181"/>
      <c r="L149" s="34"/>
      <c r="M149" s="182" t="s">
        <v>1</v>
      </c>
      <c r="N149" s="183" t="s">
        <v>41</v>
      </c>
      <c r="O149" s="62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6" t="s">
        <v>172</v>
      </c>
      <c r="AT149" s="186" t="s">
        <v>168</v>
      </c>
      <c r="AU149" s="186" t="s">
        <v>117</v>
      </c>
      <c r="AY149" s="16" t="s">
        <v>166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6" t="s">
        <v>117</v>
      </c>
      <c r="BK149" s="102">
        <f>ROUND(I149*H149,2)</f>
        <v>0</v>
      </c>
      <c r="BL149" s="16" t="s">
        <v>172</v>
      </c>
      <c r="BM149" s="186" t="s">
        <v>233</v>
      </c>
    </row>
    <row r="150" spans="1:65" s="13" customFormat="1">
      <c r="B150" s="187"/>
      <c r="D150" s="188" t="s">
        <v>174</v>
      </c>
      <c r="E150" s="189" t="s">
        <v>1</v>
      </c>
      <c r="F150" s="190" t="s">
        <v>234</v>
      </c>
      <c r="H150" s="191">
        <v>357</v>
      </c>
      <c r="I150" s="192"/>
      <c r="L150" s="187"/>
      <c r="M150" s="193"/>
      <c r="N150" s="194"/>
      <c r="O150" s="194"/>
      <c r="P150" s="194"/>
      <c r="Q150" s="194"/>
      <c r="R150" s="194"/>
      <c r="S150" s="194"/>
      <c r="T150" s="195"/>
      <c r="AT150" s="189" t="s">
        <v>174</v>
      </c>
      <c r="AU150" s="189" t="s">
        <v>117</v>
      </c>
      <c r="AV150" s="13" t="s">
        <v>117</v>
      </c>
      <c r="AW150" s="13" t="s">
        <v>30</v>
      </c>
      <c r="AX150" s="13" t="s">
        <v>75</v>
      </c>
      <c r="AY150" s="189" t="s">
        <v>166</v>
      </c>
    </row>
    <row r="151" spans="1:65" s="14" customFormat="1">
      <c r="B151" s="196"/>
      <c r="D151" s="188" t="s">
        <v>174</v>
      </c>
      <c r="E151" s="197" t="s">
        <v>1</v>
      </c>
      <c r="F151" s="198" t="s">
        <v>175</v>
      </c>
      <c r="H151" s="199">
        <v>357</v>
      </c>
      <c r="I151" s="200"/>
      <c r="L151" s="196"/>
      <c r="M151" s="201"/>
      <c r="N151" s="202"/>
      <c r="O151" s="202"/>
      <c r="P151" s="202"/>
      <c r="Q151" s="202"/>
      <c r="R151" s="202"/>
      <c r="S151" s="202"/>
      <c r="T151" s="203"/>
      <c r="AT151" s="197" t="s">
        <v>174</v>
      </c>
      <c r="AU151" s="197" t="s">
        <v>117</v>
      </c>
      <c r="AV151" s="14" t="s">
        <v>172</v>
      </c>
      <c r="AW151" s="14" t="s">
        <v>30</v>
      </c>
      <c r="AX151" s="14" t="s">
        <v>83</v>
      </c>
      <c r="AY151" s="197" t="s">
        <v>166</v>
      </c>
    </row>
    <row r="152" spans="1:65" s="12" customFormat="1" ht="22.9" customHeight="1">
      <c r="B152" s="162"/>
      <c r="D152" s="163" t="s">
        <v>74</v>
      </c>
      <c r="E152" s="172" t="s">
        <v>172</v>
      </c>
      <c r="F152" s="172" t="s">
        <v>434</v>
      </c>
      <c r="I152" s="165"/>
      <c r="J152" s="173">
        <f>BK152</f>
        <v>0</v>
      </c>
      <c r="L152" s="162"/>
      <c r="M152" s="166"/>
      <c r="N152" s="167"/>
      <c r="O152" s="167"/>
      <c r="P152" s="168">
        <f>SUM(P153:P154)</f>
        <v>0</v>
      </c>
      <c r="Q152" s="167"/>
      <c r="R152" s="168">
        <f>SUM(R153:R154)</f>
        <v>167.06029999999998</v>
      </c>
      <c r="S152" s="167"/>
      <c r="T152" s="169">
        <f>SUM(T153:T154)</f>
        <v>0</v>
      </c>
      <c r="AR152" s="163" t="s">
        <v>83</v>
      </c>
      <c r="AT152" s="170" t="s">
        <v>74</v>
      </c>
      <c r="AU152" s="170" t="s">
        <v>83</v>
      </c>
      <c r="AY152" s="163" t="s">
        <v>166</v>
      </c>
      <c r="BK152" s="171">
        <f>SUM(BK153:BK154)</f>
        <v>0</v>
      </c>
    </row>
    <row r="153" spans="1:65" s="2" customFormat="1" ht="37.9" customHeight="1">
      <c r="A153" s="33"/>
      <c r="B153" s="143"/>
      <c r="C153" s="174" t="s">
        <v>197</v>
      </c>
      <c r="D153" s="174" t="s">
        <v>168</v>
      </c>
      <c r="E153" s="175" t="s">
        <v>435</v>
      </c>
      <c r="F153" s="176" t="s">
        <v>436</v>
      </c>
      <c r="G153" s="177" t="s">
        <v>171</v>
      </c>
      <c r="H153" s="178">
        <v>290</v>
      </c>
      <c r="I153" s="179"/>
      <c r="J153" s="180">
        <f>ROUND(I153*H153,2)</f>
        <v>0</v>
      </c>
      <c r="K153" s="181"/>
      <c r="L153" s="34"/>
      <c r="M153" s="182" t="s">
        <v>1</v>
      </c>
      <c r="N153" s="183" t="s">
        <v>41</v>
      </c>
      <c r="O153" s="62"/>
      <c r="P153" s="184">
        <f>O153*H153</f>
        <v>0</v>
      </c>
      <c r="Q153" s="184">
        <v>0.57606999999999997</v>
      </c>
      <c r="R153" s="184">
        <f>Q153*H153</f>
        <v>167.06029999999998</v>
      </c>
      <c r="S153" s="184">
        <v>0</v>
      </c>
      <c r="T153" s="18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6" t="s">
        <v>172</v>
      </c>
      <c r="AT153" s="186" t="s">
        <v>168</v>
      </c>
      <c r="AU153" s="186" t="s">
        <v>117</v>
      </c>
      <c r="AY153" s="16" t="s">
        <v>166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6" t="s">
        <v>117</v>
      </c>
      <c r="BK153" s="102">
        <f>ROUND(I153*H153,2)</f>
        <v>0</v>
      </c>
      <c r="BL153" s="16" t="s">
        <v>172</v>
      </c>
      <c r="BM153" s="186" t="s">
        <v>437</v>
      </c>
    </row>
    <row r="154" spans="1:65" s="13" customFormat="1">
      <c r="B154" s="187"/>
      <c r="D154" s="188" t="s">
        <v>174</v>
      </c>
      <c r="E154" s="189" t="s">
        <v>1</v>
      </c>
      <c r="F154" s="190" t="s">
        <v>276</v>
      </c>
      <c r="H154" s="191">
        <v>290</v>
      </c>
      <c r="I154" s="192"/>
      <c r="L154" s="187"/>
      <c r="M154" s="193"/>
      <c r="N154" s="194"/>
      <c r="O154" s="194"/>
      <c r="P154" s="194"/>
      <c r="Q154" s="194"/>
      <c r="R154" s="194"/>
      <c r="S154" s="194"/>
      <c r="T154" s="195"/>
      <c r="AT154" s="189" t="s">
        <v>174</v>
      </c>
      <c r="AU154" s="189" t="s">
        <v>117</v>
      </c>
      <c r="AV154" s="13" t="s">
        <v>117</v>
      </c>
      <c r="AW154" s="13" t="s">
        <v>30</v>
      </c>
      <c r="AX154" s="13" t="s">
        <v>83</v>
      </c>
      <c r="AY154" s="189" t="s">
        <v>166</v>
      </c>
    </row>
    <row r="155" spans="1:65" s="12" customFormat="1" ht="22.9" customHeight="1">
      <c r="B155" s="162"/>
      <c r="D155" s="163" t="s">
        <v>74</v>
      </c>
      <c r="E155" s="172" t="s">
        <v>189</v>
      </c>
      <c r="F155" s="172" t="s">
        <v>266</v>
      </c>
      <c r="I155" s="165"/>
      <c r="J155" s="173">
        <f>BK155</f>
        <v>0</v>
      </c>
      <c r="L155" s="162"/>
      <c r="M155" s="166"/>
      <c r="N155" s="167"/>
      <c r="O155" s="167"/>
      <c r="P155" s="168">
        <f>SUM(P156:P169)</f>
        <v>0</v>
      </c>
      <c r="Q155" s="167"/>
      <c r="R155" s="168">
        <f>SUM(R156:R169)</f>
        <v>246.0164</v>
      </c>
      <c r="S155" s="167"/>
      <c r="T155" s="169">
        <f>SUM(T156:T169)</f>
        <v>0</v>
      </c>
      <c r="AR155" s="163" t="s">
        <v>83</v>
      </c>
      <c r="AT155" s="170" t="s">
        <v>74</v>
      </c>
      <c r="AU155" s="170" t="s">
        <v>83</v>
      </c>
      <c r="AY155" s="163" t="s">
        <v>166</v>
      </c>
      <c r="BK155" s="171">
        <f>SUM(BK156:BK169)</f>
        <v>0</v>
      </c>
    </row>
    <row r="156" spans="1:65" s="2" customFormat="1" ht="44.25" customHeight="1">
      <c r="A156" s="33"/>
      <c r="B156" s="143"/>
      <c r="C156" s="174" t="s">
        <v>202</v>
      </c>
      <c r="D156" s="174" t="s">
        <v>168</v>
      </c>
      <c r="E156" s="175" t="s">
        <v>272</v>
      </c>
      <c r="F156" s="176" t="s">
        <v>273</v>
      </c>
      <c r="G156" s="177" t="s">
        <v>171</v>
      </c>
      <c r="H156" s="178">
        <v>295</v>
      </c>
      <c r="I156" s="179"/>
      <c r="J156" s="180">
        <f>ROUND(I156*H156,2)</f>
        <v>0</v>
      </c>
      <c r="K156" s="181"/>
      <c r="L156" s="34"/>
      <c r="M156" s="182" t="s">
        <v>1</v>
      </c>
      <c r="N156" s="183" t="s">
        <v>41</v>
      </c>
      <c r="O156" s="62"/>
      <c r="P156" s="184">
        <f>O156*H156</f>
        <v>0</v>
      </c>
      <c r="Q156" s="184">
        <v>0.50600000000000001</v>
      </c>
      <c r="R156" s="184">
        <f>Q156*H156</f>
        <v>149.27000000000001</v>
      </c>
      <c r="S156" s="184">
        <v>0</v>
      </c>
      <c r="T156" s="18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6" t="s">
        <v>172</v>
      </c>
      <c r="AT156" s="186" t="s">
        <v>168</v>
      </c>
      <c r="AU156" s="186" t="s">
        <v>117</v>
      </c>
      <c r="AY156" s="16" t="s">
        <v>166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6" t="s">
        <v>117</v>
      </c>
      <c r="BK156" s="102">
        <f>ROUND(I156*H156,2)</f>
        <v>0</v>
      </c>
      <c r="BL156" s="16" t="s">
        <v>172</v>
      </c>
      <c r="BM156" s="186" t="s">
        <v>274</v>
      </c>
    </row>
    <row r="157" spans="1:65" s="13" customFormat="1">
      <c r="B157" s="187"/>
      <c r="D157" s="188" t="s">
        <v>174</v>
      </c>
      <c r="E157" s="189" t="s">
        <v>121</v>
      </c>
      <c r="F157" s="190" t="s">
        <v>438</v>
      </c>
      <c r="H157" s="191">
        <v>5</v>
      </c>
      <c r="I157" s="192"/>
      <c r="L157" s="187"/>
      <c r="M157" s="193"/>
      <c r="N157" s="194"/>
      <c r="O157" s="194"/>
      <c r="P157" s="194"/>
      <c r="Q157" s="194"/>
      <c r="R157" s="194"/>
      <c r="S157" s="194"/>
      <c r="T157" s="195"/>
      <c r="AT157" s="189" t="s">
        <v>174</v>
      </c>
      <c r="AU157" s="189" t="s">
        <v>117</v>
      </c>
      <c r="AV157" s="13" t="s">
        <v>117</v>
      </c>
      <c r="AW157" s="13" t="s">
        <v>30</v>
      </c>
      <c r="AX157" s="13" t="s">
        <v>75</v>
      </c>
      <c r="AY157" s="189" t="s">
        <v>166</v>
      </c>
    </row>
    <row r="158" spans="1:65" s="13" customFormat="1">
      <c r="B158" s="187"/>
      <c r="D158" s="188" t="s">
        <v>174</v>
      </c>
      <c r="E158" s="189" t="s">
        <v>276</v>
      </c>
      <c r="F158" s="190" t="s">
        <v>439</v>
      </c>
      <c r="H158" s="191">
        <v>290</v>
      </c>
      <c r="I158" s="192"/>
      <c r="L158" s="187"/>
      <c r="M158" s="193"/>
      <c r="N158" s="194"/>
      <c r="O158" s="194"/>
      <c r="P158" s="194"/>
      <c r="Q158" s="194"/>
      <c r="R158" s="194"/>
      <c r="S158" s="194"/>
      <c r="T158" s="195"/>
      <c r="AT158" s="189" t="s">
        <v>174</v>
      </c>
      <c r="AU158" s="189" t="s">
        <v>117</v>
      </c>
      <c r="AV158" s="13" t="s">
        <v>117</v>
      </c>
      <c r="AW158" s="13" t="s">
        <v>30</v>
      </c>
      <c r="AX158" s="13" t="s">
        <v>75</v>
      </c>
      <c r="AY158" s="189" t="s">
        <v>166</v>
      </c>
    </row>
    <row r="159" spans="1:65" s="13" customFormat="1">
      <c r="B159" s="187"/>
      <c r="D159" s="188" t="s">
        <v>174</v>
      </c>
      <c r="E159" s="189" t="s">
        <v>123</v>
      </c>
      <c r="F159" s="190" t="s">
        <v>440</v>
      </c>
      <c r="H159" s="191">
        <v>0</v>
      </c>
      <c r="I159" s="192"/>
      <c r="L159" s="187"/>
      <c r="M159" s="193"/>
      <c r="N159" s="194"/>
      <c r="O159" s="194"/>
      <c r="P159" s="194"/>
      <c r="Q159" s="194"/>
      <c r="R159" s="194"/>
      <c r="S159" s="194"/>
      <c r="T159" s="195"/>
      <c r="AT159" s="189" t="s">
        <v>174</v>
      </c>
      <c r="AU159" s="189" t="s">
        <v>117</v>
      </c>
      <c r="AV159" s="13" t="s">
        <v>117</v>
      </c>
      <c r="AW159" s="13" t="s">
        <v>30</v>
      </c>
      <c r="AX159" s="13" t="s">
        <v>75</v>
      </c>
      <c r="AY159" s="189" t="s">
        <v>166</v>
      </c>
    </row>
    <row r="160" spans="1:65" s="13" customFormat="1">
      <c r="B160" s="187"/>
      <c r="D160" s="188" t="s">
        <v>174</v>
      </c>
      <c r="E160" s="189" t="s">
        <v>279</v>
      </c>
      <c r="F160" s="190" t="s">
        <v>441</v>
      </c>
      <c r="H160" s="191">
        <v>0</v>
      </c>
      <c r="I160" s="192"/>
      <c r="L160" s="187"/>
      <c r="M160" s="193"/>
      <c r="N160" s="194"/>
      <c r="O160" s="194"/>
      <c r="P160" s="194"/>
      <c r="Q160" s="194"/>
      <c r="R160" s="194"/>
      <c r="S160" s="194"/>
      <c r="T160" s="195"/>
      <c r="AT160" s="189" t="s">
        <v>174</v>
      </c>
      <c r="AU160" s="189" t="s">
        <v>117</v>
      </c>
      <c r="AV160" s="13" t="s">
        <v>117</v>
      </c>
      <c r="AW160" s="13" t="s">
        <v>30</v>
      </c>
      <c r="AX160" s="13" t="s">
        <v>75</v>
      </c>
      <c r="AY160" s="189" t="s">
        <v>166</v>
      </c>
    </row>
    <row r="161" spans="1:65" s="13" customFormat="1">
      <c r="B161" s="187"/>
      <c r="D161" s="188" t="s">
        <v>174</v>
      </c>
      <c r="E161" s="189" t="s">
        <v>281</v>
      </c>
      <c r="F161" s="190" t="s">
        <v>442</v>
      </c>
      <c r="H161" s="191">
        <v>0</v>
      </c>
      <c r="I161" s="192"/>
      <c r="L161" s="187"/>
      <c r="M161" s="193"/>
      <c r="N161" s="194"/>
      <c r="O161" s="194"/>
      <c r="P161" s="194"/>
      <c r="Q161" s="194"/>
      <c r="R161" s="194"/>
      <c r="S161" s="194"/>
      <c r="T161" s="195"/>
      <c r="AT161" s="189" t="s">
        <v>174</v>
      </c>
      <c r="AU161" s="189" t="s">
        <v>117</v>
      </c>
      <c r="AV161" s="13" t="s">
        <v>117</v>
      </c>
      <c r="AW161" s="13" t="s">
        <v>30</v>
      </c>
      <c r="AX161" s="13" t="s">
        <v>75</v>
      </c>
      <c r="AY161" s="189" t="s">
        <v>166</v>
      </c>
    </row>
    <row r="162" spans="1:65" s="14" customFormat="1">
      <c r="B162" s="196"/>
      <c r="D162" s="188" t="s">
        <v>174</v>
      </c>
      <c r="E162" s="197" t="s">
        <v>1</v>
      </c>
      <c r="F162" s="198" t="s">
        <v>175</v>
      </c>
      <c r="H162" s="199">
        <v>295</v>
      </c>
      <c r="I162" s="200"/>
      <c r="L162" s="196"/>
      <c r="M162" s="201"/>
      <c r="N162" s="202"/>
      <c r="O162" s="202"/>
      <c r="P162" s="202"/>
      <c r="Q162" s="202"/>
      <c r="R162" s="202"/>
      <c r="S162" s="202"/>
      <c r="T162" s="203"/>
      <c r="AT162" s="197" t="s">
        <v>174</v>
      </c>
      <c r="AU162" s="197" t="s">
        <v>117</v>
      </c>
      <c r="AV162" s="14" t="s">
        <v>172</v>
      </c>
      <c r="AW162" s="14" t="s">
        <v>30</v>
      </c>
      <c r="AX162" s="14" t="s">
        <v>83</v>
      </c>
      <c r="AY162" s="197" t="s">
        <v>166</v>
      </c>
    </row>
    <row r="163" spans="1:65" s="2" customFormat="1" ht="37.9" customHeight="1">
      <c r="A163" s="33"/>
      <c r="B163" s="143"/>
      <c r="C163" s="174" t="s">
        <v>206</v>
      </c>
      <c r="D163" s="174" t="s">
        <v>168</v>
      </c>
      <c r="E163" s="175" t="s">
        <v>443</v>
      </c>
      <c r="F163" s="176" t="s">
        <v>444</v>
      </c>
      <c r="G163" s="177" t="s">
        <v>171</v>
      </c>
      <c r="H163" s="178">
        <v>290</v>
      </c>
      <c r="I163" s="179"/>
      <c r="J163" s="180">
        <f>ROUND(I163*H163,2)</f>
        <v>0</v>
      </c>
      <c r="K163" s="181"/>
      <c r="L163" s="34"/>
      <c r="M163" s="182" t="s">
        <v>1</v>
      </c>
      <c r="N163" s="183" t="s">
        <v>41</v>
      </c>
      <c r="O163" s="62"/>
      <c r="P163" s="184">
        <f>O163*H163</f>
        <v>0</v>
      </c>
      <c r="Q163" s="184">
        <v>0.13800000000000001</v>
      </c>
      <c r="R163" s="184">
        <f>Q163*H163</f>
        <v>40.020000000000003</v>
      </c>
      <c r="S163" s="184">
        <v>0</v>
      </c>
      <c r="T163" s="18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6" t="s">
        <v>172</v>
      </c>
      <c r="AT163" s="186" t="s">
        <v>168</v>
      </c>
      <c r="AU163" s="186" t="s">
        <v>117</v>
      </c>
      <c r="AY163" s="16" t="s">
        <v>166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6" t="s">
        <v>117</v>
      </c>
      <c r="BK163" s="102">
        <f>ROUND(I163*H163,2)</f>
        <v>0</v>
      </c>
      <c r="BL163" s="16" t="s">
        <v>172</v>
      </c>
      <c r="BM163" s="186" t="s">
        <v>445</v>
      </c>
    </row>
    <row r="164" spans="1:65" s="13" customFormat="1">
      <c r="B164" s="187"/>
      <c r="D164" s="188" t="s">
        <v>174</v>
      </c>
      <c r="E164" s="189" t="s">
        <v>1</v>
      </c>
      <c r="F164" s="190" t="s">
        <v>276</v>
      </c>
      <c r="H164" s="191">
        <v>290</v>
      </c>
      <c r="I164" s="192"/>
      <c r="L164" s="187"/>
      <c r="M164" s="193"/>
      <c r="N164" s="194"/>
      <c r="O164" s="194"/>
      <c r="P164" s="194"/>
      <c r="Q164" s="194"/>
      <c r="R164" s="194"/>
      <c r="S164" s="194"/>
      <c r="T164" s="195"/>
      <c r="AT164" s="189" t="s">
        <v>174</v>
      </c>
      <c r="AU164" s="189" t="s">
        <v>117</v>
      </c>
      <c r="AV164" s="13" t="s">
        <v>117</v>
      </c>
      <c r="AW164" s="13" t="s">
        <v>30</v>
      </c>
      <c r="AX164" s="13" t="s">
        <v>83</v>
      </c>
      <c r="AY164" s="189" t="s">
        <v>166</v>
      </c>
    </row>
    <row r="165" spans="1:65" s="2" customFormat="1" ht="16.5" customHeight="1">
      <c r="A165" s="33"/>
      <c r="B165" s="143"/>
      <c r="C165" s="204" t="s">
        <v>210</v>
      </c>
      <c r="D165" s="204" t="s">
        <v>224</v>
      </c>
      <c r="E165" s="205" t="s">
        <v>446</v>
      </c>
      <c r="F165" s="206" t="s">
        <v>447</v>
      </c>
      <c r="G165" s="207" t="s">
        <v>171</v>
      </c>
      <c r="H165" s="208">
        <v>304.5</v>
      </c>
      <c r="I165" s="209"/>
      <c r="J165" s="210">
        <f>ROUND(I165*H165,2)</f>
        <v>0</v>
      </c>
      <c r="K165" s="211"/>
      <c r="L165" s="212"/>
      <c r="M165" s="213" t="s">
        <v>1</v>
      </c>
      <c r="N165" s="214" t="s">
        <v>41</v>
      </c>
      <c r="O165" s="62"/>
      <c r="P165" s="184">
        <f>O165*H165</f>
        <v>0</v>
      </c>
      <c r="Q165" s="184">
        <v>0.184</v>
      </c>
      <c r="R165" s="184">
        <f>Q165*H165</f>
        <v>56.027999999999999</v>
      </c>
      <c r="S165" s="184">
        <v>0</v>
      </c>
      <c r="T165" s="18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6" t="s">
        <v>202</v>
      </c>
      <c r="AT165" s="186" t="s">
        <v>224</v>
      </c>
      <c r="AU165" s="186" t="s">
        <v>117</v>
      </c>
      <c r="AY165" s="16" t="s">
        <v>166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6" t="s">
        <v>117</v>
      </c>
      <c r="BK165" s="102">
        <f>ROUND(I165*H165,2)</f>
        <v>0</v>
      </c>
      <c r="BL165" s="16" t="s">
        <v>172</v>
      </c>
      <c r="BM165" s="186" t="s">
        <v>448</v>
      </c>
    </row>
    <row r="166" spans="1:65" s="2" customFormat="1" ht="19.5">
      <c r="A166" s="33"/>
      <c r="B166" s="34"/>
      <c r="C166" s="33"/>
      <c r="D166" s="188" t="s">
        <v>240</v>
      </c>
      <c r="E166" s="33"/>
      <c r="F166" s="215" t="s">
        <v>449</v>
      </c>
      <c r="G166" s="33"/>
      <c r="H166" s="33"/>
      <c r="I166" s="144"/>
      <c r="J166" s="33"/>
      <c r="K166" s="33"/>
      <c r="L166" s="34"/>
      <c r="M166" s="216"/>
      <c r="N166" s="217"/>
      <c r="O166" s="62"/>
      <c r="P166" s="62"/>
      <c r="Q166" s="62"/>
      <c r="R166" s="62"/>
      <c r="S166" s="62"/>
      <c r="T166" s="6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240</v>
      </c>
      <c r="AU166" s="16" t="s">
        <v>117</v>
      </c>
    </row>
    <row r="167" spans="1:65" s="13" customFormat="1">
      <c r="B167" s="187"/>
      <c r="D167" s="188" t="s">
        <v>174</v>
      </c>
      <c r="F167" s="190" t="s">
        <v>450</v>
      </c>
      <c r="H167" s="191">
        <v>304.5</v>
      </c>
      <c r="I167" s="192"/>
      <c r="L167" s="187"/>
      <c r="M167" s="193"/>
      <c r="N167" s="194"/>
      <c r="O167" s="194"/>
      <c r="P167" s="194"/>
      <c r="Q167" s="194"/>
      <c r="R167" s="194"/>
      <c r="S167" s="194"/>
      <c r="T167" s="195"/>
      <c r="AT167" s="189" t="s">
        <v>174</v>
      </c>
      <c r="AU167" s="189" t="s">
        <v>117</v>
      </c>
      <c r="AV167" s="13" t="s">
        <v>117</v>
      </c>
      <c r="AW167" s="13" t="s">
        <v>3</v>
      </c>
      <c r="AX167" s="13" t="s">
        <v>83</v>
      </c>
      <c r="AY167" s="189" t="s">
        <v>166</v>
      </c>
    </row>
    <row r="168" spans="1:65" s="2" customFormat="1" ht="21.75" customHeight="1">
      <c r="A168" s="33"/>
      <c r="B168" s="143"/>
      <c r="C168" s="174" t="s">
        <v>216</v>
      </c>
      <c r="D168" s="174" t="s">
        <v>168</v>
      </c>
      <c r="E168" s="175" t="s">
        <v>284</v>
      </c>
      <c r="F168" s="176" t="s">
        <v>285</v>
      </c>
      <c r="G168" s="177" t="s">
        <v>182</v>
      </c>
      <c r="H168" s="178">
        <v>194</v>
      </c>
      <c r="I168" s="179"/>
      <c r="J168" s="180">
        <f>ROUND(I168*H168,2)</f>
        <v>0</v>
      </c>
      <c r="K168" s="181"/>
      <c r="L168" s="34"/>
      <c r="M168" s="182" t="s">
        <v>1</v>
      </c>
      <c r="N168" s="183" t="s">
        <v>41</v>
      </c>
      <c r="O168" s="62"/>
      <c r="P168" s="184">
        <f>O168*H168</f>
        <v>0</v>
      </c>
      <c r="Q168" s="184">
        <v>3.5999999999999999E-3</v>
      </c>
      <c r="R168" s="184">
        <f>Q168*H168</f>
        <v>0.69840000000000002</v>
      </c>
      <c r="S168" s="184">
        <v>0</v>
      </c>
      <c r="T168" s="18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6" t="s">
        <v>172</v>
      </c>
      <c r="AT168" s="186" t="s">
        <v>168</v>
      </c>
      <c r="AU168" s="186" t="s">
        <v>117</v>
      </c>
      <c r="AY168" s="16" t="s">
        <v>166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6" t="s">
        <v>117</v>
      </c>
      <c r="BK168" s="102">
        <f>ROUND(I168*H168,2)</f>
        <v>0</v>
      </c>
      <c r="BL168" s="16" t="s">
        <v>172</v>
      </c>
      <c r="BM168" s="186" t="s">
        <v>286</v>
      </c>
    </row>
    <row r="169" spans="1:65" s="13" customFormat="1">
      <c r="B169" s="187"/>
      <c r="D169" s="188" t="s">
        <v>174</v>
      </c>
      <c r="E169" s="189" t="s">
        <v>1</v>
      </c>
      <c r="F169" s="190" t="s">
        <v>451</v>
      </c>
      <c r="H169" s="191">
        <v>194</v>
      </c>
      <c r="I169" s="192"/>
      <c r="L169" s="187"/>
      <c r="M169" s="193"/>
      <c r="N169" s="194"/>
      <c r="O169" s="194"/>
      <c r="P169" s="194"/>
      <c r="Q169" s="194"/>
      <c r="R169" s="194"/>
      <c r="S169" s="194"/>
      <c r="T169" s="195"/>
      <c r="AT169" s="189" t="s">
        <v>174</v>
      </c>
      <c r="AU169" s="189" t="s">
        <v>117</v>
      </c>
      <c r="AV169" s="13" t="s">
        <v>117</v>
      </c>
      <c r="AW169" s="13" t="s">
        <v>30</v>
      </c>
      <c r="AX169" s="13" t="s">
        <v>83</v>
      </c>
      <c r="AY169" s="189" t="s">
        <v>166</v>
      </c>
    </row>
    <row r="170" spans="1:65" s="12" customFormat="1" ht="22.9" customHeight="1">
      <c r="B170" s="162"/>
      <c r="D170" s="163" t="s">
        <v>74</v>
      </c>
      <c r="E170" s="172" t="s">
        <v>206</v>
      </c>
      <c r="F170" s="172" t="s">
        <v>326</v>
      </c>
      <c r="I170" s="165"/>
      <c r="J170" s="173">
        <f>BK170</f>
        <v>0</v>
      </c>
      <c r="L170" s="162"/>
      <c r="M170" s="166"/>
      <c r="N170" s="167"/>
      <c r="O170" s="167"/>
      <c r="P170" s="168">
        <f>SUM(P171:P188)</f>
        <v>0</v>
      </c>
      <c r="Q170" s="167"/>
      <c r="R170" s="168">
        <f>SUM(R171:R188)</f>
        <v>110.12082249999999</v>
      </c>
      <c r="S170" s="167"/>
      <c r="T170" s="169">
        <f>SUM(T171:T188)</f>
        <v>0</v>
      </c>
      <c r="AR170" s="163" t="s">
        <v>83</v>
      </c>
      <c r="AT170" s="170" t="s">
        <v>74</v>
      </c>
      <c r="AU170" s="170" t="s">
        <v>83</v>
      </c>
      <c r="AY170" s="163" t="s">
        <v>166</v>
      </c>
      <c r="BK170" s="171">
        <f>SUM(BK171:BK188)</f>
        <v>0</v>
      </c>
    </row>
    <row r="171" spans="1:65" s="2" customFormat="1" ht="16.5" customHeight="1">
      <c r="A171" s="33"/>
      <c r="B171" s="143"/>
      <c r="C171" s="174" t="s">
        <v>223</v>
      </c>
      <c r="D171" s="174" t="s">
        <v>168</v>
      </c>
      <c r="E171" s="175" t="s">
        <v>452</v>
      </c>
      <c r="F171" s="176" t="s">
        <v>453</v>
      </c>
      <c r="G171" s="177" t="s">
        <v>182</v>
      </c>
      <c r="H171" s="178">
        <v>110.25</v>
      </c>
      <c r="I171" s="179"/>
      <c r="J171" s="180">
        <f>ROUND(I171*H171,2)</f>
        <v>0</v>
      </c>
      <c r="K171" s="181"/>
      <c r="L171" s="34"/>
      <c r="M171" s="182" t="s">
        <v>1</v>
      </c>
      <c r="N171" s="183" t="s">
        <v>41</v>
      </c>
      <c r="O171" s="62"/>
      <c r="P171" s="184">
        <f>O171*H171</f>
        <v>0</v>
      </c>
      <c r="Q171" s="184">
        <v>7.553E-2</v>
      </c>
      <c r="R171" s="184">
        <f>Q171*H171</f>
        <v>8.3271824999999993</v>
      </c>
      <c r="S171" s="184">
        <v>0</v>
      </c>
      <c r="T171" s="18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172</v>
      </c>
      <c r="AT171" s="186" t="s">
        <v>168</v>
      </c>
      <c r="AU171" s="186" t="s">
        <v>117</v>
      </c>
      <c r="AY171" s="16" t="s">
        <v>166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117</v>
      </c>
      <c r="BK171" s="102">
        <f>ROUND(I171*H171,2)</f>
        <v>0</v>
      </c>
      <c r="BL171" s="16" t="s">
        <v>172</v>
      </c>
      <c r="BM171" s="186" t="s">
        <v>454</v>
      </c>
    </row>
    <row r="172" spans="1:65" s="13" customFormat="1">
      <c r="B172" s="187"/>
      <c r="D172" s="188" t="s">
        <v>174</v>
      </c>
      <c r="E172" s="189" t="s">
        <v>1</v>
      </c>
      <c r="F172" s="190" t="s">
        <v>455</v>
      </c>
      <c r="H172" s="191">
        <v>110.25</v>
      </c>
      <c r="I172" s="192"/>
      <c r="L172" s="187"/>
      <c r="M172" s="193"/>
      <c r="N172" s="194"/>
      <c r="O172" s="194"/>
      <c r="P172" s="194"/>
      <c r="Q172" s="194"/>
      <c r="R172" s="194"/>
      <c r="S172" s="194"/>
      <c r="T172" s="195"/>
      <c r="AT172" s="189" t="s">
        <v>174</v>
      </c>
      <c r="AU172" s="189" t="s">
        <v>117</v>
      </c>
      <c r="AV172" s="13" t="s">
        <v>117</v>
      </c>
      <c r="AW172" s="13" t="s">
        <v>30</v>
      </c>
      <c r="AX172" s="13" t="s">
        <v>83</v>
      </c>
      <c r="AY172" s="189" t="s">
        <v>166</v>
      </c>
    </row>
    <row r="173" spans="1:65" s="2" customFormat="1" ht="21.75" customHeight="1">
      <c r="A173" s="33"/>
      <c r="B173" s="143"/>
      <c r="C173" s="204" t="s">
        <v>230</v>
      </c>
      <c r="D173" s="204" t="s">
        <v>224</v>
      </c>
      <c r="E173" s="205" t="s">
        <v>456</v>
      </c>
      <c r="F173" s="206" t="s">
        <v>457</v>
      </c>
      <c r="G173" s="207" t="s">
        <v>238</v>
      </c>
      <c r="H173" s="208">
        <v>550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41</v>
      </c>
      <c r="O173" s="62"/>
      <c r="P173" s="184">
        <f>O173*H173</f>
        <v>0</v>
      </c>
      <c r="Q173" s="184">
        <v>0.13</v>
      </c>
      <c r="R173" s="184">
        <f>Q173*H173</f>
        <v>71.5</v>
      </c>
      <c r="S173" s="184">
        <v>0</v>
      </c>
      <c r="T173" s="18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6" t="s">
        <v>202</v>
      </c>
      <c r="AT173" s="186" t="s">
        <v>224</v>
      </c>
      <c r="AU173" s="186" t="s">
        <v>117</v>
      </c>
      <c r="AY173" s="16" t="s">
        <v>166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117</v>
      </c>
      <c r="BK173" s="102">
        <f>ROUND(I173*H173,2)</f>
        <v>0</v>
      </c>
      <c r="BL173" s="16" t="s">
        <v>172</v>
      </c>
      <c r="BM173" s="186" t="s">
        <v>458</v>
      </c>
    </row>
    <row r="174" spans="1:65" s="2" customFormat="1" ht="19.5">
      <c r="A174" s="33"/>
      <c r="B174" s="34"/>
      <c r="C174" s="33"/>
      <c r="D174" s="188" t="s">
        <v>240</v>
      </c>
      <c r="E174" s="33"/>
      <c r="F174" s="215" t="s">
        <v>449</v>
      </c>
      <c r="G174" s="33"/>
      <c r="H174" s="33"/>
      <c r="I174" s="144"/>
      <c r="J174" s="33"/>
      <c r="K174" s="33"/>
      <c r="L174" s="34"/>
      <c r="M174" s="216"/>
      <c r="N174" s="217"/>
      <c r="O174" s="62"/>
      <c r="P174" s="62"/>
      <c r="Q174" s="62"/>
      <c r="R174" s="62"/>
      <c r="S174" s="62"/>
      <c r="T174" s="6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240</v>
      </c>
      <c r="AU174" s="16" t="s">
        <v>117</v>
      </c>
    </row>
    <row r="175" spans="1:65" s="2" customFormat="1" ht="33" customHeight="1">
      <c r="A175" s="33"/>
      <c r="B175" s="143"/>
      <c r="C175" s="174" t="s">
        <v>235</v>
      </c>
      <c r="D175" s="174" t="s">
        <v>168</v>
      </c>
      <c r="E175" s="175" t="s">
        <v>336</v>
      </c>
      <c r="F175" s="176" t="s">
        <v>337</v>
      </c>
      <c r="G175" s="177" t="s">
        <v>182</v>
      </c>
      <c r="H175" s="178">
        <v>126</v>
      </c>
      <c r="I175" s="179"/>
      <c r="J175" s="180">
        <f>ROUND(I175*H175,2)</f>
        <v>0</v>
      </c>
      <c r="K175" s="181"/>
      <c r="L175" s="34"/>
      <c r="M175" s="182" t="s">
        <v>1</v>
      </c>
      <c r="N175" s="183" t="s">
        <v>41</v>
      </c>
      <c r="O175" s="62"/>
      <c r="P175" s="184">
        <f>O175*H175</f>
        <v>0</v>
      </c>
      <c r="Q175" s="184">
        <v>0.15814</v>
      </c>
      <c r="R175" s="184">
        <f>Q175*H175</f>
        <v>19.925640000000001</v>
      </c>
      <c r="S175" s="184">
        <v>0</v>
      </c>
      <c r="T175" s="18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6" t="s">
        <v>172</v>
      </c>
      <c r="AT175" s="186" t="s">
        <v>168</v>
      </c>
      <c r="AU175" s="186" t="s">
        <v>117</v>
      </c>
      <c r="AY175" s="16" t="s">
        <v>166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6" t="s">
        <v>117</v>
      </c>
      <c r="BK175" s="102">
        <f>ROUND(I175*H175,2)</f>
        <v>0</v>
      </c>
      <c r="BL175" s="16" t="s">
        <v>172</v>
      </c>
      <c r="BM175" s="186" t="s">
        <v>338</v>
      </c>
    </row>
    <row r="176" spans="1:65" s="13" customFormat="1" ht="22.5">
      <c r="B176" s="187"/>
      <c r="D176" s="188" t="s">
        <v>174</v>
      </c>
      <c r="E176" s="189" t="s">
        <v>125</v>
      </c>
      <c r="F176" s="190" t="s">
        <v>459</v>
      </c>
      <c r="H176" s="191">
        <v>54</v>
      </c>
      <c r="I176" s="192"/>
      <c r="L176" s="187"/>
      <c r="M176" s="193"/>
      <c r="N176" s="194"/>
      <c r="O176" s="194"/>
      <c r="P176" s="194"/>
      <c r="Q176" s="194"/>
      <c r="R176" s="194"/>
      <c r="S176" s="194"/>
      <c r="T176" s="195"/>
      <c r="AT176" s="189" t="s">
        <v>174</v>
      </c>
      <c r="AU176" s="189" t="s">
        <v>117</v>
      </c>
      <c r="AV176" s="13" t="s">
        <v>117</v>
      </c>
      <c r="AW176" s="13" t="s">
        <v>30</v>
      </c>
      <c r="AX176" s="13" t="s">
        <v>75</v>
      </c>
      <c r="AY176" s="189" t="s">
        <v>166</v>
      </c>
    </row>
    <row r="177" spans="1:65" s="13" customFormat="1" ht="22.5">
      <c r="B177" s="187"/>
      <c r="D177" s="188" t="s">
        <v>174</v>
      </c>
      <c r="E177" s="189" t="s">
        <v>340</v>
      </c>
      <c r="F177" s="190" t="s">
        <v>460</v>
      </c>
      <c r="H177" s="191">
        <v>72</v>
      </c>
      <c r="I177" s="192"/>
      <c r="L177" s="187"/>
      <c r="M177" s="193"/>
      <c r="N177" s="194"/>
      <c r="O177" s="194"/>
      <c r="P177" s="194"/>
      <c r="Q177" s="194"/>
      <c r="R177" s="194"/>
      <c r="S177" s="194"/>
      <c r="T177" s="195"/>
      <c r="AT177" s="189" t="s">
        <v>174</v>
      </c>
      <c r="AU177" s="189" t="s">
        <v>117</v>
      </c>
      <c r="AV177" s="13" t="s">
        <v>117</v>
      </c>
      <c r="AW177" s="13" t="s">
        <v>30</v>
      </c>
      <c r="AX177" s="13" t="s">
        <v>75</v>
      </c>
      <c r="AY177" s="189" t="s">
        <v>166</v>
      </c>
    </row>
    <row r="178" spans="1:65" s="14" customFormat="1">
      <c r="B178" s="196"/>
      <c r="D178" s="188" t="s">
        <v>174</v>
      </c>
      <c r="E178" s="197" t="s">
        <v>1</v>
      </c>
      <c r="F178" s="198" t="s">
        <v>175</v>
      </c>
      <c r="H178" s="199">
        <v>126</v>
      </c>
      <c r="I178" s="200"/>
      <c r="L178" s="196"/>
      <c r="M178" s="201"/>
      <c r="N178" s="202"/>
      <c r="O178" s="202"/>
      <c r="P178" s="202"/>
      <c r="Q178" s="202"/>
      <c r="R178" s="202"/>
      <c r="S178" s="202"/>
      <c r="T178" s="203"/>
      <c r="AT178" s="197" t="s">
        <v>174</v>
      </c>
      <c r="AU178" s="197" t="s">
        <v>117</v>
      </c>
      <c r="AV178" s="14" t="s">
        <v>172</v>
      </c>
      <c r="AW178" s="14" t="s">
        <v>30</v>
      </c>
      <c r="AX178" s="14" t="s">
        <v>83</v>
      </c>
      <c r="AY178" s="197" t="s">
        <v>166</v>
      </c>
    </row>
    <row r="179" spans="1:65" s="2" customFormat="1" ht="24.2" customHeight="1">
      <c r="A179" s="33"/>
      <c r="B179" s="143"/>
      <c r="C179" s="204" t="s">
        <v>242</v>
      </c>
      <c r="D179" s="204" t="s">
        <v>224</v>
      </c>
      <c r="E179" s="205" t="s">
        <v>343</v>
      </c>
      <c r="F179" s="206" t="s">
        <v>344</v>
      </c>
      <c r="G179" s="207" t="s">
        <v>238</v>
      </c>
      <c r="H179" s="208">
        <v>128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41</v>
      </c>
      <c r="O179" s="62"/>
      <c r="P179" s="184">
        <f>O179*H179</f>
        <v>0</v>
      </c>
      <c r="Q179" s="184">
        <v>8.1000000000000003E-2</v>
      </c>
      <c r="R179" s="184">
        <f>Q179*H179</f>
        <v>10.368</v>
      </c>
      <c r="S179" s="184">
        <v>0</v>
      </c>
      <c r="T179" s="18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6" t="s">
        <v>202</v>
      </c>
      <c r="AT179" s="186" t="s">
        <v>224</v>
      </c>
      <c r="AU179" s="186" t="s">
        <v>117</v>
      </c>
      <c r="AY179" s="16" t="s">
        <v>166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6" t="s">
        <v>117</v>
      </c>
      <c r="BK179" s="102">
        <f>ROUND(I179*H179,2)</f>
        <v>0</v>
      </c>
      <c r="BL179" s="16" t="s">
        <v>172</v>
      </c>
      <c r="BM179" s="186" t="s">
        <v>345</v>
      </c>
    </row>
    <row r="180" spans="1:65" s="13" customFormat="1" ht="22.5">
      <c r="B180" s="187"/>
      <c r="D180" s="188" t="s">
        <v>174</v>
      </c>
      <c r="F180" s="190" t="s">
        <v>461</v>
      </c>
      <c r="H180" s="191">
        <v>128</v>
      </c>
      <c r="I180" s="192"/>
      <c r="L180" s="187"/>
      <c r="M180" s="193"/>
      <c r="N180" s="194"/>
      <c r="O180" s="194"/>
      <c r="P180" s="194"/>
      <c r="Q180" s="194"/>
      <c r="R180" s="194"/>
      <c r="S180" s="194"/>
      <c r="T180" s="195"/>
      <c r="AT180" s="189" t="s">
        <v>174</v>
      </c>
      <c r="AU180" s="189" t="s">
        <v>117</v>
      </c>
      <c r="AV180" s="13" t="s">
        <v>117</v>
      </c>
      <c r="AW180" s="13" t="s">
        <v>3</v>
      </c>
      <c r="AX180" s="13" t="s">
        <v>83</v>
      </c>
      <c r="AY180" s="189" t="s">
        <v>166</v>
      </c>
    </row>
    <row r="181" spans="1:65" s="2" customFormat="1" ht="24.2" customHeight="1">
      <c r="A181" s="33"/>
      <c r="B181" s="143"/>
      <c r="C181" s="174" t="s">
        <v>246</v>
      </c>
      <c r="D181" s="174" t="s">
        <v>168</v>
      </c>
      <c r="E181" s="175" t="s">
        <v>348</v>
      </c>
      <c r="F181" s="176" t="s">
        <v>349</v>
      </c>
      <c r="G181" s="177" t="s">
        <v>182</v>
      </c>
      <c r="H181" s="178">
        <v>54</v>
      </c>
      <c r="I181" s="179"/>
      <c r="J181" s="180">
        <f>ROUND(I181*H181,2)</f>
        <v>0</v>
      </c>
      <c r="K181" s="181"/>
      <c r="L181" s="34"/>
      <c r="M181" s="182" t="s">
        <v>1</v>
      </c>
      <c r="N181" s="183" t="s">
        <v>41</v>
      </c>
      <c r="O181" s="62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6" t="s">
        <v>172</v>
      </c>
      <c r="AT181" s="186" t="s">
        <v>168</v>
      </c>
      <c r="AU181" s="186" t="s">
        <v>117</v>
      </c>
      <c r="AY181" s="16" t="s">
        <v>166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6" t="s">
        <v>117</v>
      </c>
      <c r="BK181" s="102">
        <f>ROUND(I181*H181,2)</f>
        <v>0</v>
      </c>
      <c r="BL181" s="16" t="s">
        <v>172</v>
      </c>
      <c r="BM181" s="186" t="s">
        <v>350</v>
      </c>
    </row>
    <row r="182" spans="1:65" s="13" customFormat="1">
      <c r="B182" s="187"/>
      <c r="D182" s="188" t="s">
        <v>174</v>
      </c>
      <c r="E182" s="189" t="s">
        <v>1</v>
      </c>
      <c r="F182" s="190" t="s">
        <v>125</v>
      </c>
      <c r="H182" s="191">
        <v>54</v>
      </c>
      <c r="I182" s="192"/>
      <c r="L182" s="187"/>
      <c r="M182" s="193"/>
      <c r="N182" s="194"/>
      <c r="O182" s="194"/>
      <c r="P182" s="194"/>
      <c r="Q182" s="194"/>
      <c r="R182" s="194"/>
      <c r="S182" s="194"/>
      <c r="T182" s="195"/>
      <c r="AT182" s="189" t="s">
        <v>174</v>
      </c>
      <c r="AU182" s="189" t="s">
        <v>117</v>
      </c>
      <c r="AV182" s="13" t="s">
        <v>117</v>
      </c>
      <c r="AW182" s="13" t="s">
        <v>30</v>
      </c>
      <c r="AX182" s="13" t="s">
        <v>83</v>
      </c>
      <c r="AY182" s="189" t="s">
        <v>166</v>
      </c>
    </row>
    <row r="183" spans="1:65" s="2" customFormat="1" ht="24.2" customHeight="1">
      <c r="A183" s="33"/>
      <c r="B183" s="143"/>
      <c r="C183" s="174" t="s">
        <v>250</v>
      </c>
      <c r="D183" s="174" t="s">
        <v>168</v>
      </c>
      <c r="E183" s="175" t="s">
        <v>352</v>
      </c>
      <c r="F183" s="176" t="s">
        <v>353</v>
      </c>
      <c r="G183" s="177" t="s">
        <v>213</v>
      </c>
      <c r="H183" s="178">
        <v>276.95</v>
      </c>
      <c r="I183" s="179"/>
      <c r="J183" s="180">
        <f>ROUND(I183*H183,2)</f>
        <v>0</v>
      </c>
      <c r="K183" s="181"/>
      <c r="L183" s="34"/>
      <c r="M183" s="182" t="s">
        <v>1</v>
      </c>
      <c r="N183" s="183" t="s">
        <v>41</v>
      </c>
      <c r="O183" s="62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6" t="s">
        <v>172</v>
      </c>
      <c r="AT183" s="186" t="s">
        <v>168</v>
      </c>
      <c r="AU183" s="186" t="s">
        <v>117</v>
      </c>
      <c r="AY183" s="16" t="s">
        <v>166</v>
      </c>
      <c r="BE183" s="102">
        <f>IF(N183="základná",J183,0)</f>
        <v>0</v>
      </c>
      <c r="BF183" s="102">
        <f>IF(N183="znížená",J183,0)</f>
        <v>0</v>
      </c>
      <c r="BG183" s="102">
        <f>IF(N183="zákl. prenesená",J183,0)</f>
        <v>0</v>
      </c>
      <c r="BH183" s="102">
        <f>IF(N183="zníž. prenesená",J183,0)</f>
        <v>0</v>
      </c>
      <c r="BI183" s="102">
        <f>IF(N183="nulová",J183,0)</f>
        <v>0</v>
      </c>
      <c r="BJ183" s="16" t="s">
        <v>117</v>
      </c>
      <c r="BK183" s="102">
        <f>ROUND(I183*H183,2)</f>
        <v>0</v>
      </c>
      <c r="BL183" s="16" t="s">
        <v>172</v>
      </c>
      <c r="BM183" s="186" t="s">
        <v>354</v>
      </c>
    </row>
    <row r="184" spans="1:65" s="2" customFormat="1" ht="24.2" customHeight="1">
      <c r="A184" s="33"/>
      <c r="B184" s="143"/>
      <c r="C184" s="174" t="s">
        <v>122</v>
      </c>
      <c r="D184" s="174" t="s">
        <v>168</v>
      </c>
      <c r="E184" s="175" t="s">
        <v>356</v>
      </c>
      <c r="F184" s="176" t="s">
        <v>357</v>
      </c>
      <c r="G184" s="177" t="s">
        <v>213</v>
      </c>
      <c r="H184" s="178">
        <v>4154.25</v>
      </c>
      <c r="I184" s="179"/>
      <c r="J184" s="180">
        <f>ROUND(I184*H184,2)</f>
        <v>0</v>
      </c>
      <c r="K184" s="181"/>
      <c r="L184" s="34"/>
      <c r="M184" s="182" t="s">
        <v>1</v>
      </c>
      <c r="N184" s="183" t="s">
        <v>41</v>
      </c>
      <c r="O184" s="62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6" t="s">
        <v>172</v>
      </c>
      <c r="AT184" s="186" t="s">
        <v>168</v>
      </c>
      <c r="AU184" s="186" t="s">
        <v>117</v>
      </c>
      <c r="AY184" s="16" t="s">
        <v>166</v>
      </c>
      <c r="BE184" s="102">
        <f>IF(N184="základná",J184,0)</f>
        <v>0</v>
      </c>
      <c r="BF184" s="102">
        <f>IF(N184="znížená",J184,0)</f>
        <v>0</v>
      </c>
      <c r="BG184" s="102">
        <f>IF(N184="zákl. prenesená",J184,0)</f>
        <v>0</v>
      </c>
      <c r="BH184" s="102">
        <f>IF(N184="zníž. prenesená",J184,0)</f>
        <v>0</v>
      </c>
      <c r="BI184" s="102">
        <f>IF(N184="nulová",J184,0)</f>
        <v>0</v>
      </c>
      <c r="BJ184" s="16" t="s">
        <v>117</v>
      </c>
      <c r="BK184" s="102">
        <f>ROUND(I184*H184,2)</f>
        <v>0</v>
      </c>
      <c r="BL184" s="16" t="s">
        <v>172</v>
      </c>
      <c r="BM184" s="186" t="s">
        <v>358</v>
      </c>
    </row>
    <row r="185" spans="1:65" s="13" customFormat="1">
      <c r="B185" s="187"/>
      <c r="D185" s="188" t="s">
        <v>174</v>
      </c>
      <c r="F185" s="190" t="s">
        <v>462</v>
      </c>
      <c r="H185" s="191">
        <v>4154.25</v>
      </c>
      <c r="I185" s="192"/>
      <c r="L185" s="187"/>
      <c r="M185" s="193"/>
      <c r="N185" s="194"/>
      <c r="O185" s="194"/>
      <c r="P185" s="194"/>
      <c r="Q185" s="194"/>
      <c r="R185" s="194"/>
      <c r="S185" s="194"/>
      <c r="T185" s="195"/>
      <c r="AT185" s="189" t="s">
        <v>174</v>
      </c>
      <c r="AU185" s="189" t="s">
        <v>117</v>
      </c>
      <c r="AV185" s="13" t="s">
        <v>117</v>
      </c>
      <c r="AW185" s="13" t="s">
        <v>3</v>
      </c>
      <c r="AX185" s="13" t="s">
        <v>83</v>
      </c>
      <c r="AY185" s="189" t="s">
        <v>166</v>
      </c>
    </row>
    <row r="186" spans="1:65" s="2" customFormat="1" ht="24.2" customHeight="1">
      <c r="A186" s="33"/>
      <c r="B186" s="143"/>
      <c r="C186" s="174" t="s">
        <v>258</v>
      </c>
      <c r="D186" s="174" t="s">
        <v>168</v>
      </c>
      <c r="E186" s="175" t="s">
        <v>361</v>
      </c>
      <c r="F186" s="176" t="s">
        <v>362</v>
      </c>
      <c r="G186" s="177" t="s">
        <v>213</v>
      </c>
      <c r="H186" s="178">
        <v>276.95</v>
      </c>
      <c r="I186" s="179"/>
      <c r="J186" s="180">
        <f>ROUND(I186*H186,2)</f>
        <v>0</v>
      </c>
      <c r="K186" s="181"/>
      <c r="L186" s="34"/>
      <c r="M186" s="182" t="s">
        <v>1</v>
      </c>
      <c r="N186" s="183" t="s">
        <v>41</v>
      </c>
      <c r="O186" s="62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6" t="s">
        <v>172</v>
      </c>
      <c r="AT186" s="186" t="s">
        <v>168</v>
      </c>
      <c r="AU186" s="186" t="s">
        <v>117</v>
      </c>
      <c r="AY186" s="16" t="s">
        <v>166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6" t="s">
        <v>117</v>
      </c>
      <c r="BK186" s="102">
        <f>ROUND(I186*H186,2)</f>
        <v>0</v>
      </c>
      <c r="BL186" s="16" t="s">
        <v>172</v>
      </c>
      <c r="BM186" s="186" t="s">
        <v>363</v>
      </c>
    </row>
    <row r="187" spans="1:65" s="2" customFormat="1" ht="24.2" customHeight="1">
      <c r="A187" s="33"/>
      <c r="B187" s="143"/>
      <c r="C187" s="174" t="s">
        <v>7</v>
      </c>
      <c r="D187" s="174" t="s">
        <v>168</v>
      </c>
      <c r="E187" s="175" t="s">
        <v>365</v>
      </c>
      <c r="F187" s="176" t="s">
        <v>366</v>
      </c>
      <c r="G187" s="177" t="s">
        <v>213</v>
      </c>
      <c r="H187" s="178">
        <v>276.95</v>
      </c>
      <c r="I187" s="179"/>
      <c r="J187" s="180">
        <f>ROUND(I187*H187,2)</f>
        <v>0</v>
      </c>
      <c r="K187" s="181"/>
      <c r="L187" s="34"/>
      <c r="M187" s="182" t="s">
        <v>1</v>
      </c>
      <c r="N187" s="183" t="s">
        <v>41</v>
      </c>
      <c r="O187" s="62"/>
      <c r="P187" s="184">
        <f>O187*H187</f>
        <v>0</v>
      </c>
      <c r="Q187" s="184">
        <v>0</v>
      </c>
      <c r="R187" s="184">
        <f>Q187*H187</f>
        <v>0</v>
      </c>
      <c r="S187" s="184">
        <v>0</v>
      </c>
      <c r="T187" s="18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6" t="s">
        <v>172</v>
      </c>
      <c r="AT187" s="186" t="s">
        <v>168</v>
      </c>
      <c r="AU187" s="186" t="s">
        <v>117</v>
      </c>
      <c r="AY187" s="16" t="s">
        <v>166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6" t="s">
        <v>117</v>
      </c>
      <c r="BK187" s="102">
        <f>ROUND(I187*H187,2)</f>
        <v>0</v>
      </c>
      <c r="BL187" s="16" t="s">
        <v>172</v>
      </c>
      <c r="BM187" s="186" t="s">
        <v>367</v>
      </c>
    </row>
    <row r="188" spans="1:65" s="2" customFormat="1" ht="24.2" customHeight="1">
      <c r="A188" s="33"/>
      <c r="B188" s="143"/>
      <c r="C188" s="174" t="s">
        <v>267</v>
      </c>
      <c r="D188" s="174" t="s">
        <v>168</v>
      </c>
      <c r="E188" s="175" t="s">
        <v>369</v>
      </c>
      <c r="F188" s="176" t="s">
        <v>370</v>
      </c>
      <c r="G188" s="177" t="s">
        <v>213</v>
      </c>
      <c r="H188" s="178">
        <v>276.95</v>
      </c>
      <c r="I188" s="179"/>
      <c r="J188" s="180">
        <f>ROUND(I188*H188,2)</f>
        <v>0</v>
      </c>
      <c r="K188" s="181"/>
      <c r="L188" s="34"/>
      <c r="M188" s="182" t="s">
        <v>1</v>
      </c>
      <c r="N188" s="183" t="s">
        <v>41</v>
      </c>
      <c r="O188" s="62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6" t="s">
        <v>172</v>
      </c>
      <c r="AT188" s="186" t="s">
        <v>168</v>
      </c>
      <c r="AU188" s="186" t="s">
        <v>117</v>
      </c>
      <c r="AY188" s="16" t="s">
        <v>166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117</v>
      </c>
      <c r="BK188" s="102">
        <f>ROUND(I188*H188,2)</f>
        <v>0</v>
      </c>
      <c r="BL188" s="16" t="s">
        <v>172</v>
      </c>
      <c r="BM188" s="186" t="s">
        <v>371</v>
      </c>
    </row>
    <row r="189" spans="1:65" s="12" customFormat="1" ht="22.9" customHeight="1">
      <c r="B189" s="162"/>
      <c r="D189" s="163" t="s">
        <v>74</v>
      </c>
      <c r="E189" s="172" t="s">
        <v>372</v>
      </c>
      <c r="F189" s="172" t="s">
        <v>373</v>
      </c>
      <c r="I189" s="165"/>
      <c r="J189" s="173">
        <f>BK189</f>
        <v>0</v>
      </c>
      <c r="L189" s="162"/>
      <c r="M189" s="166"/>
      <c r="N189" s="167"/>
      <c r="O189" s="167"/>
      <c r="P189" s="168">
        <f>P190</f>
        <v>0</v>
      </c>
      <c r="Q189" s="167"/>
      <c r="R189" s="168">
        <f>R190</f>
        <v>0</v>
      </c>
      <c r="S189" s="167"/>
      <c r="T189" s="169">
        <f>T190</f>
        <v>0</v>
      </c>
      <c r="AR189" s="163" t="s">
        <v>83</v>
      </c>
      <c r="AT189" s="170" t="s">
        <v>74</v>
      </c>
      <c r="AU189" s="170" t="s">
        <v>83</v>
      </c>
      <c r="AY189" s="163" t="s">
        <v>166</v>
      </c>
      <c r="BK189" s="171">
        <f>BK190</f>
        <v>0</v>
      </c>
    </row>
    <row r="190" spans="1:65" s="2" customFormat="1" ht="33" customHeight="1">
      <c r="A190" s="33"/>
      <c r="B190" s="143"/>
      <c r="C190" s="174" t="s">
        <v>271</v>
      </c>
      <c r="D190" s="174" t="s">
        <v>168</v>
      </c>
      <c r="E190" s="175" t="s">
        <v>375</v>
      </c>
      <c r="F190" s="176" t="s">
        <v>376</v>
      </c>
      <c r="G190" s="177" t="s">
        <v>213</v>
      </c>
      <c r="H190" s="178">
        <v>523.20799999999997</v>
      </c>
      <c r="I190" s="179"/>
      <c r="J190" s="180">
        <f>ROUND(I190*H190,2)</f>
        <v>0</v>
      </c>
      <c r="K190" s="181"/>
      <c r="L190" s="34"/>
      <c r="M190" s="182" t="s">
        <v>1</v>
      </c>
      <c r="N190" s="183" t="s">
        <v>41</v>
      </c>
      <c r="O190" s="62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6" t="s">
        <v>172</v>
      </c>
      <c r="AT190" s="186" t="s">
        <v>168</v>
      </c>
      <c r="AU190" s="186" t="s">
        <v>117</v>
      </c>
      <c r="AY190" s="16" t="s">
        <v>166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6" t="s">
        <v>117</v>
      </c>
      <c r="BK190" s="102">
        <f>ROUND(I190*H190,2)</f>
        <v>0</v>
      </c>
      <c r="BL190" s="16" t="s">
        <v>172</v>
      </c>
      <c r="BM190" s="186" t="s">
        <v>377</v>
      </c>
    </row>
    <row r="191" spans="1:65" s="12" customFormat="1" ht="25.9" customHeight="1">
      <c r="B191" s="162"/>
      <c r="D191" s="163" t="s">
        <v>74</v>
      </c>
      <c r="E191" s="164" t="s">
        <v>378</v>
      </c>
      <c r="F191" s="164" t="s">
        <v>379</v>
      </c>
      <c r="I191" s="165"/>
      <c r="J191" s="140">
        <f>BK191</f>
        <v>0</v>
      </c>
      <c r="L191" s="162"/>
      <c r="M191" s="166"/>
      <c r="N191" s="167"/>
      <c r="O191" s="167"/>
      <c r="P191" s="168">
        <f>SUM(P192:P194)</f>
        <v>0</v>
      </c>
      <c r="Q191" s="167"/>
      <c r="R191" s="168">
        <f>SUM(R192:R194)</f>
        <v>0</v>
      </c>
      <c r="S191" s="167"/>
      <c r="T191" s="169">
        <f>SUM(T192:T194)</f>
        <v>0</v>
      </c>
      <c r="AR191" s="163" t="s">
        <v>83</v>
      </c>
      <c r="AT191" s="170" t="s">
        <v>74</v>
      </c>
      <c r="AU191" s="170" t="s">
        <v>75</v>
      </c>
      <c r="AY191" s="163" t="s">
        <v>166</v>
      </c>
      <c r="BK191" s="171">
        <f>SUM(BK192:BK194)</f>
        <v>0</v>
      </c>
    </row>
    <row r="192" spans="1:65" s="2" customFormat="1" ht="62.65" customHeight="1">
      <c r="A192" s="33"/>
      <c r="B192" s="143"/>
      <c r="C192" s="174" t="s">
        <v>283</v>
      </c>
      <c r="D192" s="174" t="s">
        <v>168</v>
      </c>
      <c r="E192" s="175" t="s">
        <v>381</v>
      </c>
      <c r="F192" s="176" t="s">
        <v>382</v>
      </c>
      <c r="G192" s="177" t="s">
        <v>1</v>
      </c>
      <c r="H192" s="178">
        <v>0</v>
      </c>
      <c r="I192" s="179"/>
      <c r="J192" s="180">
        <f>ROUND(I192*H192,2)</f>
        <v>0</v>
      </c>
      <c r="K192" s="181"/>
      <c r="L192" s="34"/>
      <c r="M192" s="182" t="s">
        <v>1</v>
      </c>
      <c r="N192" s="183" t="s">
        <v>41</v>
      </c>
      <c r="O192" s="62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6" t="s">
        <v>172</v>
      </c>
      <c r="AT192" s="186" t="s">
        <v>168</v>
      </c>
      <c r="AU192" s="186" t="s">
        <v>83</v>
      </c>
      <c r="AY192" s="16" t="s">
        <v>166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6" t="s">
        <v>117</v>
      </c>
      <c r="BK192" s="102">
        <f>ROUND(I192*H192,2)</f>
        <v>0</v>
      </c>
      <c r="BL192" s="16" t="s">
        <v>172</v>
      </c>
      <c r="BM192" s="186" t="s">
        <v>463</v>
      </c>
    </row>
    <row r="193" spans="1:65" s="2" customFormat="1" ht="49.15" customHeight="1">
      <c r="A193" s="33"/>
      <c r="B193" s="143"/>
      <c r="C193" s="174"/>
      <c r="D193" s="174"/>
      <c r="E193" s="175"/>
      <c r="F193" s="176"/>
      <c r="G193" s="177"/>
      <c r="H193" s="178"/>
      <c r="I193" s="179"/>
      <c r="J193" s="180"/>
      <c r="K193" s="181"/>
      <c r="L193" s="34"/>
      <c r="M193" s="182"/>
      <c r="N193" s="183"/>
      <c r="O193" s="62"/>
      <c r="P193" s="184"/>
      <c r="Q193" s="184"/>
      <c r="R193" s="184"/>
      <c r="S193" s="184"/>
      <c r="T193" s="185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6"/>
      <c r="AT193" s="186"/>
      <c r="AU193" s="186"/>
      <c r="AY193" s="16"/>
      <c r="BE193" s="102"/>
      <c r="BF193" s="102"/>
      <c r="BG193" s="102"/>
      <c r="BH193" s="102"/>
      <c r="BI193" s="102"/>
      <c r="BJ193" s="16"/>
      <c r="BK193" s="102"/>
      <c r="BL193" s="16"/>
      <c r="BM193" s="186"/>
    </row>
    <row r="194" spans="1:65" s="2" customFormat="1" ht="204.75">
      <c r="A194" s="33"/>
      <c r="B194" s="34"/>
      <c r="C194" s="33"/>
      <c r="D194" s="188" t="s">
        <v>240</v>
      </c>
      <c r="E194" s="33"/>
      <c r="F194" s="215" t="s">
        <v>385</v>
      </c>
      <c r="G194" s="33"/>
      <c r="H194" s="33"/>
      <c r="I194" s="144"/>
      <c r="J194" s="33"/>
      <c r="K194" s="33"/>
      <c r="L194" s="34"/>
      <c r="M194" s="216"/>
      <c r="N194" s="217"/>
      <c r="O194" s="62"/>
      <c r="P194" s="62"/>
      <c r="Q194" s="62"/>
      <c r="R194" s="62"/>
      <c r="S194" s="62"/>
      <c r="T194" s="6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240</v>
      </c>
      <c r="AU194" s="16" t="s">
        <v>83</v>
      </c>
    </row>
    <row r="195" spans="1:65" s="2" customFormat="1" ht="49.9" customHeight="1">
      <c r="A195" s="33"/>
      <c r="B195" s="34"/>
      <c r="C195" s="33"/>
      <c r="D195" s="33"/>
      <c r="E195" s="164" t="s">
        <v>386</v>
      </c>
      <c r="F195" s="164" t="s">
        <v>387</v>
      </c>
      <c r="G195" s="33"/>
      <c r="H195" s="33"/>
      <c r="I195" s="33"/>
      <c r="J195" s="140">
        <f t="shared" ref="J195:J200" si="5">BK195</f>
        <v>0</v>
      </c>
      <c r="K195" s="33"/>
      <c r="L195" s="34"/>
      <c r="M195" s="216"/>
      <c r="N195" s="217"/>
      <c r="O195" s="62"/>
      <c r="P195" s="62"/>
      <c r="Q195" s="62"/>
      <c r="R195" s="62"/>
      <c r="S195" s="62"/>
      <c r="T195" s="6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74</v>
      </c>
      <c r="AU195" s="16" t="s">
        <v>75</v>
      </c>
      <c r="AY195" s="16" t="s">
        <v>388</v>
      </c>
      <c r="BK195" s="102">
        <f>SUM(BK196:BK200)</f>
        <v>0</v>
      </c>
    </row>
    <row r="196" spans="1:65" s="2" customFormat="1" ht="16.350000000000001" customHeight="1">
      <c r="A196" s="33"/>
      <c r="B196" s="34"/>
      <c r="C196" s="218" t="s">
        <v>1</v>
      </c>
      <c r="D196" s="218" t="s">
        <v>168</v>
      </c>
      <c r="E196" s="219" t="s">
        <v>1</v>
      </c>
      <c r="F196" s="220" t="s">
        <v>1</v>
      </c>
      <c r="G196" s="221" t="s">
        <v>1</v>
      </c>
      <c r="H196" s="222"/>
      <c r="I196" s="223"/>
      <c r="J196" s="224">
        <f t="shared" si="5"/>
        <v>0</v>
      </c>
      <c r="K196" s="225"/>
      <c r="L196" s="34"/>
      <c r="M196" s="226" t="s">
        <v>1</v>
      </c>
      <c r="N196" s="227" t="s">
        <v>41</v>
      </c>
      <c r="O196" s="62"/>
      <c r="P196" s="62"/>
      <c r="Q196" s="62"/>
      <c r="R196" s="62"/>
      <c r="S196" s="62"/>
      <c r="T196" s="6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388</v>
      </c>
      <c r="AU196" s="16" t="s">
        <v>83</v>
      </c>
      <c r="AY196" s="16" t="s">
        <v>388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117</v>
      </c>
      <c r="BK196" s="102">
        <f>I196*H196</f>
        <v>0</v>
      </c>
    </row>
    <row r="197" spans="1:65" s="2" customFormat="1" ht="16.350000000000001" customHeight="1">
      <c r="A197" s="33"/>
      <c r="B197" s="34"/>
      <c r="C197" s="218" t="s">
        <v>1</v>
      </c>
      <c r="D197" s="218" t="s">
        <v>168</v>
      </c>
      <c r="E197" s="219" t="s">
        <v>1</v>
      </c>
      <c r="F197" s="220" t="s">
        <v>1</v>
      </c>
      <c r="G197" s="221" t="s">
        <v>1</v>
      </c>
      <c r="H197" s="222"/>
      <c r="I197" s="223"/>
      <c r="J197" s="224">
        <f t="shared" si="5"/>
        <v>0</v>
      </c>
      <c r="K197" s="225"/>
      <c r="L197" s="34"/>
      <c r="M197" s="226" t="s">
        <v>1</v>
      </c>
      <c r="N197" s="227" t="s">
        <v>41</v>
      </c>
      <c r="O197" s="62"/>
      <c r="P197" s="62"/>
      <c r="Q197" s="62"/>
      <c r="R197" s="62"/>
      <c r="S197" s="62"/>
      <c r="T197" s="6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388</v>
      </c>
      <c r="AU197" s="16" t="s">
        <v>83</v>
      </c>
      <c r="AY197" s="16" t="s">
        <v>388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117</v>
      </c>
      <c r="BK197" s="102">
        <f>I197*H197</f>
        <v>0</v>
      </c>
    </row>
    <row r="198" spans="1:65" s="2" customFormat="1" ht="16.350000000000001" customHeight="1">
      <c r="A198" s="33"/>
      <c r="B198" s="34"/>
      <c r="C198" s="218" t="s">
        <v>1</v>
      </c>
      <c r="D198" s="218" t="s">
        <v>168</v>
      </c>
      <c r="E198" s="219" t="s">
        <v>1</v>
      </c>
      <c r="F198" s="220" t="s">
        <v>1</v>
      </c>
      <c r="G198" s="221" t="s">
        <v>1</v>
      </c>
      <c r="H198" s="222"/>
      <c r="I198" s="223"/>
      <c r="J198" s="224">
        <f t="shared" si="5"/>
        <v>0</v>
      </c>
      <c r="K198" s="225"/>
      <c r="L198" s="34"/>
      <c r="M198" s="226" t="s">
        <v>1</v>
      </c>
      <c r="N198" s="227" t="s">
        <v>41</v>
      </c>
      <c r="O198" s="62"/>
      <c r="P198" s="62"/>
      <c r="Q198" s="62"/>
      <c r="R198" s="62"/>
      <c r="S198" s="62"/>
      <c r="T198" s="6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388</v>
      </c>
      <c r="AU198" s="16" t="s">
        <v>83</v>
      </c>
      <c r="AY198" s="16" t="s">
        <v>388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6" t="s">
        <v>117</v>
      </c>
      <c r="BK198" s="102">
        <f>I198*H198</f>
        <v>0</v>
      </c>
    </row>
    <row r="199" spans="1:65" s="2" customFormat="1" ht="16.350000000000001" customHeight="1">
      <c r="A199" s="33"/>
      <c r="B199" s="34"/>
      <c r="C199" s="218" t="s">
        <v>1</v>
      </c>
      <c r="D199" s="218" t="s">
        <v>168</v>
      </c>
      <c r="E199" s="219" t="s">
        <v>1</v>
      </c>
      <c r="F199" s="220" t="s">
        <v>1</v>
      </c>
      <c r="G199" s="221" t="s">
        <v>1</v>
      </c>
      <c r="H199" s="222"/>
      <c r="I199" s="223"/>
      <c r="J199" s="224">
        <f t="shared" si="5"/>
        <v>0</v>
      </c>
      <c r="K199" s="225"/>
      <c r="L199" s="34"/>
      <c r="M199" s="226" t="s">
        <v>1</v>
      </c>
      <c r="N199" s="227" t="s">
        <v>41</v>
      </c>
      <c r="O199" s="62"/>
      <c r="P199" s="62"/>
      <c r="Q199" s="62"/>
      <c r="R199" s="62"/>
      <c r="S199" s="62"/>
      <c r="T199" s="6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388</v>
      </c>
      <c r="AU199" s="16" t="s">
        <v>83</v>
      </c>
      <c r="AY199" s="16" t="s">
        <v>388</v>
      </c>
      <c r="BE199" s="102">
        <f>IF(N199="základná",J199,0)</f>
        <v>0</v>
      </c>
      <c r="BF199" s="102">
        <f>IF(N199="znížená",J199,0)</f>
        <v>0</v>
      </c>
      <c r="BG199" s="102">
        <f>IF(N199="zákl. prenesená",J199,0)</f>
        <v>0</v>
      </c>
      <c r="BH199" s="102">
        <f>IF(N199="zníž. prenesená",J199,0)</f>
        <v>0</v>
      </c>
      <c r="BI199" s="102">
        <f>IF(N199="nulová",J199,0)</f>
        <v>0</v>
      </c>
      <c r="BJ199" s="16" t="s">
        <v>117</v>
      </c>
      <c r="BK199" s="102">
        <f>I199*H199</f>
        <v>0</v>
      </c>
    </row>
    <row r="200" spans="1:65" s="2" customFormat="1" ht="16.350000000000001" customHeight="1">
      <c r="A200" s="33"/>
      <c r="B200" s="34"/>
      <c r="C200" s="218" t="s">
        <v>1</v>
      </c>
      <c r="D200" s="218" t="s">
        <v>168</v>
      </c>
      <c r="E200" s="219" t="s">
        <v>1</v>
      </c>
      <c r="F200" s="220" t="s">
        <v>1</v>
      </c>
      <c r="G200" s="221" t="s">
        <v>1</v>
      </c>
      <c r="H200" s="222"/>
      <c r="I200" s="223"/>
      <c r="J200" s="224">
        <f t="shared" si="5"/>
        <v>0</v>
      </c>
      <c r="K200" s="225"/>
      <c r="L200" s="34"/>
      <c r="M200" s="226" t="s">
        <v>1</v>
      </c>
      <c r="N200" s="227" t="s">
        <v>41</v>
      </c>
      <c r="O200" s="228"/>
      <c r="P200" s="228"/>
      <c r="Q200" s="228"/>
      <c r="R200" s="228"/>
      <c r="S200" s="228"/>
      <c r="T200" s="229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6" t="s">
        <v>388</v>
      </c>
      <c r="AU200" s="16" t="s">
        <v>83</v>
      </c>
      <c r="AY200" s="16" t="s">
        <v>388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117</v>
      </c>
      <c r="BK200" s="102">
        <f>I200*H200</f>
        <v>0</v>
      </c>
    </row>
    <row r="201" spans="1:65" s="2" customFormat="1" ht="6.95" customHeight="1">
      <c r="A201" s="33"/>
      <c r="B201" s="51"/>
      <c r="C201" s="52"/>
      <c r="D201" s="52"/>
      <c r="E201" s="52"/>
      <c r="F201" s="52"/>
      <c r="G201" s="52"/>
      <c r="H201" s="52"/>
      <c r="I201" s="52"/>
      <c r="J201" s="52"/>
      <c r="K201" s="52"/>
      <c r="L201" s="34"/>
      <c r="M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</sheetData>
  <autoFilter ref="C133:K200" xr:uid="{00000000-0009-0000-0000-000003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96:D201" xr:uid="{00000000-0002-0000-0300-000000000000}">
      <formula1>"K, M"</formula1>
    </dataValidation>
    <dataValidation type="list" allowBlank="1" showInputMessage="1" showErrorMessage="1" error="Povolené sú hodnoty základná, znížená, nulová." sqref="N196:N201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11"/>
  <sheetViews>
    <sheetView showGridLines="0" topLeftCell="A197" workbookViewId="0">
      <selection activeCell="A203" sqref="A203:XFD20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93</v>
      </c>
      <c r="AZ2" s="109" t="s">
        <v>121</v>
      </c>
      <c r="BA2" s="109" t="s">
        <v>1</v>
      </c>
      <c r="BB2" s="109" t="s">
        <v>1</v>
      </c>
      <c r="BC2" s="109" t="s">
        <v>75</v>
      </c>
      <c r="BD2" s="109" t="s">
        <v>117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9" t="s">
        <v>276</v>
      </c>
      <c r="BA3" s="109" t="s">
        <v>1</v>
      </c>
      <c r="BB3" s="109" t="s">
        <v>1</v>
      </c>
      <c r="BC3" s="109" t="s">
        <v>464</v>
      </c>
      <c r="BD3" s="109" t="s">
        <v>117</v>
      </c>
    </row>
    <row r="4" spans="1:5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  <c r="AZ4" s="109" t="s">
        <v>123</v>
      </c>
      <c r="BA4" s="109" t="s">
        <v>1</v>
      </c>
      <c r="BB4" s="109" t="s">
        <v>1</v>
      </c>
      <c r="BC4" s="109" t="s">
        <v>75</v>
      </c>
      <c r="BD4" s="109" t="s">
        <v>117</v>
      </c>
    </row>
    <row r="5" spans="1:56" s="1" customFormat="1" ht="6.95" customHeight="1">
      <c r="B5" s="19"/>
      <c r="L5" s="19"/>
      <c r="AZ5" s="109" t="s">
        <v>125</v>
      </c>
      <c r="BA5" s="109" t="s">
        <v>1</v>
      </c>
      <c r="BB5" s="109" t="s">
        <v>1</v>
      </c>
      <c r="BC5" s="109" t="s">
        <v>75</v>
      </c>
      <c r="BD5" s="109" t="s">
        <v>117</v>
      </c>
    </row>
    <row r="6" spans="1:56" s="1" customFormat="1" ht="12" customHeight="1">
      <c r="B6" s="19"/>
      <c r="D6" s="26" t="s">
        <v>15</v>
      </c>
      <c r="L6" s="19"/>
      <c r="AZ6" s="109" t="s">
        <v>465</v>
      </c>
      <c r="BA6" s="109" t="s">
        <v>1</v>
      </c>
      <c r="BB6" s="109" t="s">
        <v>1</v>
      </c>
      <c r="BC6" s="109" t="s">
        <v>464</v>
      </c>
      <c r="BD6" s="109" t="s">
        <v>117</v>
      </c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5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1" t="s">
        <v>466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J107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ROUND((ROUND((SUM(BE107:BE114) + SUM(BE134:BE204)),  2) + SUM(BE206:BE210)), 2)</f>
        <v>0</v>
      </c>
      <c r="G35" s="117"/>
      <c r="H35" s="117"/>
      <c r="I35" s="118">
        <v>0.2</v>
      </c>
      <c r="J35" s="116">
        <f>ROUND((ROUND(((SUM(BE107:BE114) + SUM(BE134:BE204))*I35),  2) + (SUM(BE206:BE210)*I35)),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ROUND((ROUND((SUM(BF107:BF114) + SUM(BF134:BF204)),  2) + SUM(BF206:BF210)), 2)</f>
        <v>0</v>
      </c>
      <c r="G36" s="117"/>
      <c r="H36" s="117"/>
      <c r="I36" s="118">
        <v>0.2</v>
      </c>
      <c r="J36" s="116">
        <f>ROUND((ROUND(((SUM(BF107:BF114) + SUM(BF134:BF204))*I36),  2) + (SUM(BF206:BF210)*I36)),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ROUND((ROUND((SUM(BG107:BG114) + SUM(BG134:BG204)),  2) + SUM(BG206:BG210)),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ROUND((ROUND((SUM(BH107:BH114) + SUM(BH134:BH204)),  2) + SUM(BH206:BH210)),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ROUND((ROUND((SUM(BI107:BI114) + SUM(BI134:BI204)),  2) + SUM(BI206:BI210)),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04 - ČASŤ 04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1:65" s="10" customFormat="1" ht="19.899999999999999" customHeight="1">
      <c r="B98" s="135"/>
      <c r="D98" s="136" t="s">
        <v>136</v>
      </c>
      <c r="E98" s="137"/>
      <c r="F98" s="137"/>
      <c r="G98" s="137"/>
      <c r="H98" s="137"/>
      <c r="I98" s="137"/>
      <c r="J98" s="138">
        <f>J136</f>
        <v>0</v>
      </c>
      <c r="L98" s="135"/>
    </row>
    <row r="99" spans="1:65" s="10" customFormat="1" ht="19.899999999999999" customHeight="1">
      <c r="B99" s="135"/>
      <c r="D99" s="136" t="s">
        <v>431</v>
      </c>
      <c r="E99" s="137"/>
      <c r="F99" s="137"/>
      <c r="G99" s="137"/>
      <c r="H99" s="137"/>
      <c r="I99" s="137"/>
      <c r="J99" s="138">
        <f>J160</f>
        <v>0</v>
      </c>
      <c r="L99" s="135"/>
    </row>
    <row r="100" spans="1:65" s="10" customFormat="1" ht="19.899999999999999" customHeight="1">
      <c r="B100" s="135"/>
      <c r="D100" s="136" t="s">
        <v>137</v>
      </c>
      <c r="E100" s="137"/>
      <c r="F100" s="137"/>
      <c r="G100" s="137"/>
      <c r="H100" s="137"/>
      <c r="I100" s="137"/>
      <c r="J100" s="138">
        <f>J163</f>
        <v>0</v>
      </c>
      <c r="L100" s="135"/>
    </row>
    <row r="101" spans="1:65" s="10" customFormat="1" ht="19.899999999999999" customHeight="1">
      <c r="B101" s="135"/>
      <c r="D101" s="136" t="s">
        <v>139</v>
      </c>
      <c r="E101" s="137"/>
      <c r="F101" s="137"/>
      <c r="G101" s="137"/>
      <c r="H101" s="137"/>
      <c r="I101" s="137"/>
      <c r="J101" s="138">
        <f>J181</f>
        <v>0</v>
      </c>
      <c r="L101" s="135"/>
    </row>
    <row r="102" spans="1:65" s="10" customFormat="1" ht="19.899999999999999" customHeight="1">
      <c r="B102" s="135"/>
      <c r="D102" s="136" t="s">
        <v>140</v>
      </c>
      <c r="E102" s="137"/>
      <c r="F102" s="137"/>
      <c r="G102" s="137"/>
      <c r="H102" s="137"/>
      <c r="I102" s="137"/>
      <c r="J102" s="138">
        <f>J199</f>
        <v>0</v>
      </c>
      <c r="L102" s="135"/>
    </row>
    <row r="103" spans="1:65" s="9" customFormat="1" ht="24.95" customHeight="1">
      <c r="B103" s="131"/>
      <c r="D103" s="132" t="s">
        <v>141</v>
      </c>
      <c r="E103" s="133"/>
      <c r="F103" s="133"/>
      <c r="G103" s="133"/>
      <c r="H103" s="133"/>
      <c r="I103" s="133"/>
      <c r="J103" s="134">
        <f>J201</f>
        <v>0</v>
      </c>
      <c r="L103" s="131"/>
    </row>
    <row r="104" spans="1:65" s="9" customFormat="1" ht="21.75" customHeight="1">
      <c r="B104" s="131"/>
      <c r="D104" s="139" t="s">
        <v>142</v>
      </c>
      <c r="J104" s="140">
        <f>J205</f>
        <v>0</v>
      </c>
      <c r="L104" s="131"/>
    </row>
    <row r="105" spans="1:65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29.25" customHeight="1">
      <c r="A107" s="33"/>
      <c r="B107" s="34"/>
      <c r="C107" s="130" t="s">
        <v>143</v>
      </c>
      <c r="D107" s="33"/>
      <c r="E107" s="33"/>
      <c r="F107" s="33"/>
      <c r="G107" s="33"/>
      <c r="H107" s="33"/>
      <c r="I107" s="33"/>
      <c r="J107" s="141">
        <f>ROUND(J108 + J109 + J110 + J111 + J112 + J113,2)</f>
        <v>0</v>
      </c>
      <c r="K107" s="33"/>
      <c r="L107" s="46"/>
      <c r="N107" s="142" t="s">
        <v>39</v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18" customHeight="1">
      <c r="A108" s="33"/>
      <c r="B108" s="143"/>
      <c r="C108" s="144"/>
      <c r="D108" s="278" t="s">
        <v>144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ref="BE108:BE113" si="0">IF(N108="základná",J108,0)</f>
        <v>0</v>
      </c>
      <c r="BF108" s="150">
        <f t="shared" ref="BF108:BF113" si="1">IF(N108="znížená",J108,0)</f>
        <v>0</v>
      </c>
      <c r="BG108" s="150">
        <f t="shared" ref="BG108:BG113" si="2">IF(N108="zákl. prenesená",J108,0)</f>
        <v>0</v>
      </c>
      <c r="BH108" s="150">
        <f t="shared" ref="BH108:BH113" si="3">IF(N108="zníž. prenesená",J108,0)</f>
        <v>0</v>
      </c>
      <c r="BI108" s="150">
        <f t="shared" ref="BI108:BI113" si="4">IF(N108="nulová",J108,0)</f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146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78" t="s">
        <v>147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145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278" t="s">
        <v>148</v>
      </c>
      <c r="E111" s="286"/>
      <c r="F111" s="286"/>
      <c r="G111" s="144"/>
      <c r="H111" s="144"/>
      <c r="I111" s="144"/>
      <c r="J111" s="98"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145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117</v>
      </c>
      <c r="BK111" s="147"/>
      <c r="BL111" s="147"/>
      <c r="BM111" s="147"/>
    </row>
    <row r="112" spans="1:65" s="2" customFormat="1" ht="18" customHeight="1">
      <c r="A112" s="33"/>
      <c r="B112" s="143"/>
      <c r="C112" s="144"/>
      <c r="D112" s="278" t="s">
        <v>149</v>
      </c>
      <c r="E112" s="286"/>
      <c r="F112" s="286"/>
      <c r="G112" s="144"/>
      <c r="H112" s="144"/>
      <c r="I112" s="144"/>
      <c r="J112" s="98">
        <v>0</v>
      </c>
      <c r="K112" s="144"/>
      <c r="L112" s="146"/>
      <c r="M112" s="147"/>
      <c r="N112" s="148" t="s">
        <v>41</v>
      </c>
      <c r="O112" s="147"/>
      <c r="P112" s="147"/>
      <c r="Q112" s="147"/>
      <c r="R112" s="147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9" t="s">
        <v>145</v>
      </c>
      <c r="AZ112" s="147"/>
      <c r="BA112" s="147"/>
      <c r="BB112" s="147"/>
      <c r="BC112" s="147"/>
      <c r="BD112" s="147"/>
      <c r="BE112" s="150">
        <f t="shared" si="0"/>
        <v>0</v>
      </c>
      <c r="BF112" s="150">
        <f t="shared" si="1"/>
        <v>0</v>
      </c>
      <c r="BG112" s="150">
        <f t="shared" si="2"/>
        <v>0</v>
      </c>
      <c r="BH112" s="150">
        <f t="shared" si="3"/>
        <v>0</v>
      </c>
      <c r="BI112" s="150">
        <f t="shared" si="4"/>
        <v>0</v>
      </c>
      <c r="BJ112" s="149" t="s">
        <v>117</v>
      </c>
      <c r="BK112" s="147"/>
      <c r="BL112" s="147"/>
      <c r="BM112" s="147"/>
    </row>
    <row r="113" spans="1:65" s="2" customFormat="1" ht="18" customHeight="1">
      <c r="A113" s="33"/>
      <c r="B113" s="143"/>
      <c r="C113" s="144"/>
      <c r="D113" s="145" t="s">
        <v>150</v>
      </c>
      <c r="E113" s="144"/>
      <c r="F113" s="144"/>
      <c r="G113" s="144"/>
      <c r="H113" s="144"/>
      <c r="I113" s="144"/>
      <c r="J113" s="98">
        <f>ROUND(J30*T113,2)</f>
        <v>0</v>
      </c>
      <c r="K113" s="144"/>
      <c r="L113" s="146"/>
      <c r="M113" s="147"/>
      <c r="N113" s="148" t="s">
        <v>41</v>
      </c>
      <c r="O113" s="147"/>
      <c r="P113" s="147"/>
      <c r="Q113" s="147"/>
      <c r="R113" s="147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9" t="s">
        <v>151</v>
      </c>
      <c r="AZ113" s="147"/>
      <c r="BA113" s="147"/>
      <c r="BB113" s="147"/>
      <c r="BC113" s="147"/>
      <c r="BD113" s="147"/>
      <c r="BE113" s="150">
        <f t="shared" si="0"/>
        <v>0</v>
      </c>
      <c r="BF113" s="150">
        <f t="shared" si="1"/>
        <v>0</v>
      </c>
      <c r="BG113" s="150">
        <f t="shared" si="2"/>
        <v>0</v>
      </c>
      <c r="BH113" s="150">
        <f t="shared" si="3"/>
        <v>0</v>
      </c>
      <c r="BI113" s="150">
        <f t="shared" si="4"/>
        <v>0</v>
      </c>
      <c r="BJ113" s="149" t="s">
        <v>117</v>
      </c>
      <c r="BK113" s="147"/>
      <c r="BL113" s="147"/>
      <c r="BM113" s="147"/>
    </row>
    <row r="114" spans="1:65" s="2" customForma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9.25" customHeight="1">
      <c r="A115" s="33"/>
      <c r="B115" s="34"/>
      <c r="C115" s="106" t="s">
        <v>114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65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4.95" customHeight="1">
      <c r="A121" s="33"/>
      <c r="B121" s="34"/>
      <c r="C121" s="20" t="s">
        <v>152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2" customHeight="1">
      <c r="A123" s="33"/>
      <c r="B123" s="34"/>
      <c r="C123" s="26" t="s">
        <v>15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6.25" customHeight="1">
      <c r="A124" s="33"/>
      <c r="B124" s="34"/>
      <c r="C124" s="33"/>
      <c r="D124" s="33"/>
      <c r="E124" s="287" t="str">
        <f>E7</f>
        <v>REVITALIZÁCIA A OBNOVA VEREJNYCH PRIESTRANSTIEV ULIC M.TILLNERA A F.MALOVANEHO V MALACKACH</v>
      </c>
      <c r="F124" s="288"/>
      <c r="G124" s="288"/>
      <c r="H124" s="288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127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81" t="str">
        <f>E9</f>
        <v>04 - ČASŤ 04</v>
      </c>
      <c r="F126" s="289"/>
      <c r="G126" s="289"/>
      <c r="H126" s="28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19</v>
      </c>
      <c r="D128" s="33"/>
      <c r="E128" s="33"/>
      <c r="F128" s="24" t="str">
        <f>F12</f>
        <v>Malacky</v>
      </c>
      <c r="G128" s="33"/>
      <c r="H128" s="33"/>
      <c r="I128" s="26" t="s">
        <v>21</v>
      </c>
      <c r="J128" s="59" t="str">
        <f>IF(J12="","",J12)</f>
        <v>22. 2. 2022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23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51"/>
      <c r="B133" s="152"/>
      <c r="C133" s="153" t="s">
        <v>153</v>
      </c>
      <c r="D133" s="154" t="s">
        <v>60</v>
      </c>
      <c r="E133" s="154" t="s">
        <v>56</v>
      </c>
      <c r="F133" s="154" t="s">
        <v>57</v>
      </c>
      <c r="G133" s="154" t="s">
        <v>154</v>
      </c>
      <c r="H133" s="154" t="s">
        <v>155</v>
      </c>
      <c r="I133" s="154" t="s">
        <v>156</v>
      </c>
      <c r="J133" s="155" t="s">
        <v>132</v>
      </c>
      <c r="K133" s="156" t="s">
        <v>157</v>
      </c>
      <c r="L133" s="157"/>
      <c r="M133" s="66" t="s">
        <v>1</v>
      </c>
      <c r="N133" s="67" t="s">
        <v>39</v>
      </c>
      <c r="O133" s="67" t="s">
        <v>158</v>
      </c>
      <c r="P133" s="67" t="s">
        <v>159</v>
      </c>
      <c r="Q133" s="67" t="s">
        <v>160</v>
      </c>
      <c r="R133" s="67" t="s">
        <v>161</v>
      </c>
      <c r="S133" s="67" t="s">
        <v>162</v>
      </c>
      <c r="T133" s="68" t="s">
        <v>163</v>
      </c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</row>
    <row r="134" spans="1:65" s="2" customFormat="1" ht="22.9" customHeight="1">
      <c r="A134" s="33"/>
      <c r="B134" s="34"/>
      <c r="C134" s="73" t="s">
        <v>129</v>
      </c>
      <c r="D134" s="33"/>
      <c r="E134" s="33"/>
      <c r="F134" s="33"/>
      <c r="G134" s="33"/>
      <c r="H134" s="33"/>
      <c r="I134" s="33"/>
      <c r="J134" s="158">
        <f>BK134</f>
        <v>0</v>
      </c>
      <c r="K134" s="33"/>
      <c r="L134" s="34"/>
      <c r="M134" s="69"/>
      <c r="N134" s="60"/>
      <c r="O134" s="70"/>
      <c r="P134" s="159">
        <f>P135+P201+P205</f>
        <v>0</v>
      </c>
      <c r="Q134" s="70"/>
      <c r="R134" s="159">
        <f>R135+R201+R205</f>
        <v>333.09325900000005</v>
      </c>
      <c r="S134" s="70"/>
      <c r="T134" s="160">
        <f>T135+T201+T205</f>
        <v>237.67899999999997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74</v>
      </c>
      <c r="AU134" s="16" t="s">
        <v>134</v>
      </c>
      <c r="BK134" s="161">
        <f>BK135+BK201+BK205</f>
        <v>0</v>
      </c>
    </row>
    <row r="135" spans="1:65" s="12" customFormat="1" ht="25.9" customHeight="1">
      <c r="B135" s="162"/>
      <c r="D135" s="163" t="s">
        <v>74</v>
      </c>
      <c r="E135" s="164" t="s">
        <v>164</v>
      </c>
      <c r="F135" s="164" t="s">
        <v>165</v>
      </c>
      <c r="I135" s="165"/>
      <c r="J135" s="140">
        <f>BK135</f>
        <v>0</v>
      </c>
      <c r="L135" s="162"/>
      <c r="M135" s="166"/>
      <c r="N135" s="167"/>
      <c r="O135" s="167"/>
      <c r="P135" s="168">
        <f>P136+P160+P163+P181+P199</f>
        <v>0</v>
      </c>
      <c r="Q135" s="167"/>
      <c r="R135" s="168">
        <f>R136+R160+R163+R181+R199</f>
        <v>333.09325900000005</v>
      </c>
      <c r="S135" s="167"/>
      <c r="T135" s="169">
        <f>T136+T160+T163+T181+T199</f>
        <v>237.67899999999997</v>
      </c>
      <c r="AR135" s="163" t="s">
        <v>83</v>
      </c>
      <c r="AT135" s="170" t="s">
        <v>74</v>
      </c>
      <c r="AU135" s="170" t="s">
        <v>75</v>
      </c>
      <c r="AY135" s="163" t="s">
        <v>166</v>
      </c>
      <c r="BK135" s="171">
        <f>BK136+BK160+BK163+BK181+BK199</f>
        <v>0</v>
      </c>
    </row>
    <row r="136" spans="1:65" s="12" customFormat="1" ht="22.9" customHeight="1">
      <c r="B136" s="162"/>
      <c r="D136" s="163" t="s">
        <v>74</v>
      </c>
      <c r="E136" s="172" t="s">
        <v>83</v>
      </c>
      <c r="F136" s="172" t="s">
        <v>167</v>
      </c>
      <c r="I136" s="165"/>
      <c r="J136" s="173">
        <f>BK136</f>
        <v>0</v>
      </c>
      <c r="L136" s="162"/>
      <c r="M136" s="166"/>
      <c r="N136" s="167"/>
      <c r="O136" s="167"/>
      <c r="P136" s="168">
        <f>SUM(P137:P159)</f>
        <v>0</v>
      </c>
      <c r="Q136" s="167"/>
      <c r="R136" s="168">
        <f>SUM(R137:R159)</f>
        <v>2.2094000000000003E-2</v>
      </c>
      <c r="S136" s="167"/>
      <c r="T136" s="169">
        <f>SUM(T137:T159)</f>
        <v>237.67899999999997</v>
      </c>
      <c r="AR136" s="163" t="s">
        <v>83</v>
      </c>
      <c r="AT136" s="170" t="s">
        <v>74</v>
      </c>
      <c r="AU136" s="170" t="s">
        <v>83</v>
      </c>
      <c r="AY136" s="163" t="s">
        <v>166</v>
      </c>
      <c r="BK136" s="171">
        <f>SUM(BK137:BK159)</f>
        <v>0</v>
      </c>
    </row>
    <row r="137" spans="1:65" s="2" customFormat="1" ht="33" customHeight="1">
      <c r="A137" s="33"/>
      <c r="B137" s="143"/>
      <c r="C137" s="174" t="s">
        <v>83</v>
      </c>
      <c r="D137" s="174" t="s">
        <v>168</v>
      </c>
      <c r="E137" s="175" t="s">
        <v>169</v>
      </c>
      <c r="F137" s="176" t="s">
        <v>170</v>
      </c>
      <c r="G137" s="177" t="s">
        <v>171</v>
      </c>
      <c r="H137" s="178">
        <v>223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0.23499999999999999</v>
      </c>
      <c r="T137" s="185">
        <f>S137*H137</f>
        <v>52.404999999999994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117</v>
      </c>
      <c r="AY137" s="16" t="s">
        <v>166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117</v>
      </c>
      <c r="BK137" s="102">
        <f>ROUND(I137*H137,2)</f>
        <v>0</v>
      </c>
      <c r="BL137" s="16" t="s">
        <v>172</v>
      </c>
      <c r="BM137" s="186" t="s">
        <v>173</v>
      </c>
    </row>
    <row r="138" spans="1:65" s="13" customFormat="1">
      <c r="B138" s="187"/>
      <c r="D138" s="188" t="s">
        <v>174</v>
      </c>
      <c r="E138" s="189" t="s">
        <v>1</v>
      </c>
      <c r="F138" s="190" t="s">
        <v>465</v>
      </c>
      <c r="H138" s="191">
        <v>223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174</v>
      </c>
      <c r="AU138" s="189" t="s">
        <v>117</v>
      </c>
      <c r="AV138" s="13" t="s">
        <v>117</v>
      </c>
      <c r="AW138" s="13" t="s">
        <v>30</v>
      </c>
      <c r="AX138" s="13" t="s">
        <v>75</v>
      </c>
      <c r="AY138" s="189" t="s">
        <v>166</v>
      </c>
    </row>
    <row r="139" spans="1:65" s="14" customFormat="1">
      <c r="B139" s="196"/>
      <c r="D139" s="188" t="s">
        <v>174</v>
      </c>
      <c r="E139" s="197" t="s">
        <v>1</v>
      </c>
      <c r="F139" s="198" t="s">
        <v>175</v>
      </c>
      <c r="H139" s="199">
        <v>223</v>
      </c>
      <c r="I139" s="200"/>
      <c r="L139" s="196"/>
      <c r="M139" s="201"/>
      <c r="N139" s="202"/>
      <c r="O139" s="202"/>
      <c r="P139" s="202"/>
      <c r="Q139" s="202"/>
      <c r="R139" s="202"/>
      <c r="S139" s="202"/>
      <c r="T139" s="203"/>
      <c r="AT139" s="197" t="s">
        <v>174</v>
      </c>
      <c r="AU139" s="197" t="s">
        <v>117</v>
      </c>
      <c r="AV139" s="14" t="s">
        <v>172</v>
      </c>
      <c r="AW139" s="14" t="s">
        <v>30</v>
      </c>
      <c r="AX139" s="14" t="s">
        <v>83</v>
      </c>
      <c r="AY139" s="197" t="s">
        <v>166</v>
      </c>
    </row>
    <row r="140" spans="1:65" s="2" customFormat="1" ht="33" customHeight="1">
      <c r="A140" s="33"/>
      <c r="B140" s="143"/>
      <c r="C140" s="174" t="s">
        <v>117</v>
      </c>
      <c r="D140" s="174" t="s">
        <v>168</v>
      </c>
      <c r="E140" s="175" t="s">
        <v>467</v>
      </c>
      <c r="F140" s="176" t="s">
        <v>468</v>
      </c>
      <c r="G140" s="177" t="s">
        <v>171</v>
      </c>
      <c r="H140" s="178">
        <v>223</v>
      </c>
      <c r="I140" s="179"/>
      <c r="J140" s="180">
        <f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>O140*H140</f>
        <v>0</v>
      </c>
      <c r="Q140" s="184">
        <v>0</v>
      </c>
      <c r="R140" s="184">
        <f>Q140*H140</f>
        <v>0</v>
      </c>
      <c r="S140" s="184">
        <v>0.22500000000000001</v>
      </c>
      <c r="T140" s="185">
        <f>S140*H140</f>
        <v>50.175000000000004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117</v>
      </c>
      <c r="AY140" s="16" t="s">
        <v>166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117</v>
      </c>
      <c r="BK140" s="102">
        <f>ROUND(I140*H140,2)</f>
        <v>0</v>
      </c>
      <c r="BL140" s="16" t="s">
        <v>172</v>
      </c>
      <c r="BM140" s="186" t="s">
        <v>469</v>
      </c>
    </row>
    <row r="141" spans="1:65" s="13" customFormat="1">
      <c r="B141" s="187"/>
      <c r="D141" s="188" t="s">
        <v>174</v>
      </c>
      <c r="E141" s="189" t="s">
        <v>1</v>
      </c>
      <c r="F141" s="190" t="s">
        <v>465</v>
      </c>
      <c r="H141" s="191">
        <v>223</v>
      </c>
      <c r="I141" s="192"/>
      <c r="L141" s="187"/>
      <c r="M141" s="193"/>
      <c r="N141" s="194"/>
      <c r="O141" s="194"/>
      <c r="P141" s="194"/>
      <c r="Q141" s="194"/>
      <c r="R141" s="194"/>
      <c r="S141" s="194"/>
      <c r="T141" s="195"/>
      <c r="AT141" s="189" t="s">
        <v>174</v>
      </c>
      <c r="AU141" s="189" t="s">
        <v>117</v>
      </c>
      <c r="AV141" s="13" t="s">
        <v>117</v>
      </c>
      <c r="AW141" s="13" t="s">
        <v>30</v>
      </c>
      <c r="AX141" s="13" t="s">
        <v>83</v>
      </c>
      <c r="AY141" s="189" t="s">
        <v>166</v>
      </c>
    </row>
    <row r="142" spans="1:65" s="2" customFormat="1" ht="24.2" customHeight="1">
      <c r="A142" s="33"/>
      <c r="B142" s="143"/>
      <c r="C142" s="174" t="s">
        <v>179</v>
      </c>
      <c r="D142" s="174" t="s">
        <v>168</v>
      </c>
      <c r="E142" s="175" t="s">
        <v>470</v>
      </c>
      <c r="F142" s="176" t="s">
        <v>471</v>
      </c>
      <c r="G142" s="177" t="s">
        <v>171</v>
      </c>
      <c r="H142" s="178">
        <v>223</v>
      </c>
      <c r="I142" s="179"/>
      <c r="J142" s="180">
        <f>ROUND(I142*H142,2)</f>
        <v>0</v>
      </c>
      <c r="K142" s="181"/>
      <c r="L142" s="34"/>
      <c r="M142" s="182" t="s">
        <v>1</v>
      </c>
      <c r="N142" s="183" t="s">
        <v>41</v>
      </c>
      <c r="O142" s="62"/>
      <c r="P142" s="184">
        <f>O142*H142</f>
        <v>0</v>
      </c>
      <c r="Q142" s="184">
        <v>0</v>
      </c>
      <c r="R142" s="184">
        <f>Q142*H142</f>
        <v>0</v>
      </c>
      <c r="S142" s="184">
        <v>9.8000000000000004E-2</v>
      </c>
      <c r="T142" s="185">
        <f>S142*H142</f>
        <v>21.853999999999999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117</v>
      </c>
      <c r="AY142" s="16" t="s">
        <v>166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117</v>
      </c>
      <c r="BK142" s="102">
        <f>ROUND(I142*H142,2)</f>
        <v>0</v>
      </c>
      <c r="BL142" s="16" t="s">
        <v>172</v>
      </c>
      <c r="BM142" s="186" t="s">
        <v>472</v>
      </c>
    </row>
    <row r="143" spans="1:65" s="13" customFormat="1" ht="22.5">
      <c r="B143" s="187"/>
      <c r="D143" s="188" t="s">
        <v>174</v>
      </c>
      <c r="E143" s="189" t="s">
        <v>1</v>
      </c>
      <c r="F143" s="190" t="s">
        <v>473</v>
      </c>
      <c r="H143" s="191">
        <v>223</v>
      </c>
      <c r="I143" s="192"/>
      <c r="L143" s="187"/>
      <c r="M143" s="193"/>
      <c r="N143" s="194"/>
      <c r="O143" s="194"/>
      <c r="P143" s="194"/>
      <c r="Q143" s="194"/>
      <c r="R143" s="194"/>
      <c r="S143" s="194"/>
      <c r="T143" s="195"/>
      <c r="AT143" s="189" t="s">
        <v>174</v>
      </c>
      <c r="AU143" s="189" t="s">
        <v>117</v>
      </c>
      <c r="AV143" s="13" t="s">
        <v>117</v>
      </c>
      <c r="AW143" s="13" t="s">
        <v>30</v>
      </c>
      <c r="AX143" s="13" t="s">
        <v>75</v>
      </c>
      <c r="AY143" s="189" t="s">
        <v>166</v>
      </c>
    </row>
    <row r="144" spans="1:65" s="14" customFormat="1">
      <c r="B144" s="196"/>
      <c r="D144" s="188" t="s">
        <v>174</v>
      </c>
      <c r="E144" s="197" t="s">
        <v>465</v>
      </c>
      <c r="F144" s="198" t="s">
        <v>175</v>
      </c>
      <c r="H144" s="199">
        <v>223</v>
      </c>
      <c r="I144" s="200"/>
      <c r="L144" s="196"/>
      <c r="M144" s="201"/>
      <c r="N144" s="202"/>
      <c r="O144" s="202"/>
      <c r="P144" s="202"/>
      <c r="Q144" s="202"/>
      <c r="R144" s="202"/>
      <c r="S144" s="202"/>
      <c r="T144" s="203"/>
      <c r="AT144" s="197" t="s">
        <v>174</v>
      </c>
      <c r="AU144" s="197" t="s">
        <v>117</v>
      </c>
      <c r="AV144" s="14" t="s">
        <v>172</v>
      </c>
      <c r="AW144" s="14" t="s">
        <v>30</v>
      </c>
      <c r="AX144" s="14" t="s">
        <v>83</v>
      </c>
      <c r="AY144" s="197" t="s">
        <v>166</v>
      </c>
    </row>
    <row r="145" spans="1:65" s="2" customFormat="1" ht="24.2" customHeight="1">
      <c r="A145" s="33"/>
      <c r="B145" s="143"/>
      <c r="C145" s="174" t="s">
        <v>172</v>
      </c>
      <c r="D145" s="174" t="s">
        <v>168</v>
      </c>
      <c r="E145" s="175" t="s">
        <v>180</v>
      </c>
      <c r="F145" s="176" t="s">
        <v>181</v>
      </c>
      <c r="G145" s="177" t="s">
        <v>182</v>
      </c>
      <c r="H145" s="178">
        <v>323</v>
      </c>
      <c r="I145" s="179"/>
      <c r="J145" s="180">
        <f>ROUND(I145*H145,2)</f>
        <v>0</v>
      </c>
      <c r="K145" s="181"/>
      <c r="L145" s="34"/>
      <c r="M145" s="182" t="s">
        <v>1</v>
      </c>
      <c r="N145" s="183" t="s">
        <v>41</v>
      </c>
      <c r="O145" s="62"/>
      <c r="P145" s="184">
        <f>O145*H145</f>
        <v>0</v>
      </c>
      <c r="Q145" s="184">
        <v>0</v>
      </c>
      <c r="R145" s="184">
        <f>Q145*H145</f>
        <v>0</v>
      </c>
      <c r="S145" s="184">
        <v>0.28999999999999998</v>
      </c>
      <c r="T145" s="185">
        <f>S145*H145</f>
        <v>93.669999999999987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172</v>
      </c>
      <c r="AT145" s="186" t="s">
        <v>168</v>
      </c>
      <c r="AU145" s="186" t="s">
        <v>117</v>
      </c>
      <c r="AY145" s="16" t="s">
        <v>166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117</v>
      </c>
      <c r="BK145" s="102">
        <f>ROUND(I145*H145,2)</f>
        <v>0</v>
      </c>
      <c r="BL145" s="16" t="s">
        <v>172</v>
      </c>
      <c r="BM145" s="186" t="s">
        <v>183</v>
      </c>
    </row>
    <row r="146" spans="1:65" s="13" customFormat="1">
      <c r="B146" s="187"/>
      <c r="D146" s="188" t="s">
        <v>174</v>
      </c>
      <c r="E146" s="189" t="s">
        <v>1</v>
      </c>
      <c r="F146" s="190" t="s">
        <v>474</v>
      </c>
      <c r="H146" s="191">
        <v>323</v>
      </c>
      <c r="I146" s="192"/>
      <c r="L146" s="187"/>
      <c r="M146" s="193"/>
      <c r="N146" s="194"/>
      <c r="O146" s="194"/>
      <c r="P146" s="194"/>
      <c r="Q146" s="194"/>
      <c r="R146" s="194"/>
      <c r="S146" s="194"/>
      <c r="T146" s="195"/>
      <c r="AT146" s="189" t="s">
        <v>174</v>
      </c>
      <c r="AU146" s="189" t="s">
        <v>117</v>
      </c>
      <c r="AV146" s="13" t="s">
        <v>117</v>
      </c>
      <c r="AW146" s="13" t="s">
        <v>30</v>
      </c>
      <c r="AX146" s="13" t="s">
        <v>75</v>
      </c>
      <c r="AY146" s="189" t="s">
        <v>166</v>
      </c>
    </row>
    <row r="147" spans="1:65" s="14" customFormat="1">
      <c r="B147" s="196"/>
      <c r="D147" s="188" t="s">
        <v>174</v>
      </c>
      <c r="E147" s="197" t="s">
        <v>1</v>
      </c>
      <c r="F147" s="198" t="s">
        <v>175</v>
      </c>
      <c r="H147" s="199">
        <v>323</v>
      </c>
      <c r="I147" s="200"/>
      <c r="L147" s="196"/>
      <c r="M147" s="201"/>
      <c r="N147" s="202"/>
      <c r="O147" s="202"/>
      <c r="P147" s="202"/>
      <c r="Q147" s="202"/>
      <c r="R147" s="202"/>
      <c r="S147" s="202"/>
      <c r="T147" s="203"/>
      <c r="AT147" s="197" t="s">
        <v>174</v>
      </c>
      <c r="AU147" s="197" t="s">
        <v>117</v>
      </c>
      <c r="AV147" s="14" t="s">
        <v>172</v>
      </c>
      <c r="AW147" s="14" t="s">
        <v>30</v>
      </c>
      <c r="AX147" s="14" t="s">
        <v>83</v>
      </c>
      <c r="AY147" s="197" t="s">
        <v>166</v>
      </c>
    </row>
    <row r="148" spans="1:65" s="2" customFormat="1" ht="24.2" customHeight="1">
      <c r="A148" s="33"/>
      <c r="B148" s="143"/>
      <c r="C148" s="174" t="s">
        <v>189</v>
      </c>
      <c r="D148" s="174" t="s">
        <v>168</v>
      </c>
      <c r="E148" s="175" t="s">
        <v>475</v>
      </c>
      <c r="F148" s="176" t="s">
        <v>476</v>
      </c>
      <c r="G148" s="177" t="s">
        <v>182</v>
      </c>
      <c r="H148" s="178">
        <v>135</v>
      </c>
      <c r="I148" s="179"/>
      <c r="J148" s="180">
        <f>ROUND(I148*H148,2)</f>
        <v>0</v>
      </c>
      <c r="K148" s="181"/>
      <c r="L148" s="34"/>
      <c r="M148" s="182" t="s">
        <v>1</v>
      </c>
      <c r="N148" s="183" t="s">
        <v>41</v>
      </c>
      <c r="O148" s="62"/>
      <c r="P148" s="184">
        <f>O148*H148</f>
        <v>0</v>
      </c>
      <c r="Q148" s="184">
        <v>0</v>
      </c>
      <c r="R148" s="184">
        <f>Q148*H148</f>
        <v>0</v>
      </c>
      <c r="S148" s="184">
        <v>0.14499999999999999</v>
      </c>
      <c r="T148" s="185">
        <f>S148*H148</f>
        <v>19.574999999999999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172</v>
      </c>
      <c r="AT148" s="186" t="s">
        <v>168</v>
      </c>
      <c r="AU148" s="186" t="s">
        <v>117</v>
      </c>
      <c r="AY148" s="16" t="s">
        <v>166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6" t="s">
        <v>117</v>
      </c>
      <c r="BK148" s="102">
        <f>ROUND(I148*H148,2)</f>
        <v>0</v>
      </c>
      <c r="BL148" s="16" t="s">
        <v>172</v>
      </c>
      <c r="BM148" s="186" t="s">
        <v>477</v>
      </c>
    </row>
    <row r="149" spans="1:65" s="13" customFormat="1">
      <c r="B149" s="187"/>
      <c r="D149" s="188" t="s">
        <v>174</v>
      </c>
      <c r="E149" s="189" t="s">
        <v>1</v>
      </c>
      <c r="F149" s="190" t="s">
        <v>478</v>
      </c>
      <c r="H149" s="191">
        <v>135</v>
      </c>
      <c r="I149" s="192"/>
      <c r="L149" s="187"/>
      <c r="M149" s="193"/>
      <c r="N149" s="194"/>
      <c r="O149" s="194"/>
      <c r="P149" s="194"/>
      <c r="Q149" s="194"/>
      <c r="R149" s="194"/>
      <c r="S149" s="194"/>
      <c r="T149" s="195"/>
      <c r="AT149" s="189" t="s">
        <v>174</v>
      </c>
      <c r="AU149" s="189" t="s">
        <v>117</v>
      </c>
      <c r="AV149" s="13" t="s">
        <v>117</v>
      </c>
      <c r="AW149" s="13" t="s">
        <v>30</v>
      </c>
      <c r="AX149" s="13" t="s">
        <v>75</v>
      </c>
      <c r="AY149" s="189" t="s">
        <v>166</v>
      </c>
    </row>
    <row r="150" spans="1:65" s="14" customFormat="1">
      <c r="B150" s="196"/>
      <c r="D150" s="188" t="s">
        <v>174</v>
      </c>
      <c r="E150" s="197" t="s">
        <v>1</v>
      </c>
      <c r="F150" s="198" t="s">
        <v>175</v>
      </c>
      <c r="H150" s="199">
        <v>135</v>
      </c>
      <c r="I150" s="200"/>
      <c r="L150" s="196"/>
      <c r="M150" s="201"/>
      <c r="N150" s="202"/>
      <c r="O150" s="202"/>
      <c r="P150" s="202"/>
      <c r="Q150" s="202"/>
      <c r="R150" s="202"/>
      <c r="S150" s="202"/>
      <c r="T150" s="203"/>
      <c r="AT150" s="197" t="s">
        <v>174</v>
      </c>
      <c r="AU150" s="197" t="s">
        <v>117</v>
      </c>
      <c r="AV150" s="14" t="s">
        <v>172</v>
      </c>
      <c r="AW150" s="14" t="s">
        <v>30</v>
      </c>
      <c r="AX150" s="14" t="s">
        <v>83</v>
      </c>
      <c r="AY150" s="197" t="s">
        <v>166</v>
      </c>
    </row>
    <row r="151" spans="1:65" s="2" customFormat="1" ht="24.2" customHeight="1">
      <c r="A151" s="33"/>
      <c r="B151" s="143"/>
      <c r="C151" s="174" t="s">
        <v>193</v>
      </c>
      <c r="D151" s="174" t="s">
        <v>168</v>
      </c>
      <c r="E151" s="175" t="s">
        <v>217</v>
      </c>
      <c r="F151" s="176" t="s">
        <v>218</v>
      </c>
      <c r="G151" s="177" t="s">
        <v>171</v>
      </c>
      <c r="H151" s="178">
        <v>55</v>
      </c>
      <c r="I151" s="179"/>
      <c r="J151" s="180">
        <f>ROUND(I151*H151,2)</f>
        <v>0</v>
      </c>
      <c r="K151" s="181"/>
      <c r="L151" s="34"/>
      <c r="M151" s="182" t="s">
        <v>1</v>
      </c>
      <c r="N151" s="183" t="s">
        <v>41</v>
      </c>
      <c r="O151" s="62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172</v>
      </c>
      <c r="AT151" s="186" t="s">
        <v>168</v>
      </c>
      <c r="AU151" s="186" t="s">
        <v>117</v>
      </c>
      <c r="AY151" s="16" t="s">
        <v>166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117</v>
      </c>
      <c r="BK151" s="102">
        <f>ROUND(I151*H151,2)</f>
        <v>0</v>
      </c>
      <c r="BL151" s="16" t="s">
        <v>172</v>
      </c>
      <c r="BM151" s="186" t="s">
        <v>219</v>
      </c>
    </row>
    <row r="152" spans="1:65" s="13" customFormat="1">
      <c r="B152" s="187"/>
      <c r="D152" s="188" t="s">
        <v>174</v>
      </c>
      <c r="E152" s="189" t="s">
        <v>1</v>
      </c>
      <c r="F152" s="190" t="s">
        <v>479</v>
      </c>
      <c r="H152" s="191">
        <v>55</v>
      </c>
      <c r="I152" s="192"/>
      <c r="L152" s="187"/>
      <c r="M152" s="193"/>
      <c r="N152" s="194"/>
      <c r="O152" s="194"/>
      <c r="P152" s="194"/>
      <c r="Q152" s="194"/>
      <c r="R152" s="194"/>
      <c r="S152" s="194"/>
      <c r="T152" s="195"/>
      <c r="AT152" s="189" t="s">
        <v>174</v>
      </c>
      <c r="AU152" s="189" t="s">
        <v>117</v>
      </c>
      <c r="AV152" s="13" t="s">
        <v>117</v>
      </c>
      <c r="AW152" s="13" t="s">
        <v>30</v>
      </c>
      <c r="AX152" s="13" t="s">
        <v>75</v>
      </c>
      <c r="AY152" s="189" t="s">
        <v>166</v>
      </c>
    </row>
    <row r="153" spans="1:65" s="13" customFormat="1">
      <c r="B153" s="187"/>
      <c r="D153" s="188" t="s">
        <v>174</v>
      </c>
      <c r="E153" s="189" t="s">
        <v>1</v>
      </c>
      <c r="F153" s="190" t="s">
        <v>396</v>
      </c>
      <c r="H153" s="191">
        <v>0</v>
      </c>
      <c r="I153" s="192"/>
      <c r="L153" s="187"/>
      <c r="M153" s="193"/>
      <c r="N153" s="194"/>
      <c r="O153" s="194"/>
      <c r="P153" s="194"/>
      <c r="Q153" s="194"/>
      <c r="R153" s="194"/>
      <c r="S153" s="194"/>
      <c r="T153" s="195"/>
      <c r="AT153" s="189" t="s">
        <v>174</v>
      </c>
      <c r="AU153" s="189" t="s">
        <v>117</v>
      </c>
      <c r="AV153" s="13" t="s">
        <v>117</v>
      </c>
      <c r="AW153" s="13" t="s">
        <v>30</v>
      </c>
      <c r="AX153" s="13" t="s">
        <v>75</v>
      </c>
      <c r="AY153" s="189" t="s">
        <v>166</v>
      </c>
    </row>
    <row r="154" spans="1:65" s="14" customFormat="1">
      <c r="B154" s="196"/>
      <c r="D154" s="188" t="s">
        <v>174</v>
      </c>
      <c r="E154" s="197" t="s">
        <v>1</v>
      </c>
      <c r="F154" s="198" t="s">
        <v>175</v>
      </c>
      <c r="H154" s="199">
        <v>55</v>
      </c>
      <c r="I154" s="200"/>
      <c r="L154" s="196"/>
      <c r="M154" s="201"/>
      <c r="N154" s="202"/>
      <c r="O154" s="202"/>
      <c r="P154" s="202"/>
      <c r="Q154" s="202"/>
      <c r="R154" s="202"/>
      <c r="S154" s="202"/>
      <c r="T154" s="203"/>
      <c r="AT154" s="197" t="s">
        <v>174</v>
      </c>
      <c r="AU154" s="197" t="s">
        <v>117</v>
      </c>
      <c r="AV154" s="14" t="s">
        <v>172</v>
      </c>
      <c r="AW154" s="14" t="s">
        <v>30</v>
      </c>
      <c r="AX154" s="14" t="s">
        <v>83</v>
      </c>
      <c r="AY154" s="197" t="s">
        <v>166</v>
      </c>
    </row>
    <row r="155" spans="1:65" s="2" customFormat="1" ht="16.5" customHeight="1">
      <c r="A155" s="33"/>
      <c r="B155" s="143"/>
      <c r="C155" s="204" t="s">
        <v>197</v>
      </c>
      <c r="D155" s="204" t="s">
        <v>224</v>
      </c>
      <c r="E155" s="205" t="s">
        <v>225</v>
      </c>
      <c r="F155" s="206" t="s">
        <v>226</v>
      </c>
      <c r="G155" s="207" t="s">
        <v>227</v>
      </c>
      <c r="H155" s="208">
        <v>22.094000000000001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41</v>
      </c>
      <c r="O155" s="62"/>
      <c r="P155" s="184">
        <f>O155*H155</f>
        <v>0</v>
      </c>
      <c r="Q155" s="184">
        <v>1E-3</v>
      </c>
      <c r="R155" s="184">
        <f>Q155*H155</f>
        <v>2.2094000000000003E-2</v>
      </c>
      <c r="S155" s="184">
        <v>0</v>
      </c>
      <c r="T155" s="18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6" t="s">
        <v>202</v>
      </c>
      <c r="AT155" s="186" t="s">
        <v>224</v>
      </c>
      <c r="AU155" s="186" t="s">
        <v>117</v>
      </c>
      <c r="AY155" s="16" t="s">
        <v>166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6" t="s">
        <v>117</v>
      </c>
      <c r="BK155" s="102">
        <f>ROUND(I155*H155,2)</f>
        <v>0</v>
      </c>
      <c r="BL155" s="16" t="s">
        <v>172</v>
      </c>
      <c r="BM155" s="186" t="s">
        <v>228</v>
      </c>
    </row>
    <row r="156" spans="1:65" s="13" customFormat="1">
      <c r="B156" s="187"/>
      <c r="D156" s="188" t="s">
        <v>174</v>
      </c>
      <c r="F156" s="190" t="s">
        <v>480</v>
      </c>
      <c r="H156" s="191">
        <v>22.094000000000001</v>
      </c>
      <c r="I156" s="192"/>
      <c r="L156" s="187"/>
      <c r="M156" s="193"/>
      <c r="N156" s="194"/>
      <c r="O156" s="194"/>
      <c r="P156" s="194"/>
      <c r="Q156" s="194"/>
      <c r="R156" s="194"/>
      <c r="S156" s="194"/>
      <c r="T156" s="195"/>
      <c r="AT156" s="189" t="s">
        <v>174</v>
      </c>
      <c r="AU156" s="189" t="s">
        <v>117</v>
      </c>
      <c r="AV156" s="13" t="s">
        <v>117</v>
      </c>
      <c r="AW156" s="13" t="s">
        <v>3</v>
      </c>
      <c r="AX156" s="13" t="s">
        <v>83</v>
      </c>
      <c r="AY156" s="189" t="s">
        <v>166</v>
      </c>
    </row>
    <row r="157" spans="1:65" s="2" customFormat="1" ht="21.75" customHeight="1">
      <c r="A157" s="33"/>
      <c r="B157" s="143"/>
      <c r="C157" s="174" t="s">
        <v>202</v>
      </c>
      <c r="D157" s="174" t="s">
        <v>168</v>
      </c>
      <c r="E157" s="175" t="s">
        <v>231</v>
      </c>
      <c r="F157" s="176" t="s">
        <v>232</v>
      </c>
      <c r="G157" s="177" t="s">
        <v>171</v>
      </c>
      <c r="H157" s="178">
        <v>223</v>
      </c>
      <c r="I157" s="179"/>
      <c r="J157" s="180">
        <f>ROUND(I157*H157,2)</f>
        <v>0</v>
      </c>
      <c r="K157" s="181"/>
      <c r="L157" s="34"/>
      <c r="M157" s="182" t="s">
        <v>1</v>
      </c>
      <c r="N157" s="183" t="s">
        <v>41</v>
      </c>
      <c r="O157" s="62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6" t="s">
        <v>172</v>
      </c>
      <c r="AT157" s="186" t="s">
        <v>168</v>
      </c>
      <c r="AU157" s="186" t="s">
        <v>117</v>
      </c>
      <c r="AY157" s="16" t="s">
        <v>166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117</v>
      </c>
      <c r="BK157" s="102">
        <f>ROUND(I157*H157,2)</f>
        <v>0</v>
      </c>
      <c r="BL157" s="16" t="s">
        <v>172</v>
      </c>
      <c r="BM157" s="186" t="s">
        <v>233</v>
      </c>
    </row>
    <row r="158" spans="1:65" s="13" customFormat="1">
      <c r="B158" s="187"/>
      <c r="D158" s="188" t="s">
        <v>174</v>
      </c>
      <c r="E158" s="189" t="s">
        <v>1</v>
      </c>
      <c r="F158" s="190" t="s">
        <v>465</v>
      </c>
      <c r="H158" s="191">
        <v>223</v>
      </c>
      <c r="I158" s="192"/>
      <c r="L158" s="187"/>
      <c r="M158" s="193"/>
      <c r="N158" s="194"/>
      <c r="O158" s="194"/>
      <c r="P158" s="194"/>
      <c r="Q158" s="194"/>
      <c r="R158" s="194"/>
      <c r="S158" s="194"/>
      <c r="T158" s="195"/>
      <c r="AT158" s="189" t="s">
        <v>174</v>
      </c>
      <c r="AU158" s="189" t="s">
        <v>117</v>
      </c>
      <c r="AV158" s="13" t="s">
        <v>117</v>
      </c>
      <c r="AW158" s="13" t="s">
        <v>30</v>
      </c>
      <c r="AX158" s="13" t="s">
        <v>75</v>
      </c>
      <c r="AY158" s="189" t="s">
        <v>166</v>
      </c>
    </row>
    <row r="159" spans="1:65" s="14" customFormat="1">
      <c r="B159" s="196"/>
      <c r="D159" s="188" t="s">
        <v>174</v>
      </c>
      <c r="E159" s="197" t="s">
        <v>1</v>
      </c>
      <c r="F159" s="198" t="s">
        <v>175</v>
      </c>
      <c r="H159" s="199">
        <v>223</v>
      </c>
      <c r="I159" s="200"/>
      <c r="L159" s="196"/>
      <c r="M159" s="201"/>
      <c r="N159" s="202"/>
      <c r="O159" s="202"/>
      <c r="P159" s="202"/>
      <c r="Q159" s="202"/>
      <c r="R159" s="202"/>
      <c r="S159" s="202"/>
      <c r="T159" s="203"/>
      <c r="AT159" s="197" t="s">
        <v>174</v>
      </c>
      <c r="AU159" s="197" t="s">
        <v>117</v>
      </c>
      <c r="AV159" s="14" t="s">
        <v>172</v>
      </c>
      <c r="AW159" s="14" t="s">
        <v>30</v>
      </c>
      <c r="AX159" s="14" t="s">
        <v>83</v>
      </c>
      <c r="AY159" s="197" t="s">
        <v>166</v>
      </c>
    </row>
    <row r="160" spans="1:65" s="12" customFormat="1" ht="22.9" customHeight="1">
      <c r="B160" s="162"/>
      <c r="D160" s="163" t="s">
        <v>74</v>
      </c>
      <c r="E160" s="172" t="s">
        <v>172</v>
      </c>
      <c r="F160" s="172" t="s">
        <v>434</v>
      </c>
      <c r="I160" s="165"/>
      <c r="J160" s="173">
        <f>BK160</f>
        <v>0</v>
      </c>
      <c r="L160" s="162"/>
      <c r="M160" s="166"/>
      <c r="N160" s="167"/>
      <c r="O160" s="167"/>
      <c r="P160" s="168">
        <f>SUM(P161:P162)</f>
        <v>0</v>
      </c>
      <c r="Q160" s="167"/>
      <c r="R160" s="168">
        <f>SUM(R161:R162)</f>
        <v>128.46360999999999</v>
      </c>
      <c r="S160" s="167"/>
      <c r="T160" s="169">
        <f>SUM(T161:T162)</f>
        <v>0</v>
      </c>
      <c r="AR160" s="163" t="s">
        <v>83</v>
      </c>
      <c r="AT160" s="170" t="s">
        <v>74</v>
      </c>
      <c r="AU160" s="170" t="s">
        <v>83</v>
      </c>
      <c r="AY160" s="163" t="s">
        <v>166</v>
      </c>
      <c r="BK160" s="171">
        <f>SUM(BK161:BK162)</f>
        <v>0</v>
      </c>
    </row>
    <row r="161" spans="1:65" s="2" customFormat="1" ht="37.9" customHeight="1">
      <c r="A161" s="33"/>
      <c r="B161" s="143"/>
      <c r="C161" s="174" t="s">
        <v>206</v>
      </c>
      <c r="D161" s="174" t="s">
        <v>168</v>
      </c>
      <c r="E161" s="175" t="s">
        <v>435</v>
      </c>
      <c r="F161" s="176" t="s">
        <v>436</v>
      </c>
      <c r="G161" s="177" t="s">
        <v>171</v>
      </c>
      <c r="H161" s="178">
        <v>223</v>
      </c>
      <c r="I161" s="179"/>
      <c r="J161" s="180">
        <f>ROUND(I161*H161,2)</f>
        <v>0</v>
      </c>
      <c r="K161" s="181"/>
      <c r="L161" s="34"/>
      <c r="M161" s="182" t="s">
        <v>1</v>
      </c>
      <c r="N161" s="183" t="s">
        <v>41</v>
      </c>
      <c r="O161" s="62"/>
      <c r="P161" s="184">
        <f>O161*H161</f>
        <v>0</v>
      </c>
      <c r="Q161" s="184">
        <v>0.57606999999999997</v>
      </c>
      <c r="R161" s="184">
        <f>Q161*H161</f>
        <v>128.46360999999999</v>
      </c>
      <c r="S161" s="184">
        <v>0</v>
      </c>
      <c r="T161" s="18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6" t="s">
        <v>172</v>
      </c>
      <c r="AT161" s="186" t="s">
        <v>168</v>
      </c>
      <c r="AU161" s="186" t="s">
        <v>117</v>
      </c>
      <c r="AY161" s="16" t="s">
        <v>166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117</v>
      </c>
      <c r="BK161" s="102">
        <f>ROUND(I161*H161,2)</f>
        <v>0</v>
      </c>
      <c r="BL161" s="16" t="s">
        <v>172</v>
      </c>
      <c r="BM161" s="186" t="s">
        <v>437</v>
      </c>
    </row>
    <row r="162" spans="1:65" s="13" customFormat="1">
      <c r="B162" s="187"/>
      <c r="D162" s="188" t="s">
        <v>174</v>
      </c>
      <c r="E162" s="189" t="s">
        <v>1</v>
      </c>
      <c r="F162" s="190" t="s">
        <v>276</v>
      </c>
      <c r="H162" s="191">
        <v>223</v>
      </c>
      <c r="I162" s="192"/>
      <c r="L162" s="187"/>
      <c r="M162" s="193"/>
      <c r="N162" s="194"/>
      <c r="O162" s="194"/>
      <c r="P162" s="194"/>
      <c r="Q162" s="194"/>
      <c r="R162" s="194"/>
      <c r="S162" s="194"/>
      <c r="T162" s="195"/>
      <c r="AT162" s="189" t="s">
        <v>174</v>
      </c>
      <c r="AU162" s="189" t="s">
        <v>117</v>
      </c>
      <c r="AV162" s="13" t="s">
        <v>117</v>
      </c>
      <c r="AW162" s="13" t="s">
        <v>30</v>
      </c>
      <c r="AX162" s="13" t="s">
        <v>83</v>
      </c>
      <c r="AY162" s="189" t="s">
        <v>166</v>
      </c>
    </row>
    <row r="163" spans="1:65" s="12" customFormat="1" ht="22.9" customHeight="1">
      <c r="B163" s="162"/>
      <c r="D163" s="163" t="s">
        <v>74</v>
      </c>
      <c r="E163" s="172" t="s">
        <v>189</v>
      </c>
      <c r="F163" s="172" t="s">
        <v>266</v>
      </c>
      <c r="I163" s="165"/>
      <c r="J163" s="173">
        <f>BK163</f>
        <v>0</v>
      </c>
      <c r="L163" s="162"/>
      <c r="M163" s="166"/>
      <c r="N163" s="167"/>
      <c r="O163" s="167"/>
      <c r="P163" s="168">
        <f>SUM(P164:P180)</f>
        <v>0</v>
      </c>
      <c r="Q163" s="167"/>
      <c r="R163" s="168">
        <f>SUM(R164:R180)</f>
        <v>163.40610000000004</v>
      </c>
      <c r="S163" s="167"/>
      <c r="T163" s="169">
        <f>SUM(T164:T180)</f>
        <v>0</v>
      </c>
      <c r="AR163" s="163" t="s">
        <v>83</v>
      </c>
      <c r="AT163" s="170" t="s">
        <v>74</v>
      </c>
      <c r="AU163" s="170" t="s">
        <v>83</v>
      </c>
      <c r="AY163" s="163" t="s">
        <v>166</v>
      </c>
      <c r="BK163" s="171">
        <f>SUM(BK164:BK180)</f>
        <v>0</v>
      </c>
    </row>
    <row r="164" spans="1:65" s="2" customFormat="1" ht="44.25" customHeight="1">
      <c r="A164" s="33"/>
      <c r="B164" s="143"/>
      <c r="C164" s="174" t="s">
        <v>210</v>
      </c>
      <c r="D164" s="174" t="s">
        <v>168</v>
      </c>
      <c r="E164" s="175" t="s">
        <v>272</v>
      </c>
      <c r="F164" s="176" t="s">
        <v>273</v>
      </c>
      <c r="G164" s="177" t="s">
        <v>171</v>
      </c>
      <c r="H164" s="178">
        <v>223</v>
      </c>
      <c r="I164" s="179"/>
      <c r="J164" s="180">
        <f>ROUND(I164*H164,2)</f>
        <v>0</v>
      </c>
      <c r="K164" s="181"/>
      <c r="L164" s="34"/>
      <c r="M164" s="182" t="s">
        <v>1</v>
      </c>
      <c r="N164" s="183" t="s">
        <v>41</v>
      </c>
      <c r="O164" s="62"/>
      <c r="P164" s="184">
        <f>O164*H164</f>
        <v>0</v>
      </c>
      <c r="Q164" s="184">
        <v>0.50600000000000001</v>
      </c>
      <c r="R164" s="184">
        <f>Q164*H164</f>
        <v>112.83800000000001</v>
      </c>
      <c r="S164" s="184">
        <v>0</v>
      </c>
      <c r="T164" s="18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6" t="s">
        <v>172</v>
      </c>
      <c r="AT164" s="186" t="s">
        <v>168</v>
      </c>
      <c r="AU164" s="186" t="s">
        <v>117</v>
      </c>
      <c r="AY164" s="16" t="s">
        <v>166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117</v>
      </c>
      <c r="BK164" s="102">
        <f>ROUND(I164*H164,2)</f>
        <v>0</v>
      </c>
      <c r="BL164" s="16" t="s">
        <v>172</v>
      </c>
      <c r="BM164" s="186" t="s">
        <v>274</v>
      </c>
    </row>
    <row r="165" spans="1:65" s="13" customFormat="1">
      <c r="B165" s="187"/>
      <c r="D165" s="188" t="s">
        <v>174</v>
      </c>
      <c r="E165" s="189" t="s">
        <v>121</v>
      </c>
      <c r="F165" s="190" t="s">
        <v>481</v>
      </c>
      <c r="H165" s="191">
        <v>0</v>
      </c>
      <c r="I165" s="192"/>
      <c r="L165" s="187"/>
      <c r="M165" s="193"/>
      <c r="N165" s="194"/>
      <c r="O165" s="194"/>
      <c r="P165" s="194"/>
      <c r="Q165" s="194"/>
      <c r="R165" s="194"/>
      <c r="S165" s="194"/>
      <c r="T165" s="195"/>
      <c r="AT165" s="189" t="s">
        <v>174</v>
      </c>
      <c r="AU165" s="189" t="s">
        <v>117</v>
      </c>
      <c r="AV165" s="13" t="s">
        <v>117</v>
      </c>
      <c r="AW165" s="13" t="s">
        <v>30</v>
      </c>
      <c r="AX165" s="13" t="s">
        <v>75</v>
      </c>
      <c r="AY165" s="189" t="s">
        <v>166</v>
      </c>
    </row>
    <row r="166" spans="1:65" s="13" customFormat="1">
      <c r="B166" s="187"/>
      <c r="D166" s="188" t="s">
        <v>174</v>
      </c>
      <c r="E166" s="189" t="s">
        <v>276</v>
      </c>
      <c r="F166" s="190" t="s">
        <v>482</v>
      </c>
      <c r="H166" s="191">
        <v>223</v>
      </c>
      <c r="I166" s="192"/>
      <c r="L166" s="187"/>
      <c r="M166" s="193"/>
      <c r="N166" s="194"/>
      <c r="O166" s="194"/>
      <c r="P166" s="194"/>
      <c r="Q166" s="194"/>
      <c r="R166" s="194"/>
      <c r="S166" s="194"/>
      <c r="T166" s="195"/>
      <c r="AT166" s="189" t="s">
        <v>174</v>
      </c>
      <c r="AU166" s="189" t="s">
        <v>117</v>
      </c>
      <c r="AV166" s="13" t="s">
        <v>117</v>
      </c>
      <c r="AW166" s="13" t="s">
        <v>30</v>
      </c>
      <c r="AX166" s="13" t="s">
        <v>75</v>
      </c>
      <c r="AY166" s="189" t="s">
        <v>166</v>
      </c>
    </row>
    <row r="167" spans="1:65" s="13" customFormat="1">
      <c r="B167" s="187"/>
      <c r="D167" s="188" t="s">
        <v>174</v>
      </c>
      <c r="E167" s="189" t="s">
        <v>123</v>
      </c>
      <c r="F167" s="190" t="s">
        <v>440</v>
      </c>
      <c r="H167" s="191">
        <v>0</v>
      </c>
      <c r="I167" s="192"/>
      <c r="L167" s="187"/>
      <c r="M167" s="193"/>
      <c r="N167" s="194"/>
      <c r="O167" s="194"/>
      <c r="P167" s="194"/>
      <c r="Q167" s="194"/>
      <c r="R167" s="194"/>
      <c r="S167" s="194"/>
      <c r="T167" s="195"/>
      <c r="AT167" s="189" t="s">
        <v>174</v>
      </c>
      <c r="AU167" s="189" t="s">
        <v>117</v>
      </c>
      <c r="AV167" s="13" t="s">
        <v>117</v>
      </c>
      <c r="AW167" s="13" t="s">
        <v>30</v>
      </c>
      <c r="AX167" s="13" t="s">
        <v>75</v>
      </c>
      <c r="AY167" s="189" t="s">
        <v>166</v>
      </c>
    </row>
    <row r="168" spans="1:65" s="13" customFormat="1">
      <c r="B168" s="187"/>
      <c r="D168" s="188" t="s">
        <v>174</v>
      </c>
      <c r="E168" s="189" t="s">
        <v>279</v>
      </c>
      <c r="F168" s="190" t="s">
        <v>441</v>
      </c>
      <c r="H168" s="191">
        <v>0</v>
      </c>
      <c r="I168" s="192"/>
      <c r="L168" s="187"/>
      <c r="M168" s="193"/>
      <c r="N168" s="194"/>
      <c r="O168" s="194"/>
      <c r="P168" s="194"/>
      <c r="Q168" s="194"/>
      <c r="R168" s="194"/>
      <c r="S168" s="194"/>
      <c r="T168" s="195"/>
      <c r="AT168" s="189" t="s">
        <v>174</v>
      </c>
      <c r="AU168" s="189" t="s">
        <v>117</v>
      </c>
      <c r="AV168" s="13" t="s">
        <v>117</v>
      </c>
      <c r="AW168" s="13" t="s">
        <v>30</v>
      </c>
      <c r="AX168" s="13" t="s">
        <v>75</v>
      </c>
      <c r="AY168" s="189" t="s">
        <v>166</v>
      </c>
    </row>
    <row r="169" spans="1:65" s="13" customFormat="1">
      <c r="B169" s="187"/>
      <c r="D169" s="188" t="s">
        <v>174</v>
      </c>
      <c r="E169" s="189" t="s">
        <v>281</v>
      </c>
      <c r="F169" s="190" t="s">
        <v>442</v>
      </c>
      <c r="H169" s="191">
        <v>0</v>
      </c>
      <c r="I169" s="192"/>
      <c r="L169" s="187"/>
      <c r="M169" s="193"/>
      <c r="N169" s="194"/>
      <c r="O169" s="194"/>
      <c r="P169" s="194"/>
      <c r="Q169" s="194"/>
      <c r="R169" s="194"/>
      <c r="S169" s="194"/>
      <c r="T169" s="195"/>
      <c r="AT169" s="189" t="s">
        <v>174</v>
      </c>
      <c r="AU169" s="189" t="s">
        <v>117</v>
      </c>
      <c r="AV169" s="13" t="s">
        <v>117</v>
      </c>
      <c r="AW169" s="13" t="s">
        <v>30</v>
      </c>
      <c r="AX169" s="13" t="s">
        <v>75</v>
      </c>
      <c r="AY169" s="189" t="s">
        <v>166</v>
      </c>
    </row>
    <row r="170" spans="1:65" s="14" customFormat="1">
      <c r="B170" s="196"/>
      <c r="D170" s="188" t="s">
        <v>174</v>
      </c>
      <c r="E170" s="197" t="s">
        <v>1</v>
      </c>
      <c r="F170" s="198" t="s">
        <v>175</v>
      </c>
      <c r="H170" s="199">
        <v>223</v>
      </c>
      <c r="I170" s="200"/>
      <c r="L170" s="196"/>
      <c r="M170" s="201"/>
      <c r="N170" s="202"/>
      <c r="O170" s="202"/>
      <c r="P170" s="202"/>
      <c r="Q170" s="202"/>
      <c r="R170" s="202"/>
      <c r="S170" s="202"/>
      <c r="T170" s="203"/>
      <c r="AT170" s="197" t="s">
        <v>174</v>
      </c>
      <c r="AU170" s="197" t="s">
        <v>117</v>
      </c>
      <c r="AV170" s="14" t="s">
        <v>172</v>
      </c>
      <c r="AW170" s="14" t="s">
        <v>30</v>
      </c>
      <c r="AX170" s="14" t="s">
        <v>83</v>
      </c>
      <c r="AY170" s="197" t="s">
        <v>166</v>
      </c>
    </row>
    <row r="171" spans="1:65" s="2" customFormat="1" ht="44.25" customHeight="1">
      <c r="A171" s="33"/>
      <c r="B171" s="143"/>
      <c r="C171" s="174" t="s">
        <v>216</v>
      </c>
      <c r="D171" s="174" t="s">
        <v>168</v>
      </c>
      <c r="E171" s="175" t="s">
        <v>483</v>
      </c>
      <c r="F171" s="176" t="s">
        <v>484</v>
      </c>
      <c r="G171" s="177" t="s">
        <v>171</v>
      </c>
      <c r="H171" s="178">
        <v>223</v>
      </c>
      <c r="I171" s="179"/>
      <c r="J171" s="180">
        <f>ROUND(I171*H171,2)</f>
        <v>0</v>
      </c>
      <c r="K171" s="181"/>
      <c r="L171" s="34"/>
      <c r="M171" s="182" t="s">
        <v>1</v>
      </c>
      <c r="N171" s="183" t="s">
        <v>41</v>
      </c>
      <c r="O171" s="62"/>
      <c r="P171" s="184">
        <f>O171*H171</f>
        <v>0</v>
      </c>
      <c r="Q171" s="184">
        <v>9.2499999999999999E-2</v>
      </c>
      <c r="R171" s="184">
        <f>Q171*H171</f>
        <v>20.627500000000001</v>
      </c>
      <c r="S171" s="184">
        <v>0</v>
      </c>
      <c r="T171" s="18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172</v>
      </c>
      <c r="AT171" s="186" t="s">
        <v>168</v>
      </c>
      <c r="AU171" s="186" t="s">
        <v>117</v>
      </c>
      <c r="AY171" s="16" t="s">
        <v>166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117</v>
      </c>
      <c r="BK171" s="102">
        <f>ROUND(I171*H171,2)</f>
        <v>0</v>
      </c>
      <c r="BL171" s="16" t="s">
        <v>172</v>
      </c>
      <c r="BM171" s="186" t="s">
        <v>485</v>
      </c>
    </row>
    <row r="172" spans="1:65" s="13" customFormat="1">
      <c r="B172" s="187"/>
      <c r="D172" s="188" t="s">
        <v>174</v>
      </c>
      <c r="E172" s="189" t="s">
        <v>1</v>
      </c>
      <c r="F172" s="190" t="s">
        <v>276</v>
      </c>
      <c r="H172" s="191">
        <v>223</v>
      </c>
      <c r="I172" s="192"/>
      <c r="L172" s="187"/>
      <c r="M172" s="193"/>
      <c r="N172" s="194"/>
      <c r="O172" s="194"/>
      <c r="P172" s="194"/>
      <c r="Q172" s="194"/>
      <c r="R172" s="194"/>
      <c r="S172" s="194"/>
      <c r="T172" s="195"/>
      <c r="AT172" s="189" t="s">
        <v>174</v>
      </c>
      <c r="AU172" s="189" t="s">
        <v>117</v>
      </c>
      <c r="AV172" s="13" t="s">
        <v>117</v>
      </c>
      <c r="AW172" s="13" t="s">
        <v>30</v>
      </c>
      <c r="AX172" s="13" t="s">
        <v>83</v>
      </c>
      <c r="AY172" s="189" t="s">
        <v>166</v>
      </c>
    </row>
    <row r="173" spans="1:65" s="2" customFormat="1" ht="21.75" customHeight="1">
      <c r="A173" s="33"/>
      <c r="B173" s="143"/>
      <c r="C173" s="204" t="s">
        <v>223</v>
      </c>
      <c r="D173" s="204" t="s">
        <v>224</v>
      </c>
      <c r="E173" s="205" t="s">
        <v>486</v>
      </c>
      <c r="F173" s="206" t="s">
        <v>487</v>
      </c>
      <c r="G173" s="207" t="s">
        <v>171</v>
      </c>
      <c r="H173" s="208">
        <v>178.221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41</v>
      </c>
      <c r="O173" s="62"/>
      <c r="P173" s="184">
        <f>O173*H173</f>
        <v>0</v>
      </c>
      <c r="Q173" s="184">
        <v>0.13</v>
      </c>
      <c r="R173" s="184">
        <f>Q173*H173</f>
        <v>23.16873</v>
      </c>
      <c r="S173" s="184">
        <v>0</v>
      </c>
      <c r="T173" s="18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6" t="s">
        <v>202</v>
      </c>
      <c r="AT173" s="186" t="s">
        <v>224</v>
      </c>
      <c r="AU173" s="186" t="s">
        <v>117</v>
      </c>
      <c r="AY173" s="16" t="s">
        <v>166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117</v>
      </c>
      <c r="BK173" s="102">
        <f>ROUND(I173*H173,2)</f>
        <v>0</v>
      </c>
      <c r="BL173" s="16" t="s">
        <v>172</v>
      </c>
      <c r="BM173" s="186" t="s">
        <v>488</v>
      </c>
    </row>
    <row r="174" spans="1:65" s="2" customFormat="1" ht="19.5">
      <c r="A174" s="33"/>
      <c r="B174" s="34"/>
      <c r="C174" s="33"/>
      <c r="D174" s="188" t="s">
        <v>240</v>
      </c>
      <c r="E174" s="33"/>
      <c r="F174" s="215" t="s">
        <v>449</v>
      </c>
      <c r="G174" s="33"/>
      <c r="H174" s="33"/>
      <c r="I174" s="144"/>
      <c r="J174" s="33"/>
      <c r="K174" s="33"/>
      <c r="L174" s="34"/>
      <c r="M174" s="216"/>
      <c r="N174" s="217"/>
      <c r="O174" s="62"/>
      <c r="P174" s="62"/>
      <c r="Q174" s="62"/>
      <c r="R174" s="62"/>
      <c r="S174" s="62"/>
      <c r="T174" s="6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240</v>
      </c>
      <c r="AU174" s="16" t="s">
        <v>117</v>
      </c>
    </row>
    <row r="175" spans="1:65" s="13" customFormat="1" ht="22.5">
      <c r="B175" s="187"/>
      <c r="D175" s="188" t="s">
        <v>174</v>
      </c>
      <c r="F175" s="190" t="s">
        <v>489</v>
      </c>
      <c r="H175" s="191">
        <v>178.221</v>
      </c>
      <c r="I175" s="192"/>
      <c r="L175" s="187"/>
      <c r="M175" s="193"/>
      <c r="N175" s="194"/>
      <c r="O175" s="194"/>
      <c r="P175" s="194"/>
      <c r="Q175" s="194"/>
      <c r="R175" s="194"/>
      <c r="S175" s="194"/>
      <c r="T175" s="195"/>
      <c r="AT175" s="189" t="s">
        <v>174</v>
      </c>
      <c r="AU175" s="189" t="s">
        <v>117</v>
      </c>
      <c r="AV175" s="13" t="s">
        <v>117</v>
      </c>
      <c r="AW175" s="13" t="s">
        <v>3</v>
      </c>
      <c r="AX175" s="13" t="s">
        <v>83</v>
      </c>
      <c r="AY175" s="189" t="s">
        <v>166</v>
      </c>
    </row>
    <row r="176" spans="1:65" s="2" customFormat="1" ht="16.5" customHeight="1">
      <c r="A176" s="33"/>
      <c r="B176" s="143"/>
      <c r="C176" s="204" t="s">
        <v>230</v>
      </c>
      <c r="D176" s="204" t="s">
        <v>224</v>
      </c>
      <c r="E176" s="205" t="s">
        <v>490</v>
      </c>
      <c r="F176" s="206" t="s">
        <v>491</v>
      </c>
      <c r="G176" s="207" t="s">
        <v>171</v>
      </c>
      <c r="H176" s="208">
        <v>49.238999999999997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41</v>
      </c>
      <c r="O176" s="62"/>
      <c r="P176" s="184">
        <f>O176*H176</f>
        <v>0</v>
      </c>
      <c r="Q176" s="184">
        <v>0.13</v>
      </c>
      <c r="R176" s="184">
        <f>Q176*H176</f>
        <v>6.4010699999999998</v>
      </c>
      <c r="S176" s="184">
        <v>0</v>
      </c>
      <c r="T176" s="18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6" t="s">
        <v>202</v>
      </c>
      <c r="AT176" s="186" t="s">
        <v>224</v>
      </c>
      <c r="AU176" s="186" t="s">
        <v>117</v>
      </c>
      <c r="AY176" s="16" t="s">
        <v>166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6" t="s">
        <v>117</v>
      </c>
      <c r="BK176" s="102">
        <f>ROUND(I176*H176,2)</f>
        <v>0</v>
      </c>
      <c r="BL176" s="16" t="s">
        <v>172</v>
      </c>
      <c r="BM176" s="186" t="s">
        <v>492</v>
      </c>
    </row>
    <row r="177" spans="1:65" s="2" customFormat="1" ht="19.5">
      <c r="A177" s="33"/>
      <c r="B177" s="34"/>
      <c r="C177" s="33"/>
      <c r="D177" s="188" t="s">
        <v>240</v>
      </c>
      <c r="E177" s="33"/>
      <c r="F177" s="215" t="s">
        <v>449</v>
      </c>
      <c r="G177" s="33"/>
      <c r="H177" s="33"/>
      <c r="I177" s="144"/>
      <c r="J177" s="33"/>
      <c r="K177" s="33"/>
      <c r="L177" s="34"/>
      <c r="M177" s="216"/>
      <c r="N177" s="217"/>
      <c r="O177" s="62"/>
      <c r="P177" s="62"/>
      <c r="Q177" s="62"/>
      <c r="R177" s="62"/>
      <c r="S177" s="62"/>
      <c r="T177" s="6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240</v>
      </c>
      <c r="AU177" s="16" t="s">
        <v>117</v>
      </c>
    </row>
    <row r="178" spans="1:65" s="13" customFormat="1" ht="22.5">
      <c r="B178" s="187"/>
      <c r="D178" s="188" t="s">
        <v>174</v>
      </c>
      <c r="F178" s="190" t="s">
        <v>493</v>
      </c>
      <c r="H178" s="191">
        <v>49.238999999999997</v>
      </c>
      <c r="I178" s="192"/>
      <c r="L178" s="187"/>
      <c r="M178" s="193"/>
      <c r="N178" s="194"/>
      <c r="O178" s="194"/>
      <c r="P178" s="194"/>
      <c r="Q178" s="194"/>
      <c r="R178" s="194"/>
      <c r="S178" s="194"/>
      <c r="T178" s="195"/>
      <c r="AT178" s="189" t="s">
        <v>174</v>
      </c>
      <c r="AU178" s="189" t="s">
        <v>117</v>
      </c>
      <c r="AV178" s="13" t="s">
        <v>117</v>
      </c>
      <c r="AW178" s="13" t="s">
        <v>3</v>
      </c>
      <c r="AX178" s="13" t="s">
        <v>83</v>
      </c>
      <c r="AY178" s="189" t="s">
        <v>166</v>
      </c>
    </row>
    <row r="179" spans="1:65" s="2" customFormat="1" ht="21.75" customHeight="1">
      <c r="A179" s="33"/>
      <c r="B179" s="143"/>
      <c r="C179" s="174" t="s">
        <v>235</v>
      </c>
      <c r="D179" s="174" t="s">
        <v>168</v>
      </c>
      <c r="E179" s="175" t="s">
        <v>284</v>
      </c>
      <c r="F179" s="176" t="s">
        <v>285</v>
      </c>
      <c r="G179" s="177" t="s">
        <v>182</v>
      </c>
      <c r="H179" s="178">
        <v>103</v>
      </c>
      <c r="I179" s="179"/>
      <c r="J179" s="180">
        <f>ROUND(I179*H179,2)</f>
        <v>0</v>
      </c>
      <c r="K179" s="181"/>
      <c r="L179" s="34"/>
      <c r="M179" s="182" t="s">
        <v>1</v>
      </c>
      <c r="N179" s="183" t="s">
        <v>41</v>
      </c>
      <c r="O179" s="62"/>
      <c r="P179" s="184">
        <f>O179*H179</f>
        <v>0</v>
      </c>
      <c r="Q179" s="184">
        <v>3.5999999999999999E-3</v>
      </c>
      <c r="R179" s="184">
        <f>Q179*H179</f>
        <v>0.37079999999999996</v>
      </c>
      <c r="S179" s="184">
        <v>0</v>
      </c>
      <c r="T179" s="18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6" t="s">
        <v>172</v>
      </c>
      <c r="AT179" s="186" t="s">
        <v>168</v>
      </c>
      <c r="AU179" s="186" t="s">
        <v>117</v>
      </c>
      <c r="AY179" s="16" t="s">
        <v>166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6" t="s">
        <v>117</v>
      </c>
      <c r="BK179" s="102">
        <f>ROUND(I179*H179,2)</f>
        <v>0</v>
      </c>
      <c r="BL179" s="16" t="s">
        <v>172</v>
      </c>
      <c r="BM179" s="186" t="s">
        <v>286</v>
      </c>
    </row>
    <row r="180" spans="1:65" s="13" customFormat="1">
      <c r="B180" s="187"/>
      <c r="D180" s="188" t="s">
        <v>174</v>
      </c>
      <c r="E180" s="189" t="s">
        <v>1</v>
      </c>
      <c r="F180" s="190" t="s">
        <v>494</v>
      </c>
      <c r="H180" s="191">
        <v>103</v>
      </c>
      <c r="I180" s="192"/>
      <c r="L180" s="187"/>
      <c r="M180" s="193"/>
      <c r="N180" s="194"/>
      <c r="O180" s="194"/>
      <c r="P180" s="194"/>
      <c r="Q180" s="194"/>
      <c r="R180" s="194"/>
      <c r="S180" s="194"/>
      <c r="T180" s="195"/>
      <c r="AT180" s="189" t="s">
        <v>174</v>
      </c>
      <c r="AU180" s="189" t="s">
        <v>117</v>
      </c>
      <c r="AV180" s="13" t="s">
        <v>117</v>
      </c>
      <c r="AW180" s="13" t="s">
        <v>30</v>
      </c>
      <c r="AX180" s="13" t="s">
        <v>83</v>
      </c>
      <c r="AY180" s="189" t="s">
        <v>166</v>
      </c>
    </row>
    <row r="181" spans="1:65" s="12" customFormat="1" ht="22.9" customHeight="1">
      <c r="B181" s="162"/>
      <c r="D181" s="163" t="s">
        <v>74</v>
      </c>
      <c r="E181" s="172" t="s">
        <v>206</v>
      </c>
      <c r="F181" s="172" t="s">
        <v>326</v>
      </c>
      <c r="I181" s="165"/>
      <c r="J181" s="173">
        <f>BK181</f>
        <v>0</v>
      </c>
      <c r="L181" s="162"/>
      <c r="M181" s="166"/>
      <c r="N181" s="167"/>
      <c r="O181" s="167"/>
      <c r="P181" s="168">
        <f>SUM(P182:P198)</f>
        <v>0</v>
      </c>
      <c r="Q181" s="167"/>
      <c r="R181" s="168">
        <f>SUM(R182:R198)</f>
        <v>41.201454999999996</v>
      </c>
      <c r="S181" s="167"/>
      <c r="T181" s="169">
        <f>SUM(T182:T198)</f>
        <v>0</v>
      </c>
      <c r="AR181" s="163" t="s">
        <v>83</v>
      </c>
      <c r="AT181" s="170" t="s">
        <v>74</v>
      </c>
      <c r="AU181" s="170" t="s">
        <v>83</v>
      </c>
      <c r="AY181" s="163" t="s">
        <v>166</v>
      </c>
      <c r="BK181" s="171">
        <f>SUM(BK182:BK198)</f>
        <v>0</v>
      </c>
    </row>
    <row r="182" spans="1:65" s="2" customFormat="1" ht="33" customHeight="1">
      <c r="A182" s="33"/>
      <c r="B182" s="143"/>
      <c r="C182" s="174" t="s">
        <v>242</v>
      </c>
      <c r="D182" s="174" t="s">
        <v>168</v>
      </c>
      <c r="E182" s="175" t="s">
        <v>336</v>
      </c>
      <c r="F182" s="176" t="s">
        <v>337</v>
      </c>
      <c r="G182" s="177" t="s">
        <v>182</v>
      </c>
      <c r="H182" s="178">
        <v>103</v>
      </c>
      <c r="I182" s="179"/>
      <c r="J182" s="180">
        <f>ROUND(I182*H182,2)</f>
        <v>0</v>
      </c>
      <c r="K182" s="181"/>
      <c r="L182" s="34"/>
      <c r="M182" s="182" t="s">
        <v>1</v>
      </c>
      <c r="N182" s="183" t="s">
        <v>41</v>
      </c>
      <c r="O182" s="62"/>
      <c r="P182" s="184">
        <f>O182*H182</f>
        <v>0</v>
      </c>
      <c r="Q182" s="184">
        <v>0.15814</v>
      </c>
      <c r="R182" s="184">
        <f>Q182*H182</f>
        <v>16.288419999999999</v>
      </c>
      <c r="S182" s="184">
        <v>0</v>
      </c>
      <c r="T182" s="185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6" t="s">
        <v>172</v>
      </c>
      <c r="AT182" s="186" t="s">
        <v>168</v>
      </c>
      <c r="AU182" s="186" t="s">
        <v>117</v>
      </c>
      <c r="AY182" s="16" t="s">
        <v>166</v>
      </c>
      <c r="BE182" s="102">
        <f>IF(N182="základná",J182,0)</f>
        <v>0</v>
      </c>
      <c r="BF182" s="102">
        <f>IF(N182="znížená",J182,0)</f>
        <v>0</v>
      </c>
      <c r="BG182" s="102">
        <f>IF(N182="zákl. prenesená",J182,0)</f>
        <v>0</v>
      </c>
      <c r="BH182" s="102">
        <f>IF(N182="zníž. prenesená",J182,0)</f>
        <v>0</v>
      </c>
      <c r="BI182" s="102">
        <f>IF(N182="nulová",J182,0)</f>
        <v>0</v>
      </c>
      <c r="BJ182" s="16" t="s">
        <v>117</v>
      </c>
      <c r="BK182" s="102">
        <f>ROUND(I182*H182,2)</f>
        <v>0</v>
      </c>
      <c r="BL182" s="16" t="s">
        <v>172</v>
      </c>
      <c r="BM182" s="186" t="s">
        <v>338</v>
      </c>
    </row>
    <row r="183" spans="1:65" s="13" customFormat="1" ht="22.5">
      <c r="B183" s="187"/>
      <c r="D183" s="188" t="s">
        <v>174</v>
      </c>
      <c r="E183" s="189" t="s">
        <v>125</v>
      </c>
      <c r="F183" s="190" t="s">
        <v>495</v>
      </c>
      <c r="H183" s="191">
        <v>0</v>
      </c>
      <c r="I183" s="192"/>
      <c r="L183" s="187"/>
      <c r="M183" s="193"/>
      <c r="N183" s="194"/>
      <c r="O183" s="194"/>
      <c r="P183" s="194"/>
      <c r="Q183" s="194"/>
      <c r="R183" s="194"/>
      <c r="S183" s="194"/>
      <c r="T183" s="195"/>
      <c r="AT183" s="189" t="s">
        <v>174</v>
      </c>
      <c r="AU183" s="189" t="s">
        <v>117</v>
      </c>
      <c r="AV183" s="13" t="s">
        <v>117</v>
      </c>
      <c r="AW183" s="13" t="s">
        <v>30</v>
      </c>
      <c r="AX183" s="13" t="s">
        <v>75</v>
      </c>
      <c r="AY183" s="189" t="s">
        <v>166</v>
      </c>
    </row>
    <row r="184" spans="1:65" s="13" customFormat="1" ht="22.5">
      <c r="B184" s="187"/>
      <c r="D184" s="188" t="s">
        <v>174</v>
      </c>
      <c r="E184" s="189" t="s">
        <v>340</v>
      </c>
      <c r="F184" s="190" t="s">
        <v>496</v>
      </c>
      <c r="H184" s="191">
        <v>103</v>
      </c>
      <c r="I184" s="192"/>
      <c r="L184" s="187"/>
      <c r="M184" s="193"/>
      <c r="N184" s="194"/>
      <c r="O184" s="194"/>
      <c r="P184" s="194"/>
      <c r="Q184" s="194"/>
      <c r="R184" s="194"/>
      <c r="S184" s="194"/>
      <c r="T184" s="195"/>
      <c r="AT184" s="189" t="s">
        <v>174</v>
      </c>
      <c r="AU184" s="189" t="s">
        <v>117</v>
      </c>
      <c r="AV184" s="13" t="s">
        <v>117</v>
      </c>
      <c r="AW184" s="13" t="s">
        <v>30</v>
      </c>
      <c r="AX184" s="13" t="s">
        <v>75</v>
      </c>
      <c r="AY184" s="189" t="s">
        <v>166</v>
      </c>
    </row>
    <row r="185" spans="1:65" s="14" customFormat="1">
      <c r="B185" s="196"/>
      <c r="D185" s="188" t="s">
        <v>174</v>
      </c>
      <c r="E185" s="197" t="s">
        <v>1</v>
      </c>
      <c r="F185" s="198" t="s">
        <v>175</v>
      </c>
      <c r="H185" s="199">
        <v>103</v>
      </c>
      <c r="I185" s="200"/>
      <c r="L185" s="196"/>
      <c r="M185" s="201"/>
      <c r="N185" s="202"/>
      <c r="O185" s="202"/>
      <c r="P185" s="202"/>
      <c r="Q185" s="202"/>
      <c r="R185" s="202"/>
      <c r="S185" s="202"/>
      <c r="T185" s="203"/>
      <c r="AT185" s="197" t="s">
        <v>174</v>
      </c>
      <c r="AU185" s="197" t="s">
        <v>117</v>
      </c>
      <c r="AV185" s="14" t="s">
        <v>172</v>
      </c>
      <c r="AW185" s="14" t="s">
        <v>30</v>
      </c>
      <c r="AX185" s="14" t="s">
        <v>83</v>
      </c>
      <c r="AY185" s="197" t="s">
        <v>166</v>
      </c>
    </row>
    <row r="186" spans="1:65" s="2" customFormat="1" ht="24.2" customHeight="1">
      <c r="A186" s="33"/>
      <c r="B186" s="143"/>
      <c r="C186" s="204" t="s">
        <v>246</v>
      </c>
      <c r="D186" s="204" t="s">
        <v>224</v>
      </c>
      <c r="E186" s="205" t="s">
        <v>343</v>
      </c>
      <c r="F186" s="206" t="s">
        <v>344</v>
      </c>
      <c r="G186" s="207" t="s">
        <v>238</v>
      </c>
      <c r="H186" s="208">
        <v>104.63500000000001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41</v>
      </c>
      <c r="O186" s="62"/>
      <c r="P186" s="184">
        <f>O186*H186</f>
        <v>0</v>
      </c>
      <c r="Q186" s="184">
        <v>8.1000000000000003E-2</v>
      </c>
      <c r="R186" s="184">
        <f>Q186*H186</f>
        <v>8.4754350000000009</v>
      </c>
      <c r="S186" s="184">
        <v>0</v>
      </c>
      <c r="T186" s="18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6" t="s">
        <v>202</v>
      </c>
      <c r="AT186" s="186" t="s">
        <v>224</v>
      </c>
      <c r="AU186" s="186" t="s">
        <v>117</v>
      </c>
      <c r="AY186" s="16" t="s">
        <v>166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6" t="s">
        <v>117</v>
      </c>
      <c r="BK186" s="102">
        <f>ROUND(I186*H186,2)</f>
        <v>0</v>
      </c>
      <c r="BL186" s="16" t="s">
        <v>172</v>
      </c>
      <c r="BM186" s="186" t="s">
        <v>345</v>
      </c>
    </row>
    <row r="187" spans="1:65" s="13" customFormat="1" ht="22.5">
      <c r="B187" s="187"/>
      <c r="D187" s="188" t="s">
        <v>174</v>
      </c>
      <c r="F187" s="190" t="s">
        <v>497</v>
      </c>
      <c r="H187" s="191">
        <v>104.63500000000001</v>
      </c>
      <c r="I187" s="192"/>
      <c r="L187" s="187"/>
      <c r="M187" s="193"/>
      <c r="N187" s="194"/>
      <c r="O187" s="194"/>
      <c r="P187" s="194"/>
      <c r="Q187" s="194"/>
      <c r="R187" s="194"/>
      <c r="S187" s="194"/>
      <c r="T187" s="195"/>
      <c r="AT187" s="189" t="s">
        <v>174</v>
      </c>
      <c r="AU187" s="189" t="s">
        <v>117</v>
      </c>
      <c r="AV187" s="13" t="s">
        <v>117</v>
      </c>
      <c r="AW187" s="13" t="s">
        <v>3</v>
      </c>
      <c r="AX187" s="13" t="s">
        <v>83</v>
      </c>
      <c r="AY187" s="189" t="s">
        <v>166</v>
      </c>
    </row>
    <row r="188" spans="1:65" s="2" customFormat="1" ht="37.9" customHeight="1">
      <c r="A188" s="33"/>
      <c r="B188" s="143"/>
      <c r="C188" s="174" t="s">
        <v>250</v>
      </c>
      <c r="D188" s="174" t="s">
        <v>168</v>
      </c>
      <c r="E188" s="175" t="s">
        <v>498</v>
      </c>
      <c r="F188" s="176" t="s">
        <v>499</v>
      </c>
      <c r="G188" s="177" t="s">
        <v>182</v>
      </c>
      <c r="H188" s="178">
        <v>135</v>
      </c>
      <c r="I188" s="179"/>
      <c r="J188" s="180">
        <f>ROUND(I188*H188,2)</f>
        <v>0</v>
      </c>
      <c r="K188" s="181"/>
      <c r="L188" s="34"/>
      <c r="M188" s="182" t="s">
        <v>1</v>
      </c>
      <c r="N188" s="183" t="s">
        <v>41</v>
      </c>
      <c r="O188" s="62"/>
      <c r="P188" s="184">
        <f>O188*H188</f>
        <v>0</v>
      </c>
      <c r="Q188" s="184">
        <v>9.8530000000000006E-2</v>
      </c>
      <c r="R188" s="184">
        <f>Q188*H188</f>
        <v>13.301550000000001</v>
      </c>
      <c r="S188" s="184">
        <v>0</v>
      </c>
      <c r="T188" s="18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6" t="s">
        <v>172</v>
      </c>
      <c r="AT188" s="186" t="s">
        <v>168</v>
      </c>
      <c r="AU188" s="186" t="s">
        <v>117</v>
      </c>
      <c r="AY188" s="16" t="s">
        <v>166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117</v>
      </c>
      <c r="BK188" s="102">
        <f>ROUND(I188*H188,2)</f>
        <v>0</v>
      </c>
      <c r="BL188" s="16" t="s">
        <v>172</v>
      </c>
      <c r="BM188" s="186" t="s">
        <v>500</v>
      </c>
    </row>
    <row r="189" spans="1:65" s="13" customFormat="1">
      <c r="B189" s="187"/>
      <c r="D189" s="188" t="s">
        <v>174</v>
      </c>
      <c r="E189" s="189" t="s">
        <v>1</v>
      </c>
      <c r="F189" s="190" t="s">
        <v>501</v>
      </c>
      <c r="H189" s="191">
        <v>135</v>
      </c>
      <c r="I189" s="192"/>
      <c r="L189" s="187"/>
      <c r="M189" s="193"/>
      <c r="N189" s="194"/>
      <c r="O189" s="194"/>
      <c r="P189" s="194"/>
      <c r="Q189" s="194"/>
      <c r="R189" s="194"/>
      <c r="S189" s="194"/>
      <c r="T189" s="195"/>
      <c r="AT189" s="189" t="s">
        <v>174</v>
      </c>
      <c r="AU189" s="189" t="s">
        <v>117</v>
      </c>
      <c r="AV189" s="13" t="s">
        <v>117</v>
      </c>
      <c r="AW189" s="13" t="s">
        <v>30</v>
      </c>
      <c r="AX189" s="13" t="s">
        <v>75</v>
      </c>
      <c r="AY189" s="189" t="s">
        <v>166</v>
      </c>
    </row>
    <row r="190" spans="1:65" s="14" customFormat="1">
      <c r="B190" s="196"/>
      <c r="D190" s="188" t="s">
        <v>174</v>
      </c>
      <c r="E190" s="197" t="s">
        <v>1</v>
      </c>
      <c r="F190" s="198" t="s">
        <v>175</v>
      </c>
      <c r="H190" s="199">
        <v>135</v>
      </c>
      <c r="I190" s="200"/>
      <c r="L190" s="196"/>
      <c r="M190" s="201"/>
      <c r="N190" s="202"/>
      <c r="O190" s="202"/>
      <c r="P190" s="202"/>
      <c r="Q190" s="202"/>
      <c r="R190" s="202"/>
      <c r="S190" s="202"/>
      <c r="T190" s="203"/>
      <c r="AT190" s="197" t="s">
        <v>174</v>
      </c>
      <c r="AU190" s="197" t="s">
        <v>117</v>
      </c>
      <c r="AV190" s="14" t="s">
        <v>172</v>
      </c>
      <c r="AW190" s="14" t="s">
        <v>30</v>
      </c>
      <c r="AX190" s="14" t="s">
        <v>83</v>
      </c>
      <c r="AY190" s="197" t="s">
        <v>166</v>
      </c>
    </row>
    <row r="191" spans="1:65" s="2" customFormat="1" ht="21.75" customHeight="1">
      <c r="A191" s="33"/>
      <c r="B191" s="143"/>
      <c r="C191" s="204" t="s">
        <v>122</v>
      </c>
      <c r="D191" s="204" t="s">
        <v>224</v>
      </c>
      <c r="E191" s="205" t="s">
        <v>502</v>
      </c>
      <c r="F191" s="206" t="s">
        <v>503</v>
      </c>
      <c r="G191" s="207" t="s">
        <v>238</v>
      </c>
      <c r="H191" s="208">
        <v>136.35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41</v>
      </c>
      <c r="O191" s="62"/>
      <c r="P191" s="184">
        <f>O191*H191</f>
        <v>0</v>
      </c>
      <c r="Q191" s="184">
        <v>2.3E-2</v>
      </c>
      <c r="R191" s="184">
        <f>Q191*H191</f>
        <v>3.13605</v>
      </c>
      <c r="S191" s="184">
        <v>0</v>
      </c>
      <c r="T191" s="18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6" t="s">
        <v>202</v>
      </c>
      <c r="AT191" s="186" t="s">
        <v>224</v>
      </c>
      <c r="AU191" s="186" t="s">
        <v>117</v>
      </c>
      <c r="AY191" s="16" t="s">
        <v>166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117</v>
      </c>
      <c r="BK191" s="102">
        <f>ROUND(I191*H191,2)</f>
        <v>0</v>
      </c>
      <c r="BL191" s="16" t="s">
        <v>172</v>
      </c>
      <c r="BM191" s="186" t="s">
        <v>504</v>
      </c>
    </row>
    <row r="192" spans="1:65" s="13" customFormat="1">
      <c r="B192" s="187"/>
      <c r="D192" s="188" t="s">
        <v>174</v>
      </c>
      <c r="F192" s="190" t="s">
        <v>505</v>
      </c>
      <c r="H192" s="191">
        <v>136.35</v>
      </c>
      <c r="I192" s="192"/>
      <c r="L192" s="187"/>
      <c r="M192" s="193"/>
      <c r="N192" s="194"/>
      <c r="O192" s="194"/>
      <c r="P192" s="194"/>
      <c r="Q192" s="194"/>
      <c r="R192" s="194"/>
      <c r="S192" s="194"/>
      <c r="T192" s="195"/>
      <c r="AT192" s="189" t="s">
        <v>174</v>
      </c>
      <c r="AU192" s="189" t="s">
        <v>117</v>
      </c>
      <c r="AV192" s="13" t="s">
        <v>117</v>
      </c>
      <c r="AW192" s="13" t="s">
        <v>3</v>
      </c>
      <c r="AX192" s="13" t="s">
        <v>83</v>
      </c>
      <c r="AY192" s="189" t="s">
        <v>166</v>
      </c>
    </row>
    <row r="193" spans="1:65" s="2" customFormat="1" ht="24.2" customHeight="1">
      <c r="A193" s="33"/>
      <c r="B193" s="143"/>
      <c r="C193" s="174" t="s">
        <v>258</v>
      </c>
      <c r="D193" s="174" t="s">
        <v>168</v>
      </c>
      <c r="E193" s="175" t="s">
        <v>352</v>
      </c>
      <c r="F193" s="176" t="s">
        <v>353</v>
      </c>
      <c r="G193" s="177" t="s">
        <v>213</v>
      </c>
      <c r="H193" s="178">
        <v>237.679</v>
      </c>
      <c r="I193" s="179"/>
      <c r="J193" s="180">
        <f>ROUND(I193*H193,2)</f>
        <v>0</v>
      </c>
      <c r="K193" s="181"/>
      <c r="L193" s="34"/>
      <c r="M193" s="182" t="s">
        <v>1</v>
      </c>
      <c r="N193" s="183" t="s">
        <v>41</v>
      </c>
      <c r="O193" s="62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6" t="s">
        <v>172</v>
      </c>
      <c r="AT193" s="186" t="s">
        <v>168</v>
      </c>
      <c r="AU193" s="186" t="s">
        <v>117</v>
      </c>
      <c r="AY193" s="16" t="s">
        <v>166</v>
      </c>
      <c r="BE193" s="102">
        <f>IF(N193="základná",J193,0)</f>
        <v>0</v>
      </c>
      <c r="BF193" s="102">
        <f>IF(N193="znížená",J193,0)</f>
        <v>0</v>
      </c>
      <c r="BG193" s="102">
        <f>IF(N193="zákl. prenesená",J193,0)</f>
        <v>0</v>
      </c>
      <c r="BH193" s="102">
        <f>IF(N193="zníž. prenesená",J193,0)</f>
        <v>0</v>
      </c>
      <c r="BI193" s="102">
        <f>IF(N193="nulová",J193,0)</f>
        <v>0</v>
      </c>
      <c r="BJ193" s="16" t="s">
        <v>117</v>
      </c>
      <c r="BK193" s="102">
        <f>ROUND(I193*H193,2)</f>
        <v>0</v>
      </c>
      <c r="BL193" s="16" t="s">
        <v>172</v>
      </c>
      <c r="BM193" s="186" t="s">
        <v>354</v>
      </c>
    </row>
    <row r="194" spans="1:65" s="2" customFormat="1" ht="24.2" customHeight="1">
      <c r="A194" s="33"/>
      <c r="B194" s="143"/>
      <c r="C194" s="174" t="s">
        <v>7</v>
      </c>
      <c r="D194" s="174" t="s">
        <v>168</v>
      </c>
      <c r="E194" s="175" t="s">
        <v>356</v>
      </c>
      <c r="F194" s="176" t="s">
        <v>357</v>
      </c>
      <c r="G194" s="177" t="s">
        <v>213</v>
      </c>
      <c r="H194" s="178">
        <v>3565.1849999999999</v>
      </c>
      <c r="I194" s="179"/>
      <c r="J194" s="180">
        <f>ROUND(I194*H194,2)</f>
        <v>0</v>
      </c>
      <c r="K194" s="181"/>
      <c r="L194" s="34"/>
      <c r="M194" s="182" t="s">
        <v>1</v>
      </c>
      <c r="N194" s="183" t="s">
        <v>41</v>
      </c>
      <c r="O194" s="62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6" t="s">
        <v>172</v>
      </c>
      <c r="AT194" s="186" t="s">
        <v>168</v>
      </c>
      <c r="AU194" s="186" t="s">
        <v>117</v>
      </c>
      <c r="AY194" s="16" t="s">
        <v>166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6" t="s">
        <v>117</v>
      </c>
      <c r="BK194" s="102">
        <f>ROUND(I194*H194,2)</f>
        <v>0</v>
      </c>
      <c r="BL194" s="16" t="s">
        <v>172</v>
      </c>
      <c r="BM194" s="186" t="s">
        <v>358</v>
      </c>
    </row>
    <row r="195" spans="1:65" s="13" customFormat="1">
      <c r="B195" s="187"/>
      <c r="D195" s="188" t="s">
        <v>174</v>
      </c>
      <c r="F195" s="190" t="s">
        <v>506</v>
      </c>
      <c r="H195" s="191">
        <v>3565.1849999999999</v>
      </c>
      <c r="I195" s="192"/>
      <c r="L195" s="187"/>
      <c r="M195" s="193"/>
      <c r="N195" s="194"/>
      <c r="O195" s="194"/>
      <c r="P195" s="194"/>
      <c r="Q195" s="194"/>
      <c r="R195" s="194"/>
      <c r="S195" s="194"/>
      <c r="T195" s="195"/>
      <c r="AT195" s="189" t="s">
        <v>174</v>
      </c>
      <c r="AU195" s="189" t="s">
        <v>117</v>
      </c>
      <c r="AV195" s="13" t="s">
        <v>117</v>
      </c>
      <c r="AW195" s="13" t="s">
        <v>3</v>
      </c>
      <c r="AX195" s="13" t="s">
        <v>83</v>
      </c>
      <c r="AY195" s="189" t="s">
        <v>166</v>
      </c>
    </row>
    <row r="196" spans="1:65" s="2" customFormat="1" ht="24.2" customHeight="1">
      <c r="A196" s="33"/>
      <c r="B196" s="143"/>
      <c r="C196" s="174" t="s">
        <v>267</v>
      </c>
      <c r="D196" s="174" t="s">
        <v>168</v>
      </c>
      <c r="E196" s="175" t="s">
        <v>361</v>
      </c>
      <c r="F196" s="176" t="s">
        <v>362</v>
      </c>
      <c r="G196" s="177" t="s">
        <v>213</v>
      </c>
      <c r="H196" s="178">
        <v>237.679</v>
      </c>
      <c r="I196" s="179"/>
      <c r="J196" s="180">
        <f>ROUND(I196*H196,2)</f>
        <v>0</v>
      </c>
      <c r="K196" s="181"/>
      <c r="L196" s="34"/>
      <c r="M196" s="182" t="s">
        <v>1</v>
      </c>
      <c r="N196" s="183" t="s">
        <v>41</v>
      </c>
      <c r="O196" s="62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6" t="s">
        <v>172</v>
      </c>
      <c r="AT196" s="186" t="s">
        <v>168</v>
      </c>
      <c r="AU196" s="186" t="s">
        <v>117</v>
      </c>
      <c r="AY196" s="16" t="s">
        <v>166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117</v>
      </c>
      <c r="BK196" s="102">
        <f>ROUND(I196*H196,2)</f>
        <v>0</v>
      </c>
      <c r="BL196" s="16" t="s">
        <v>172</v>
      </c>
      <c r="BM196" s="186" t="s">
        <v>363</v>
      </c>
    </row>
    <row r="197" spans="1:65" s="2" customFormat="1" ht="24.2" customHeight="1">
      <c r="A197" s="33"/>
      <c r="B197" s="143"/>
      <c r="C197" s="174" t="s">
        <v>271</v>
      </c>
      <c r="D197" s="174" t="s">
        <v>168</v>
      </c>
      <c r="E197" s="175" t="s">
        <v>365</v>
      </c>
      <c r="F197" s="176" t="s">
        <v>366</v>
      </c>
      <c r="G197" s="177" t="s">
        <v>213</v>
      </c>
      <c r="H197" s="178">
        <v>237.679</v>
      </c>
      <c r="I197" s="179"/>
      <c r="J197" s="180">
        <f>ROUND(I197*H197,2)</f>
        <v>0</v>
      </c>
      <c r="K197" s="181"/>
      <c r="L197" s="34"/>
      <c r="M197" s="182" t="s">
        <v>1</v>
      </c>
      <c r="N197" s="183" t="s">
        <v>41</v>
      </c>
      <c r="O197" s="62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6" t="s">
        <v>172</v>
      </c>
      <c r="AT197" s="186" t="s">
        <v>168</v>
      </c>
      <c r="AU197" s="186" t="s">
        <v>117</v>
      </c>
      <c r="AY197" s="16" t="s">
        <v>166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117</v>
      </c>
      <c r="BK197" s="102">
        <f>ROUND(I197*H197,2)</f>
        <v>0</v>
      </c>
      <c r="BL197" s="16" t="s">
        <v>172</v>
      </c>
      <c r="BM197" s="186" t="s">
        <v>367</v>
      </c>
    </row>
    <row r="198" spans="1:65" s="2" customFormat="1" ht="24.2" customHeight="1">
      <c r="A198" s="33"/>
      <c r="B198" s="143"/>
      <c r="C198" s="174" t="s">
        <v>283</v>
      </c>
      <c r="D198" s="174" t="s">
        <v>168</v>
      </c>
      <c r="E198" s="175" t="s">
        <v>369</v>
      </c>
      <c r="F198" s="176" t="s">
        <v>370</v>
      </c>
      <c r="G198" s="177" t="s">
        <v>213</v>
      </c>
      <c r="H198" s="178">
        <v>237.679</v>
      </c>
      <c r="I198" s="179"/>
      <c r="J198" s="180">
        <f>ROUND(I198*H198,2)</f>
        <v>0</v>
      </c>
      <c r="K198" s="181"/>
      <c r="L198" s="34"/>
      <c r="M198" s="182" t="s">
        <v>1</v>
      </c>
      <c r="N198" s="183" t="s">
        <v>41</v>
      </c>
      <c r="O198" s="62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6" t="s">
        <v>172</v>
      </c>
      <c r="AT198" s="186" t="s">
        <v>168</v>
      </c>
      <c r="AU198" s="186" t="s">
        <v>117</v>
      </c>
      <c r="AY198" s="16" t="s">
        <v>166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6" t="s">
        <v>117</v>
      </c>
      <c r="BK198" s="102">
        <f>ROUND(I198*H198,2)</f>
        <v>0</v>
      </c>
      <c r="BL198" s="16" t="s">
        <v>172</v>
      </c>
      <c r="BM198" s="186" t="s">
        <v>371</v>
      </c>
    </row>
    <row r="199" spans="1:65" s="12" customFormat="1" ht="22.9" customHeight="1">
      <c r="B199" s="162"/>
      <c r="D199" s="163" t="s">
        <v>74</v>
      </c>
      <c r="E199" s="172" t="s">
        <v>372</v>
      </c>
      <c r="F199" s="172" t="s">
        <v>373</v>
      </c>
      <c r="I199" s="165"/>
      <c r="J199" s="173">
        <f>BK199</f>
        <v>0</v>
      </c>
      <c r="L199" s="162"/>
      <c r="M199" s="166"/>
      <c r="N199" s="167"/>
      <c r="O199" s="167"/>
      <c r="P199" s="168">
        <f>P200</f>
        <v>0</v>
      </c>
      <c r="Q199" s="167"/>
      <c r="R199" s="168">
        <f>R200</f>
        <v>0</v>
      </c>
      <c r="S199" s="167"/>
      <c r="T199" s="169">
        <f>T200</f>
        <v>0</v>
      </c>
      <c r="AR199" s="163" t="s">
        <v>83</v>
      </c>
      <c r="AT199" s="170" t="s">
        <v>74</v>
      </c>
      <c r="AU199" s="170" t="s">
        <v>83</v>
      </c>
      <c r="AY199" s="163" t="s">
        <v>166</v>
      </c>
      <c r="BK199" s="171">
        <f>BK200</f>
        <v>0</v>
      </c>
    </row>
    <row r="200" spans="1:65" s="2" customFormat="1" ht="33" customHeight="1">
      <c r="A200" s="33"/>
      <c r="B200" s="143"/>
      <c r="C200" s="174" t="s">
        <v>288</v>
      </c>
      <c r="D200" s="174" t="s">
        <v>168</v>
      </c>
      <c r="E200" s="175" t="s">
        <v>375</v>
      </c>
      <c r="F200" s="176" t="s">
        <v>376</v>
      </c>
      <c r="G200" s="177" t="s">
        <v>213</v>
      </c>
      <c r="H200" s="178">
        <v>333.09300000000002</v>
      </c>
      <c r="I200" s="179"/>
      <c r="J200" s="180">
        <f>ROUND(I200*H200,2)</f>
        <v>0</v>
      </c>
      <c r="K200" s="181"/>
      <c r="L200" s="34"/>
      <c r="M200" s="182" t="s">
        <v>1</v>
      </c>
      <c r="N200" s="183" t="s">
        <v>41</v>
      </c>
      <c r="O200" s="62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6" t="s">
        <v>172</v>
      </c>
      <c r="AT200" s="186" t="s">
        <v>168</v>
      </c>
      <c r="AU200" s="186" t="s">
        <v>117</v>
      </c>
      <c r="AY200" s="16" t="s">
        <v>166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117</v>
      </c>
      <c r="BK200" s="102">
        <f>ROUND(I200*H200,2)</f>
        <v>0</v>
      </c>
      <c r="BL200" s="16" t="s">
        <v>172</v>
      </c>
      <c r="BM200" s="186" t="s">
        <v>377</v>
      </c>
    </row>
    <row r="201" spans="1:65" s="12" customFormat="1" ht="25.9" customHeight="1">
      <c r="B201" s="162"/>
      <c r="D201" s="163" t="s">
        <v>74</v>
      </c>
      <c r="E201" s="164" t="s">
        <v>378</v>
      </c>
      <c r="F201" s="164" t="s">
        <v>379</v>
      </c>
      <c r="I201" s="165"/>
      <c r="J201" s="140">
        <f>BK201</f>
        <v>0</v>
      </c>
      <c r="L201" s="162"/>
      <c r="M201" s="166"/>
      <c r="N201" s="167"/>
      <c r="O201" s="167"/>
      <c r="P201" s="168">
        <f>SUM(P202:P204)</f>
        <v>0</v>
      </c>
      <c r="Q201" s="167"/>
      <c r="R201" s="168">
        <f>SUM(R202:R204)</f>
        <v>0</v>
      </c>
      <c r="S201" s="167"/>
      <c r="T201" s="169">
        <f>SUM(T202:T204)</f>
        <v>0</v>
      </c>
      <c r="AR201" s="163" t="s">
        <v>83</v>
      </c>
      <c r="AT201" s="170" t="s">
        <v>74</v>
      </c>
      <c r="AU201" s="170" t="s">
        <v>75</v>
      </c>
      <c r="AY201" s="163" t="s">
        <v>166</v>
      </c>
      <c r="BK201" s="171">
        <f>SUM(BK202:BK204)</f>
        <v>0</v>
      </c>
    </row>
    <row r="202" spans="1:65" s="2" customFormat="1" ht="62.65" customHeight="1">
      <c r="A202" s="33"/>
      <c r="B202" s="143"/>
      <c r="C202" s="174" t="s">
        <v>292</v>
      </c>
      <c r="D202" s="174" t="s">
        <v>168</v>
      </c>
      <c r="E202" s="175" t="s">
        <v>381</v>
      </c>
      <c r="F202" s="176" t="s">
        <v>382</v>
      </c>
      <c r="G202" s="177" t="s">
        <v>1</v>
      </c>
      <c r="H202" s="178">
        <v>0</v>
      </c>
      <c r="I202" s="179"/>
      <c r="J202" s="180">
        <f>ROUND(I202*H202,2)</f>
        <v>0</v>
      </c>
      <c r="K202" s="181"/>
      <c r="L202" s="34"/>
      <c r="M202" s="182" t="s">
        <v>1</v>
      </c>
      <c r="N202" s="183" t="s">
        <v>41</v>
      </c>
      <c r="O202" s="62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6" t="s">
        <v>172</v>
      </c>
      <c r="AT202" s="186" t="s">
        <v>168</v>
      </c>
      <c r="AU202" s="186" t="s">
        <v>83</v>
      </c>
      <c r="AY202" s="16" t="s">
        <v>166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6" t="s">
        <v>117</v>
      </c>
      <c r="BK202" s="102">
        <f>ROUND(I202*H202,2)</f>
        <v>0</v>
      </c>
      <c r="BL202" s="16" t="s">
        <v>172</v>
      </c>
      <c r="BM202" s="186" t="s">
        <v>507</v>
      </c>
    </row>
    <row r="203" spans="1:65" s="2" customFormat="1" ht="49.15" customHeight="1">
      <c r="A203" s="33"/>
      <c r="B203" s="143"/>
      <c r="C203" s="174"/>
      <c r="D203" s="174"/>
      <c r="E203" s="175"/>
      <c r="F203" s="176"/>
      <c r="G203" s="177"/>
      <c r="H203" s="178"/>
      <c r="I203" s="179"/>
      <c r="J203" s="180"/>
      <c r="K203" s="181"/>
      <c r="L203" s="34"/>
      <c r="M203" s="182"/>
      <c r="N203" s="183"/>
      <c r="O203" s="62"/>
      <c r="P203" s="184"/>
      <c r="Q203" s="184"/>
      <c r="R203" s="184"/>
      <c r="S203" s="184"/>
      <c r="T203" s="185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6"/>
      <c r="AT203" s="186"/>
      <c r="AU203" s="186"/>
      <c r="AY203" s="16"/>
      <c r="BE203" s="102"/>
      <c r="BF203" s="102"/>
      <c r="BG203" s="102"/>
      <c r="BH203" s="102"/>
      <c r="BI203" s="102"/>
      <c r="BJ203" s="16"/>
      <c r="BK203" s="102"/>
      <c r="BL203" s="16"/>
      <c r="BM203" s="186"/>
    </row>
    <row r="204" spans="1:65" s="2" customFormat="1" ht="204.75">
      <c r="A204" s="33"/>
      <c r="B204" s="34"/>
      <c r="C204" s="33"/>
      <c r="D204" s="188" t="s">
        <v>240</v>
      </c>
      <c r="E204" s="33"/>
      <c r="F204" s="215" t="s">
        <v>385</v>
      </c>
      <c r="G204" s="33"/>
      <c r="H204" s="33"/>
      <c r="I204" s="144"/>
      <c r="J204" s="33"/>
      <c r="K204" s="33"/>
      <c r="L204" s="34"/>
      <c r="M204" s="216"/>
      <c r="N204" s="217"/>
      <c r="O204" s="62"/>
      <c r="P204" s="62"/>
      <c r="Q204" s="62"/>
      <c r="R204" s="62"/>
      <c r="S204" s="62"/>
      <c r="T204" s="6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6" t="s">
        <v>240</v>
      </c>
      <c r="AU204" s="16" t="s">
        <v>83</v>
      </c>
    </row>
    <row r="205" spans="1:65" s="2" customFormat="1" ht="49.9" customHeight="1">
      <c r="A205" s="33"/>
      <c r="B205" s="34"/>
      <c r="C205" s="33"/>
      <c r="D205" s="33"/>
      <c r="E205" s="164" t="s">
        <v>386</v>
      </c>
      <c r="F205" s="164" t="s">
        <v>387</v>
      </c>
      <c r="G205" s="33"/>
      <c r="H205" s="33"/>
      <c r="I205" s="33"/>
      <c r="J205" s="140">
        <f t="shared" ref="J205:J210" si="5">BK205</f>
        <v>0</v>
      </c>
      <c r="K205" s="33"/>
      <c r="L205" s="34"/>
      <c r="M205" s="216"/>
      <c r="N205" s="217"/>
      <c r="O205" s="62"/>
      <c r="P205" s="62"/>
      <c r="Q205" s="62"/>
      <c r="R205" s="62"/>
      <c r="S205" s="62"/>
      <c r="T205" s="6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74</v>
      </c>
      <c r="AU205" s="16" t="s">
        <v>75</v>
      </c>
      <c r="AY205" s="16" t="s">
        <v>388</v>
      </c>
      <c r="BK205" s="102">
        <f>SUM(BK206:BK210)</f>
        <v>0</v>
      </c>
    </row>
    <row r="206" spans="1:65" s="2" customFormat="1" ht="16.350000000000001" customHeight="1">
      <c r="A206" s="33"/>
      <c r="B206" s="34"/>
      <c r="C206" s="218" t="s">
        <v>1</v>
      </c>
      <c r="D206" s="218" t="s">
        <v>168</v>
      </c>
      <c r="E206" s="219" t="s">
        <v>1</v>
      </c>
      <c r="F206" s="220" t="s">
        <v>1</v>
      </c>
      <c r="G206" s="221" t="s">
        <v>1</v>
      </c>
      <c r="H206" s="222"/>
      <c r="I206" s="223"/>
      <c r="J206" s="224">
        <f t="shared" si="5"/>
        <v>0</v>
      </c>
      <c r="K206" s="225"/>
      <c r="L206" s="34"/>
      <c r="M206" s="226" t="s">
        <v>1</v>
      </c>
      <c r="N206" s="227" t="s">
        <v>41</v>
      </c>
      <c r="O206" s="62"/>
      <c r="P206" s="62"/>
      <c r="Q206" s="62"/>
      <c r="R206" s="62"/>
      <c r="S206" s="62"/>
      <c r="T206" s="6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388</v>
      </c>
      <c r="AU206" s="16" t="s">
        <v>83</v>
      </c>
      <c r="AY206" s="16" t="s">
        <v>388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6" t="s">
        <v>117</v>
      </c>
      <c r="BK206" s="102">
        <f>I206*H206</f>
        <v>0</v>
      </c>
    </row>
    <row r="207" spans="1:65" s="2" customFormat="1" ht="16.350000000000001" customHeight="1">
      <c r="A207" s="33"/>
      <c r="B207" s="34"/>
      <c r="C207" s="218" t="s">
        <v>1</v>
      </c>
      <c r="D207" s="218" t="s">
        <v>168</v>
      </c>
      <c r="E207" s="219" t="s">
        <v>1</v>
      </c>
      <c r="F207" s="220" t="s">
        <v>1</v>
      </c>
      <c r="G207" s="221" t="s">
        <v>1</v>
      </c>
      <c r="H207" s="222"/>
      <c r="I207" s="223"/>
      <c r="J207" s="224">
        <f t="shared" si="5"/>
        <v>0</v>
      </c>
      <c r="K207" s="225"/>
      <c r="L207" s="34"/>
      <c r="M207" s="226" t="s">
        <v>1</v>
      </c>
      <c r="N207" s="227" t="s">
        <v>41</v>
      </c>
      <c r="O207" s="62"/>
      <c r="P207" s="62"/>
      <c r="Q207" s="62"/>
      <c r="R207" s="62"/>
      <c r="S207" s="62"/>
      <c r="T207" s="6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388</v>
      </c>
      <c r="AU207" s="16" t="s">
        <v>83</v>
      </c>
      <c r="AY207" s="16" t="s">
        <v>388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6" t="s">
        <v>117</v>
      </c>
      <c r="BK207" s="102">
        <f>I207*H207</f>
        <v>0</v>
      </c>
    </row>
    <row r="208" spans="1:65" s="2" customFormat="1" ht="16.350000000000001" customHeight="1">
      <c r="A208" s="33"/>
      <c r="B208" s="34"/>
      <c r="C208" s="218" t="s">
        <v>1</v>
      </c>
      <c r="D208" s="218" t="s">
        <v>168</v>
      </c>
      <c r="E208" s="219" t="s">
        <v>1</v>
      </c>
      <c r="F208" s="220" t="s">
        <v>1</v>
      </c>
      <c r="G208" s="221" t="s">
        <v>1</v>
      </c>
      <c r="H208" s="222"/>
      <c r="I208" s="223"/>
      <c r="J208" s="224">
        <f t="shared" si="5"/>
        <v>0</v>
      </c>
      <c r="K208" s="225"/>
      <c r="L208" s="34"/>
      <c r="M208" s="226" t="s">
        <v>1</v>
      </c>
      <c r="N208" s="227" t="s">
        <v>41</v>
      </c>
      <c r="O208" s="62"/>
      <c r="P208" s="62"/>
      <c r="Q208" s="62"/>
      <c r="R208" s="62"/>
      <c r="S208" s="62"/>
      <c r="T208" s="6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388</v>
      </c>
      <c r="AU208" s="16" t="s">
        <v>83</v>
      </c>
      <c r="AY208" s="16" t="s">
        <v>388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6" t="s">
        <v>117</v>
      </c>
      <c r="BK208" s="102">
        <f>I208*H208</f>
        <v>0</v>
      </c>
    </row>
    <row r="209" spans="1:63" s="2" customFormat="1" ht="16.350000000000001" customHeight="1">
      <c r="A209" s="33"/>
      <c r="B209" s="34"/>
      <c r="C209" s="218" t="s">
        <v>1</v>
      </c>
      <c r="D209" s="218" t="s">
        <v>168</v>
      </c>
      <c r="E209" s="219" t="s">
        <v>1</v>
      </c>
      <c r="F209" s="220" t="s">
        <v>1</v>
      </c>
      <c r="G209" s="221" t="s">
        <v>1</v>
      </c>
      <c r="H209" s="222"/>
      <c r="I209" s="223"/>
      <c r="J209" s="224">
        <f t="shared" si="5"/>
        <v>0</v>
      </c>
      <c r="K209" s="225"/>
      <c r="L209" s="34"/>
      <c r="M209" s="226" t="s">
        <v>1</v>
      </c>
      <c r="N209" s="227" t="s">
        <v>41</v>
      </c>
      <c r="O209" s="62"/>
      <c r="P209" s="62"/>
      <c r="Q209" s="62"/>
      <c r="R209" s="62"/>
      <c r="S209" s="62"/>
      <c r="T209" s="6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388</v>
      </c>
      <c r="AU209" s="16" t="s">
        <v>83</v>
      </c>
      <c r="AY209" s="16" t="s">
        <v>388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6" t="s">
        <v>117</v>
      </c>
      <c r="BK209" s="102">
        <f>I209*H209</f>
        <v>0</v>
      </c>
    </row>
    <row r="210" spans="1:63" s="2" customFormat="1" ht="16.350000000000001" customHeight="1">
      <c r="A210" s="33"/>
      <c r="B210" s="34"/>
      <c r="C210" s="218" t="s">
        <v>1</v>
      </c>
      <c r="D210" s="218" t="s">
        <v>168</v>
      </c>
      <c r="E210" s="219" t="s">
        <v>1</v>
      </c>
      <c r="F210" s="220" t="s">
        <v>1</v>
      </c>
      <c r="G210" s="221" t="s">
        <v>1</v>
      </c>
      <c r="H210" s="222"/>
      <c r="I210" s="223"/>
      <c r="J210" s="224">
        <f t="shared" si="5"/>
        <v>0</v>
      </c>
      <c r="K210" s="225"/>
      <c r="L210" s="34"/>
      <c r="M210" s="226" t="s">
        <v>1</v>
      </c>
      <c r="N210" s="227" t="s">
        <v>41</v>
      </c>
      <c r="O210" s="228"/>
      <c r="P210" s="228"/>
      <c r="Q210" s="228"/>
      <c r="R210" s="228"/>
      <c r="S210" s="228"/>
      <c r="T210" s="229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388</v>
      </c>
      <c r="AU210" s="16" t="s">
        <v>83</v>
      </c>
      <c r="AY210" s="16" t="s">
        <v>388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6" t="s">
        <v>117</v>
      </c>
      <c r="BK210" s="102">
        <f>I210*H210</f>
        <v>0</v>
      </c>
    </row>
    <row r="211" spans="1:63" s="2" customFormat="1" ht="6.95" customHeight="1">
      <c r="A211" s="33"/>
      <c r="B211" s="51"/>
      <c r="C211" s="52"/>
      <c r="D211" s="52"/>
      <c r="E211" s="52"/>
      <c r="F211" s="52"/>
      <c r="G211" s="52"/>
      <c r="H211" s="52"/>
      <c r="I211" s="52"/>
      <c r="J211" s="52"/>
      <c r="K211" s="52"/>
      <c r="L211" s="34"/>
      <c r="M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</row>
  </sheetData>
  <autoFilter ref="C133:K210" xr:uid="{00000000-0009-0000-0000-000004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6:D211" xr:uid="{00000000-0002-0000-0400-000000000000}">
      <formula1>"K, M"</formula1>
    </dataValidation>
    <dataValidation type="list" allowBlank="1" showInputMessage="1" showErrorMessage="1" error="Povolené sú hodnoty základná, znížená, nulová." sqref="N206:N211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7"/>
  <sheetViews>
    <sheetView showGridLines="0" topLeftCell="A14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96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4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81" t="s">
        <v>508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J105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ROUND((ROUND((SUM(BE105:BE112) + SUM(BE132:BE160)),  2) + SUM(BE162:BE166)), 2)</f>
        <v>0</v>
      </c>
      <c r="G35" s="117"/>
      <c r="H35" s="117"/>
      <c r="I35" s="118">
        <v>0.2</v>
      </c>
      <c r="J35" s="116">
        <f>ROUND((ROUND(((SUM(BE105:BE112) + SUM(BE132:BE160))*I35),  2) + (SUM(BE162:BE166)*I35)),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ROUND((ROUND((SUM(BF105:BF112) + SUM(BF132:BF160)),  2) + SUM(BF162:BF166)), 2)</f>
        <v>0</v>
      </c>
      <c r="G36" s="117"/>
      <c r="H36" s="117"/>
      <c r="I36" s="118">
        <v>0.2</v>
      </c>
      <c r="J36" s="116">
        <f>ROUND((ROUND(((SUM(BF105:BF112) + SUM(BF132:BF160))*I36),  2) + (SUM(BF162:BF166)*I36)),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ROUND((ROUND((SUM(BG105:BG112) + SUM(BG132:BG160)),  2) + SUM(BG162:BG166)),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ROUND((ROUND((SUM(BH105:BH112) + SUM(BH132:BH160)),  2) + SUM(BH162:BH166)),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ROUND((ROUND((SUM(BI105:BI112) + SUM(BI132:BI160)),  2) + SUM(BI162:BI166)),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05 - ČASŤ 05 - DETSKÉ IHRISKO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J132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J133</f>
        <v>0</v>
      </c>
      <c r="L97" s="131"/>
    </row>
    <row r="98" spans="1:65" s="10" customFormat="1" ht="19.899999999999999" customHeight="1">
      <c r="B98" s="135"/>
      <c r="D98" s="136" t="s">
        <v>137</v>
      </c>
      <c r="E98" s="137"/>
      <c r="F98" s="137"/>
      <c r="G98" s="137"/>
      <c r="H98" s="137"/>
      <c r="I98" s="137"/>
      <c r="J98" s="138">
        <f>J134</f>
        <v>0</v>
      </c>
      <c r="L98" s="135"/>
    </row>
    <row r="99" spans="1:65" s="10" customFormat="1" ht="19.899999999999999" customHeight="1">
      <c r="B99" s="135"/>
      <c r="D99" s="136" t="s">
        <v>509</v>
      </c>
      <c r="E99" s="137"/>
      <c r="F99" s="137"/>
      <c r="G99" s="137"/>
      <c r="H99" s="137"/>
      <c r="I99" s="137"/>
      <c r="J99" s="138">
        <f>J137</f>
        <v>0</v>
      </c>
      <c r="L99" s="135"/>
    </row>
    <row r="100" spans="1:65" s="10" customFormat="1" ht="19.899999999999999" customHeight="1">
      <c r="B100" s="135"/>
      <c r="D100" s="136" t="s">
        <v>139</v>
      </c>
      <c r="E100" s="137"/>
      <c r="F100" s="137"/>
      <c r="G100" s="137"/>
      <c r="H100" s="137"/>
      <c r="I100" s="137"/>
      <c r="J100" s="138">
        <f>J139</f>
        <v>0</v>
      </c>
      <c r="L100" s="135"/>
    </row>
    <row r="101" spans="1:65" s="10" customFormat="1" ht="19.899999999999999" customHeight="1">
      <c r="B101" s="135"/>
      <c r="D101" s="136" t="s">
        <v>140</v>
      </c>
      <c r="E101" s="137"/>
      <c r="F101" s="137"/>
      <c r="G101" s="137"/>
      <c r="H101" s="137"/>
      <c r="I101" s="137"/>
      <c r="J101" s="138">
        <f>J159</f>
        <v>0</v>
      </c>
      <c r="L101" s="135"/>
    </row>
    <row r="102" spans="1:65" s="9" customFormat="1" ht="21.75" customHeight="1">
      <c r="B102" s="131"/>
      <c r="D102" s="139" t="s">
        <v>142</v>
      </c>
      <c r="J102" s="140">
        <f>J161</f>
        <v>0</v>
      </c>
      <c r="L102" s="131"/>
    </row>
    <row r="103" spans="1:65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6.9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29.25" customHeight="1">
      <c r="A105" s="33"/>
      <c r="B105" s="34"/>
      <c r="C105" s="130" t="s">
        <v>143</v>
      </c>
      <c r="D105" s="33"/>
      <c r="E105" s="33"/>
      <c r="F105" s="33"/>
      <c r="G105" s="33"/>
      <c r="H105" s="33"/>
      <c r="I105" s="33"/>
      <c r="J105" s="141">
        <f>ROUND(J106 + J107 + J108 + J109 + J110 + J111,2)</f>
        <v>0</v>
      </c>
      <c r="K105" s="33"/>
      <c r="L105" s="46"/>
      <c r="N105" s="142" t="s">
        <v>39</v>
      </c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18" customHeight="1">
      <c r="A106" s="33"/>
      <c r="B106" s="143"/>
      <c r="C106" s="144"/>
      <c r="D106" s="278" t="s">
        <v>144</v>
      </c>
      <c r="E106" s="286"/>
      <c r="F106" s="286"/>
      <c r="G106" s="144"/>
      <c r="H106" s="144"/>
      <c r="I106" s="144"/>
      <c r="J106" s="98">
        <v>0</v>
      </c>
      <c r="K106" s="144"/>
      <c r="L106" s="146"/>
      <c r="M106" s="147"/>
      <c r="N106" s="148" t="s">
        <v>41</v>
      </c>
      <c r="O106" s="147"/>
      <c r="P106" s="147"/>
      <c r="Q106" s="147"/>
      <c r="R106" s="147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9" t="s">
        <v>145</v>
      </c>
      <c r="AZ106" s="147"/>
      <c r="BA106" s="147"/>
      <c r="BB106" s="147"/>
      <c r="BC106" s="147"/>
      <c r="BD106" s="147"/>
      <c r="BE106" s="150">
        <f t="shared" ref="BE106:BE111" si="0">IF(N106="základná",J106,0)</f>
        <v>0</v>
      </c>
      <c r="BF106" s="150">
        <f t="shared" ref="BF106:BF111" si="1">IF(N106="znížená",J106,0)</f>
        <v>0</v>
      </c>
      <c r="BG106" s="150">
        <f t="shared" ref="BG106:BG111" si="2">IF(N106="zákl. prenesená",J106,0)</f>
        <v>0</v>
      </c>
      <c r="BH106" s="150">
        <f t="shared" ref="BH106:BH111" si="3">IF(N106="zníž. prenesená",J106,0)</f>
        <v>0</v>
      </c>
      <c r="BI106" s="150">
        <f t="shared" ref="BI106:BI111" si="4">IF(N106="nulová",J106,0)</f>
        <v>0</v>
      </c>
      <c r="BJ106" s="149" t="s">
        <v>117</v>
      </c>
      <c r="BK106" s="147"/>
      <c r="BL106" s="147"/>
      <c r="BM106" s="147"/>
    </row>
    <row r="107" spans="1:65" s="2" customFormat="1" ht="18" customHeight="1">
      <c r="A107" s="33"/>
      <c r="B107" s="143"/>
      <c r="C107" s="144"/>
      <c r="D107" s="278" t="s">
        <v>146</v>
      </c>
      <c r="E107" s="286"/>
      <c r="F107" s="286"/>
      <c r="G107" s="144"/>
      <c r="H107" s="144"/>
      <c r="I107" s="144"/>
      <c r="J107" s="98">
        <v>0</v>
      </c>
      <c r="K107" s="144"/>
      <c r="L107" s="146"/>
      <c r="M107" s="147"/>
      <c r="N107" s="148" t="s">
        <v>41</v>
      </c>
      <c r="O107" s="147"/>
      <c r="P107" s="147"/>
      <c r="Q107" s="147"/>
      <c r="R107" s="147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9" t="s">
        <v>145</v>
      </c>
      <c r="AZ107" s="147"/>
      <c r="BA107" s="147"/>
      <c r="BB107" s="147"/>
      <c r="BC107" s="147"/>
      <c r="BD107" s="147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117</v>
      </c>
      <c r="BK107" s="147"/>
      <c r="BL107" s="147"/>
      <c r="BM107" s="147"/>
    </row>
    <row r="108" spans="1:65" s="2" customFormat="1" ht="18" customHeight="1">
      <c r="A108" s="33"/>
      <c r="B108" s="143"/>
      <c r="C108" s="144"/>
      <c r="D108" s="278" t="s">
        <v>147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si="0"/>
        <v>0</v>
      </c>
      <c r="BF108" s="150">
        <f t="shared" si="1"/>
        <v>0</v>
      </c>
      <c r="BG108" s="150">
        <f t="shared" si="2"/>
        <v>0</v>
      </c>
      <c r="BH108" s="150">
        <f t="shared" si="3"/>
        <v>0</v>
      </c>
      <c r="BI108" s="150">
        <f t="shared" si="4"/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148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78" t="s">
        <v>149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145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145" t="s">
        <v>150</v>
      </c>
      <c r="E111" s="144"/>
      <c r="F111" s="144"/>
      <c r="G111" s="144"/>
      <c r="H111" s="144"/>
      <c r="I111" s="144"/>
      <c r="J111" s="98">
        <f>ROUND(J30*T111,2)</f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151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117</v>
      </c>
      <c r="BK111" s="147"/>
      <c r="BL111" s="147"/>
      <c r="BM111" s="147"/>
    </row>
    <row r="112" spans="1:65" s="2" customForma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9.25" customHeight="1">
      <c r="A113" s="33"/>
      <c r="B113" s="34"/>
      <c r="C113" s="106" t="s">
        <v>114</v>
      </c>
      <c r="D113" s="107"/>
      <c r="E113" s="107"/>
      <c r="F113" s="107"/>
      <c r="G113" s="107"/>
      <c r="H113" s="107"/>
      <c r="I113" s="107"/>
      <c r="J113" s="108">
        <f>ROUND(J96+J105,2)</f>
        <v>0</v>
      </c>
      <c r="K113" s="107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0" t="s">
        <v>152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6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87" t="str">
        <f>E7</f>
        <v>REVITALIZÁCIA A OBNOVA VEREJNYCH PRIESTRANSTIEV ULIC M.TILLNERA A F.MALOVANEHO V MALACKACH</v>
      </c>
      <c r="F122" s="288"/>
      <c r="G122" s="288"/>
      <c r="H122" s="288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127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81" t="str">
        <f>E9</f>
        <v>05 - ČASŤ 05 - DETSKÉ IHRISKO</v>
      </c>
      <c r="F124" s="289"/>
      <c r="G124" s="289"/>
      <c r="H124" s="289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6" t="s">
        <v>19</v>
      </c>
      <c r="D126" s="33"/>
      <c r="E126" s="33"/>
      <c r="F126" s="24" t="str">
        <f>F12</f>
        <v>Malacky</v>
      </c>
      <c r="G126" s="33"/>
      <c r="H126" s="33"/>
      <c r="I126" s="26" t="s">
        <v>21</v>
      </c>
      <c r="J126" s="59" t="str">
        <f>IF(J12="","",J12)</f>
        <v>22. 2. 2022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23</v>
      </c>
      <c r="D128" s="33"/>
      <c r="E128" s="33"/>
      <c r="F128" s="24" t="str">
        <f>E15</f>
        <v xml:space="preserve"> </v>
      </c>
      <c r="G128" s="33"/>
      <c r="H128" s="33"/>
      <c r="I128" s="26" t="s">
        <v>29</v>
      </c>
      <c r="J128" s="29" t="str">
        <f>E21</f>
        <v xml:space="preserve"> 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6" t="s">
        <v>27</v>
      </c>
      <c r="D129" s="33"/>
      <c r="E129" s="33"/>
      <c r="F129" s="24" t="str">
        <f>IF(E18="","",E18)</f>
        <v>Vyplň údaj</v>
      </c>
      <c r="G129" s="33"/>
      <c r="H129" s="33"/>
      <c r="I129" s="26" t="s">
        <v>31</v>
      </c>
      <c r="J129" s="29" t="str">
        <f>E24</f>
        <v xml:space="preserve"> 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51"/>
      <c r="B131" s="152"/>
      <c r="C131" s="153" t="s">
        <v>153</v>
      </c>
      <c r="D131" s="154" t="s">
        <v>60</v>
      </c>
      <c r="E131" s="154" t="s">
        <v>56</v>
      </c>
      <c r="F131" s="154" t="s">
        <v>57</v>
      </c>
      <c r="G131" s="154" t="s">
        <v>154</v>
      </c>
      <c r="H131" s="154" t="s">
        <v>155</v>
      </c>
      <c r="I131" s="154" t="s">
        <v>156</v>
      </c>
      <c r="J131" s="155" t="s">
        <v>132</v>
      </c>
      <c r="K131" s="156" t="s">
        <v>157</v>
      </c>
      <c r="L131" s="157"/>
      <c r="M131" s="66" t="s">
        <v>1</v>
      </c>
      <c r="N131" s="67" t="s">
        <v>39</v>
      </c>
      <c r="O131" s="67" t="s">
        <v>158</v>
      </c>
      <c r="P131" s="67" t="s">
        <v>159</v>
      </c>
      <c r="Q131" s="67" t="s">
        <v>160</v>
      </c>
      <c r="R131" s="67" t="s">
        <v>161</v>
      </c>
      <c r="S131" s="67" t="s">
        <v>162</v>
      </c>
      <c r="T131" s="68" t="s">
        <v>163</v>
      </c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</row>
    <row r="132" spans="1:65" s="2" customFormat="1" ht="22.9" customHeight="1">
      <c r="A132" s="33"/>
      <c r="B132" s="34"/>
      <c r="C132" s="73" t="s">
        <v>129</v>
      </c>
      <c r="D132" s="33"/>
      <c r="E132" s="33"/>
      <c r="F132" s="33"/>
      <c r="G132" s="33"/>
      <c r="H132" s="33"/>
      <c r="I132" s="33"/>
      <c r="J132" s="158">
        <f>BK132</f>
        <v>0</v>
      </c>
      <c r="K132" s="33"/>
      <c r="L132" s="34"/>
      <c r="M132" s="69"/>
      <c r="N132" s="60"/>
      <c r="O132" s="70"/>
      <c r="P132" s="159">
        <f>P133+P161</f>
        <v>0</v>
      </c>
      <c r="Q132" s="70"/>
      <c r="R132" s="159">
        <f>R133+R161</f>
        <v>113.19207</v>
      </c>
      <c r="S132" s="70"/>
      <c r="T132" s="160">
        <f>T133+T161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74</v>
      </c>
      <c r="AU132" s="16" t="s">
        <v>134</v>
      </c>
      <c r="BK132" s="161">
        <f>BK133+BK161</f>
        <v>0</v>
      </c>
    </row>
    <row r="133" spans="1:65" s="12" customFormat="1" ht="25.9" customHeight="1">
      <c r="B133" s="162"/>
      <c r="D133" s="163" t="s">
        <v>74</v>
      </c>
      <c r="E133" s="164" t="s">
        <v>164</v>
      </c>
      <c r="F133" s="164" t="s">
        <v>165</v>
      </c>
      <c r="I133" s="165"/>
      <c r="J133" s="140">
        <f>BK133</f>
        <v>0</v>
      </c>
      <c r="L133" s="162"/>
      <c r="M133" s="166"/>
      <c r="N133" s="167"/>
      <c r="O133" s="167"/>
      <c r="P133" s="168">
        <f>P134+P137+P139+P159</f>
        <v>0</v>
      </c>
      <c r="Q133" s="167"/>
      <c r="R133" s="168">
        <f>R134+R137+R139+R159</f>
        <v>113.19207</v>
      </c>
      <c r="S133" s="167"/>
      <c r="T133" s="169">
        <f>T134+T137+T139+T159</f>
        <v>0</v>
      </c>
      <c r="AR133" s="163" t="s">
        <v>83</v>
      </c>
      <c r="AT133" s="170" t="s">
        <v>74</v>
      </c>
      <c r="AU133" s="170" t="s">
        <v>75</v>
      </c>
      <c r="AY133" s="163" t="s">
        <v>166</v>
      </c>
      <c r="BK133" s="171">
        <f>BK134+BK137+BK139+BK159</f>
        <v>0</v>
      </c>
    </row>
    <row r="134" spans="1:65" s="12" customFormat="1" ht="22.9" customHeight="1">
      <c r="B134" s="162"/>
      <c r="D134" s="163" t="s">
        <v>74</v>
      </c>
      <c r="E134" s="172" t="s">
        <v>189</v>
      </c>
      <c r="F134" s="172" t="s">
        <v>266</v>
      </c>
      <c r="I134" s="165"/>
      <c r="J134" s="173">
        <f>BK134</f>
        <v>0</v>
      </c>
      <c r="L134" s="162"/>
      <c r="M134" s="166"/>
      <c r="N134" s="167"/>
      <c r="O134" s="167"/>
      <c r="P134" s="168">
        <f>SUM(P135:P136)</f>
        <v>0</v>
      </c>
      <c r="Q134" s="167"/>
      <c r="R134" s="168">
        <f>SUM(R135:R136)</f>
        <v>0.122</v>
      </c>
      <c r="S134" s="167"/>
      <c r="T134" s="169">
        <f>SUM(T135:T136)</f>
        <v>0</v>
      </c>
      <c r="AR134" s="163" t="s">
        <v>83</v>
      </c>
      <c r="AT134" s="170" t="s">
        <v>74</v>
      </c>
      <c r="AU134" s="170" t="s">
        <v>83</v>
      </c>
      <c r="AY134" s="163" t="s">
        <v>166</v>
      </c>
      <c r="BK134" s="171">
        <f>SUM(BK135:BK136)</f>
        <v>0</v>
      </c>
    </row>
    <row r="135" spans="1:65" s="2" customFormat="1" ht="24.2" customHeight="1">
      <c r="A135" s="33"/>
      <c r="B135" s="143"/>
      <c r="C135" s="174" t="s">
        <v>83</v>
      </c>
      <c r="D135" s="174" t="s">
        <v>168</v>
      </c>
      <c r="E135" s="175" t="s">
        <v>510</v>
      </c>
      <c r="F135" s="176" t="s">
        <v>511</v>
      </c>
      <c r="G135" s="177" t="s">
        <v>171</v>
      </c>
      <c r="H135" s="178">
        <v>122</v>
      </c>
      <c r="I135" s="179"/>
      <c r="J135" s="180">
        <f>ROUND(I135*H135,2)</f>
        <v>0</v>
      </c>
      <c r="K135" s="181"/>
      <c r="L135" s="34"/>
      <c r="M135" s="182" t="s">
        <v>1</v>
      </c>
      <c r="N135" s="183" t="s">
        <v>41</v>
      </c>
      <c r="O135" s="62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6" t="s">
        <v>172</v>
      </c>
      <c r="AT135" s="186" t="s">
        <v>168</v>
      </c>
      <c r="AU135" s="186" t="s">
        <v>117</v>
      </c>
      <c r="AY135" s="16" t="s">
        <v>166</v>
      </c>
      <c r="BE135" s="102">
        <f>IF(N135="základná",J135,0)</f>
        <v>0</v>
      </c>
      <c r="BF135" s="102">
        <f>IF(N135="znížená",J135,0)</f>
        <v>0</v>
      </c>
      <c r="BG135" s="102">
        <f>IF(N135="zákl. prenesená",J135,0)</f>
        <v>0</v>
      </c>
      <c r="BH135" s="102">
        <f>IF(N135="zníž. prenesená",J135,0)</f>
        <v>0</v>
      </c>
      <c r="BI135" s="102">
        <f>IF(N135="nulová",J135,0)</f>
        <v>0</v>
      </c>
      <c r="BJ135" s="16" t="s">
        <v>117</v>
      </c>
      <c r="BK135" s="102">
        <f>ROUND(I135*H135,2)</f>
        <v>0</v>
      </c>
      <c r="BL135" s="16" t="s">
        <v>172</v>
      </c>
      <c r="BM135" s="186" t="s">
        <v>512</v>
      </c>
    </row>
    <row r="136" spans="1:65" s="2" customFormat="1" ht="33" customHeight="1">
      <c r="A136" s="33"/>
      <c r="B136" s="143"/>
      <c r="C136" s="204" t="s">
        <v>117</v>
      </c>
      <c r="D136" s="204" t="s">
        <v>224</v>
      </c>
      <c r="E136" s="205" t="s">
        <v>513</v>
      </c>
      <c r="F136" s="206" t="s">
        <v>514</v>
      </c>
      <c r="G136" s="207" t="s">
        <v>171</v>
      </c>
      <c r="H136" s="208">
        <v>122</v>
      </c>
      <c r="I136" s="209"/>
      <c r="J136" s="210">
        <f>ROUND(I136*H136,2)</f>
        <v>0</v>
      </c>
      <c r="K136" s="211"/>
      <c r="L136" s="212"/>
      <c r="M136" s="213" t="s">
        <v>1</v>
      </c>
      <c r="N136" s="214" t="s">
        <v>41</v>
      </c>
      <c r="O136" s="62"/>
      <c r="P136" s="184">
        <f>O136*H136</f>
        <v>0</v>
      </c>
      <c r="Q136" s="184">
        <v>1E-3</v>
      </c>
      <c r="R136" s="184">
        <f>Q136*H136</f>
        <v>0.122</v>
      </c>
      <c r="S136" s="184">
        <v>0</v>
      </c>
      <c r="T136" s="18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6" t="s">
        <v>202</v>
      </c>
      <c r="AT136" s="186" t="s">
        <v>224</v>
      </c>
      <c r="AU136" s="186" t="s">
        <v>117</v>
      </c>
      <c r="AY136" s="16" t="s">
        <v>166</v>
      </c>
      <c r="BE136" s="102">
        <f>IF(N136="základná",J136,0)</f>
        <v>0</v>
      </c>
      <c r="BF136" s="102">
        <f>IF(N136="znížená",J136,0)</f>
        <v>0</v>
      </c>
      <c r="BG136" s="102">
        <f>IF(N136="zákl. prenesená",J136,0)</f>
        <v>0</v>
      </c>
      <c r="BH136" s="102">
        <f>IF(N136="zníž. prenesená",J136,0)</f>
        <v>0</v>
      </c>
      <c r="BI136" s="102">
        <f>IF(N136="nulová",J136,0)</f>
        <v>0</v>
      </c>
      <c r="BJ136" s="16" t="s">
        <v>117</v>
      </c>
      <c r="BK136" s="102">
        <f>ROUND(I136*H136,2)</f>
        <v>0</v>
      </c>
      <c r="BL136" s="16" t="s">
        <v>172</v>
      </c>
      <c r="BM136" s="186" t="s">
        <v>515</v>
      </c>
    </row>
    <row r="137" spans="1:65" s="12" customFormat="1" ht="22.9" customHeight="1">
      <c r="B137" s="162"/>
      <c r="D137" s="163" t="s">
        <v>74</v>
      </c>
      <c r="E137" s="172" t="s">
        <v>193</v>
      </c>
      <c r="F137" s="172" t="s">
        <v>516</v>
      </c>
      <c r="I137" s="165"/>
      <c r="J137" s="173">
        <f>BK137</f>
        <v>0</v>
      </c>
      <c r="L137" s="162"/>
      <c r="M137" s="166"/>
      <c r="N137" s="167"/>
      <c r="O137" s="167"/>
      <c r="P137" s="168">
        <f>P138</f>
        <v>0</v>
      </c>
      <c r="Q137" s="167"/>
      <c r="R137" s="168">
        <f>R138</f>
        <v>110.22</v>
      </c>
      <c r="S137" s="167"/>
      <c r="T137" s="169">
        <f>T138</f>
        <v>0</v>
      </c>
      <c r="AR137" s="163" t="s">
        <v>83</v>
      </c>
      <c r="AT137" s="170" t="s">
        <v>74</v>
      </c>
      <c r="AU137" s="170" t="s">
        <v>83</v>
      </c>
      <c r="AY137" s="163" t="s">
        <v>166</v>
      </c>
      <c r="BK137" s="171">
        <f>BK138</f>
        <v>0</v>
      </c>
    </row>
    <row r="138" spans="1:65" s="2" customFormat="1" ht="24.2" customHeight="1">
      <c r="A138" s="33"/>
      <c r="B138" s="143"/>
      <c r="C138" s="174" t="s">
        <v>179</v>
      </c>
      <c r="D138" s="174" t="s">
        <v>168</v>
      </c>
      <c r="E138" s="175" t="s">
        <v>517</v>
      </c>
      <c r="F138" s="176" t="s">
        <v>518</v>
      </c>
      <c r="G138" s="177" t="s">
        <v>186</v>
      </c>
      <c r="H138" s="178">
        <v>55</v>
      </c>
      <c r="I138" s="179"/>
      <c r="J138" s="180">
        <f>ROUND(I138*H138,2)</f>
        <v>0</v>
      </c>
      <c r="K138" s="181"/>
      <c r="L138" s="34"/>
      <c r="M138" s="182" t="s">
        <v>1</v>
      </c>
      <c r="N138" s="183" t="s">
        <v>41</v>
      </c>
      <c r="O138" s="62"/>
      <c r="P138" s="184">
        <f>O138*H138</f>
        <v>0</v>
      </c>
      <c r="Q138" s="184">
        <v>2.004</v>
      </c>
      <c r="R138" s="184">
        <f>Q138*H138</f>
        <v>110.22</v>
      </c>
      <c r="S138" s="184">
        <v>0</v>
      </c>
      <c r="T138" s="18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6" t="s">
        <v>172</v>
      </c>
      <c r="AT138" s="186" t="s">
        <v>168</v>
      </c>
      <c r="AU138" s="186" t="s">
        <v>117</v>
      </c>
      <c r="AY138" s="16" t="s">
        <v>166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6" t="s">
        <v>117</v>
      </c>
      <c r="BK138" s="102">
        <f>ROUND(I138*H138,2)</f>
        <v>0</v>
      </c>
      <c r="BL138" s="16" t="s">
        <v>172</v>
      </c>
      <c r="BM138" s="186" t="s">
        <v>519</v>
      </c>
    </row>
    <row r="139" spans="1:65" s="12" customFormat="1" ht="22.9" customHeight="1">
      <c r="B139" s="162"/>
      <c r="D139" s="163" t="s">
        <v>74</v>
      </c>
      <c r="E139" s="172" t="s">
        <v>206</v>
      </c>
      <c r="F139" s="172" t="s">
        <v>326</v>
      </c>
      <c r="I139" s="165"/>
      <c r="J139" s="173">
        <f>BK139</f>
        <v>0</v>
      </c>
      <c r="L139" s="162"/>
      <c r="M139" s="166"/>
      <c r="N139" s="167"/>
      <c r="O139" s="167"/>
      <c r="P139" s="168">
        <f>SUM(P140:P158)</f>
        <v>0</v>
      </c>
      <c r="Q139" s="167"/>
      <c r="R139" s="168">
        <f>SUM(R140:R158)</f>
        <v>2.8500700000000005</v>
      </c>
      <c r="S139" s="167"/>
      <c r="T139" s="169">
        <f>SUM(T140:T158)</f>
        <v>0</v>
      </c>
      <c r="AR139" s="163" t="s">
        <v>83</v>
      </c>
      <c r="AT139" s="170" t="s">
        <v>74</v>
      </c>
      <c r="AU139" s="170" t="s">
        <v>83</v>
      </c>
      <c r="AY139" s="163" t="s">
        <v>166</v>
      </c>
      <c r="BK139" s="171">
        <f>SUM(BK140:BK158)</f>
        <v>0</v>
      </c>
    </row>
    <row r="140" spans="1:65" s="2" customFormat="1" ht="24.2" customHeight="1">
      <c r="A140" s="33"/>
      <c r="B140" s="143"/>
      <c r="C140" s="174" t="s">
        <v>172</v>
      </c>
      <c r="D140" s="174" t="s">
        <v>168</v>
      </c>
      <c r="E140" s="175" t="s">
        <v>520</v>
      </c>
      <c r="F140" s="176" t="s">
        <v>521</v>
      </c>
      <c r="G140" s="177" t="s">
        <v>522</v>
      </c>
      <c r="H140" s="178">
        <v>1</v>
      </c>
      <c r="I140" s="179"/>
      <c r="J140" s="180">
        <f t="shared" ref="J140:J158" si="5"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 t="shared" ref="P140:P158" si="6">O140*H140</f>
        <v>0</v>
      </c>
      <c r="Q140" s="184">
        <v>2.4760000000000001E-2</v>
      </c>
      <c r="R140" s="184">
        <f t="shared" ref="R140:R158" si="7">Q140*H140</f>
        <v>2.4760000000000001E-2</v>
      </c>
      <c r="S140" s="184">
        <v>0</v>
      </c>
      <c r="T140" s="185">
        <f t="shared" ref="T140:T158" si="8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117</v>
      </c>
      <c r="AY140" s="16" t="s">
        <v>166</v>
      </c>
      <c r="BE140" s="102">
        <f t="shared" ref="BE140:BE158" si="9">IF(N140="základná",J140,0)</f>
        <v>0</v>
      </c>
      <c r="BF140" s="102">
        <f t="shared" ref="BF140:BF158" si="10">IF(N140="znížená",J140,0)</f>
        <v>0</v>
      </c>
      <c r="BG140" s="102">
        <f t="shared" ref="BG140:BG158" si="11">IF(N140="zákl. prenesená",J140,0)</f>
        <v>0</v>
      </c>
      <c r="BH140" s="102">
        <f t="shared" ref="BH140:BH158" si="12">IF(N140="zníž. prenesená",J140,0)</f>
        <v>0</v>
      </c>
      <c r="BI140" s="102">
        <f t="shared" ref="BI140:BI158" si="13">IF(N140="nulová",J140,0)</f>
        <v>0</v>
      </c>
      <c r="BJ140" s="16" t="s">
        <v>117</v>
      </c>
      <c r="BK140" s="102">
        <f t="shared" ref="BK140:BK158" si="14">ROUND(I140*H140,2)</f>
        <v>0</v>
      </c>
      <c r="BL140" s="16" t="s">
        <v>172</v>
      </c>
      <c r="BM140" s="186" t="s">
        <v>523</v>
      </c>
    </row>
    <row r="141" spans="1:65" s="2" customFormat="1" ht="24.2" customHeight="1">
      <c r="A141" s="33"/>
      <c r="B141" s="143"/>
      <c r="C141" s="204" t="s">
        <v>189</v>
      </c>
      <c r="D141" s="204" t="s">
        <v>224</v>
      </c>
      <c r="E141" s="205" t="s">
        <v>524</v>
      </c>
      <c r="F141" s="206" t="s">
        <v>525</v>
      </c>
      <c r="G141" s="207" t="s">
        <v>238</v>
      </c>
      <c r="H141" s="208">
        <v>1</v>
      </c>
      <c r="I141" s="209"/>
      <c r="J141" s="210">
        <f t="shared" si="5"/>
        <v>0</v>
      </c>
      <c r="K141" s="211"/>
      <c r="L141" s="212"/>
      <c r="M141" s="213" t="s">
        <v>1</v>
      </c>
      <c r="N141" s="214" t="s">
        <v>41</v>
      </c>
      <c r="O141" s="62"/>
      <c r="P141" s="184">
        <f t="shared" si="6"/>
        <v>0</v>
      </c>
      <c r="Q141" s="184">
        <v>0.26</v>
      </c>
      <c r="R141" s="184">
        <f t="shared" si="7"/>
        <v>0.26</v>
      </c>
      <c r="S141" s="184">
        <v>0</v>
      </c>
      <c r="T141" s="185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6" t="s">
        <v>202</v>
      </c>
      <c r="AT141" s="186" t="s">
        <v>224</v>
      </c>
      <c r="AU141" s="186" t="s">
        <v>117</v>
      </c>
      <c r="AY141" s="16" t="s">
        <v>166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6" t="s">
        <v>117</v>
      </c>
      <c r="BK141" s="102">
        <f t="shared" si="14"/>
        <v>0</v>
      </c>
      <c r="BL141" s="16" t="s">
        <v>172</v>
      </c>
      <c r="BM141" s="186" t="s">
        <v>526</v>
      </c>
    </row>
    <row r="142" spans="1:65" s="2" customFormat="1" ht="37.9" customHeight="1">
      <c r="A142" s="33"/>
      <c r="B142" s="143"/>
      <c r="C142" s="174" t="s">
        <v>193</v>
      </c>
      <c r="D142" s="174" t="s">
        <v>168</v>
      </c>
      <c r="E142" s="175" t="s">
        <v>527</v>
      </c>
      <c r="F142" s="176" t="s">
        <v>528</v>
      </c>
      <c r="G142" s="177" t="s">
        <v>522</v>
      </c>
      <c r="H142" s="178">
        <v>1</v>
      </c>
      <c r="I142" s="179"/>
      <c r="J142" s="180">
        <f t="shared" si="5"/>
        <v>0</v>
      </c>
      <c r="K142" s="181"/>
      <c r="L142" s="34"/>
      <c r="M142" s="182" t="s">
        <v>1</v>
      </c>
      <c r="N142" s="183" t="s">
        <v>41</v>
      </c>
      <c r="O142" s="62"/>
      <c r="P142" s="184">
        <f t="shared" si="6"/>
        <v>0</v>
      </c>
      <c r="Q142" s="184">
        <v>5.228E-2</v>
      </c>
      <c r="R142" s="184">
        <f t="shared" si="7"/>
        <v>5.228E-2</v>
      </c>
      <c r="S142" s="184">
        <v>0</v>
      </c>
      <c r="T142" s="185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117</v>
      </c>
      <c r="AY142" s="16" t="s">
        <v>166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6" t="s">
        <v>117</v>
      </c>
      <c r="BK142" s="102">
        <f t="shared" si="14"/>
        <v>0</v>
      </c>
      <c r="BL142" s="16" t="s">
        <v>172</v>
      </c>
      <c r="BM142" s="186" t="s">
        <v>529</v>
      </c>
    </row>
    <row r="143" spans="1:65" s="2" customFormat="1" ht="33" customHeight="1">
      <c r="A143" s="33"/>
      <c r="B143" s="143"/>
      <c r="C143" s="204" t="s">
        <v>197</v>
      </c>
      <c r="D143" s="204" t="s">
        <v>224</v>
      </c>
      <c r="E143" s="205" t="s">
        <v>530</v>
      </c>
      <c r="F143" s="206" t="s">
        <v>531</v>
      </c>
      <c r="G143" s="207" t="s">
        <v>238</v>
      </c>
      <c r="H143" s="208">
        <v>1</v>
      </c>
      <c r="I143" s="209"/>
      <c r="J143" s="210">
        <f t="shared" si="5"/>
        <v>0</v>
      </c>
      <c r="K143" s="211"/>
      <c r="L143" s="212"/>
      <c r="M143" s="213" t="s">
        <v>1</v>
      </c>
      <c r="N143" s="214" t="s">
        <v>41</v>
      </c>
      <c r="O143" s="62"/>
      <c r="P143" s="184">
        <f t="shared" si="6"/>
        <v>0</v>
      </c>
      <c r="Q143" s="184">
        <v>0.78</v>
      </c>
      <c r="R143" s="184">
        <f t="shared" si="7"/>
        <v>0.78</v>
      </c>
      <c r="S143" s="184">
        <v>0</v>
      </c>
      <c r="T143" s="185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6" t="s">
        <v>202</v>
      </c>
      <c r="AT143" s="186" t="s">
        <v>224</v>
      </c>
      <c r="AU143" s="186" t="s">
        <v>117</v>
      </c>
      <c r="AY143" s="16" t="s">
        <v>166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6" t="s">
        <v>117</v>
      </c>
      <c r="BK143" s="102">
        <f t="shared" si="14"/>
        <v>0</v>
      </c>
      <c r="BL143" s="16" t="s">
        <v>172</v>
      </c>
      <c r="BM143" s="186" t="s">
        <v>532</v>
      </c>
    </row>
    <row r="144" spans="1:65" s="2" customFormat="1" ht="37.9" customHeight="1">
      <c r="A144" s="33"/>
      <c r="B144" s="143"/>
      <c r="C144" s="174" t="s">
        <v>202</v>
      </c>
      <c r="D144" s="174" t="s">
        <v>168</v>
      </c>
      <c r="E144" s="175" t="s">
        <v>533</v>
      </c>
      <c r="F144" s="176" t="s">
        <v>534</v>
      </c>
      <c r="G144" s="177" t="s">
        <v>522</v>
      </c>
      <c r="H144" s="178">
        <v>1</v>
      </c>
      <c r="I144" s="179"/>
      <c r="J144" s="180">
        <f t="shared" si="5"/>
        <v>0</v>
      </c>
      <c r="K144" s="181"/>
      <c r="L144" s="34"/>
      <c r="M144" s="182" t="s">
        <v>1</v>
      </c>
      <c r="N144" s="183" t="s">
        <v>41</v>
      </c>
      <c r="O144" s="62"/>
      <c r="P144" s="184">
        <f t="shared" si="6"/>
        <v>0</v>
      </c>
      <c r="Q144" s="184">
        <v>1.376E-2</v>
      </c>
      <c r="R144" s="184">
        <f t="shared" si="7"/>
        <v>1.376E-2</v>
      </c>
      <c r="S144" s="184">
        <v>0</v>
      </c>
      <c r="T144" s="185">
        <f t="shared" si="8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6" t="s">
        <v>172</v>
      </c>
      <c r="AT144" s="186" t="s">
        <v>168</v>
      </c>
      <c r="AU144" s="186" t="s">
        <v>117</v>
      </c>
      <c r="AY144" s="16" t="s">
        <v>166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6" t="s">
        <v>117</v>
      </c>
      <c r="BK144" s="102">
        <f t="shared" si="14"/>
        <v>0</v>
      </c>
      <c r="BL144" s="16" t="s">
        <v>172</v>
      </c>
      <c r="BM144" s="186" t="s">
        <v>535</v>
      </c>
    </row>
    <row r="145" spans="1:65" s="2" customFormat="1" ht="24.2" customHeight="1">
      <c r="A145" s="33"/>
      <c r="B145" s="143"/>
      <c r="C145" s="204" t="s">
        <v>206</v>
      </c>
      <c r="D145" s="204" t="s">
        <v>224</v>
      </c>
      <c r="E145" s="205" t="s">
        <v>536</v>
      </c>
      <c r="F145" s="206" t="s">
        <v>537</v>
      </c>
      <c r="G145" s="207" t="s">
        <v>238</v>
      </c>
      <c r="H145" s="208">
        <v>1</v>
      </c>
      <c r="I145" s="209"/>
      <c r="J145" s="210">
        <f t="shared" si="5"/>
        <v>0</v>
      </c>
      <c r="K145" s="211"/>
      <c r="L145" s="212"/>
      <c r="M145" s="213" t="s">
        <v>1</v>
      </c>
      <c r="N145" s="214" t="s">
        <v>41</v>
      </c>
      <c r="O145" s="62"/>
      <c r="P145" s="184">
        <f t="shared" si="6"/>
        <v>0</v>
      </c>
      <c r="Q145" s="184">
        <v>6.5000000000000002E-2</v>
      </c>
      <c r="R145" s="184">
        <f t="shared" si="7"/>
        <v>6.5000000000000002E-2</v>
      </c>
      <c r="S145" s="184">
        <v>0</v>
      </c>
      <c r="T145" s="185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202</v>
      </c>
      <c r="AT145" s="186" t="s">
        <v>224</v>
      </c>
      <c r="AU145" s="186" t="s">
        <v>117</v>
      </c>
      <c r="AY145" s="16" t="s">
        <v>166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117</v>
      </c>
      <c r="BK145" s="102">
        <f t="shared" si="14"/>
        <v>0</v>
      </c>
      <c r="BL145" s="16" t="s">
        <v>172</v>
      </c>
      <c r="BM145" s="186" t="s">
        <v>538</v>
      </c>
    </row>
    <row r="146" spans="1:65" s="2" customFormat="1" ht="37.9" customHeight="1">
      <c r="A146" s="33"/>
      <c r="B146" s="143"/>
      <c r="C146" s="174" t="s">
        <v>210</v>
      </c>
      <c r="D146" s="174" t="s">
        <v>168</v>
      </c>
      <c r="E146" s="175" t="s">
        <v>539</v>
      </c>
      <c r="F146" s="176" t="s">
        <v>540</v>
      </c>
      <c r="G146" s="177" t="s">
        <v>522</v>
      </c>
      <c r="H146" s="178">
        <v>1</v>
      </c>
      <c r="I146" s="179"/>
      <c r="J146" s="180">
        <f t="shared" si="5"/>
        <v>0</v>
      </c>
      <c r="K146" s="181"/>
      <c r="L146" s="34"/>
      <c r="M146" s="182" t="s">
        <v>1</v>
      </c>
      <c r="N146" s="183" t="s">
        <v>41</v>
      </c>
      <c r="O146" s="62"/>
      <c r="P146" s="184">
        <f t="shared" si="6"/>
        <v>0</v>
      </c>
      <c r="Q146" s="184">
        <v>1.376E-2</v>
      </c>
      <c r="R146" s="184">
        <f t="shared" si="7"/>
        <v>1.376E-2</v>
      </c>
      <c r="S146" s="184">
        <v>0</v>
      </c>
      <c r="T146" s="185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6" t="s">
        <v>172</v>
      </c>
      <c r="AT146" s="186" t="s">
        <v>168</v>
      </c>
      <c r="AU146" s="186" t="s">
        <v>117</v>
      </c>
      <c r="AY146" s="16" t="s">
        <v>166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6" t="s">
        <v>117</v>
      </c>
      <c r="BK146" s="102">
        <f t="shared" si="14"/>
        <v>0</v>
      </c>
      <c r="BL146" s="16" t="s">
        <v>172</v>
      </c>
      <c r="BM146" s="186" t="s">
        <v>541</v>
      </c>
    </row>
    <row r="147" spans="1:65" s="2" customFormat="1" ht="24.2" customHeight="1">
      <c r="A147" s="33"/>
      <c r="B147" s="143"/>
      <c r="C147" s="204" t="s">
        <v>216</v>
      </c>
      <c r="D147" s="204" t="s">
        <v>224</v>
      </c>
      <c r="E147" s="205" t="s">
        <v>542</v>
      </c>
      <c r="F147" s="206" t="s">
        <v>543</v>
      </c>
      <c r="G147" s="207" t="s">
        <v>238</v>
      </c>
      <c r="H147" s="208">
        <v>1</v>
      </c>
      <c r="I147" s="209"/>
      <c r="J147" s="210">
        <f t="shared" si="5"/>
        <v>0</v>
      </c>
      <c r="K147" s="211"/>
      <c r="L147" s="212"/>
      <c r="M147" s="213" t="s">
        <v>1</v>
      </c>
      <c r="N147" s="214" t="s">
        <v>41</v>
      </c>
      <c r="O147" s="62"/>
      <c r="P147" s="184">
        <f t="shared" si="6"/>
        <v>0</v>
      </c>
      <c r="Q147" s="184">
        <v>6.5000000000000002E-2</v>
      </c>
      <c r="R147" s="184">
        <f t="shared" si="7"/>
        <v>6.5000000000000002E-2</v>
      </c>
      <c r="S147" s="184">
        <v>0</v>
      </c>
      <c r="T147" s="185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6" t="s">
        <v>202</v>
      </c>
      <c r="AT147" s="186" t="s">
        <v>224</v>
      </c>
      <c r="AU147" s="186" t="s">
        <v>117</v>
      </c>
      <c r="AY147" s="16" t="s">
        <v>166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6" t="s">
        <v>117</v>
      </c>
      <c r="BK147" s="102">
        <f t="shared" si="14"/>
        <v>0</v>
      </c>
      <c r="BL147" s="16" t="s">
        <v>172</v>
      </c>
      <c r="BM147" s="186" t="s">
        <v>544</v>
      </c>
    </row>
    <row r="148" spans="1:65" s="2" customFormat="1" ht="24.2" customHeight="1">
      <c r="A148" s="33"/>
      <c r="B148" s="143"/>
      <c r="C148" s="204" t="s">
        <v>223</v>
      </c>
      <c r="D148" s="204" t="s">
        <v>224</v>
      </c>
      <c r="E148" s="205" t="s">
        <v>545</v>
      </c>
      <c r="F148" s="206" t="s">
        <v>546</v>
      </c>
      <c r="G148" s="207" t="s">
        <v>238</v>
      </c>
      <c r="H148" s="208">
        <v>1</v>
      </c>
      <c r="I148" s="209"/>
      <c r="J148" s="210">
        <f t="shared" si="5"/>
        <v>0</v>
      </c>
      <c r="K148" s="211"/>
      <c r="L148" s="212"/>
      <c r="M148" s="213" t="s">
        <v>1</v>
      </c>
      <c r="N148" s="214" t="s">
        <v>41</v>
      </c>
      <c r="O148" s="62"/>
      <c r="P148" s="184">
        <f t="shared" si="6"/>
        <v>0</v>
      </c>
      <c r="Q148" s="184">
        <v>6.5000000000000002E-2</v>
      </c>
      <c r="R148" s="184">
        <f t="shared" si="7"/>
        <v>6.5000000000000002E-2</v>
      </c>
      <c r="S148" s="184">
        <v>0</v>
      </c>
      <c r="T148" s="185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202</v>
      </c>
      <c r="AT148" s="186" t="s">
        <v>224</v>
      </c>
      <c r="AU148" s="186" t="s">
        <v>117</v>
      </c>
      <c r="AY148" s="16" t="s">
        <v>166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117</v>
      </c>
      <c r="BK148" s="102">
        <f t="shared" si="14"/>
        <v>0</v>
      </c>
      <c r="BL148" s="16" t="s">
        <v>172</v>
      </c>
      <c r="BM148" s="186" t="s">
        <v>547</v>
      </c>
    </row>
    <row r="149" spans="1:65" s="2" customFormat="1" ht="24.2" customHeight="1">
      <c r="A149" s="33"/>
      <c r="B149" s="143"/>
      <c r="C149" s="204" t="s">
        <v>230</v>
      </c>
      <c r="D149" s="204" t="s">
        <v>224</v>
      </c>
      <c r="E149" s="205" t="s">
        <v>548</v>
      </c>
      <c r="F149" s="206" t="s">
        <v>549</v>
      </c>
      <c r="G149" s="207" t="s">
        <v>238</v>
      </c>
      <c r="H149" s="208">
        <v>2</v>
      </c>
      <c r="I149" s="209"/>
      <c r="J149" s="210">
        <f t="shared" si="5"/>
        <v>0</v>
      </c>
      <c r="K149" s="211"/>
      <c r="L149" s="212"/>
      <c r="M149" s="213" t="s">
        <v>1</v>
      </c>
      <c r="N149" s="214" t="s">
        <v>41</v>
      </c>
      <c r="O149" s="62"/>
      <c r="P149" s="184">
        <f t="shared" si="6"/>
        <v>0</v>
      </c>
      <c r="Q149" s="184">
        <v>6.5000000000000002E-2</v>
      </c>
      <c r="R149" s="184">
        <f t="shared" si="7"/>
        <v>0.13</v>
      </c>
      <c r="S149" s="184">
        <v>0</v>
      </c>
      <c r="T149" s="185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6" t="s">
        <v>202</v>
      </c>
      <c r="AT149" s="186" t="s">
        <v>224</v>
      </c>
      <c r="AU149" s="186" t="s">
        <v>117</v>
      </c>
      <c r="AY149" s="16" t="s">
        <v>166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6" t="s">
        <v>117</v>
      </c>
      <c r="BK149" s="102">
        <f t="shared" si="14"/>
        <v>0</v>
      </c>
      <c r="BL149" s="16" t="s">
        <v>172</v>
      </c>
      <c r="BM149" s="186" t="s">
        <v>550</v>
      </c>
    </row>
    <row r="150" spans="1:65" s="2" customFormat="1" ht="24.2" customHeight="1">
      <c r="A150" s="33"/>
      <c r="B150" s="143"/>
      <c r="C150" s="204" t="s">
        <v>235</v>
      </c>
      <c r="D150" s="204" t="s">
        <v>224</v>
      </c>
      <c r="E150" s="205" t="s">
        <v>551</v>
      </c>
      <c r="F150" s="206" t="s">
        <v>552</v>
      </c>
      <c r="G150" s="207" t="s">
        <v>238</v>
      </c>
      <c r="H150" s="208">
        <v>1</v>
      </c>
      <c r="I150" s="209"/>
      <c r="J150" s="210">
        <f t="shared" si="5"/>
        <v>0</v>
      </c>
      <c r="K150" s="211"/>
      <c r="L150" s="212"/>
      <c r="M150" s="213" t="s">
        <v>1</v>
      </c>
      <c r="N150" s="214" t="s">
        <v>41</v>
      </c>
      <c r="O150" s="62"/>
      <c r="P150" s="184">
        <f t="shared" si="6"/>
        <v>0</v>
      </c>
      <c r="Q150" s="184">
        <v>6.5000000000000002E-2</v>
      </c>
      <c r="R150" s="184">
        <f t="shared" si="7"/>
        <v>6.5000000000000002E-2</v>
      </c>
      <c r="S150" s="184">
        <v>0</v>
      </c>
      <c r="T150" s="185">
        <f t="shared" si="8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6" t="s">
        <v>202</v>
      </c>
      <c r="AT150" s="186" t="s">
        <v>224</v>
      </c>
      <c r="AU150" s="186" t="s">
        <v>117</v>
      </c>
      <c r="AY150" s="16" t="s">
        <v>166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6" t="s">
        <v>117</v>
      </c>
      <c r="BK150" s="102">
        <f t="shared" si="14"/>
        <v>0</v>
      </c>
      <c r="BL150" s="16" t="s">
        <v>172</v>
      </c>
      <c r="BM150" s="186" t="s">
        <v>553</v>
      </c>
    </row>
    <row r="151" spans="1:65" s="2" customFormat="1" ht="33" customHeight="1">
      <c r="A151" s="33"/>
      <c r="B151" s="143"/>
      <c r="C151" s="174" t="s">
        <v>242</v>
      </c>
      <c r="D151" s="174" t="s">
        <v>168</v>
      </c>
      <c r="E151" s="175" t="s">
        <v>554</v>
      </c>
      <c r="F151" s="176" t="s">
        <v>555</v>
      </c>
      <c r="G151" s="177" t="s">
        <v>522</v>
      </c>
      <c r="H151" s="178">
        <v>3</v>
      </c>
      <c r="I151" s="179"/>
      <c r="J151" s="180">
        <f t="shared" si="5"/>
        <v>0</v>
      </c>
      <c r="K151" s="181"/>
      <c r="L151" s="34"/>
      <c r="M151" s="182" t="s">
        <v>1</v>
      </c>
      <c r="N151" s="183" t="s">
        <v>41</v>
      </c>
      <c r="O151" s="62"/>
      <c r="P151" s="184">
        <f t="shared" si="6"/>
        <v>0</v>
      </c>
      <c r="Q151" s="184">
        <v>0.27800000000000002</v>
      </c>
      <c r="R151" s="184">
        <f t="shared" si="7"/>
        <v>0.83400000000000007</v>
      </c>
      <c r="S151" s="184">
        <v>0</v>
      </c>
      <c r="T151" s="185">
        <f t="shared" si="8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172</v>
      </c>
      <c r="AT151" s="186" t="s">
        <v>168</v>
      </c>
      <c r="AU151" s="186" t="s">
        <v>117</v>
      </c>
      <c r="AY151" s="16" t="s">
        <v>166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6" t="s">
        <v>117</v>
      </c>
      <c r="BK151" s="102">
        <f t="shared" si="14"/>
        <v>0</v>
      </c>
      <c r="BL151" s="16" t="s">
        <v>172</v>
      </c>
      <c r="BM151" s="186" t="s">
        <v>556</v>
      </c>
    </row>
    <row r="152" spans="1:65" s="2" customFormat="1" ht="24.2" customHeight="1">
      <c r="A152" s="33"/>
      <c r="B152" s="143"/>
      <c r="C152" s="204" t="s">
        <v>246</v>
      </c>
      <c r="D152" s="204" t="s">
        <v>224</v>
      </c>
      <c r="E152" s="205" t="s">
        <v>557</v>
      </c>
      <c r="F152" s="206" t="s">
        <v>558</v>
      </c>
      <c r="G152" s="207" t="s">
        <v>238</v>
      </c>
      <c r="H152" s="208">
        <v>3</v>
      </c>
      <c r="I152" s="209"/>
      <c r="J152" s="210">
        <f t="shared" si="5"/>
        <v>0</v>
      </c>
      <c r="K152" s="211"/>
      <c r="L152" s="212"/>
      <c r="M152" s="213" t="s">
        <v>1</v>
      </c>
      <c r="N152" s="214" t="s">
        <v>41</v>
      </c>
      <c r="O152" s="62"/>
      <c r="P152" s="184">
        <f t="shared" si="6"/>
        <v>0</v>
      </c>
      <c r="Q152" s="184">
        <v>5.5E-2</v>
      </c>
      <c r="R152" s="184">
        <f t="shared" si="7"/>
        <v>0.16500000000000001</v>
      </c>
      <c r="S152" s="184">
        <v>0</v>
      </c>
      <c r="T152" s="185">
        <f t="shared" si="8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6" t="s">
        <v>202</v>
      </c>
      <c r="AT152" s="186" t="s">
        <v>224</v>
      </c>
      <c r="AU152" s="186" t="s">
        <v>117</v>
      </c>
      <c r="AY152" s="16" t="s">
        <v>166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6" t="s">
        <v>117</v>
      </c>
      <c r="BK152" s="102">
        <f t="shared" si="14"/>
        <v>0</v>
      </c>
      <c r="BL152" s="16" t="s">
        <v>172</v>
      </c>
      <c r="BM152" s="186" t="s">
        <v>559</v>
      </c>
    </row>
    <row r="153" spans="1:65" s="2" customFormat="1" ht="24.2" customHeight="1">
      <c r="A153" s="33"/>
      <c r="B153" s="143"/>
      <c r="C153" s="204" t="s">
        <v>250</v>
      </c>
      <c r="D153" s="204" t="s">
        <v>224</v>
      </c>
      <c r="E153" s="205" t="s">
        <v>560</v>
      </c>
      <c r="F153" s="206" t="s">
        <v>561</v>
      </c>
      <c r="G153" s="207" t="s">
        <v>238</v>
      </c>
      <c r="H153" s="208">
        <v>3</v>
      </c>
      <c r="I153" s="209"/>
      <c r="J153" s="210">
        <f t="shared" si="5"/>
        <v>0</v>
      </c>
      <c r="K153" s="211"/>
      <c r="L153" s="212"/>
      <c r="M153" s="213" t="s">
        <v>1</v>
      </c>
      <c r="N153" s="214" t="s">
        <v>41</v>
      </c>
      <c r="O153" s="62"/>
      <c r="P153" s="184">
        <f t="shared" si="6"/>
        <v>0</v>
      </c>
      <c r="Q153" s="184">
        <v>5.5E-2</v>
      </c>
      <c r="R153" s="184">
        <f t="shared" si="7"/>
        <v>0.16500000000000001</v>
      </c>
      <c r="S153" s="184">
        <v>0</v>
      </c>
      <c r="T153" s="185">
        <f t="shared" si="8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6" t="s">
        <v>202</v>
      </c>
      <c r="AT153" s="186" t="s">
        <v>224</v>
      </c>
      <c r="AU153" s="186" t="s">
        <v>117</v>
      </c>
      <c r="AY153" s="16" t="s">
        <v>166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6" t="s">
        <v>117</v>
      </c>
      <c r="BK153" s="102">
        <f t="shared" si="14"/>
        <v>0</v>
      </c>
      <c r="BL153" s="16" t="s">
        <v>172</v>
      </c>
      <c r="BM153" s="186" t="s">
        <v>562</v>
      </c>
    </row>
    <row r="154" spans="1:65" s="2" customFormat="1" ht="33" customHeight="1">
      <c r="A154" s="33"/>
      <c r="B154" s="143"/>
      <c r="C154" s="174" t="s">
        <v>122</v>
      </c>
      <c r="D154" s="174" t="s">
        <v>168</v>
      </c>
      <c r="E154" s="175" t="s">
        <v>563</v>
      </c>
      <c r="F154" s="176" t="s">
        <v>564</v>
      </c>
      <c r="G154" s="177" t="s">
        <v>522</v>
      </c>
      <c r="H154" s="178">
        <v>1</v>
      </c>
      <c r="I154" s="179"/>
      <c r="J154" s="180">
        <f t="shared" si="5"/>
        <v>0</v>
      </c>
      <c r="K154" s="181"/>
      <c r="L154" s="34"/>
      <c r="M154" s="182" t="s">
        <v>1</v>
      </c>
      <c r="N154" s="183" t="s">
        <v>41</v>
      </c>
      <c r="O154" s="62"/>
      <c r="P154" s="184">
        <f t="shared" si="6"/>
        <v>0</v>
      </c>
      <c r="Q154" s="184">
        <v>5.4999999999999997E-3</v>
      </c>
      <c r="R154" s="184">
        <f t="shared" si="7"/>
        <v>5.4999999999999997E-3</v>
      </c>
      <c r="S154" s="184">
        <v>0</v>
      </c>
      <c r="T154" s="185">
        <f t="shared" si="8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6" t="s">
        <v>172</v>
      </c>
      <c r="AT154" s="186" t="s">
        <v>168</v>
      </c>
      <c r="AU154" s="186" t="s">
        <v>117</v>
      </c>
      <c r="AY154" s="16" t="s">
        <v>166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6" t="s">
        <v>117</v>
      </c>
      <c r="BK154" s="102">
        <f t="shared" si="14"/>
        <v>0</v>
      </c>
      <c r="BL154" s="16" t="s">
        <v>172</v>
      </c>
      <c r="BM154" s="186" t="s">
        <v>565</v>
      </c>
    </row>
    <row r="155" spans="1:65" s="2" customFormat="1" ht="24.2" customHeight="1">
      <c r="A155" s="33"/>
      <c r="B155" s="143"/>
      <c r="C155" s="204" t="s">
        <v>258</v>
      </c>
      <c r="D155" s="204" t="s">
        <v>224</v>
      </c>
      <c r="E155" s="205" t="s">
        <v>566</v>
      </c>
      <c r="F155" s="206" t="s">
        <v>567</v>
      </c>
      <c r="G155" s="207" t="s">
        <v>238</v>
      </c>
      <c r="H155" s="208">
        <v>1</v>
      </c>
      <c r="I155" s="209"/>
      <c r="J155" s="210">
        <f t="shared" si="5"/>
        <v>0</v>
      </c>
      <c r="K155" s="211"/>
      <c r="L155" s="212"/>
      <c r="M155" s="213" t="s">
        <v>1</v>
      </c>
      <c r="N155" s="214" t="s">
        <v>41</v>
      </c>
      <c r="O155" s="62"/>
      <c r="P155" s="184">
        <f t="shared" si="6"/>
        <v>0</v>
      </c>
      <c r="Q155" s="184">
        <v>5.5E-2</v>
      </c>
      <c r="R155" s="184">
        <f t="shared" si="7"/>
        <v>5.5E-2</v>
      </c>
      <c r="S155" s="184">
        <v>0</v>
      </c>
      <c r="T155" s="185">
        <f t="shared" si="8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6" t="s">
        <v>202</v>
      </c>
      <c r="AT155" s="186" t="s">
        <v>224</v>
      </c>
      <c r="AU155" s="186" t="s">
        <v>117</v>
      </c>
      <c r="AY155" s="16" t="s">
        <v>166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6" t="s">
        <v>117</v>
      </c>
      <c r="BK155" s="102">
        <f t="shared" si="14"/>
        <v>0</v>
      </c>
      <c r="BL155" s="16" t="s">
        <v>172</v>
      </c>
      <c r="BM155" s="186" t="s">
        <v>568</v>
      </c>
    </row>
    <row r="156" spans="1:65" s="2" customFormat="1" ht="33" customHeight="1">
      <c r="A156" s="33"/>
      <c r="B156" s="143"/>
      <c r="C156" s="174" t="s">
        <v>7</v>
      </c>
      <c r="D156" s="174" t="s">
        <v>168</v>
      </c>
      <c r="E156" s="175" t="s">
        <v>569</v>
      </c>
      <c r="F156" s="176" t="s">
        <v>570</v>
      </c>
      <c r="G156" s="177" t="s">
        <v>522</v>
      </c>
      <c r="H156" s="178">
        <v>1</v>
      </c>
      <c r="I156" s="179"/>
      <c r="J156" s="180">
        <f t="shared" si="5"/>
        <v>0</v>
      </c>
      <c r="K156" s="181"/>
      <c r="L156" s="34"/>
      <c r="M156" s="182" t="s">
        <v>1</v>
      </c>
      <c r="N156" s="183" t="s">
        <v>41</v>
      </c>
      <c r="O156" s="62"/>
      <c r="P156" s="184">
        <f t="shared" si="6"/>
        <v>0</v>
      </c>
      <c r="Q156" s="184">
        <v>1.1010000000000001E-2</v>
      </c>
      <c r="R156" s="184">
        <f t="shared" si="7"/>
        <v>1.1010000000000001E-2</v>
      </c>
      <c r="S156" s="184">
        <v>0</v>
      </c>
      <c r="T156" s="185">
        <f t="shared" si="8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6" t="s">
        <v>172</v>
      </c>
      <c r="AT156" s="186" t="s">
        <v>168</v>
      </c>
      <c r="AU156" s="186" t="s">
        <v>117</v>
      </c>
      <c r="AY156" s="16" t="s">
        <v>166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6" t="s">
        <v>117</v>
      </c>
      <c r="BK156" s="102">
        <f t="shared" si="14"/>
        <v>0</v>
      </c>
      <c r="BL156" s="16" t="s">
        <v>172</v>
      </c>
      <c r="BM156" s="186" t="s">
        <v>571</v>
      </c>
    </row>
    <row r="157" spans="1:65" s="2" customFormat="1" ht="24.2" customHeight="1">
      <c r="A157" s="33"/>
      <c r="B157" s="143"/>
      <c r="C157" s="204" t="s">
        <v>267</v>
      </c>
      <c r="D157" s="204" t="s">
        <v>224</v>
      </c>
      <c r="E157" s="205" t="s">
        <v>572</v>
      </c>
      <c r="F157" s="206" t="s">
        <v>573</v>
      </c>
      <c r="G157" s="207" t="s">
        <v>574</v>
      </c>
      <c r="H157" s="208">
        <v>1</v>
      </c>
      <c r="I157" s="209"/>
      <c r="J157" s="210">
        <f t="shared" si="5"/>
        <v>0</v>
      </c>
      <c r="K157" s="211"/>
      <c r="L157" s="212"/>
      <c r="M157" s="213" t="s">
        <v>1</v>
      </c>
      <c r="N157" s="214" t="s">
        <v>41</v>
      </c>
      <c r="O157" s="62"/>
      <c r="P157" s="184">
        <f t="shared" si="6"/>
        <v>0</v>
      </c>
      <c r="Q157" s="184">
        <v>0.04</v>
      </c>
      <c r="R157" s="184">
        <f t="shared" si="7"/>
        <v>0.04</v>
      </c>
      <c r="S157" s="184">
        <v>0</v>
      </c>
      <c r="T157" s="185">
        <f t="shared" si="8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6" t="s">
        <v>202</v>
      </c>
      <c r="AT157" s="186" t="s">
        <v>224</v>
      </c>
      <c r="AU157" s="186" t="s">
        <v>117</v>
      </c>
      <c r="AY157" s="16" t="s">
        <v>166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6" t="s">
        <v>117</v>
      </c>
      <c r="BK157" s="102">
        <f t="shared" si="14"/>
        <v>0</v>
      </c>
      <c r="BL157" s="16" t="s">
        <v>172</v>
      </c>
      <c r="BM157" s="186" t="s">
        <v>575</v>
      </c>
    </row>
    <row r="158" spans="1:65" s="2" customFormat="1" ht="24.2" customHeight="1">
      <c r="A158" s="33"/>
      <c r="B158" s="143"/>
      <c r="C158" s="204" t="s">
        <v>271</v>
      </c>
      <c r="D158" s="204" t="s">
        <v>224</v>
      </c>
      <c r="E158" s="205" t="s">
        <v>576</v>
      </c>
      <c r="F158" s="206" t="s">
        <v>577</v>
      </c>
      <c r="G158" s="207" t="s">
        <v>574</v>
      </c>
      <c r="H158" s="208">
        <v>1</v>
      </c>
      <c r="I158" s="209"/>
      <c r="J158" s="210">
        <f t="shared" si="5"/>
        <v>0</v>
      </c>
      <c r="K158" s="211"/>
      <c r="L158" s="212"/>
      <c r="M158" s="213" t="s">
        <v>1</v>
      </c>
      <c r="N158" s="214" t="s">
        <v>41</v>
      </c>
      <c r="O158" s="62"/>
      <c r="P158" s="184">
        <f t="shared" si="6"/>
        <v>0</v>
      </c>
      <c r="Q158" s="184">
        <v>0.04</v>
      </c>
      <c r="R158" s="184">
        <f t="shared" si="7"/>
        <v>0.04</v>
      </c>
      <c r="S158" s="184">
        <v>0</v>
      </c>
      <c r="T158" s="185">
        <f t="shared" si="8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6" t="s">
        <v>202</v>
      </c>
      <c r="AT158" s="186" t="s">
        <v>224</v>
      </c>
      <c r="AU158" s="186" t="s">
        <v>117</v>
      </c>
      <c r="AY158" s="16" t="s">
        <v>166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6" t="s">
        <v>117</v>
      </c>
      <c r="BK158" s="102">
        <f t="shared" si="14"/>
        <v>0</v>
      </c>
      <c r="BL158" s="16" t="s">
        <v>172</v>
      </c>
      <c r="BM158" s="186" t="s">
        <v>578</v>
      </c>
    </row>
    <row r="159" spans="1:65" s="12" customFormat="1" ht="22.9" customHeight="1">
      <c r="B159" s="162"/>
      <c r="D159" s="163" t="s">
        <v>74</v>
      </c>
      <c r="E159" s="172" t="s">
        <v>372</v>
      </c>
      <c r="F159" s="172" t="s">
        <v>373</v>
      </c>
      <c r="I159" s="165"/>
      <c r="J159" s="173">
        <f>BK159</f>
        <v>0</v>
      </c>
      <c r="L159" s="162"/>
      <c r="M159" s="166"/>
      <c r="N159" s="167"/>
      <c r="O159" s="167"/>
      <c r="P159" s="168">
        <f>P160</f>
        <v>0</v>
      </c>
      <c r="Q159" s="167"/>
      <c r="R159" s="168">
        <f>R160</f>
        <v>0</v>
      </c>
      <c r="S159" s="167"/>
      <c r="T159" s="169">
        <f>T160</f>
        <v>0</v>
      </c>
      <c r="AR159" s="163" t="s">
        <v>83</v>
      </c>
      <c r="AT159" s="170" t="s">
        <v>74</v>
      </c>
      <c r="AU159" s="170" t="s">
        <v>83</v>
      </c>
      <c r="AY159" s="163" t="s">
        <v>166</v>
      </c>
      <c r="BK159" s="171">
        <f>BK160</f>
        <v>0</v>
      </c>
    </row>
    <row r="160" spans="1:65" s="2" customFormat="1" ht="33" customHeight="1">
      <c r="A160" s="33"/>
      <c r="B160" s="143"/>
      <c r="C160" s="174" t="s">
        <v>283</v>
      </c>
      <c r="D160" s="174" t="s">
        <v>168</v>
      </c>
      <c r="E160" s="175" t="s">
        <v>579</v>
      </c>
      <c r="F160" s="176" t="s">
        <v>580</v>
      </c>
      <c r="G160" s="177" t="s">
        <v>213</v>
      </c>
      <c r="H160" s="178">
        <v>113.19199999999999</v>
      </c>
      <c r="I160" s="179"/>
      <c r="J160" s="180">
        <f>ROUND(I160*H160,2)</f>
        <v>0</v>
      </c>
      <c r="K160" s="181"/>
      <c r="L160" s="34"/>
      <c r="M160" s="182" t="s">
        <v>1</v>
      </c>
      <c r="N160" s="183" t="s">
        <v>41</v>
      </c>
      <c r="O160" s="62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6" t="s">
        <v>172</v>
      </c>
      <c r="AT160" s="186" t="s">
        <v>168</v>
      </c>
      <c r="AU160" s="186" t="s">
        <v>117</v>
      </c>
      <c r="AY160" s="16" t="s">
        <v>166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6" t="s">
        <v>117</v>
      </c>
      <c r="BK160" s="102">
        <f>ROUND(I160*H160,2)</f>
        <v>0</v>
      </c>
      <c r="BL160" s="16" t="s">
        <v>172</v>
      </c>
      <c r="BM160" s="186" t="s">
        <v>581</v>
      </c>
    </row>
    <row r="161" spans="1:63" s="2" customFormat="1" ht="49.9" customHeight="1">
      <c r="A161" s="33"/>
      <c r="B161" s="34"/>
      <c r="C161" s="33"/>
      <c r="D161" s="33"/>
      <c r="E161" s="164" t="s">
        <v>386</v>
      </c>
      <c r="F161" s="164" t="s">
        <v>387</v>
      </c>
      <c r="G161" s="33"/>
      <c r="H161" s="33"/>
      <c r="I161" s="33"/>
      <c r="J161" s="140">
        <f t="shared" ref="J161:J166" si="15">BK161</f>
        <v>0</v>
      </c>
      <c r="K161" s="33"/>
      <c r="L161" s="34"/>
      <c r="M161" s="216"/>
      <c r="N161" s="217"/>
      <c r="O161" s="62"/>
      <c r="P161" s="62"/>
      <c r="Q161" s="62"/>
      <c r="R161" s="62"/>
      <c r="S161" s="62"/>
      <c r="T161" s="6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74</v>
      </c>
      <c r="AU161" s="16" t="s">
        <v>75</v>
      </c>
      <c r="AY161" s="16" t="s">
        <v>388</v>
      </c>
      <c r="BK161" s="102">
        <f>SUM(BK162:BK166)</f>
        <v>0</v>
      </c>
    </row>
    <row r="162" spans="1:63" s="2" customFormat="1" ht="16.350000000000001" customHeight="1">
      <c r="A162" s="33"/>
      <c r="B162" s="34"/>
      <c r="C162" s="218" t="s">
        <v>1</v>
      </c>
      <c r="D162" s="218" t="s">
        <v>168</v>
      </c>
      <c r="E162" s="219" t="s">
        <v>1</v>
      </c>
      <c r="F162" s="220" t="s">
        <v>1</v>
      </c>
      <c r="G162" s="221" t="s">
        <v>1</v>
      </c>
      <c r="H162" s="222"/>
      <c r="I162" s="223"/>
      <c r="J162" s="224">
        <f t="shared" si="15"/>
        <v>0</v>
      </c>
      <c r="K162" s="225"/>
      <c r="L162" s="34"/>
      <c r="M162" s="226" t="s">
        <v>1</v>
      </c>
      <c r="N162" s="227" t="s">
        <v>41</v>
      </c>
      <c r="O162" s="62"/>
      <c r="P162" s="62"/>
      <c r="Q162" s="62"/>
      <c r="R162" s="62"/>
      <c r="S162" s="62"/>
      <c r="T162" s="6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388</v>
      </c>
      <c r="AU162" s="16" t="s">
        <v>83</v>
      </c>
      <c r="AY162" s="16" t="s">
        <v>388</v>
      </c>
      <c r="BE162" s="102">
        <f>IF(N162="základná",J162,0)</f>
        <v>0</v>
      </c>
      <c r="BF162" s="102">
        <f>IF(N162="znížená",J162,0)</f>
        <v>0</v>
      </c>
      <c r="BG162" s="102">
        <f>IF(N162="zákl. prenesená",J162,0)</f>
        <v>0</v>
      </c>
      <c r="BH162" s="102">
        <f>IF(N162="zníž. prenesená",J162,0)</f>
        <v>0</v>
      </c>
      <c r="BI162" s="102">
        <f>IF(N162="nulová",J162,0)</f>
        <v>0</v>
      </c>
      <c r="BJ162" s="16" t="s">
        <v>117</v>
      </c>
      <c r="BK162" s="102">
        <f>I162*H162</f>
        <v>0</v>
      </c>
    </row>
    <row r="163" spans="1:63" s="2" customFormat="1" ht="16.350000000000001" customHeight="1">
      <c r="A163" s="33"/>
      <c r="B163" s="34"/>
      <c r="C163" s="218" t="s">
        <v>1</v>
      </c>
      <c r="D163" s="218" t="s">
        <v>168</v>
      </c>
      <c r="E163" s="219" t="s">
        <v>1</v>
      </c>
      <c r="F163" s="220" t="s">
        <v>1</v>
      </c>
      <c r="G163" s="221" t="s">
        <v>1</v>
      </c>
      <c r="H163" s="222"/>
      <c r="I163" s="223"/>
      <c r="J163" s="224">
        <f t="shared" si="15"/>
        <v>0</v>
      </c>
      <c r="K163" s="225"/>
      <c r="L163" s="34"/>
      <c r="M163" s="226" t="s">
        <v>1</v>
      </c>
      <c r="N163" s="227" t="s">
        <v>41</v>
      </c>
      <c r="O163" s="62"/>
      <c r="P163" s="62"/>
      <c r="Q163" s="62"/>
      <c r="R163" s="62"/>
      <c r="S163" s="62"/>
      <c r="T163" s="6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388</v>
      </c>
      <c r="AU163" s="16" t="s">
        <v>83</v>
      </c>
      <c r="AY163" s="16" t="s">
        <v>388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6" t="s">
        <v>117</v>
      </c>
      <c r="BK163" s="102">
        <f>I163*H163</f>
        <v>0</v>
      </c>
    </row>
    <row r="164" spans="1:63" s="2" customFormat="1" ht="16.350000000000001" customHeight="1">
      <c r="A164" s="33"/>
      <c r="B164" s="34"/>
      <c r="C164" s="218" t="s">
        <v>1</v>
      </c>
      <c r="D164" s="218" t="s">
        <v>168</v>
      </c>
      <c r="E164" s="219" t="s">
        <v>1</v>
      </c>
      <c r="F164" s="220" t="s">
        <v>1</v>
      </c>
      <c r="G164" s="221" t="s">
        <v>1</v>
      </c>
      <c r="H164" s="222"/>
      <c r="I164" s="223"/>
      <c r="J164" s="224">
        <f t="shared" si="15"/>
        <v>0</v>
      </c>
      <c r="K164" s="225"/>
      <c r="L164" s="34"/>
      <c r="M164" s="226" t="s">
        <v>1</v>
      </c>
      <c r="N164" s="227" t="s">
        <v>41</v>
      </c>
      <c r="O164" s="62"/>
      <c r="P164" s="62"/>
      <c r="Q164" s="62"/>
      <c r="R164" s="62"/>
      <c r="S164" s="62"/>
      <c r="T164" s="6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388</v>
      </c>
      <c r="AU164" s="16" t="s">
        <v>83</v>
      </c>
      <c r="AY164" s="16" t="s">
        <v>388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117</v>
      </c>
      <c r="BK164" s="102">
        <f>I164*H164</f>
        <v>0</v>
      </c>
    </row>
    <row r="165" spans="1:63" s="2" customFormat="1" ht="16.350000000000001" customHeight="1">
      <c r="A165" s="33"/>
      <c r="B165" s="34"/>
      <c r="C165" s="218" t="s">
        <v>1</v>
      </c>
      <c r="D165" s="218" t="s">
        <v>168</v>
      </c>
      <c r="E165" s="219" t="s">
        <v>1</v>
      </c>
      <c r="F165" s="220" t="s">
        <v>1</v>
      </c>
      <c r="G165" s="221" t="s">
        <v>1</v>
      </c>
      <c r="H165" s="222"/>
      <c r="I165" s="223"/>
      <c r="J165" s="224">
        <f t="shared" si="15"/>
        <v>0</v>
      </c>
      <c r="K165" s="225"/>
      <c r="L165" s="34"/>
      <c r="M165" s="226" t="s">
        <v>1</v>
      </c>
      <c r="N165" s="227" t="s">
        <v>41</v>
      </c>
      <c r="O165" s="62"/>
      <c r="P165" s="62"/>
      <c r="Q165" s="62"/>
      <c r="R165" s="62"/>
      <c r="S165" s="62"/>
      <c r="T165" s="6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388</v>
      </c>
      <c r="AU165" s="16" t="s">
        <v>83</v>
      </c>
      <c r="AY165" s="16" t="s">
        <v>388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6" t="s">
        <v>117</v>
      </c>
      <c r="BK165" s="102">
        <f>I165*H165</f>
        <v>0</v>
      </c>
    </row>
    <row r="166" spans="1:63" s="2" customFormat="1" ht="16.350000000000001" customHeight="1">
      <c r="A166" s="33"/>
      <c r="B166" s="34"/>
      <c r="C166" s="218" t="s">
        <v>1</v>
      </c>
      <c r="D166" s="218" t="s">
        <v>168</v>
      </c>
      <c r="E166" s="219" t="s">
        <v>1</v>
      </c>
      <c r="F166" s="220" t="s">
        <v>1</v>
      </c>
      <c r="G166" s="221" t="s">
        <v>1</v>
      </c>
      <c r="H166" s="222"/>
      <c r="I166" s="223"/>
      <c r="J166" s="224">
        <f t="shared" si="15"/>
        <v>0</v>
      </c>
      <c r="K166" s="225"/>
      <c r="L166" s="34"/>
      <c r="M166" s="226" t="s">
        <v>1</v>
      </c>
      <c r="N166" s="227" t="s">
        <v>41</v>
      </c>
      <c r="O166" s="228"/>
      <c r="P166" s="228"/>
      <c r="Q166" s="228"/>
      <c r="R166" s="228"/>
      <c r="S166" s="228"/>
      <c r="T166" s="229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388</v>
      </c>
      <c r="AU166" s="16" t="s">
        <v>83</v>
      </c>
      <c r="AY166" s="16" t="s">
        <v>388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6" t="s">
        <v>117</v>
      </c>
      <c r="BK166" s="102">
        <f>I166*H166</f>
        <v>0</v>
      </c>
    </row>
    <row r="167" spans="1:63" s="2" customFormat="1" ht="6.95" customHeight="1">
      <c r="A167" s="33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</sheetData>
  <autoFilter ref="C131:K166" xr:uid="{00000000-0009-0000-0000-000005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62:D167" xr:uid="{00000000-0002-0000-0500-000000000000}">
      <formula1>"K, M"</formula1>
    </dataValidation>
    <dataValidation type="list" allowBlank="1" showInputMessage="1" showErrorMessage="1" error="Povolené sú hodnoty základná, znížená, nulová." sqref="N162:N167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0"/>
  <sheetViews>
    <sheetView showGridLines="0" topLeftCell="A155" workbookViewId="0">
      <selection activeCell="A162" sqref="A162:XFD16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99</v>
      </c>
      <c r="AZ2" s="109" t="s">
        <v>582</v>
      </c>
      <c r="BA2" s="109" t="s">
        <v>1</v>
      </c>
      <c r="BB2" s="109" t="s">
        <v>1</v>
      </c>
      <c r="BC2" s="109" t="s">
        <v>583</v>
      </c>
      <c r="BD2" s="109" t="s">
        <v>117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5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</row>
    <row r="5" spans="1:56" s="1" customFormat="1" ht="6.95" customHeight="1">
      <c r="B5" s="19"/>
      <c r="L5" s="19"/>
    </row>
    <row r="6" spans="1:56" s="1" customFormat="1" ht="12" customHeight="1">
      <c r="B6" s="19"/>
      <c r="D6" s="26" t="s">
        <v>15</v>
      </c>
      <c r="L6" s="19"/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5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81" t="s">
        <v>584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J104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ROUND((ROUND((SUM(BE104:BE111) + SUM(BE131:BE163)),  2) + SUM(BE165:BE169)), 2)</f>
        <v>0</v>
      </c>
      <c r="G35" s="117"/>
      <c r="H35" s="117"/>
      <c r="I35" s="118">
        <v>0.2</v>
      </c>
      <c r="J35" s="116">
        <f>ROUND((ROUND(((SUM(BE104:BE111) + SUM(BE131:BE163))*I35),  2) + (SUM(BE165:BE169)*I35)),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ROUND((ROUND((SUM(BF104:BF111) + SUM(BF131:BF163)),  2) + SUM(BF165:BF169)), 2)</f>
        <v>0</v>
      </c>
      <c r="G36" s="117"/>
      <c r="H36" s="117"/>
      <c r="I36" s="118">
        <v>0.2</v>
      </c>
      <c r="J36" s="116">
        <f>ROUND((ROUND(((SUM(BF104:BF111) + SUM(BF131:BF163))*I36),  2) + (SUM(BF165:BF169)*I36)),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ROUND((ROUND((SUM(BG104:BG111) + SUM(BG131:BG163)),  2) + SUM(BG165:BG169)),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ROUND((ROUND((SUM(BH104:BH111) + SUM(BH131:BH163)),  2) + SUM(BH165:BH169)),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ROUND((ROUND((SUM(BI104:BI111) + SUM(BI131:BI163)),  2) + SUM(BI165:BI169)),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06 - ČASŤ 06 - VÝSADBA STROMOV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J131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135</v>
      </c>
      <c r="E97" s="133"/>
      <c r="F97" s="133"/>
      <c r="G97" s="133"/>
      <c r="H97" s="133"/>
      <c r="I97" s="133"/>
      <c r="J97" s="134">
        <f>J132</f>
        <v>0</v>
      </c>
      <c r="L97" s="131"/>
    </row>
    <row r="98" spans="1:65" s="10" customFormat="1" ht="19.899999999999999" customHeight="1">
      <c r="B98" s="135"/>
      <c r="D98" s="136" t="s">
        <v>136</v>
      </c>
      <c r="E98" s="137"/>
      <c r="F98" s="137"/>
      <c r="G98" s="137"/>
      <c r="H98" s="137"/>
      <c r="I98" s="137"/>
      <c r="J98" s="138">
        <f>J133</f>
        <v>0</v>
      </c>
      <c r="L98" s="135"/>
    </row>
    <row r="99" spans="1:65" s="10" customFormat="1" ht="19.899999999999999" customHeight="1">
      <c r="B99" s="135"/>
      <c r="D99" s="136" t="s">
        <v>140</v>
      </c>
      <c r="E99" s="137"/>
      <c r="F99" s="137"/>
      <c r="G99" s="137"/>
      <c r="H99" s="137"/>
      <c r="I99" s="137"/>
      <c r="J99" s="138">
        <f>J158</f>
        <v>0</v>
      </c>
      <c r="L99" s="135"/>
    </row>
    <row r="100" spans="1:65" s="9" customFormat="1" ht="24.95" customHeight="1">
      <c r="B100" s="131"/>
      <c r="D100" s="132" t="s">
        <v>141</v>
      </c>
      <c r="E100" s="133"/>
      <c r="F100" s="133"/>
      <c r="G100" s="133"/>
      <c r="H100" s="133"/>
      <c r="I100" s="133"/>
      <c r="J100" s="134">
        <f>J160</f>
        <v>0</v>
      </c>
      <c r="L100" s="131"/>
    </row>
    <row r="101" spans="1:65" s="9" customFormat="1" ht="21.75" customHeight="1">
      <c r="B101" s="131"/>
      <c r="D101" s="139" t="s">
        <v>142</v>
      </c>
      <c r="J101" s="140">
        <f>J164</f>
        <v>0</v>
      </c>
      <c r="L101" s="131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0" t="s">
        <v>143</v>
      </c>
      <c r="D104" s="33"/>
      <c r="E104" s="33"/>
      <c r="F104" s="33"/>
      <c r="G104" s="33"/>
      <c r="H104" s="33"/>
      <c r="I104" s="33"/>
      <c r="J104" s="141">
        <f>ROUND(J105 + J106 + J107 + J108 + J109 + J110,2)</f>
        <v>0</v>
      </c>
      <c r="K104" s="33"/>
      <c r="L104" s="46"/>
      <c r="N104" s="142" t="s">
        <v>39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43"/>
      <c r="C105" s="144"/>
      <c r="D105" s="278" t="s">
        <v>144</v>
      </c>
      <c r="E105" s="286"/>
      <c r="F105" s="286"/>
      <c r="G105" s="144"/>
      <c r="H105" s="144"/>
      <c r="I105" s="144"/>
      <c r="J105" s="98">
        <v>0</v>
      </c>
      <c r="K105" s="144"/>
      <c r="L105" s="146"/>
      <c r="M105" s="147"/>
      <c r="N105" s="148" t="s">
        <v>41</v>
      </c>
      <c r="O105" s="147"/>
      <c r="P105" s="147"/>
      <c r="Q105" s="147"/>
      <c r="R105" s="147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9" t="s">
        <v>145</v>
      </c>
      <c r="AZ105" s="147"/>
      <c r="BA105" s="147"/>
      <c r="BB105" s="147"/>
      <c r="BC105" s="147"/>
      <c r="BD105" s="147"/>
      <c r="BE105" s="150">
        <f t="shared" ref="BE105:BE110" si="0">IF(N105="základná",J105,0)</f>
        <v>0</v>
      </c>
      <c r="BF105" s="150">
        <f t="shared" ref="BF105:BF110" si="1">IF(N105="znížená",J105,0)</f>
        <v>0</v>
      </c>
      <c r="BG105" s="150">
        <f t="shared" ref="BG105:BG110" si="2">IF(N105="zákl. prenesená",J105,0)</f>
        <v>0</v>
      </c>
      <c r="BH105" s="150">
        <f t="shared" ref="BH105:BH110" si="3">IF(N105="zníž. prenesená",J105,0)</f>
        <v>0</v>
      </c>
      <c r="BI105" s="150">
        <f t="shared" ref="BI105:BI110" si="4">IF(N105="nulová",J105,0)</f>
        <v>0</v>
      </c>
      <c r="BJ105" s="149" t="s">
        <v>117</v>
      </c>
      <c r="BK105" s="147"/>
      <c r="BL105" s="147"/>
      <c r="BM105" s="147"/>
    </row>
    <row r="106" spans="1:65" s="2" customFormat="1" ht="18" customHeight="1">
      <c r="A106" s="33"/>
      <c r="B106" s="143"/>
      <c r="C106" s="144"/>
      <c r="D106" s="278" t="s">
        <v>146</v>
      </c>
      <c r="E106" s="286"/>
      <c r="F106" s="286"/>
      <c r="G106" s="144"/>
      <c r="H106" s="144"/>
      <c r="I106" s="144"/>
      <c r="J106" s="98">
        <v>0</v>
      </c>
      <c r="K106" s="144"/>
      <c r="L106" s="146"/>
      <c r="M106" s="147"/>
      <c r="N106" s="148" t="s">
        <v>41</v>
      </c>
      <c r="O106" s="147"/>
      <c r="P106" s="147"/>
      <c r="Q106" s="147"/>
      <c r="R106" s="147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9" t="s">
        <v>145</v>
      </c>
      <c r="AZ106" s="147"/>
      <c r="BA106" s="147"/>
      <c r="BB106" s="147"/>
      <c r="BC106" s="147"/>
      <c r="BD106" s="147"/>
      <c r="BE106" s="150">
        <f t="shared" si="0"/>
        <v>0</v>
      </c>
      <c r="BF106" s="150">
        <f t="shared" si="1"/>
        <v>0</v>
      </c>
      <c r="BG106" s="150">
        <f t="shared" si="2"/>
        <v>0</v>
      </c>
      <c r="BH106" s="150">
        <f t="shared" si="3"/>
        <v>0</v>
      </c>
      <c r="BI106" s="150">
        <f t="shared" si="4"/>
        <v>0</v>
      </c>
      <c r="BJ106" s="149" t="s">
        <v>117</v>
      </c>
      <c r="BK106" s="147"/>
      <c r="BL106" s="147"/>
      <c r="BM106" s="147"/>
    </row>
    <row r="107" spans="1:65" s="2" customFormat="1" ht="18" customHeight="1">
      <c r="A107" s="33"/>
      <c r="B107" s="143"/>
      <c r="C107" s="144"/>
      <c r="D107" s="278" t="s">
        <v>147</v>
      </c>
      <c r="E107" s="286"/>
      <c r="F107" s="286"/>
      <c r="G107" s="144"/>
      <c r="H107" s="144"/>
      <c r="I107" s="144"/>
      <c r="J107" s="98">
        <v>0</v>
      </c>
      <c r="K107" s="144"/>
      <c r="L107" s="146"/>
      <c r="M107" s="147"/>
      <c r="N107" s="148" t="s">
        <v>41</v>
      </c>
      <c r="O107" s="147"/>
      <c r="P107" s="147"/>
      <c r="Q107" s="147"/>
      <c r="R107" s="147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9" t="s">
        <v>145</v>
      </c>
      <c r="AZ107" s="147"/>
      <c r="BA107" s="147"/>
      <c r="BB107" s="147"/>
      <c r="BC107" s="147"/>
      <c r="BD107" s="147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117</v>
      </c>
      <c r="BK107" s="147"/>
      <c r="BL107" s="147"/>
      <c r="BM107" s="147"/>
    </row>
    <row r="108" spans="1:65" s="2" customFormat="1" ht="18" customHeight="1">
      <c r="A108" s="33"/>
      <c r="B108" s="143"/>
      <c r="C108" s="144"/>
      <c r="D108" s="278" t="s">
        <v>148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145</v>
      </c>
      <c r="AZ108" s="147"/>
      <c r="BA108" s="147"/>
      <c r="BB108" s="147"/>
      <c r="BC108" s="147"/>
      <c r="BD108" s="147"/>
      <c r="BE108" s="150">
        <f t="shared" si="0"/>
        <v>0</v>
      </c>
      <c r="BF108" s="150">
        <f t="shared" si="1"/>
        <v>0</v>
      </c>
      <c r="BG108" s="150">
        <f t="shared" si="2"/>
        <v>0</v>
      </c>
      <c r="BH108" s="150">
        <f t="shared" si="3"/>
        <v>0</v>
      </c>
      <c r="BI108" s="150">
        <f t="shared" si="4"/>
        <v>0</v>
      </c>
      <c r="BJ108" s="149" t="s">
        <v>117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78" t="s">
        <v>149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145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117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145" t="s">
        <v>150</v>
      </c>
      <c r="E110" s="144"/>
      <c r="F110" s="144"/>
      <c r="G110" s="144"/>
      <c r="H110" s="144"/>
      <c r="I110" s="144"/>
      <c r="J110" s="98">
        <f>ROUND(J30*T110,2)</f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151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117</v>
      </c>
      <c r="BK110" s="147"/>
      <c r="BL110" s="147"/>
      <c r="BM110" s="147"/>
    </row>
    <row r="111" spans="1:65" s="2" customForma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6" t="s">
        <v>114</v>
      </c>
      <c r="D112" s="107"/>
      <c r="E112" s="107"/>
      <c r="F112" s="107"/>
      <c r="G112" s="107"/>
      <c r="H112" s="107"/>
      <c r="I112" s="107"/>
      <c r="J112" s="108">
        <f>ROUND(J96+J104,2)</f>
        <v>0</v>
      </c>
      <c r="K112" s="107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152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15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6.25" customHeight="1">
      <c r="A121" s="33"/>
      <c r="B121" s="34"/>
      <c r="C121" s="33"/>
      <c r="D121" s="33"/>
      <c r="E121" s="287" t="str">
        <f>E7</f>
        <v>REVITALIZÁCIA A OBNOVA VEREJNYCH PRIESTRANSTIEV ULIC M.TILLNERA A F.MALOVANEHO V MALACKACH</v>
      </c>
      <c r="F121" s="288"/>
      <c r="G121" s="288"/>
      <c r="H121" s="288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127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81" t="str">
        <f>E9</f>
        <v>06 - ČASŤ 06 - VÝSADBA STROMOV</v>
      </c>
      <c r="F123" s="289"/>
      <c r="G123" s="289"/>
      <c r="H123" s="289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19</v>
      </c>
      <c r="D125" s="33"/>
      <c r="E125" s="33"/>
      <c r="F125" s="24" t="str">
        <f>F12</f>
        <v>Malacky</v>
      </c>
      <c r="G125" s="33"/>
      <c r="H125" s="33"/>
      <c r="I125" s="26" t="s">
        <v>21</v>
      </c>
      <c r="J125" s="59" t="str">
        <f>IF(J12="","",J12)</f>
        <v>22. 2. 2022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23</v>
      </c>
      <c r="D127" s="33"/>
      <c r="E127" s="33"/>
      <c r="F127" s="24" t="str">
        <f>E15</f>
        <v xml:space="preserve"> </v>
      </c>
      <c r="G127" s="33"/>
      <c r="H127" s="33"/>
      <c r="I127" s="26" t="s">
        <v>29</v>
      </c>
      <c r="J127" s="29" t="str">
        <f>E21</f>
        <v xml:space="preserve"> 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27</v>
      </c>
      <c r="D128" s="33"/>
      <c r="E128" s="33"/>
      <c r="F128" s="24" t="str">
        <f>IF(E18="","",E18)</f>
        <v>Vyplň údaj</v>
      </c>
      <c r="G128" s="33"/>
      <c r="H128" s="33"/>
      <c r="I128" s="26" t="s">
        <v>31</v>
      </c>
      <c r="J128" s="29" t="str">
        <f>E24</f>
        <v xml:space="preserve"> 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1"/>
      <c r="B130" s="152"/>
      <c r="C130" s="153" t="s">
        <v>153</v>
      </c>
      <c r="D130" s="154" t="s">
        <v>60</v>
      </c>
      <c r="E130" s="154" t="s">
        <v>56</v>
      </c>
      <c r="F130" s="154" t="s">
        <v>57</v>
      </c>
      <c r="G130" s="154" t="s">
        <v>154</v>
      </c>
      <c r="H130" s="154" t="s">
        <v>155</v>
      </c>
      <c r="I130" s="154" t="s">
        <v>156</v>
      </c>
      <c r="J130" s="155" t="s">
        <v>132</v>
      </c>
      <c r="K130" s="156" t="s">
        <v>157</v>
      </c>
      <c r="L130" s="157"/>
      <c r="M130" s="66" t="s">
        <v>1</v>
      </c>
      <c r="N130" s="67" t="s">
        <v>39</v>
      </c>
      <c r="O130" s="67" t="s">
        <v>158</v>
      </c>
      <c r="P130" s="67" t="s">
        <v>159</v>
      </c>
      <c r="Q130" s="67" t="s">
        <v>160</v>
      </c>
      <c r="R130" s="67" t="s">
        <v>161</v>
      </c>
      <c r="S130" s="67" t="s">
        <v>162</v>
      </c>
      <c r="T130" s="68" t="s">
        <v>163</v>
      </c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</row>
    <row r="131" spans="1:65" s="2" customFormat="1" ht="22.9" customHeight="1">
      <c r="A131" s="33"/>
      <c r="B131" s="34"/>
      <c r="C131" s="73" t="s">
        <v>129</v>
      </c>
      <c r="D131" s="33"/>
      <c r="E131" s="33"/>
      <c r="F131" s="33"/>
      <c r="G131" s="33"/>
      <c r="H131" s="33"/>
      <c r="I131" s="33"/>
      <c r="J131" s="158">
        <f>BK131</f>
        <v>0</v>
      </c>
      <c r="K131" s="33"/>
      <c r="L131" s="34"/>
      <c r="M131" s="69"/>
      <c r="N131" s="60"/>
      <c r="O131" s="70"/>
      <c r="P131" s="159">
        <f>P132+P160+P164</f>
        <v>0</v>
      </c>
      <c r="Q131" s="70"/>
      <c r="R131" s="159">
        <f>R132+R160+R164</f>
        <v>17.768599999999999</v>
      </c>
      <c r="S131" s="70"/>
      <c r="T131" s="160">
        <f>T132+T160+T164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74</v>
      </c>
      <c r="AU131" s="16" t="s">
        <v>134</v>
      </c>
      <c r="BK131" s="161">
        <f>BK132+BK160+BK164</f>
        <v>0</v>
      </c>
    </row>
    <row r="132" spans="1:65" s="12" customFormat="1" ht="25.9" customHeight="1">
      <c r="B132" s="162"/>
      <c r="D132" s="163" t="s">
        <v>74</v>
      </c>
      <c r="E132" s="164" t="s">
        <v>164</v>
      </c>
      <c r="F132" s="164" t="s">
        <v>165</v>
      </c>
      <c r="I132" s="165"/>
      <c r="J132" s="140">
        <f>BK132</f>
        <v>0</v>
      </c>
      <c r="L132" s="162"/>
      <c r="M132" s="166"/>
      <c r="N132" s="167"/>
      <c r="O132" s="167"/>
      <c r="P132" s="168">
        <f>P133+P158</f>
        <v>0</v>
      </c>
      <c r="Q132" s="167"/>
      <c r="R132" s="168">
        <f>R133+R158</f>
        <v>17.768599999999999</v>
      </c>
      <c r="S132" s="167"/>
      <c r="T132" s="169">
        <f>T133+T158</f>
        <v>0</v>
      </c>
      <c r="AR132" s="163" t="s">
        <v>83</v>
      </c>
      <c r="AT132" s="170" t="s">
        <v>74</v>
      </c>
      <c r="AU132" s="170" t="s">
        <v>75</v>
      </c>
      <c r="AY132" s="163" t="s">
        <v>166</v>
      </c>
      <c r="BK132" s="171">
        <f>BK133+BK158</f>
        <v>0</v>
      </c>
    </row>
    <row r="133" spans="1:65" s="12" customFormat="1" ht="22.9" customHeight="1">
      <c r="B133" s="162"/>
      <c r="D133" s="163" t="s">
        <v>74</v>
      </c>
      <c r="E133" s="172" t="s">
        <v>83</v>
      </c>
      <c r="F133" s="172" t="s">
        <v>167</v>
      </c>
      <c r="I133" s="165"/>
      <c r="J133" s="173">
        <f>BK133</f>
        <v>0</v>
      </c>
      <c r="L133" s="162"/>
      <c r="M133" s="166"/>
      <c r="N133" s="167"/>
      <c r="O133" s="167"/>
      <c r="P133" s="168">
        <f>SUM(P134:P157)</f>
        <v>0</v>
      </c>
      <c r="Q133" s="167"/>
      <c r="R133" s="168">
        <f>SUM(R134:R157)</f>
        <v>17.768599999999999</v>
      </c>
      <c r="S133" s="167"/>
      <c r="T133" s="169">
        <f>SUM(T134:T157)</f>
        <v>0</v>
      </c>
      <c r="AR133" s="163" t="s">
        <v>83</v>
      </c>
      <c r="AT133" s="170" t="s">
        <v>74</v>
      </c>
      <c r="AU133" s="170" t="s">
        <v>83</v>
      </c>
      <c r="AY133" s="163" t="s">
        <v>166</v>
      </c>
      <c r="BK133" s="171">
        <f>SUM(BK134:BK157)</f>
        <v>0</v>
      </c>
    </row>
    <row r="134" spans="1:65" s="2" customFormat="1" ht="24.2" customHeight="1">
      <c r="A134" s="33"/>
      <c r="B134" s="143"/>
      <c r="C134" s="174" t="s">
        <v>83</v>
      </c>
      <c r="D134" s="174" t="s">
        <v>168</v>
      </c>
      <c r="E134" s="175" t="s">
        <v>236</v>
      </c>
      <c r="F134" s="176" t="s">
        <v>237</v>
      </c>
      <c r="G134" s="177" t="s">
        <v>238</v>
      </c>
      <c r="H134" s="178">
        <v>120</v>
      </c>
      <c r="I134" s="179"/>
      <c r="J134" s="180">
        <f>ROUND(I134*H134,2)</f>
        <v>0</v>
      </c>
      <c r="K134" s="181"/>
      <c r="L134" s="34"/>
      <c r="M134" s="182" t="s">
        <v>1</v>
      </c>
      <c r="N134" s="183" t="s">
        <v>41</v>
      </c>
      <c r="O134" s="62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6" t="s">
        <v>172</v>
      </c>
      <c r="AT134" s="186" t="s">
        <v>168</v>
      </c>
      <c r="AU134" s="186" t="s">
        <v>117</v>
      </c>
      <c r="AY134" s="16" t="s">
        <v>166</v>
      </c>
      <c r="BE134" s="102">
        <f>IF(N134="základná",J134,0)</f>
        <v>0</v>
      </c>
      <c r="BF134" s="102">
        <f>IF(N134="znížená",J134,0)</f>
        <v>0</v>
      </c>
      <c r="BG134" s="102">
        <f>IF(N134="zákl. prenesená",J134,0)</f>
        <v>0</v>
      </c>
      <c r="BH134" s="102">
        <f>IF(N134="zníž. prenesená",J134,0)</f>
        <v>0</v>
      </c>
      <c r="BI134" s="102">
        <f>IF(N134="nulová",J134,0)</f>
        <v>0</v>
      </c>
      <c r="BJ134" s="16" t="s">
        <v>117</v>
      </c>
      <c r="BK134" s="102">
        <f>ROUND(I134*H134,2)</f>
        <v>0</v>
      </c>
      <c r="BL134" s="16" t="s">
        <v>172</v>
      </c>
      <c r="BM134" s="186" t="s">
        <v>585</v>
      </c>
    </row>
    <row r="135" spans="1:65" s="2" customFormat="1" ht="19.5">
      <c r="A135" s="33"/>
      <c r="B135" s="34"/>
      <c r="C135" s="33"/>
      <c r="D135" s="188" t="s">
        <v>240</v>
      </c>
      <c r="E135" s="33"/>
      <c r="F135" s="215" t="s">
        <v>241</v>
      </c>
      <c r="G135" s="33"/>
      <c r="H135" s="33"/>
      <c r="I135" s="144"/>
      <c r="J135" s="33"/>
      <c r="K135" s="33"/>
      <c r="L135" s="34"/>
      <c r="M135" s="216"/>
      <c r="N135" s="217"/>
      <c r="O135" s="62"/>
      <c r="P135" s="62"/>
      <c r="Q135" s="62"/>
      <c r="R135" s="62"/>
      <c r="S135" s="62"/>
      <c r="T135" s="6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240</v>
      </c>
      <c r="AU135" s="16" t="s">
        <v>117</v>
      </c>
    </row>
    <row r="136" spans="1:65" s="13" customFormat="1">
      <c r="B136" s="187"/>
      <c r="D136" s="188" t="s">
        <v>174</v>
      </c>
      <c r="E136" s="189" t="s">
        <v>1</v>
      </c>
      <c r="F136" s="190" t="s">
        <v>582</v>
      </c>
      <c r="H136" s="191">
        <v>120</v>
      </c>
      <c r="I136" s="192"/>
      <c r="L136" s="187"/>
      <c r="M136" s="193"/>
      <c r="N136" s="194"/>
      <c r="O136" s="194"/>
      <c r="P136" s="194"/>
      <c r="Q136" s="194"/>
      <c r="R136" s="194"/>
      <c r="S136" s="194"/>
      <c r="T136" s="195"/>
      <c r="AT136" s="189" t="s">
        <v>174</v>
      </c>
      <c r="AU136" s="189" t="s">
        <v>117</v>
      </c>
      <c r="AV136" s="13" t="s">
        <v>117</v>
      </c>
      <c r="AW136" s="13" t="s">
        <v>30</v>
      </c>
      <c r="AX136" s="13" t="s">
        <v>83</v>
      </c>
      <c r="AY136" s="189" t="s">
        <v>166</v>
      </c>
    </row>
    <row r="137" spans="1:65" s="2" customFormat="1" ht="33" customHeight="1">
      <c r="A137" s="33"/>
      <c r="B137" s="143"/>
      <c r="C137" s="174" t="s">
        <v>117</v>
      </c>
      <c r="D137" s="174" t="s">
        <v>168</v>
      </c>
      <c r="E137" s="175" t="s">
        <v>243</v>
      </c>
      <c r="F137" s="176" t="s">
        <v>244</v>
      </c>
      <c r="G137" s="177" t="s">
        <v>238</v>
      </c>
      <c r="H137" s="178">
        <v>120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117</v>
      </c>
      <c r="AY137" s="16" t="s">
        <v>166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117</v>
      </c>
      <c r="BK137" s="102">
        <f>ROUND(I137*H137,2)</f>
        <v>0</v>
      </c>
      <c r="BL137" s="16" t="s">
        <v>172</v>
      </c>
      <c r="BM137" s="186" t="s">
        <v>586</v>
      </c>
    </row>
    <row r="138" spans="1:65" s="13" customFormat="1" ht="22.5">
      <c r="B138" s="187"/>
      <c r="D138" s="188" t="s">
        <v>174</v>
      </c>
      <c r="E138" s="189" t="s">
        <v>1</v>
      </c>
      <c r="F138" s="190" t="s">
        <v>587</v>
      </c>
      <c r="H138" s="191">
        <v>40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174</v>
      </c>
      <c r="AU138" s="189" t="s">
        <v>117</v>
      </c>
      <c r="AV138" s="13" t="s">
        <v>117</v>
      </c>
      <c r="AW138" s="13" t="s">
        <v>30</v>
      </c>
      <c r="AX138" s="13" t="s">
        <v>75</v>
      </c>
      <c r="AY138" s="189" t="s">
        <v>166</v>
      </c>
    </row>
    <row r="139" spans="1:65" s="13" customFormat="1">
      <c r="B139" s="187"/>
      <c r="D139" s="188" t="s">
        <v>174</v>
      </c>
      <c r="E139" s="189" t="s">
        <v>1</v>
      </c>
      <c r="F139" s="190" t="s">
        <v>588</v>
      </c>
      <c r="H139" s="191">
        <v>30</v>
      </c>
      <c r="I139" s="192"/>
      <c r="L139" s="187"/>
      <c r="M139" s="193"/>
      <c r="N139" s="194"/>
      <c r="O139" s="194"/>
      <c r="P139" s="194"/>
      <c r="Q139" s="194"/>
      <c r="R139" s="194"/>
      <c r="S139" s="194"/>
      <c r="T139" s="195"/>
      <c r="AT139" s="189" t="s">
        <v>174</v>
      </c>
      <c r="AU139" s="189" t="s">
        <v>117</v>
      </c>
      <c r="AV139" s="13" t="s">
        <v>117</v>
      </c>
      <c r="AW139" s="13" t="s">
        <v>30</v>
      </c>
      <c r="AX139" s="13" t="s">
        <v>75</v>
      </c>
      <c r="AY139" s="189" t="s">
        <v>166</v>
      </c>
    </row>
    <row r="140" spans="1:65" s="13" customFormat="1">
      <c r="B140" s="187"/>
      <c r="D140" s="188" t="s">
        <v>174</v>
      </c>
      <c r="E140" s="189" t="s">
        <v>1</v>
      </c>
      <c r="F140" s="190" t="s">
        <v>589</v>
      </c>
      <c r="H140" s="191">
        <v>30</v>
      </c>
      <c r="I140" s="192"/>
      <c r="L140" s="187"/>
      <c r="M140" s="193"/>
      <c r="N140" s="194"/>
      <c r="O140" s="194"/>
      <c r="P140" s="194"/>
      <c r="Q140" s="194"/>
      <c r="R140" s="194"/>
      <c r="S140" s="194"/>
      <c r="T140" s="195"/>
      <c r="AT140" s="189" t="s">
        <v>174</v>
      </c>
      <c r="AU140" s="189" t="s">
        <v>117</v>
      </c>
      <c r="AV140" s="13" t="s">
        <v>117</v>
      </c>
      <c r="AW140" s="13" t="s">
        <v>30</v>
      </c>
      <c r="AX140" s="13" t="s">
        <v>75</v>
      </c>
      <c r="AY140" s="189" t="s">
        <v>166</v>
      </c>
    </row>
    <row r="141" spans="1:65" s="13" customFormat="1">
      <c r="B141" s="187"/>
      <c r="D141" s="188" t="s">
        <v>174</v>
      </c>
      <c r="E141" s="189" t="s">
        <v>1</v>
      </c>
      <c r="F141" s="190" t="s">
        <v>590</v>
      </c>
      <c r="H141" s="191">
        <v>10</v>
      </c>
      <c r="I141" s="192"/>
      <c r="L141" s="187"/>
      <c r="M141" s="193"/>
      <c r="N141" s="194"/>
      <c r="O141" s="194"/>
      <c r="P141" s="194"/>
      <c r="Q141" s="194"/>
      <c r="R141" s="194"/>
      <c r="S141" s="194"/>
      <c r="T141" s="195"/>
      <c r="AT141" s="189" t="s">
        <v>174</v>
      </c>
      <c r="AU141" s="189" t="s">
        <v>117</v>
      </c>
      <c r="AV141" s="13" t="s">
        <v>117</v>
      </c>
      <c r="AW141" s="13" t="s">
        <v>30</v>
      </c>
      <c r="AX141" s="13" t="s">
        <v>75</v>
      </c>
      <c r="AY141" s="189" t="s">
        <v>166</v>
      </c>
    </row>
    <row r="142" spans="1:65" s="13" customFormat="1">
      <c r="B142" s="187"/>
      <c r="D142" s="188" t="s">
        <v>174</v>
      </c>
      <c r="E142" s="189" t="s">
        <v>1</v>
      </c>
      <c r="F142" s="190" t="s">
        <v>591</v>
      </c>
      <c r="H142" s="191">
        <v>10</v>
      </c>
      <c r="I142" s="192"/>
      <c r="L142" s="187"/>
      <c r="M142" s="193"/>
      <c r="N142" s="194"/>
      <c r="O142" s="194"/>
      <c r="P142" s="194"/>
      <c r="Q142" s="194"/>
      <c r="R142" s="194"/>
      <c r="S142" s="194"/>
      <c r="T142" s="195"/>
      <c r="AT142" s="189" t="s">
        <v>174</v>
      </c>
      <c r="AU142" s="189" t="s">
        <v>117</v>
      </c>
      <c r="AV142" s="13" t="s">
        <v>117</v>
      </c>
      <c r="AW142" s="13" t="s">
        <v>30</v>
      </c>
      <c r="AX142" s="13" t="s">
        <v>75</v>
      </c>
      <c r="AY142" s="189" t="s">
        <v>166</v>
      </c>
    </row>
    <row r="143" spans="1:65" s="14" customFormat="1">
      <c r="B143" s="196"/>
      <c r="D143" s="188" t="s">
        <v>174</v>
      </c>
      <c r="E143" s="197" t="s">
        <v>582</v>
      </c>
      <c r="F143" s="198" t="s">
        <v>175</v>
      </c>
      <c r="H143" s="199">
        <v>120</v>
      </c>
      <c r="I143" s="200"/>
      <c r="L143" s="196"/>
      <c r="M143" s="201"/>
      <c r="N143" s="202"/>
      <c r="O143" s="202"/>
      <c r="P143" s="202"/>
      <c r="Q143" s="202"/>
      <c r="R143" s="202"/>
      <c r="S143" s="202"/>
      <c r="T143" s="203"/>
      <c r="AT143" s="197" t="s">
        <v>174</v>
      </c>
      <c r="AU143" s="197" t="s">
        <v>117</v>
      </c>
      <c r="AV143" s="14" t="s">
        <v>172</v>
      </c>
      <c r="AW143" s="14" t="s">
        <v>30</v>
      </c>
      <c r="AX143" s="14" t="s">
        <v>83</v>
      </c>
      <c r="AY143" s="197" t="s">
        <v>166</v>
      </c>
    </row>
    <row r="144" spans="1:65" s="2" customFormat="1" ht="24.2" customHeight="1">
      <c r="A144" s="33"/>
      <c r="B144" s="143"/>
      <c r="C144" s="204" t="s">
        <v>179</v>
      </c>
      <c r="D144" s="204" t="s">
        <v>224</v>
      </c>
      <c r="E144" s="205" t="s">
        <v>592</v>
      </c>
      <c r="F144" s="206" t="s">
        <v>593</v>
      </c>
      <c r="G144" s="207" t="s">
        <v>238</v>
      </c>
      <c r="H144" s="208">
        <v>30</v>
      </c>
      <c r="I144" s="209"/>
      <c r="J144" s="210">
        <f t="shared" ref="J144:J149" si="5">ROUND(I144*H144,2)</f>
        <v>0</v>
      </c>
      <c r="K144" s="211"/>
      <c r="L144" s="212"/>
      <c r="M144" s="213" t="s">
        <v>1</v>
      </c>
      <c r="N144" s="214" t="s">
        <v>41</v>
      </c>
      <c r="O144" s="62"/>
      <c r="P144" s="184">
        <f t="shared" ref="P144:P149" si="6">O144*H144</f>
        <v>0</v>
      </c>
      <c r="Q144" s="184">
        <v>3.5000000000000001E-3</v>
      </c>
      <c r="R144" s="184">
        <f t="shared" ref="R144:R149" si="7">Q144*H144</f>
        <v>0.105</v>
      </c>
      <c r="S144" s="184">
        <v>0</v>
      </c>
      <c r="T144" s="185">
        <f t="shared" ref="T144:T149" si="8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6" t="s">
        <v>202</v>
      </c>
      <c r="AT144" s="186" t="s">
        <v>224</v>
      </c>
      <c r="AU144" s="186" t="s">
        <v>117</v>
      </c>
      <c r="AY144" s="16" t="s">
        <v>166</v>
      </c>
      <c r="BE144" s="102">
        <f t="shared" ref="BE144:BE149" si="9">IF(N144="základná",J144,0)</f>
        <v>0</v>
      </c>
      <c r="BF144" s="102">
        <f t="shared" ref="BF144:BF149" si="10">IF(N144="znížená",J144,0)</f>
        <v>0</v>
      </c>
      <c r="BG144" s="102">
        <f t="shared" ref="BG144:BG149" si="11">IF(N144="zákl. prenesená",J144,0)</f>
        <v>0</v>
      </c>
      <c r="BH144" s="102">
        <f t="shared" ref="BH144:BH149" si="12">IF(N144="zníž. prenesená",J144,0)</f>
        <v>0</v>
      </c>
      <c r="BI144" s="102">
        <f t="shared" ref="BI144:BI149" si="13">IF(N144="nulová",J144,0)</f>
        <v>0</v>
      </c>
      <c r="BJ144" s="16" t="s">
        <v>117</v>
      </c>
      <c r="BK144" s="102">
        <f t="shared" ref="BK144:BK149" si="14">ROUND(I144*H144,2)</f>
        <v>0</v>
      </c>
      <c r="BL144" s="16" t="s">
        <v>172</v>
      </c>
      <c r="BM144" s="186" t="s">
        <v>594</v>
      </c>
    </row>
    <row r="145" spans="1:65" s="2" customFormat="1" ht="24.2" customHeight="1">
      <c r="A145" s="33"/>
      <c r="B145" s="143"/>
      <c r="C145" s="204" t="s">
        <v>172</v>
      </c>
      <c r="D145" s="204" t="s">
        <v>224</v>
      </c>
      <c r="E145" s="205" t="s">
        <v>595</v>
      </c>
      <c r="F145" s="206" t="s">
        <v>596</v>
      </c>
      <c r="G145" s="207" t="s">
        <v>238</v>
      </c>
      <c r="H145" s="208">
        <v>10</v>
      </c>
      <c r="I145" s="209"/>
      <c r="J145" s="210">
        <f t="shared" si="5"/>
        <v>0</v>
      </c>
      <c r="K145" s="211"/>
      <c r="L145" s="212"/>
      <c r="M145" s="213" t="s">
        <v>1</v>
      </c>
      <c r="N145" s="214" t="s">
        <v>41</v>
      </c>
      <c r="O145" s="62"/>
      <c r="P145" s="184">
        <f t="shared" si="6"/>
        <v>0</v>
      </c>
      <c r="Q145" s="184">
        <v>3.5000000000000001E-3</v>
      </c>
      <c r="R145" s="184">
        <f t="shared" si="7"/>
        <v>3.5000000000000003E-2</v>
      </c>
      <c r="S145" s="184">
        <v>0</v>
      </c>
      <c r="T145" s="185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202</v>
      </c>
      <c r="AT145" s="186" t="s">
        <v>224</v>
      </c>
      <c r="AU145" s="186" t="s">
        <v>117</v>
      </c>
      <c r="AY145" s="16" t="s">
        <v>166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117</v>
      </c>
      <c r="BK145" s="102">
        <f t="shared" si="14"/>
        <v>0</v>
      </c>
      <c r="BL145" s="16" t="s">
        <v>172</v>
      </c>
      <c r="BM145" s="186" t="s">
        <v>597</v>
      </c>
    </row>
    <row r="146" spans="1:65" s="2" customFormat="1" ht="24.2" customHeight="1">
      <c r="A146" s="33"/>
      <c r="B146" s="143"/>
      <c r="C146" s="204" t="s">
        <v>189</v>
      </c>
      <c r="D146" s="204" t="s">
        <v>224</v>
      </c>
      <c r="E146" s="205" t="s">
        <v>598</v>
      </c>
      <c r="F146" s="206" t="s">
        <v>599</v>
      </c>
      <c r="G146" s="207" t="s">
        <v>238</v>
      </c>
      <c r="H146" s="208">
        <v>10</v>
      </c>
      <c r="I146" s="209"/>
      <c r="J146" s="210">
        <f t="shared" si="5"/>
        <v>0</v>
      </c>
      <c r="K146" s="211"/>
      <c r="L146" s="212"/>
      <c r="M146" s="213" t="s">
        <v>1</v>
      </c>
      <c r="N146" s="214" t="s">
        <v>41</v>
      </c>
      <c r="O146" s="62"/>
      <c r="P146" s="184">
        <f t="shared" si="6"/>
        <v>0</v>
      </c>
      <c r="Q146" s="184">
        <v>3.5000000000000001E-3</v>
      </c>
      <c r="R146" s="184">
        <f t="shared" si="7"/>
        <v>3.5000000000000003E-2</v>
      </c>
      <c r="S146" s="184">
        <v>0</v>
      </c>
      <c r="T146" s="185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6" t="s">
        <v>202</v>
      </c>
      <c r="AT146" s="186" t="s">
        <v>224</v>
      </c>
      <c r="AU146" s="186" t="s">
        <v>117</v>
      </c>
      <c r="AY146" s="16" t="s">
        <v>166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6" t="s">
        <v>117</v>
      </c>
      <c r="BK146" s="102">
        <f t="shared" si="14"/>
        <v>0</v>
      </c>
      <c r="BL146" s="16" t="s">
        <v>172</v>
      </c>
      <c r="BM146" s="186" t="s">
        <v>600</v>
      </c>
    </row>
    <row r="147" spans="1:65" s="2" customFormat="1" ht="24.2" customHeight="1">
      <c r="A147" s="33"/>
      <c r="B147" s="143"/>
      <c r="C147" s="204" t="s">
        <v>193</v>
      </c>
      <c r="D147" s="204" t="s">
        <v>224</v>
      </c>
      <c r="E147" s="205" t="s">
        <v>601</v>
      </c>
      <c r="F147" s="206" t="s">
        <v>602</v>
      </c>
      <c r="G147" s="207" t="s">
        <v>238</v>
      </c>
      <c r="H147" s="208">
        <v>40</v>
      </c>
      <c r="I147" s="209"/>
      <c r="J147" s="210">
        <f t="shared" si="5"/>
        <v>0</v>
      </c>
      <c r="K147" s="211"/>
      <c r="L147" s="212"/>
      <c r="M147" s="213" t="s">
        <v>1</v>
      </c>
      <c r="N147" s="214" t="s">
        <v>41</v>
      </c>
      <c r="O147" s="62"/>
      <c r="P147" s="184">
        <f t="shared" si="6"/>
        <v>0</v>
      </c>
      <c r="Q147" s="184">
        <v>2.8E-3</v>
      </c>
      <c r="R147" s="184">
        <f t="shared" si="7"/>
        <v>0.112</v>
      </c>
      <c r="S147" s="184">
        <v>0</v>
      </c>
      <c r="T147" s="185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6" t="s">
        <v>202</v>
      </c>
      <c r="AT147" s="186" t="s">
        <v>224</v>
      </c>
      <c r="AU147" s="186" t="s">
        <v>117</v>
      </c>
      <c r="AY147" s="16" t="s">
        <v>166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6" t="s">
        <v>117</v>
      </c>
      <c r="BK147" s="102">
        <f t="shared" si="14"/>
        <v>0</v>
      </c>
      <c r="BL147" s="16" t="s">
        <v>172</v>
      </c>
      <c r="BM147" s="186" t="s">
        <v>603</v>
      </c>
    </row>
    <row r="148" spans="1:65" s="2" customFormat="1" ht="24.2" customHeight="1">
      <c r="A148" s="33"/>
      <c r="B148" s="143"/>
      <c r="C148" s="204" t="s">
        <v>197</v>
      </c>
      <c r="D148" s="204" t="s">
        <v>224</v>
      </c>
      <c r="E148" s="205" t="s">
        <v>604</v>
      </c>
      <c r="F148" s="206" t="s">
        <v>605</v>
      </c>
      <c r="G148" s="207" t="s">
        <v>238</v>
      </c>
      <c r="H148" s="208">
        <v>30</v>
      </c>
      <c r="I148" s="209"/>
      <c r="J148" s="210">
        <f t="shared" si="5"/>
        <v>0</v>
      </c>
      <c r="K148" s="211"/>
      <c r="L148" s="212"/>
      <c r="M148" s="213" t="s">
        <v>1</v>
      </c>
      <c r="N148" s="214" t="s">
        <v>41</v>
      </c>
      <c r="O148" s="62"/>
      <c r="P148" s="184">
        <f t="shared" si="6"/>
        <v>0</v>
      </c>
      <c r="Q148" s="184">
        <v>2.8E-3</v>
      </c>
      <c r="R148" s="184">
        <f t="shared" si="7"/>
        <v>8.4000000000000005E-2</v>
      </c>
      <c r="S148" s="184">
        <v>0</v>
      </c>
      <c r="T148" s="185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202</v>
      </c>
      <c r="AT148" s="186" t="s">
        <v>224</v>
      </c>
      <c r="AU148" s="186" t="s">
        <v>117</v>
      </c>
      <c r="AY148" s="16" t="s">
        <v>166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117</v>
      </c>
      <c r="BK148" s="102">
        <f t="shared" si="14"/>
        <v>0</v>
      </c>
      <c r="BL148" s="16" t="s">
        <v>172</v>
      </c>
      <c r="BM148" s="186" t="s">
        <v>606</v>
      </c>
    </row>
    <row r="149" spans="1:65" s="2" customFormat="1" ht="33" customHeight="1">
      <c r="A149" s="33"/>
      <c r="B149" s="143"/>
      <c r="C149" s="174" t="s">
        <v>202</v>
      </c>
      <c r="D149" s="174" t="s">
        <v>168</v>
      </c>
      <c r="E149" s="175" t="s">
        <v>251</v>
      </c>
      <c r="F149" s="176" t="s">
        <v>252</v>
      </c>
      <c r="G149" s="177" t="s">
        <v>238</v>
      </c>
      <c r="H149" s="178">
        <v>120</v>
      </c>
      <c r="I149" s="179"/>
      <c r="J149" s="180">
        <f t="shared" si="5"/>
        <v>0</v>
      </c>
      <c r="K149" s="181"/>
      <c r="L149" s="34"/>
      <c r="M149" s="182" t="s">
        <v>1</v>
      </c>
      <c r="N149" s="183" t="s">
        <v>41</v>
      </c>
      <c r="O149" s="62"/>
      <c r="P149" s="184">
        <f t="shared" si="6"/>
        <v>0</v>
      </c>
      <c r="Q149" s="184">
        <v>4.8000000000000001E-4</v>
      </c>
      <c r="R149" s="184">
        <f t="shared" si="7"/>
        <v>5.7599999999999998E-2</v>
      </c>
      <c r="S149" s="184">
        <v>0</v>
      </c>
      <c r="T149" s="185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6" t="s">
        <v>172</v>
      </c>
      <c r="AT149" s="186" t="s">
        <v>168</v>
      </c>
      <c r="AU149" s="186" t="s">
        <v>117</v>
      </c>
      <c r="AY149" s="16" t="s">
        <v>166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6" t="s">
        <v>117</v>
      </c>
      <c r="BK149" s="102">
        <f t="shared" si="14"/>
        <v>0</v>
      </c>
      <c r="BL149" s="16" t="s">
        <v>172</v>
      </c>
      <c r="BM149" s="186" t="s">
        <v>607</v>
      </c>
    </row>
    <row r="150" spans="1:65" s="13" customFormat="1">
      <c r="B150" s="187"/>
      <c r="D150" s="188" t="s">
        <v>174</v>
      </c>
      <c r="E150" s="189" t="s">
        <v>1</v>
      </c>
      <c r="F150" s="190" t="s">
        <v>582</v>
      </c>
      <c r="H150" s="191">
        <v>120</v>
      </c>
      <c r="I150" s="192"/>
      <c r="L150" s="187"/>
      <c r="M150" s="193"/>
      <c r="N150" s="194"/>
      <c r="O150" s="194"/>
      <c r="P150" s="194"/>
      <c r="Q150" s="194"/>
      <c r="R150" s="194"/>
      <c r="S150" s="194"/>
      <c r="T150" s="195"/>
      <c r="AT150" s="189" t="s">
        <v>174</v>
      </c>
      <c r="AU150" s="189" t="s">
        <v>117</v>
      </c>
      <c r="AV150" s="13" t="s">
        <v>117</v>
      </c>
      <c r="AW150" s="13" t="s">
        <v>30</v>
      </c>
      <c r="AX150" s="13" t="s">
        <v>83</v>
      </c>
      <c r="AY150" s="189" t="s">
        <v>166</v>
      </c>
    </row>
    <row r="151" spans="1:65" s="2" customFormat="1" ht="21.75" customHeight="1">
      <c r="A151" s="33"/>
      <c r="B151" s="143"/>
      <c r="C151" s="204" t="s">
        <v>206</v>
      </c>
      <c r="D151" s="204" t="s">
        <v>224</v>
      </c>
      <c r="E151" s="205" t="s">
        <v>255</v>
      </c>
      <c r="F151" s="206" t="s">
        <v>256</v>
      </c>
      <c r="G151" s="207" t="s">
        <v>238</v>
      </c>
      <c r="H151" s="208">
        <v>1440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41</v>
      </c>
      <c r="O151" s="62"/>
      <c r="P151" s="184">
        <f>O151*H151</f>
        <v>0</v>
      </c>
      <c r="Q151" s="184">
        <v>1.2E-2</v>
      </c>
      <c r="R151" s="184">
        <f>Q151*H151</f>
        <v>17.28</v>
      </c>
      <c r="S151" s="184">
        <v>0</v>
      </c>
      <c r="T151" s="18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202</v>
      </c>
      <c r="AT151" s="186" t="s">
        <v>224</v>
      </c>
      <c r="AU151" s="186" t="s">
        <v>117</v>
      </c>
      <c r="AY151" s="16" t="s">
        <v>166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117</v>
      </c>
      <c r="BK151" s="102">
        <f>ROUND(I151*H151,2)</f>
        <v>0</v>
      </c>
      <c r="BL151" s="16" t="s">
        <v>172</v>
      </c>
      <c r="BM151" s="186" t="s">
        <v>608</v>
      </c>
    </row>
    <row r="152" spans="1:65" s="13" customFormat="1">
      <c r="B152" s="187"/>
      <c r="D152" s="188" t="s">
        <v>174</v>
      </c>
      <c r="F152" s="190" t="s">
        <v>609</v>
      </c>
      <c r="H152" s="191">
        <v>1440</v>
      </c>
      <c r="I152" s="192"/>
      <c r="L152" s="187"/>
      <c r="M152" s="193"/>
      <c r="N152" s="194"/>
      <c r="O152" s="194"/>
      <c r="P152" s="194"/>
      <c r="Q152" s="194"/>
      <c r="R152" s="194"/>
      <c r="S152" s="194"/>
      <c r="T152" s="195"/>
      <c r="AT152" s="189" t="s">
        <v>174</v>
      </c>
      <c r="AU152" s="189" t="s">
        <v>117</v>
      </c>
      <c r="AV152" s="13" t="s">
        <v>117</v>
      </c>
      <c r="AW152" s="13" t="s">
        <v>3</v>
      </c>
      <c r="AX152" s="13" t="s">
        <v>83</v>
      </c>
      <c r="AY152" s="189" t="s">
        <v>166</v>
      </c>
    </row>
    <row r="153" spans="1:65" s="2" customFormat="1" ht="16.5" customHeight="1">
      <c r="A153" s="33"/>
      <c r="B153" s="143"/>
      <c r="C153" s="174" t="s">
        <v>210</v>
      </c>
      <c r="D153" s="174" t="s">
        <v>168</v>
      </c>
      <c r="E153" s="175" t="s">
        <v>259</v>
      </c>
      <c r="F153" s="176" t="s">
        <v>260</v>
      </c>
      <c r="G153" s="177" t="s">
        <v>238</v>
      </c>
      <c r="H153" s="178">
        <v>120</v>
      </c>
      <c r="I153" s="179"/>
      <c r="J153" s="180">
        <f>ROUND(I153*H153,2)</f>
        <v>0</v>
      </c>
      <c r="K153" s="181"/>
      <c r="L153" s="34"/>
      <c r="M153" s="182" t="s">
        <v>1</v>
      </c>
      <c r="N153" s="183" t="s">
        <v>41</v>
      </c>
      <c r="O153" s="62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6" t="s">
        <v>172</v>
      </c>
      <c r="AT153" s="186" t="s">
        <v>168</v>
      </c>
      <c r="AU153" s="186" t="s">
        <v>117</v>
      </c>
      <c r="AY153" s="16" t="s">
        <v>166</v>
      </c>
      <c r="BE153" s="102">
        <f>IF(N153="základná",J153,0)</f>
        <v>0</v>
      </c>
      <c r="BF153" s="102">
        <f>IF(N153="znížená",J153,0)</f>
        <v>0</v>
      </c>
      <c r="BG153" s="102">
        <f>IF(N153="zákl. prenesená",J153,0)</f>
        <v>0</v>
      </c>
      <c r="BH153" s="102">
        <f>IF(N153="zníž. prenesená",J153,0)</f>
        <v>0</v>
      </c>
      <c r="BI153" s="102">
        <f>IF(N153="nulová",J153,0)</f>
        <v>0</v>
      </c>
      <c r="BJ153" s="16" t="s">
        <v>117</v>
      </c>
      <c r="BK153" s="102">
        <f>ROUND(I153*H153,2)</f>
        <v>0</v>
      </c>
      <c r="BL153" s="16" t="s">
        <v>172</v>
      </c>
      <c r="BM153" s="186" t="s">
        <v>610</v>
      </c>
    </row>
    <row r="154" spans="1:65" s="2" customFormat="1" ht="68.25">
      <c r="A154" s="33"/>
      <c r="B154" s="34"/>
      <c r="C154" s="33"/>
      <c r="D154" s="188" t="s">
        <v>240</v>
      </c>
      <c r="E154" s="33"/>
      <c r="F154" s="215" t="s">
        <v>262</v>
      </c>
      <c r="G154" s="33"/>
      <c r="H154" s="33"/>
      <c r="I154" s="144"/>
      <c r="J154" s="33"/>
      <c r="K154" s="33"/>
      <c r="L154" s="34"/>
      <c r="M154" s="216"/>
      <c r="N154" s="217"/>
      <c r="O154" s="62"/>
      <c r="P154" s="62"/>
      <c r="Q154" s="62"/>
      <c r="R154" s="62"/>
      <c r="S154" s="62"/>
      <c r="T154" s="6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240</v>
      </c>
      <c r="AU154" s="16" t="s">
        <v>117</v>
      </c>
    </row>
    <row r="155" spans="1:65" s="13" customFormat="1">
      <c r="B155" s="187"/>
      <c r="D155" s="188" t="s">
        <v>174</v>
      </c>
      <c r="E155" s="189" t="s">
        <v>1</v>
      </c>
      <c r="F155" s="190" t="s">
        <v>582</v>
      </c>
      <c r="H155" s="191">
        <v>120</v>
      </c>
      <c r="I155" s="192"/>
      <c r="L155" s="187"/>
      <c r="M155" s="193"/>
      <c r="N155" s="194"/>
      <c r="O155" s="194"/>
      <c r="P155" s="194"/>
      <c r="Q155" s="194"/>
      <c r="R155" s="194"/>
      <c r="S155" s="194"/>
      <c r="T155" s="195"/>
      <c r="AT155" s="189" t="s">
        <v>174</v>
      </c>
      <c r="AU155" s="189" t="s">
        <v>117</v>
      </c>
      <c r="AV155" s="13" t="s">
        <v>117</v>
      </c>
      <c r="AW155" s="13" t="s">
        <v>30</v>
      </c>
      <c r="AX155" s="13" t="s">
        <v>83</v>
      </c>
      <c r="AY155" s="189" t="s">
        <v>166</v>
      </c>
    </row>
    <row r="156" spans="1:65" s="2" customFormat="1" ht="24.2" customHeight="1">
      <c r="A156" s="33"/>
      <c r="B156" s="143"/>
      <c r="C156" s="204" t="s">
        <v>216</v>
      </c>
      <c r="D156" s="204" t="s">
        <v>224</v>
      </c>
      <c r="E156" s="205" t="s">
        <v>263</v>
      </c>
      <c r="F156" s="206" t="s">
        <v>264</v>
      </c>
      <c r="G156" s="207" t="s">
        <v>238</v>
      </c>
      <c r="H156" s="208">
        <v>120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41</v>
      </c>
      <c r="O156" s="62"/>
      <c r="P156" s="184">
        <f>O156*H156</f>
        <v>0</v>
      </c>
      <c r="Q156" s="184">
        <v>5.0000000000000001E-4</v>
      </c>
      <c r="R156" s="184">
        <f>Q156*H156</f>
        <v>0.06</v>
      </c>
      <c r="S156" s="184">
        <v>0</v>
      </c>
      <c r="T156" s="18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6" t="s">
        <v>202</v>
      </c>
      <c r="AT156" s="186" t="s">
        <v>224</v>
      </c>
      <c r="AU156" s="186" t="s">
        <v>117</v>
      </c>
      <c r="AY156" s="16" t="s">
        <v>166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6" t="s">
        <v>117</v>
      </c>
      <c r="BK156" s="102">
        <f>ROUND(I156*H156,2)</f>
        <v>0</v>
      </c>
      <c r="BL156" s="16" t="s">
        <v>172</v>
      </c>
      <c r="BM156" s="186" t="s">
        <v>611</v>
      </c>
    </row>
    <row r="157" spans="1:65" s="13" customFormat="1">
      <c r="B157" s="187"/>
      <c r="D157" s="188" t="s">
        <v>174</v>
      </c>
      <c r="F157" s="190" t="s">
        <v>612</v>
      </c>
      <c r="H157" s="191">
        <v>120</v>
      </c>
      <c r="I157" s="192"/>
      <c r="L157" s="187"/>
      <c r="M157" s="193"/>
      <c r="N157" s="194"/>
      <c r="O157" s="194"/>
      <c r="P157" s="194"/>
      <c r="Q157" s="194"/>
      <c r="R157" s="194"/>
      <c r="S157" s="194"/>
      <c r="T157" s="195"/>
      <c r="AT157" s="189" t="s">
        <v>174</v>
      </c>
      <c r="AU157" s="189" t="s">
        <v>117</v>
      </c>
      <c r="AV157" s="13" t="s">
        <v>117</v>
      </c>
      <c r="AW157" s="13" t="s">
        <v>3</v>
      </c>
      <c r="AX157" s="13" t="s">
        <v>83</v>
      </c>
      <c r="AY157" s="189" t="s">
        <v>166</v>
      </c>
    </row>
    <row r="158" spans="1:65" s="12" customFormat="1" ht="22.9" customHeight="1">
      <c r="B158" s="162"/>
      <c r="D158" s="163" t="s">
        <v>74</v>
      </c>
      <c r="E158" s="172" t="s">
        <v>372</v>
      </c>
      <c r="F158" s="172" t="s">
        <v>373</v>
      </c>
      <c r="I158" s="165"/>
      <c r="J158" s="173">
        <f>BK158</f>
        <v>0</v>
      </c>
      <c r="L158" s="162"/>
      <c r="M158" s="166"/>
      <c r="N158" s="167"/>
      <c r="O158" s="167"/>
      <c r="P158" s="168">
        <f>P159</f>
        <v>0</v>
      </c>
      <c r="Q158" s="167"/>
      <c r="R158" s="168">
        <f>R159</f>
        <v>0</v>
      </c>
      <c r="S158" s="167"/>
      <c r="T158" s="169">
        <f>T159</f>
        <v>0</v>
      </c>
      <c r="AR158" s="163" t="s">
        <v>83</v>
      </c>
      <c r="AT158" s="170" t="s">
        <v>74</v>
      </c>
      <c r="AU158" s="170" t="s">
        <v>83</v>
      </c>
      <c r="AY158" s="163" t="s">
        <v>166</v>
      </c>
      <c r="BK158" s="171">
        <f>BK159</f>
        <v>0</v>
      </c>
    </row>
    <row r="159" spans="1:65" s="2" customFormat="1" ht="33" customHeight="1">
      <c r="A159" s="33"/>
      <c r="B159" s="143"/>
      <c r="C159" s="174" t="s">
        <v>223</v>
      </c>
      <c r="D159" s="174" t="s">
        <v>168</v>
      </c>
      <c r="E159" s="175" t="s">
        <v>375</v>
      </c>
      <c r="F159" s="176" t="s">
        <v>376</v>
      </c>
      <c r="G159" s="177" t="s">
        <v>213</v>
      </c>
      <c r="H159" s="178">
        <v>17.768999999999998</v>
      </c>
      <c r="I159" s="179"/>
      <c r="J159" s="180">
        <f>ROUND(I159*H159,2)</f>
        <v>0</v>
      </c>
      <c r="K159" s="181"/>
      <c r="L159" s="34"/>
      <c r="M159" s="182" t="s">
        <v>1</v>
      </c>
      <c r="N159" s="183" t="s">
        <v>41</v>
      </c>
      <c r="O159" s="62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6" t="s">
        <v>172</v>
      </c>
      <c r="AT159" s="186" t="s">
        <v>168</v>
      </c>
      <c r="AU159" s="186" t="s">
        <v>117</v>
      </c>
      <c r="AY159" s="16" t="s">
        <v>166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6" t="s">
        <v>117</v>
      </c>
      <c r="BK159" s="102">
        <f>ROUND(I159*H159,2)</f>
        <v>0</v>
      </c>
      <c r="BL159" s="16" t="s">
        <v>172</v>
      </c>
      <c r="BM159" s="186" t="s">
        <v>613</v>
      </c>
    </row>
    <row r="160" spans="1:65" s="12" customFormat="1" ht="25.9" customHeight="1">
      <c r="B160" s="162"/>
      <c r="D160" s="163" t="s">
        <v>74</v>
      </c>
      <c r="E160" s="164" t="s">
        <v>378</v>
      </c>
      <c r="F160" s="164" t="s">
        <v>379</v>
      </c>
      <c r="I160" s="165"/>
      <c r="J160" s="140">
        <f>BK160</f>
        <v>0</v>
      </c>
      <c r="L160" s="162"/>
      <c r="M160" s="166"/>
      <c r="N160" s="167"/>
      <c r="O160" s="167"/>
      <c r="P160" s="168">
        <f>SUM(P161:P163)</f>
        <v>0</v>
      </c>
      <c r="Q160" s="167"/>
      <c r="R160" s="168">
        <f>SUM(R161:R163)</f>
        <v>0</v>
      </c>
      <c r="S160" s="167"/>
      <c r="T160" s="169">
        <f>SUM(T161:T163)</f>
        <v>0</v>
      </c>
      <c r="AR160" s="163" t="s">
        <v>83</v>
      </c>
      <c r="AT160" s="170" t="s">
        <v>74</v>
      </c>
      <c r="AU160" s="170" t="s">
        <v>75</v>
      </c>
      <c r="AY160" s="163" t="s">
        <v>166</v>
      </c>
      <c r="BK160" s="171">
        <f>SUM(BK161:BK163)</f>
        <v>0</v>
      </c>
    </row>
    <row r="161" spans="1:65" s="2" customFormat="1" ht="62.65" customHeight="1">
      <c r="A161" s="33"/>
      <c r="B161" s="143"/>
      <c r="C161" s="174" t="s">
        <v>230</v>
      </c>
      <c r="D161" s="174" t="s">
        <v>168</v>
      </c>
      <c r="E161" s="175" t="s">
        <v>381</v>
      </c>
      <c r="F161" s="176" t="s">
        <v>382</v>
      </c>
      <c r="G161" s="177" t="s">
        <v>1</v>
      </c>
      <c r="H161" s="178">
        <v>0</v>
      </c>
      <c r="I161" s="179"/>
      <c r="J161" s="180">
        <f>ROUND(I161*H161,2)</f>
        <v>0</v>
      </c>
      <c r="K161" s="181"/>
      <c r="L161" s="34"/>
      <c r="M161" s="182" t="s">
        <v>1</v>
      </c>
      <c r="N161" s="183" t="s">
        <v>41</v>
      </c>
      <c r="O161" s="62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6" t="s">
        <v>172</v>
      </c>
      <c r="AT161" s="186" t="s">
        <v>168</v>
      </c>
      <c r="AU161" s="186" t="s">
        <v>83</v>
      </c>
      <c r="AY161" s="16" t="s">
        <v>166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117</v>
      </c>
      <c r="BK161" s="102">
        <f>ROUND(I161*H161,2)</f>
        <v>0</v>
      </c>
      <c r="BL161" s="16" t="s">
        <v>172</v>
      </c>
      <c r="BM161" s="186" t="s">
        <v>614</v>
      </c>
    </row>
    <row r="162" spans="1:65" s="2" customFormat="1" ht="49.15" customHeight="1">
      <c r="A162" s="33"/>
      <c r="B162" s="143"/>
      <c r="C162" s="174"/>
      <c r="D162" s="174"/>
      <c r="E162" s="175"/>
      <c r="F162" s="176"/>
      <c r="G162" s="177"/>
      <c r="H162" s="178"/>
      <c r="I162" s="179"/>
      <c r="J162" s="180"/>
      <c r="K162" s="181"/>
      <c r="L162" s="34"/>
      <c r="M162" s="182"/>
      <c r="N162" s="183"/>
      <c r="O162" s="62"/>
      <c r="P162" s="184"/>
      <c r="Q162" s="184"/>
      <c r="R162" s="184"/>
      <c r="S162" s="184"/>
      <c r="T162" s="185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6"/>
      <c r="AT162" s="186"/>
      <c r="AU162" s="186"/>
      <c r="AY162" s="16"/>
      <c r="BE162" s="102"/>
      <c r="BF162" s="102"/>
      <c r="BG162" s="102"/>
      <c r="BH162" s="102"/>
      <c r="BI162" s="102"/>
      <c r="BJ162" s="16"/>
      <c r="BK162" s="102"/>
      <c r="BL162" s="16"/>
      <c r="BM162" s="186"/>
    </row>
    <row r="163" spans="1:65" s="2" customFormat="1" ht="204.75">
      <c r="A163" s="33"/>
      <c r="B163" s="34"/>
      <c r="C163" s="33"/>
      <c r="D163" s="188" t="s">
        <v>240</v>
      </c>
      <c r="E163" s="33"/>
      <c r="F163" s="215" t="s">
        <v>385</v>
      </c>
      <c r="G163" s="33"/>
      <c r="H163" s="33"/>
      <c r="I163" s="144"/>
      <c r="J163" s="33"/>
      <c r="K163" s="33"/>
      <c r="L163" s="34"/>
      <c r="M163" s="216"/>
      <c r="N163" s="217"/>
      <c r="O163" s="62"/>
      <c r="P163" s="62"/>
      <c r="Q163" s="62"/>
      <c r="R163" s="62"/>
      <c r="S163" s="62"/>
      <c r="T163" s="6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240</v>
      </c>
      <c r="AU163" s="16" t="s">
        <v>83</v>
      </c>
    </row>
    <row r="164" spans="1:65" s="2" customFormat="1" ht="49.9" customHeight="1">
      <c r="A164" s="33"/>
      <c r="B164" s="34"/>
      <c r="C164" s="33"/>
      <c r="D164" s="33"/>
      <c r="E164" s="164" t="s">
        <v>386</v>
      </c>
      <c r="F164" s="164" t="s">
        <v>387</v>
      </c>
      <c r="G164" s="33"/>
      <c r="H164" s="33"/>
      <c r="I164" s="33"/>
      <c r="J164" s="140">
        <f t="shared" ref="J164:J169" si="15">BK164</f>
        <v>0</v>
      </c>
      <c r="K164" s="33"/>
      <c r="L164" s="34"/>
      <c r="M164" s="216"/>
      <c r="N164" s="217"/>
      <c r="O164" s="62"/>
      <c r="P164" s="62"/>
      <c r="Q164" s="62"/>
      <c r="R164" s="62"/>
      <c r="S164" s="62"/>
      <c r="T164" s="6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74</v>
      </c>
      <c r="AU164" s="16" t="s">
        <v>75</v>
      </c>
      <c r="AY164" s="16" t="s">
        <v>388</v>
      </c>
      <c r="BK164" s="102">
        <f>SUM(BK165:BK169)</f>
        <v>0</v>
      </c>
    </row>
    <row r="165" spans="1:65" s="2" customFormat="1" ht="16.350000000000001" customHeight="1">
      <c r="A165" s="33"/>
      <c r="B165" s="34"/>
      <c r="C165" s="218" t="s">
        <v>1</v>
      </c>
      <c r="D165" s="218" t="s">
        <v>168</v>
      </c>
      <c r="E165" s="219" t="s">
        <v>1</v>
      </c>
      <c r="F165" s="220" t="s">
        <v>1</v>
      </c>
      <c r="G165" s="221" t="s">
        <v>1</v>
      </c>
      <c r="H165" s="222"/>
      <c r="I165" s="223"/>
      <c r="J165" s="224">
        <f t="shared" si="15"/>
        <v>0</v>
      </c>
      <c r="K165" s="225"/>
      <c r="L165" s="34"/>
      <c r="M165" s="226" t="s">
        <v>1</v>
      </c>
      <c r="N165" s="227" t="s">
        <v>41</v>
      </c>
      <c r="O165" s="62"/>
      <c r="P165" s="62"/>
      <c r="Q165" s="62"/>
      <c r="R165" s="62"/>
      <c r="S165" s="62"/>
      <c r="T165" s="6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388</v>
      </c>
      <c r="AU165" s="16" t="s">
        <v>83</v>
      </c>
      <c r="AY165" s="16" t="s">
        <v>388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6" t="s">
        <v>117</v>
      </c>
      <c r="BK165" s="102">
        <f>I165*H165</f>
        <v>0</v>
      </c>
    </row>
    <row r="166" spans="1:65" s="2" customFormat="1" ht="16.350000000000001" customHeight="1">
      <c r="A166" s="33"/>
      <c r="B166" s="34"/>
      <c r="C166" s="218" t="s">
        <v>1</v>
      </c>
      <c r="D166" s="218" t="s">
        <v>168</v>
      </c>
      <c r="E166" s="219" t="s">
        <v>1</v>
      </c>
      <c r="F166" s="220" t="s">
        <v>1</v>
      </c>
      <c r="G166" s="221" t="s">
        <v>1</v>
      </c>
      <c r="H166" s="222"/>
      <c r="I166" s="223"/>
      <c r="J166" s="224">
        <f t="shared" si="15"/>
        <v>0</v>
      </c>
      <c r="K166" s="225"/>
      <c r="L166" s="34"/>
      <c r="M166" s="226" t="s">
        <v>1</v>
      </c>
      <c r="N166" s="227" t="s">
        <v>41</v>
      </c>
      <c r="O166" s="62"/>
      <c r="P166" s="62"/>
      <c r="Q166" s="62"/>
      <c r="R166" s="62"/>
      <c r="S166" s="62"/>
      <c r="T166" s="6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388</v>
      </c>
      <c r="AU166" s="16" t="s">
        <v>83</v>
      </c>
      <c r="AY166" s="16" t="s">
        <v>388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6" t="s">
        <v>117</v>
      </c>
      <c r="BK166" s="102">
        <f>I166*H166</f>
        <v>0</v>
      </c>
    </row>
    <row r="167" spans="1:65" s="2" customFormat="1" ht="16.350000000000001" customHeight="1">
      <c r="A167" s="33"/>
      <c r="B167" s="34"/>
      <c r="C167" s="218" t="s">
        <v>1</v>
      </c>
      <c r="D167" s="218" t="s">
        <v>168</v>
      </c>
      <c r="E167" s="219" t="s">
        <v>1</v>
      </c>
      <c r="F167" s="220" t="s">
        <v>1</v>
      </c>
      <c r="G167" s="221" t="s">
        <v>1</v>
      </c>
      <c r="H167" s="222"/>
      <c r="I167" s="223"/>
      <c r="J167" s="224">
        <f t="shared" si="15"/>
        <v>0</v>
      </c>
      <c r="K167" s="225"/>
      <c r="L167" s="34"/>
      <c r="M167" s="226" t="s">
        <v>1</v>
      </c>
      <c r="N167" s="227" t="s">
        <v>41</v>
      </c>
      <c r="O167" s="62"/>
      <c r="P167" s="62"/>
      <c r="Q167" s="62"/>
      <c r="R167" s="62"/>
      <c r="S167" s="62"/>
      <c r="T167" s="6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388</v>
      </c>
      <c r="AU167" s="16" t="s">
        <v>83</v>
      </c>
      <c r="AY167" s="16" t="s">
        <v>388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6" t="s">
        <v>117</v>
      </c>
      <c r="BK167" s="102">
        <f>I167*H167</f>
        <v>0</v>
      </c>
    </row>
    <row r="168" spans="1:65" s="2" customFormat="1" ht="16.350000000000001" customHeight="1">
      <c r="A168" s="33"/>
      <c r="B168" s="34"/>
      <c r="C168" s="218" t="s">
        <v>1</v>
      </c>
      <c r="D168" s="218" t="s">
        <v>168</v>
      </c>
      <c r="E168" s="219" t="s">
        <v>1</v>
      </c>
      <c r="F168" s="220" t="s">
        <v>1</v>
      </c>
      <c r="G168" s="221" t="s">
        <v>1</v>
      </c>
      <c r="H168" s="222"/>
      <c r="I168" s="223"/>
      <c r="J168" s="224">
        <f t="shared" si="15"/>
        <v>0</v>
      </c>
      <c r="K168" s="225"/>
      <c r="L168" s="34"/>
      <c r="M168" s="226" t="s">
        <v>1</v>
      </c>
      <c r="N168" s="227" t="s">
        <v>41</v>
      </c>
      <c r="O168" s="62"/>
      <c r="P168" s="62"/>
      <c r="Q168" s="62"/>
      <c r="R168" s="62"/>
      <c r="S168" s="62"/>
      <c r="T168" s="6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388</v>
      </c>
      <c r="AU168" s="16" t="s">
        <v>83</v>
      </c>
      <c r="AY168" s="16" t="s">
        <v>388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6" t="s">
        <v>117</v>
      </c>
      <c r="BK168" s="102">
        <f>I168*H168</f>
        <v>0</v>
      </c>
    </row>
    <row r="169" spans="1:65" s="2" customFormat="1" ht="16.350000000000001" customHeight="1">
      <c r="A169" s="33"/>
      <c r="B169" s="34"/>
      <c r="C169" s="218" t="s">
        <v>1</v>
      </c>
      <c r="D169" s="218" t="s">
        <v>168</v>
      </c>
      <c r="E169" s="219" t="s">
        <v>1</v>
      </c>
      <c r="F169" s="220" t="s">
        <v>1</v>
      </c>
      <c r="G169" s="221" t="s">
        <v>1</v>
      </c>
      <c r="H169" s="222"/>
      <c r="I169" s="223"/>
      <c r="J169" s="224">
        <f t="shared" si="15"/>
        <v>0</v>
      </c>
      <c r="K169" s="225"/>
      <c r="L169" s="34"/>
      <c r="M169" s="226" t="s">
        <v>1</v>
      </c>
      <c r="N169" s="227" t="s">
        <v>41</v>
      </c>
      <c r="O169" s="228"/>
      <c r="P169" s="228"/>
      <c r="Q169" s="228"/>
      <c r="R169" s="228"/>
      <c r="S169" s="228"/>
      <c r="T169" s="229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388</v>
      </c>
      <c r="AU169" s="16" t="s">
        <v>83</v>
      </c>
      <c r="AY169" s="16" t="s">
        <v>388</v>
      </c>
      <c r="BE169" s="102">
        <f>IF(N169="základná",J169,0)</f>
        <v>0</v>
      </c>
      <c r="BF169" s="102">
        <f>IF(N169="znížená",J169,0)</f>
        <v>0</v>
      </c>
      <c r="BG169" s="102">
        <f>IF(N169="zákl. prenesená",J169,0)</f>
        <v>0</v>
      </c>
      <c r="BH169" s="102">
        <f>IF(N169="zníž. prenesená",J169,0)</f>
        <v>0</v>
      </c>
      <c r="BI169" s="102">
        <f>IF(N169="nulová",J169,0)</f>
        <v>0</v>
      </c>
      <c r="BJ169" s="16" t="s">
        <v>117</v>
      </c>
      <c r="BK169" s="102">
        <f>I169*H169</f>
        <v>0</v>
      </c>
    </row>
    <row r="170" spans="1:65" s="2" customFormat="1" ht="6.95" customHeight="1">
      <c r="A170" s="33"/>
      <c r="B170" s="51"/>
      <c r="C170" s="52"/>
      <c r="D170" s="52"/>
      <c r="E170" s="52"/>
      <c r="F170" s="52"/>
      <c r="G170" s="52"/>
      <c r="H170" s="52"/>
      <c r="I170" s="52"/>
      <c r="J170" s="52"/>
      <c r="K170" s="52"/>
      <c r="L170" s="34"/>
      <c r="M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</sheetData>
  <autoFilter ref="C130:K169" xr:uid="{00000000-0009-0000-0000-000006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65:D170" xr:uid="{00000000-0002-0000-0600-000000000000}">
      <formula1>"K, M"</formula1>
    </dataValidation>
    <dataValidation type="list" allowBlank="1" showInputMessage="1" showErrorMessage="1" error="Povolené sú hodnoty základná, znížená, nulová." sqref="N165:N170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93"/>
  <sheetViews>
    <sheetView showGridLines="0" tabSelected="1" topLeftCell="A166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5" t="s">
        <v>5</v>
      </c>
      <c r="M2" s="246"/>
      <c r="N2" s="246"/>
      <c r="O2" s="246"/>
      <c r="P2" s="246"/>
      <c r="Q2" s="246"/>
      <c r="R2" s="246"/>
      <c r="S2" s="246"/>
      <c r="T2" s="246"/>
      <c r="U2" s="246"/>
      <c r="V2" s="246"/>
      <c r="AT2" s="16" t="s">
        <v>102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120</v>
      </c>
      <c r="L4" s="19"/>
      <c r="M4" s="110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46" s="2" customFormat="1" ht="12" customHeight="1">
      <c r="A8" s="33"/>
      <c r="B8" s="34"/>
      <c r="C8" s="33"/>
      <c r="D8" s="26" t="s">
        <v>127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81" t="s">
        <v>615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19</v>
      </c>
      <c r="E12" s="33"/>
      <c r="F12" s="24" t="s">
        <v>25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69"/>
      <c r="G18" s="269"/>
      <c r="H18" s="269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73" t="s">
        <v>1</v>
      </c>
      <c r="F27" s="273"/>
      <c r="G27" s="273"/>
      <c r="H27" s="27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129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109</v>
      </c>
      <c r="E31" s="33"/>
      <c r="F31" s="33"/>
      <c r="G31" s="33"/>
      <c r="H31" s="33"/>
      <c r="I31" s="33"/>
      <c r="J31" s="32">
        <f>J101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ROUND((ROUND((SUM(BE101:BE108) + SUM(BE128:BE186)),  2) + SUM(BE188:BE192)), 2)</f>
        <v>0</v>
      </c>
      <c r="G35" s="117"/>
      <c r="H35" s="117"/>
      <c r="I35" s="118">
        <v>0.2</v>
      </c>
      <c r="J35" s="116">
        <f>ROUND((ROUND(((SUM(BE101:BE108) + SUM(BE128:BE186))*I35),  2) + (SUM(BE188:BE192)*I35)),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ROUND((ROUND((SUM(BF101:BF108) + SUM(BF128:BF186)),  2) + SUM(BF188:BF192)), 2)</f>
        <v>0</v>
      </c>
      <c r="G36" s="117"/>
      <c r="H36" s="117"/>
      <c r="I36" s="118">
        <v>0.2</v>
      </c>
      <c r="J36" s="116">
        <f>ROUND((ROUND(((SUM(BF101:BF108) + SUM(BF128:BF186))*I36),  2) + (SUM(BF188:BF192)*I36)),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ROUND((ROUND((SUM(BG101:BG108) + SUM(BG128:BG186)),  2) + SUM(BG188:BG192)),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ROUND((ROUND((SUM(BH101:BH108) + SUM(BH128:BH186)),  2) + SUM(BH188:BH192)),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ROUND((ROUND((SUM(BI101:BI108) + SUM(BI128:BI186)),  2) + SUM(BI188:BI192)),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130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127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81" t="str">
        <f>E9</f>
        <v>07 - ČASŤ 07 - VEREJNÉ OSVETLENIE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131</v>
      </c>
      <c r="D94" s="107"/>
      <c r="E94" s="107"/>
      <c r="F94" s="107"/>
      <c r="G94" s="107"/>
      <c r="H94" s="107"/>
      <c r="I94" s="107"/>
      <c r="J94" s="129" t="s">
        <v>132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133</v>
      </c>
      <c r="D96" s="33"/>
      <c r="E96" s="33"/>
      <c r="F96" s="33"/>
      <c r="G96" s="33"/>
      <c r="H96" s="33"/>
      <c r="I96" s="33"/>
      <c r="J96" s="75">
        <f>J128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134</v>
      </c>
    </row>
    <row r="97" spans="1:65" s="9" customFormat="1" ht="24.95" customHeight="1">
      <c r="B97" s="131"/>
      <c r="D97" s="132" t="s">
        <v>616</v>
      </c>
      <c r="E97" s="133"/>
      <c r="F97" s="133"/>
      <c r="G97" s="133"/>
      <c r="H97" s="133"/>
      <c r="I97" s="133"/>
      <c r="J97" s="134">
        <f>J129</f>
        <v>0</v>
      </c>
      <c r="L97" s="131"/>
    </row>
    <row r="98" spans="1:65" s="9" customFormat="1" ht="21.75" customHeight="1">
      <c r="B98" s="131"/>
      <c r="D98" s="139" t="s">
        <v>142</v>
      </c>
      <c r="J98" s="140">
        <f>J187</f>
        <v>0</v>
      </c>
      <c r="L98" s="131"/>
    </row>
    <row r="99" spans="1:65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65" s="2" customFormat="1" ht="6.9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29.25" customHeight="1">
      <c r="A101" s="33"/>
      <c r="B101" s="34"/>
      <c r="C101" s="130" t="s">
        <v>143</v>
      </c>
      <c r="D101" s="33"/>
      <c r="E101" s="33"/>
      <c r="F101" s="33"/>
      <c r="G101" s="33"/>
      <c r="H101" s="33"/>
      <c r="I101" s="33"/>
      <c r="J101" s="141">
        <f>ROUND(J102 + J103 + J104 + J105 + J106 + J107,2)</f>
        <v>0</v>
      </c>
      <c r="K101" s="33"/>
      <c r="L101" s="46"/>
      <c r="N101" s="142" t="s">
        <v>39</v>
      </c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18" customHeight="1">
      <c r="A102" s="33"/>
      <c r="B102" s="143"/>
      <c r="C102" s="144"/>
      <c r="D102" s="278" t="s">
        <v>144</v>
      </c>
      <c r="E102" s="286"/>
      <c r="F102" s="286"/>
      <c r="G102" s="144"/>
      <c r="H102" s="144"/>
      <c r="I102" s="144"/>
      <c r="J102" s="98">
        <v>0</v>
      </c>
      <c r="K102" s="144"/>
      <c r="L102" s="146"/>
      <c r="M102" s="147"/>
      <c r="N102" s="148" t="s">
        <v>41</v>
      </c>
      <c r="O102" s="147"/>
      <c r="P102" s="147"/>
      <c r="Q102" s="147"/>
      <c r="R102" s="147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9" t="s">
        <v>145</v>
      </c>
      <c r="AZ102" s="147"/>
      <c r="BA102" s="147"/>
      <c r="BB102" s="147"/>
      <c r="BC102" s="147"/>
      <c r="BD102" s="147"/>
      <c r="BE102" s="150">
        <f t="shared" ref="BE102:BE107" si="0">IF(N102="základná",J102,0)</f>
        <v>0</v>
      </c>
      <c r="BF102" s="150">
        <f t="shared" ref="BF102:BF107" si="1">IF(N102="znížená",J102,0)</f>
        <v>0</v>
      </c>
      <c r="BG102" s="150">
        <f t="shared" ref="BG102:BG107" si="2">IF(N102="zákl. prenesená",J102,0)</f>
        <v>0</v>
      </c>
      <c r="BH102" s="150">
        <f t="shared" ref="BH102:BH107" si="3">IF(N102="zníž. prenesená",J102,0)</f>
        <v>0</v>
      </c>
      <c r="BI102" s="150">
        <f t="shared" ref="BI102:BI107" si="4">IF(N102="nulová",J102,0)</f>
        <v>0</v>
      </c>
      <c r="BJ102" s="149" t="s">
        <v>117</v>
      </c>
      <c r="BK102" s="147"/>
      <c r="BL102" s="147"/>
      <c r="BM102" s="147"/>
    </row>
    <row r="103" spans="1:65" s="2" customFormat="1" ht="18" customHeight="1">
      <c r="A103" s="33"/>
      <c r="B103" s="143"/>
      <c r="C103" s="144"/>
      <c r="D103" s="278" t="s">
        <v>146</v>
      </c>
      <c r="E103" s="286"/>
      <c r="F103" s="286"/>
      <c r="G103" s="144"/>
      <c r="H103" s="144"/>
      <c r="I103" s="144"/>
      <c r="J103" s="98">
        <v>0</v>
      </c>
      <c r="K103" s="144"/>
      <c r="L103" s="146"/>
      <c r="M103" s="147"/>
      <c r="N103" s="148" t="s">
        <v>41</v>
      </c>
      <c r="O103" s="147"/>
      <c r="P103" s="147"/>
      <c r="Q103" s="147"/>
      <c r="R103" s="147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9" t="s">
        <v>145</v>
      </c>
      <c r="AZ103" s="147"/>
      <c r="BA103" s="147"/>
      <c r="BB103" s="147"/>
      <c r="BC103" s="147"/>
      <c r="BD103" s="147"/>
      <c r="BE103" s="150">
        <f t="shared" si="0"/>
        <v>0</v>
      </c>
      <c r="BF103" s="150">
        <f t="shared" si="1"/>
        <v>0</v>
      </c>
      <c r="BG103" s="150">
        <f t="shared" si="2"/>
        <v>0</v>
      </c>
      <c r="BH103" s="150">
        <f t="shared" si="3"/>
        <v>0</v>
      </c>
      <c r="BI103" s="150">
        <f t="shared" si="4"/>
        <v>0</v>
      </c>
      <c r="BJ103" s="149" t="s">
        <v>117</v>
      </c>
      <c r="BK103" s="147"/>
      <c r="BL103" s="147"/>
      <c r="BM103" s="147"/>
    </row>
    <row r="104" spans="1:65" s="2" customFormat="1" ht="18" customHeight="1">
      <c r="A104" s="33"/>
      <c r="B104" s="143"/>
      <c r="C104" s="144"/>
      <c r="D104" s="278" t="s">
        <v>147</v>
      </c>
      <c r="E104" s="286"/>
      <c r="F104" s="286"/>
      <c r="G104" s="144"/>
      <c r="H104" s="144"/>
      <c r="I104" s="144"/>
      <c r="J104" s="98">
        <v>0</v>
      </c>
      <c r="K104" s="144"/>
      <c r="L104" s="146"/>
      <c r="M104" s="147"/>
      <c r="N104" s="148" t="s">
        <v>41</v>
      </c>
      <c r="O104" s="147"/>
      <c r="P104" s="147"/>
      <c r="Q104" s="147"/>
      <c r="R104" s="147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9" t="s">
        <v>145</v>
      </c>
      <c r="AZ104" s="147"/>
      <c r="BA104" s="147"/>
      <c r="BB104" s="147"/>
      <c r="BC104" s="147"/>
      <c r="BD104" s="147"/>
      <c r="BE104" s="150">
        <f t="shared" si="0"/>
        <v>0</v>
      </c>
      <c r="BF104" s="150">
        <f t="shared" si="1"/>
        <v>0</v>
      </c>
      <c r="BG104" s="150">
        <f t="shared" si="2"/>
        <v>0</v>
      </c>
      <c r="BH104" s="150">
        <f t="shared" si="3"/>
        <v>0</v>
      </c>
      <c r="BI104" s="150">
        <f t="shared" si="4"/>
        <v>0</v>
      </c>
      <c r="BJ104" s="149" t="s">
        <v>117</v>
      </c>
      <c r="BK104" s="147"/>
      <c r="BL104" s="147"/>
      <c r="BM104" s="147"/>
    </row>
    <row r="105" spans="1:65" s="2" customFormat="1" ht="18" customHeight="1">
      <c r="A105" s="33"/>
      <c r="B105" s="143"/>
      <c r="C105" s="144"/>
      <c r="D105" s="278" t="s">
        <v>148</v>
      </c>
      <c r="E105" s="286"/>
      <c r="F105" s="286"/>
      <c r="G105" s="144"/>
      <c r="H105" s="144"/>
      <c r="I105" s="144"/>
      <c r="J105" s="98">
        <v>0</v>
      </c>
      <c r="K105" s="144"/>
      <c r="L105" s="146"/>
      <c r="M105" s="147"/>
      <c r="N105" s="148" t="s">
        <v>41</v>
      </c>
      <c r="O105" s="147"/>
      <c r="P105" s="147"/>
      <c r="Q105" s="147"/>
      <c r="R105" s="147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9" t="s">
        <v>145</v>
      </c>
      <c r="AZ105" s="147"/>
      <c r="BA105" s="147"/>
      <c r="BB105" s="147"/>
      <c r="BC105" s="147"/>
      <c r="BD105" s="147"/>
      <c r="BE105" s="150">
        <f t="shared" si="0"/>
        <v>0</v>
      </c>
      <c r="BF105" s="150">
        <f t="shared" si="1"/>
        <v>0</v>
      </c>
      <c r="BG105" s="150">
        <f t="shared" si="2"/>
        <v>0</v>
      </c>
      <c r="BH105" s="150">
        <f t="shared" si="3"/>
        <v>0</v>
      </c>
      <c r="BI105" s="150">
        <f t="shared" si="4"/>
        <v>0</v>
      </c>
      <c r="BJ105" s="149" t="s">
        <v>117</v>
      </c>
      <c r="BK105" s="147"/>
      <c r="BL105" s="147"/>
      <c r="BM105" s="147"/>
    </row>
    <row r="106" spans="1:65" s="2" customFormat="1" ht="18" customHeight="1">
      <c r="A106" s="33"/>
      <c r="B106" s="143"/>
      <c r="C106" s="144"/>
      <c r="D106" s="278" t="s">
        <v>149</v>
      </c>
      <c r="E106" s="286"/>
      <c r="F106" s="286"/>
      <c r="G106" s="144"/>
      <c r="H106" s="144"/>
      <c r="I106" s="144"/>
      <c r="J106" s="98">
        <v>0</v>
      </c>
      <c r="K106" s="144"/>
      <c r="L106" s="146"/>
      <c r="M106" s="147"/>
      <c r="N106" s="148" t="s">
        <v>41</v>
      </c>
      <c r="O106" s="147"/>
      <c r="P106" s="147"/>
      <c r="Q106" s="147"/>
      <c r="R106" s="147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9" t="s">
        <v>145</v>
      </c>
      <c r="AZ106" s="147"/>
      <c r="BA106" s="147"/>
      <c r="BB106" s="147"/>
      <c r="BC106" s="147"/>
      <c r="BD106" s="147"/>
      <c r="BE106" s="150">
        <f t="shared" si="0"/>
        <v>0</v>
      </c>
      <c r="BF106" s="150">
        <f t="shared" si="1"/>
        <v>0</v>
      </c>
      <c r="BG106" s="150">
        <f t="shared" si="2"/>
        <v>0</v>
      </c>
      <c r="BH106" s="150">
        <f t="shared" si="3"/>
        <v>0</v>
      </c>
      <c r="BI106" s="150">
        <f t="shared" si="4"/>
        <v>0</v>
      </c>
      <c r="BJ106" s="149" t="s">
        <v>117</v>
      </c>
      <c r="BK106" s="147"/>
      <c r="BL106" s="147"/>
      <c r="BM106" s="147"/>
    </row>
    <row r="107" spans="1:65" s="2" customFormat="1" ht="18" customHeight="1">
      <c r="A107" s="33"/>
      <c r="B107" s="143"/>
      <c r="C107" s="144"/>
      <c r="D107" s="145" t="s">
        <v>150</v>
      </c>
      <c r="E107" s="144"/>
      <c r="F107" s="144"/>
      <c r="G107" s="144"/>
      <c r="H107" s="144"/>
      <c r="I107" s="144"/>
      <c r="J107" s="98">
        <f>ROUND(J30*T107,2)</f>
        <v>0</v>
      </c>
      <c r="K107" s="144"/>
      <c r="L107" s="146"/>
      <c r="M107" s="147"/>
      <c r="N107" s="148" t="s">
        <v>41</v>
      </c>
      <c r="O107" s="147"/>
      <c r="P107" s="147"/>
      <c r="Q107" s="147"/>
      <c r="R107" s="147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9" t="s">
        <v>151</v>
      </c>
      <c r="AZ107" s="147"/>
      <c r="BA107" s="147"/>
      <c r="BB107" s="147"/>
      <c r="BC107" s="147"/>
      <c r="BD107" s="147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117</v>
      </c>
      <c r="BK107" s="147"/>
      <c r="BL107" s="147"/>
      <c r="BM107" s="147"/>
    </row>
    <row r="108" spans="1:65" s="2" customForma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06" t="s">
        <v>114</v>
      </c>
      <c r="D109" s="107"/>
      <c r="E109" s="107"/>
      <c r="F109" s="107"/>
      <c r="G109" s="107"/>
      <c r="H109" s="107"/>
      <c r="I109" s="107"/>
      <c r="J109" s="108">
        <f>ROUND(J96+J101,2)</f>
        <v>0</v>
      </c>
      <c r="K109" s="107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0" t="s">
        <v>152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6.25" customHeight="1">
      <c r="A118" s="33"/>
      <c r="B118" s="34"/>
      <c r="C118" s="33"/>
      <c r="D118" s="33"/>
      <c r="E118" s="287" t="str">
        <f>E7</f>
        <v>REVITALIZÁCIA A OBNOVA VEREJNYCH PRIESTRANSTIEV ULIC M.TILLNERA A F.MALOVANEHO V MALACKACH</v>
      </c>
      <c r="F118" s="288"/>
      <c r="G118" s="288"/>
      <c r="H118" s="28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6" t="s">
        <v>127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81" t="str">
        <f>E9</f>
        <v>07 - ČASŤ 07 - VEREJNÉ OSVETLENIE</v>
      </c>
      <c r="F120" s="289"/>
      <c r="G120" s="289"/>
      <c r="H120" s="289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59" t="str">
        <f>IF(J12="","",J12)</f>
        <v>22. 2. 2022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6" t="s">
        <v>23</v>
      </c>
      <c r="D124" s="33"/>
      <c r="E124" s="33"/>
      <c r="F124" s="24" t="str">
        <f>E15</f>
        <v xml:space="preserve"> </v>
      </c>
      <c r="G124" s="33"/>
      <c r="H124" s="33"/>
      <c r="I124" s="26" t="s">
        <v>29</v>
      </c>
      <c r="J124" s="29" t="str">
        <f>E21</f>
        <v xml:space="preserve">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6" t="s">
        <v>27</v>
      </c>
      <c r="D125" s="33"/>
      <c r="E125" s="33"/>
      <c r="F125" s="24" t="str">
        <f>IF(E18="","",E18)</f>
        <v>Vyplň údaj</v>
      </c>
      <c r="G125" s="33"/>
      <c r="H125" s="33"/>
      <c r="I125" s="26" t="s">
        <v>31</v>
      </c>
      <c r="J125" s="29" t="str">
        <f>E24</f>
        <v xml:space="preserve">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1"/>
      <c r="B127" s="152"/>
      <c r="C127" s="153" t="s">
        <v>153</v>
      </c>
      <c r="D127" s="154" t="s">
        <v>60</v>
      </c>
      <c r="E127" s="154" t="s">
        <v>56</v>
      </c>
      <c r="F127" s="154" t="s">
        <v>57</v>
      </c>
      <c r="G127" s="154" t="s">
        <v>154</v>
      </c>
      <c r="H127" s="154" t="s">
        <v>155</v>
      </c>
      <c r="I127" s="154" t="s">
        <v>156</v>
      </c>
      <c r="J127" s="155" t="s">
        <v>132</v>
      </c>
      <c r="K127" s="156" t="s">
        <v>157</v>
      </c>
      <c r="L127" s="157"/>
      <c r="M127" s="66" t="s">
        <v>1</v>
      </c>
      <c r="N127" s="67" t="s">
        <v>39</v>
      </c>
      <c r="O127" s="67" t="s">
        <v>158</v>
      </c>
      <c r="P127" s="67" t="s">
        <v>159</v>
      </c>
      <c r="Q127" s="67" t="s">
        <v>160</v>
      </c>
      <c r="R127" s="67" t="s">
        <v>161</v>
      </c>
      <c r="S127" s="67" t="s">
        <v>162</v>
      </c>
      <c r="T127" s="68" t="s">
        <v>163</v>
      </c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</row>
    <row r="128" spans="1:63" s="2" customFormat="1" ht="22.9" customHeight="1">
      <c r="A128" s="33"/>
      <c r="B128" s="34"/>
      <c r="C128" s="73" t="s">
        <v>129</v>
      </c>
      <c r="D128" s="33"/>
      <c r="E128" s="33"/>
      <c r="F128" s="33"/>
      <c r="G128" s="33"/>
      <c r="H128" s="33"/>
      <c r="I128" s="33"/>
      <c r="J128" s="158">
        <f>BK128</f>
        <v>0</v>
      </c>
      <c r="K128" s="33"/>
      <c r="L128" s="34"/>
      <c r="M128" s="69"/>
      <c r="N128" s="60"/>
      <c r="O128" s="70"/>
      <c r="P128" s="159">
        <f>P129+P187</f>
        <v>0</v>
      </c>
      <c r="Q128" s="70"/>
      <c r="R128" s="159">
        <f>R129+R187</f>
        <v>0</v>
      </c>
      <c r="S128" s="70"/>
      <c r="T128" s="160">
        <f>T129+T187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74</v>
      </c>
      <c r="AU128" s="16" t="s">
        <v>134</v>
      </c>
      <c r="BK128" s="161">
        <f>BK129+BK187</f>
        <v>0</v>
      </c>
    </row>
    <row r="129" spans="1:65" s="12" customFormat="1" ht="25.9" customHeight="1">
      <c r="B129" s="162"/>
      <c r="D129" s="163" t="s">
        <v>74</v>
      </c>
      <c r="E129" s="164" t="s">
        <v>617</v>
      </c>
      <c r="F129" s="164" t="s">
        <v>618</v>
      </c>
      <c r="I129" s="165"/>
      <c r="J129" s="140">
        <f>BK129</f>
        <v>0</v>
      </c>
      <c r="L129" s="162"/>
      <c r="M129" s="166"/>
      <c r="N129" s="167"/>
      <c r="O129" s="167"/>
      <c r="P129" s="168">
        <f>SUM(P130:P186)</f>
        <v>0</v>
      </c>
      <c r="Q129" s="167"/>
      <c r="R129" s="168">
        <f>SUM(R130:R186)</f>
        <v>0</v>
      </c>
      <c r="S129" s="167"/>
      <c r="T129" s="169">
        <f>SUM(T130:T186)</f>
        <v>0</v>
      </c>
      <c r="AR129" s="163" t="s">
        <v>83</v>
      </c>
      <c r="AT129" s="170" t="s">
        <v>74</v>
      </c>
      <c r="AU129" s="170" t="s">
        <v>75</v>
      </c>
      <c r="AY129" s="163" t="s">
        <v>166</v>
      </c>
      <c r="BK129" s="171">
        <f>SUM(BK130:BK186)</f>
        <v>0</v>
      </c>
    </row>
    <row r="130" spans="1:65" s="2" customFormat="1" ht="24.2" customHeight="1">
      <c r="A130" s="33"/>
      <c r="B130" s="143"/>
      <c r="C130" s="174" t="s">
        <v>83</v>
      </c>
      <c r="D130" s="174" t="s">
        <v>168</v>
      </c>
      <c r="E130" s="175" t="s">
        <v>619</v>
      </c>
      <c r="F130" s="176" t="s">
        <v>620</v>
      </c>
      <c r="G130" s="177" t="s">
        <v>238</v>
      </c>
      <c r="H130" s="178">
        <v>20</v>
      </c>
      <c r="I130" s="179"/>
      <c r="J130" s="180">
        <f t="shared" ref="J130:J161" si="5">ROUND(I130*H130,2)</f>
        <v>0</v>
      </c>
      <c r="K130" s="181"/>
      <c r="L130" s="34"/>
      <c r="M130" s="182" t="s">
        <v>1</v>
      </c>
      <c r="N130" s="183" t="s">
        <v>41</v>
      </c>
      <c r="O130" s="62"/>
      <c r="P130" s="184">
        <f t="shared" ref="P130:P161" si="6">O130*H130</f>
        <v>0</v>
      </c>
      <c r="Q130" s="184">
        <v>0</v>
      </c>
      <c r="R130" s="184">
        <f t="shared" ref="R130:R161" si="7">Q130*H130</f>
        <v>0</v>
      </c>
      <c r="S130" s="184">
        <v>0</v>
      </c>
      <c r="T130" s="185">
        <f t="shared" ref="T130:T161" si="8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6" t="s">
        <v>172</v>
      </c>
      <c r="AT130" s="186" t="s">
        <v>168</v>
      </c>
      <c r="AU130" s="186" t="s">
        <v>83</v>
      </c>
      <c r="AY130" s="16" t="s">
        <v>166</v>
      </c>
      <c r="BE130" s="102">
        <f t="shared" ref="BE130:BE161" si="9">IF(N130="základná",J130,0)</f>
        <v>0</v>
      </c>
      <c r="BF130" s="102">
        <f t="shared" ref="BF130:BF161" si="10">IF(N130="znížená",J130,0)</f>
        <v>0</v>
      </c>
      <c r="BG130" s="102">
        <f t="shared" ref="BG130:BG161" si="11">IF(N130="zákl. prenesená",J130,0)</f>
        <v>0</v>
      </c>
      <c r="BH130" s="102">
        <f t="shared" ref="BH130:BH161" si="12">IF(N130="zníž. prenesená",J130,0)</f>
        <v>0</v>
      </c>
      <c r="BI130" s="102">
        <f t="shared" ref="BI130:BI161" si="13">IF(N130="nulová",J130,0)</f>
        <v>0</v>
      </c>
      <c r="BJ130" s="16" t="s">
        <v>117</v>
      </c>
      <c r="BK130" s="102">
        <f t="shared" ref="BK130:BK161" si="14">ROUND(I130*H130,2)</f>
        <v>0</v>
      </c>
      <c r="BL130" s="16" t="s">
        <v>172</v>
      </c>
      <c r="BM130" s="186" t="s">
        <v>117</v>
      </c>
    </row>
    <row r="131" spans="1:65" s="2" customFormat="1" ht="21.75" customHeight="1">
      <c r="A131" s="33"/>
      <c r="B131" s="143"/>
      <c r="C131" s="174" t="s">
        <v>117</v>
      </c>
      <c r="D131" s="174" t="s">
        <v>168</v>
      </c>
      <c r="E131" s="175" t="s">
        <v>621</v>
      </c>
      <c r="F131" s="176" t="s">
        <v>622</v>
      </c>
      <c r="G131" s="177" t="s">
        <v>238</v>
      </c>
      <c r="H131" s="178">
        <v>20</v>
      </c>
      <c r="I131" s="179"/>
      <c r="J131" s="180">
        <f t="shared" si="5"/>
        <v>0</v>
      </c>
      <c r="K131" s="181"/>
      <c r="L131" s="34"/>
      <c r="M131" s="182" t="s">
        <v>1</v>
      </c>
      <c r="N131" s="183" t="s">
        <v>41</v>
      </c>
      <c r="O131" s="62"/>
      <c r="P131" s="184">
        <f t="shared" si="6"/>
        <v>0</v>
      </c>
      <c r="Q131" s="184">
        <v>0</v>
      </c>
      <c r="R131" s="184">
        <f t="shared" si="7"/>
        <v>0</v>
      </c>
      <c r="S131" s="184">
        <v>0</v>
      </c>
      <c r="T131" s="185">
        <f t="shared" si="8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6" t="s">
        <v>172</v>
      </c>
      <c r="AT131" s="186" t="s">
        <v>168</v>
      </c>
      <c r="AU131" s="186" t="s">
        <v>83</v>
      </c>
      <c r="AY131" s="16" t="s">
        <v>166</v>
      </c>
      <c r="BE131" s="102">
        <f t="shared" si="9"/>
        <v>0</v>
      </c>
      <c r="BF131" s="102">
        <f t="shared" si="10"/>
        <v>0</v>
      </c>
      <c r="BG131" s="102">
        <f t="shared" si="11"/>
        <v>0</v>
      </c>
      <c r="BH131" s="102">
        <f t="shared" si="12"/>
        <v>0</v>
      </c>
      <c r="BI131" s="102">
        <f t="shared" si="13"/>
        <v>0</v>
      </c>
      <c r="BJ131" s="16" t="s">
        <v>117</v>
      </c>
      <c r="BK131" s="102">
        <f t="shared" si="14"/>
        <v>0</v>
      </c>
      <c r="BL131" s="16" t="s">
        <v>172</v>
      </c>
      <c r="BM131" s="186" t="s">
        <v>172</v>
      </c>
    </row>
    <row r="132" spans="1:65" s="2" customFormat="1" ht="37.9" customHeight="1">
      <c r="A132" s="33"/>
      <c r="B132" s="143"/>
      <c r="C132" s="174" t="s">
        <v>179</v>
      </c>
      <c r="D132" s="174" t="s">
        <v>168</v>
      </c>
      <c r="E132" s="175" t="s">
        <v>623</v>
      </c>
      <c r="F132" s="176" t="s">
        <v>624</v>
      </c>
      <c r="G132" s="177" t="s">
        <v>238</v>
      </c>
      <c r="H132" s="178">
        <v>20</v>
      </c>
      <c r="I132" s="179"/>
      <c r="J132" s="180">
        <f t="shared" si="5"/>
        <v>0</v>
      </c>
      <c r="K132" s="181"/>
      <c r="L132" s="34"/>
      <c r="M132" s="182" t="s">
        <v>1</v>
      </c>
      <c r="N132" s="183" t="s">
        <v>41</v>
      </c>
      <c r="O132" s="62"/>
      <c r="P132" s="184">
        <f t="shared" si="6"/>
        <v>0</v>
      </c>
      <c r="Q132" s="184">
        <v>0</v>
      </c>
      <c r="R132" s="184">
        <f t="shared" si="7"/>
        <v>0</v>
      </c>
      <c r="S132" s="184">
        <v>0</v>
      </c>
      <c r="T132" s="185">
        <f t="shared" si="8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6" t="s">
        <v>172</v>
      </c>
      <c r="AT132" s="186" t="s">
        <v>168</v>
      </c>
      <c r="AU132" s="186" t="s">
        <v>83</v>
      </c>
      <c r="AY132" s="16" t="s">
        <v>166</v>
      </c>
      <c r="BE132" s="102">
        <f t="shared" si="9"/>
        <v>0</v>
      </c>
      <c r="BF132" s="102">
        <f t="shared" si="10"/>
        <v>0</v>
      </c>
      <c r="BG132" s="102">
        <f t="shared" si="11"/>
        <v>0</v>
      </c>
      <c r="BH132" s="102">
        <f t="shared" si="12"/>
        <v>0</v>
      </c>
      <c r="BI132" s="102">
        <f t="shared" si="13"/>
        <v>0</v>
      </c>
      <c r="BJ132" s="16" t="s">
        <v>117</v>
      </c>
      <c r="BK132" s="102">
        <f t="shared" si="14"/>
        <v>0</v>
      </c>
      <c r="BL132" s="16" t="s">
        <v>172</v>
      </c>
      <c r="BM132" s="186" t="s">
        <v>193</v>
      </c>
    </row>
    <row r="133" spans="1:65" s="2" customFormat="1" ht="24.2" customHeight="1">
      <c r="A133" s="33"/>
      <c r="B133" s="143"/>
      <c r="C133" s="174" t="s">
        <v>172</v>
      </c>
      <c r="D133" s="174" t="s">
        <v>168</v>
      </c>
      <c r="E133" s="175" t="s">
        <v>625</v>
      </c>
      <c r="F133" s="176" t="s">
        <v>626</v>
      </c>
      <c r="G133" s="177" t="s">
        <v>238</v>
      </c>
      <c r="H133" s="178">
        <v>7</v>
      </c>
      <c r="I133" s="179"/>
      <c r="J133" s="180">
        <f t="shared" si="5"/>
        <v>0</v>
      </c>
      <c r="K133" s="181"/>
      <c r="L133" s="34"/>
      <c r="M133" s="182" t="s">
        <v>1</v>
      </c>
      <c r="N133" s="183" t="s">
        <v>41</v>
      </c>
      <c r="O133" s="62"/>
      <c r="P133" s="184">
        <f t="shared" si="6"/>
        <v>0</v>
      </c>
      <c r="Q133" s="184">
        <v>0</v>
      </c>
      <c r="R133" s="184">
        <f t="shared" si="7"/>
        <v>0</v>
      </c>
      <c r="S133" s="184">
        <v>0</v>
      </c>
      <c r="T133" s="185">
        <f t="shared" si="8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6" t="s">
        <v>172</v>
      </c>
      <c r="AT133" s="186" t="s">
        <v>168</v>
      </c>
      <c r="AU133" s="186" t="s">
        <v>83</v>
      </c>
      <c r="AY133" s="16" t="s">
        <v>166</v>
      </c>
      <c r="BE133" s="102">
        <f t="shared" si="9"/>
        <v>0</v>
      </c>
      <c r="BF133" s="102">
        <f t="shared" si="10"/>
        <v>0</v>
      </c>
      <c r="BG133" s="102">
        <f t="shared" si="11"/>
        <v>0</v>
      </c>
      <c r="BH133" s="102">
        <f t="shared" si="12"/>
        <v>0</v>
      </c>
      <c r="BI133" s="102">
        <f t="shared" si="13"/>
        <v>0</v>
      </c>
      <c r="BJ133" s="16" t="s">
        <v>117</v>
      </c>
      <c r="BK133" s="102">
        <f t="shared" si="14"/>
        <v>0</v>
      </c>
      <c r="BL133" s="16" t="s">
        <v>172</v>
      </c>
      <c r="BM133" s="186" t="s">
        <v>202</v>
      </c>
    </row>
    <row r="134" spans="1:65" s="2" customFormat="1" ht="24.2" customHeight="1">
      <c r="A134" s="33"/>
      <c r="B134" s="143"/>
      <c r="C134" s="174" t="s">
        <v>189</v>
      </c>
      <c r="D134" s="174" t="s">
        <v>168</v>
      </c>
      <c r="E134" s="175" t="s">
        <v>627</v>
      </c>
      <c r="F134" s="176" t="s">
        <v>628</v>
      </c>
      <c r="G134" s="177" t="s">
        <v>238</v>
      </c>
      <c r="H134" s="178">
        <v>7</v>
      </c>
      <c r="I134" s="179"/>
      <c r="J134" s="180">
        <f t="shared" si="5"/>
        <v>0</v>
      </c>
      <c r="K134" s="181"/>
      <c r="L134" s="34"/>
      <c r="M134" s="182" t="s">
        <v>1</v>
      </c>
      <c r="N134" s="183" t="s">
        <v>41</v>
      </c>
      <c r="O134" s="62"/>
      <c r="P134" s="184">
        <f t="shared" si="6"/>
        <v>0</v>
      </c>
      <c r="Q134" s="184">
        <v>0</v>
      </c>
      <c r="R134" s="184">
        <f t="shared" si="7"/>
        <v>0</v>
      </c>
      <c r="S134" s="184">
        <v>0</v>
      </c>
      <c r="T134" s="185">
        <f t="shared" si="8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6" t="s">
        <v>172</v>
      </c>
      <c r="AT134" s="186" t="s">
        <v>168</v>
      </c>
      <c r="AU134" s="186" t="s">
        <v>83</v>
      </c>
      <c r="AY134" s="16" t="s">
        <v>166</v>
      </c>
      <c r="BE134" s="102">
        <f t="shared" si="9"/>
        <v>0</v>
      </c>
      <c r="BF134" s="102">
        <f t="shared" si="10"/>
        <v>0</v>
      </c>
      <c r="BG134" s="102">
        <f t="shared" si="11"/>
        <v>0</v>
      </c>
      <c r="BH134" s="102">
        <f t="shared" si="12"/>
        <v>0</v>
      </c>
      <c r="BI134" s="102">
        <f t="shared" si="13"/>
        <v>0</v>
      </c>
      <c r="BJ134" s="16" t="s">
        <v>117</v>
      </c>
      <c r="BK134" s="102">
        <f t="shared" si="14"/>
        <v>0</v>
      </c>
      <c r="BL134" s="16" t="s">
        <v>172</v>
      </c>
      <c r="BM134" s="186" t="s">
        <v>210</v>
      </c>
    </row>
    <row r="135" spans="1:65" s="2" customFormat="1" ht="21.75" customHeight="1">
      <c r="A135" s="33"/>
      <c r="B135" s="143"/>
      <c r="C135" s="174" t="s">
        <v>193</v>
      </c>
      <c r="D135" s="174" t="s">
        <v>168</v>
      </c>
      <c r="E135" s="175" t="s">
        <v>629</v>
      </c>
      <c r="F135" s="176" t="s">
        <v>630</v>
      </c>
      <c r="G135" s="177" t="s">
        <v>238</v>
      </c>
      <c r="H135" s="178">
        <v>7</v>
      </c>
      <c r="I135" s="179"/>
      <c r="J135" s="180">
        <f t="shared" si="5"/>
        <v>0</v>
      </c>
      <c r="K135" s="181"/>
      <c r="L135" s="34"/>
      <c r="M135" s="182" t="s">
        <v>1</v>
      </c>
      <c r="N135" s="183" t="s">
        <v>41</v>
      </c>
      <c r="O135" s="62"/>
      <c r="P135" s="184">
        <f t="shared" si="6"/>
        <v>0</v>
      </c>
      <c r="Q135" s="184">
        <v>0</v>
      </c>
      <c r="R135" s="184">
        <f t="shared" si="7"/>
        <v>0</v>
      </c>
      <c r="S135" s="184">
        <v>0</v>
      </c>
      <c r="T135" s="185">
        <f t="shared" si="8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6" t="s">
        <v>172</v>
      </c>
      <c r="AT135" s="186" t="s">
        <v>168</v>
      </c>
      <c r="AU135" s="186" t="s">
        <v>83</v>
      </c>
      <c r="AY135" s="16" t="s">
        <v>166</v>
      </c>
      <c r="BE135" s="102">
        <f t="shared" si="9"/>
        <v>0</v>
      </c>
      <c r="BF135" s="102">
        <f t="shared" si="10"/>
        <v>0</v>
      </c>
      <c r="BG135" s="102">
        <f t="shared" si="11"/>
        <v>0</v>
      </c>
      <c r="BH135" s="102">
        <f t="shared" si="12"/>
        <v>0</v>
      </c>
      <c r="BI135" s="102">
        <f t="shared" si="13"/>
        <v>0</v>
      </c>
      <c r="BJ135" s="16" t="s">
        <v>117</v>
      </c>
      <c r="BK135" s="102">
        <f t="shared" si="14"/>
        <v>0</v>
      </c>
      <c r="BL135" s="16" t="s">
        <v>172</v>
      </c>
      <c r="BM135" s="186" t="s">
        <v>223</v>
      </c>
    </row>
    <row r="136" spans="1:65" s="2" customFormat="1" ht="16.5" customHeight="1">
      <c r="A136" s="33"/>
      <c r="B136" s="143"/>
      <c r="C136" s="174" t="s">
        <v>197</v>
      </c>
      <c r="D136" s="174" t="s">
        <v>168</v>
      </c>
      <c r="E136" s="175" t="s">
        <v>631</v>
      </c>
      <c r="F136" s="176" t="s">
        <v>632</v>
      </c>
      <c r="G136" s="177" t="s">
        <v>238</v>
      </c>
      <c r="H136" s="178">
        <v>7</v>
      </c>
      <c r="I136" s="179"/>
      <c r="J136" s="180">
        <f t="shared" si="5"/>
        <v>0</v>
      </c>
      <c r="K136" s="181"/>
      <c r="L136" s="34"/>
      <c r="M136" s="182" t="s">
        <v>1</v>
      </c>
      <c r="N136" s="183" t="s">
        <v>41</v>
      </c>
      <c r="O136" s="62"/>
      <c r="P136" s="184">
        <f t="shared" si="6"/>
        <v>0</v>
      </c>
      <c r="Q136" s="184">
        <v>0</v>
      </c>
      <c r="R136" s="184">
        <f t="shared" si="7"/>
        <v>0</v>
      </c>
      <c r="S136" s="184">
        <v>0</v>
      </c>
      <c r="T136" s="185">
        <f t="shared" si="8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6" t="s">
        <v>172</v>
      </c>
      <c r="AT136" s="186" t="s">
        <v>168</v>
      </c>
      <c r="AU136" s="186" t="s">
        <v>83</v>
      </c>
      <c r="AY136" s="16" t="s">
        <v>166</v>
      </c>
      <c r="BE136" s="102">
        <f t="shared" si="9"/>
        <v>0</v>
      </c>
      <c r="BF136" s="102">
        <f t="shared" si="10"/>
        <v>0</v>
      </c>
      <c r="BG136" s="102">
        <f t="shared" si="11"/>
        <v>0</v>
      </c>
      <c r="BH136" s="102">
        <f t="shared" si="12"/>
        <v>0</v>
      </c>
      <c r="BI136" s="102">
        <f t="shared" si="13"/>
        <v>0</v>
      </c>
      <c r="BJ136" s="16" t="s">
        <v>117</v>
      </c>
      <c r="BK136" s="102">
        <f t="shared" si="14"/>
        <v>0</v>
      </c>
      <c r="BL136" s="16" t="s">
        <v>172</v>
      </c>
      <c r="BM136" s="186" t="s">
        <v>235</v>
      </c>
    </row>
    <row r="137" spans="1:65" s="2" customFormat="1" ht="37.9" customHeight="1">
      <c r="A137" s="33"/>
      <c r="B137" s="143"/>
      <c r="C137" s="174" t="s">
        <v>202</v>
      </c>
      <c r="D137" s="174" t="s">
        <v>168</v>
      </c>
      <c r="E137" s="175" t="s">
        <v>633</v>
      </c>
      <c r="F137" s="176" t="s">
        <v>634</v>
      </c>
      <c r="G137" s="177" t="s">
        <v>238</v>
      </c>
      <c r="H137" s="178">
        <v>7</v>
      </c>
      <c r="I137" s="179"/>
      <c r="J137" s="180">
        <f t="shared" si="5"/>
        <v>0</v>
      </c>
      <c r="K137" s="181"/>
      <c r="L137" s="34"/>
      <c r="M137" s="182" t="s">
        <v>1</v>
      </c>
      <c r="N137" s="183" t="s">
        <v>41</v>
      </c>
      <c r="O137" s="62"/>
      <c r="P137" s="184">
        <f t="shared" si="6"/>
        <v>0</v>
      </c>
      <c r="Q137" s="184">
        <v>0</v>
      </c>
      <c r="R137" s="184">
        <f t="shared" si="7"/>
        <v>0</v>
      </c>
      <c r="S137" s="184">
        <v>0</v>
      </c>
      <c r="T137" s="185">
        <f t="shared" si="8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172</v>
      </c>
      <c r="AT137" s="186" t="s">
        <v>168</v>
      </c>
      <c r="AU137" s="186" t="s">
        <v>83</v>
      </c>
      <c r="AY137" s="16" t="s">
        <v>166</v>
      </c>
      <c r="BE137" s="102">
        <f t="shared" si="9"/>
        <v>0</v>
      </c>
      <c r="BF137" s="102">
        <f t="shared" si="10"/>
        <v>0</v>
      </c>
      <c r="BG137" s="102">
        <f t="shared" si="11"/>
        <v>0</v>
      </c>
      <c r="BH137" s="102">
        <f t="shared" si="12"/>
        <v>0</v>
      </c>
      <c r="BI137" s="102">
        <f t="shared" si="13"/>
        <v>0</v>
      </c>
      <c r="BJ137" s="16" t="s">
        <v>117</v>
      </c>
      <c r="BK137" s="102">
        <f t="shared" si="14"/>
        <v>0</v>
      </c>
      <c r="BL137" s="16" t="s">
        <v>172</v>
      </c>
      <c r="BM137" s="186" t="s">
        <v>246</v>
      </c>
    </row>
    <row r="138" spans="1:65" s="2" customFormat="1" ht="16.5" customHeight="1">
      <c r="A138" s="33"/>
      <c r="B138" s="143"/>
      <c r="C138" s="174" t="s">
        <v>206</v>
      </c>
      <c r="D138" s="174" t="s">
        <v>168</v>
      </c>
      <c r="E138" s="175" t="s">
        <v>635</v>
      </c>
      <c r="F138" s="176" t="s">
        <v>636</v>
      </c>
      <c r="G138" s="177" t="s">
        <v>238</v>
      </c>
      <c r="H138" s="178">
        <v>27</v>
      </c>
      <c r="I138" s="179"/>
      <c r="J138" s="180">
        <f t="shared" si="5"/>
        <v>0</v>
      </c>
      <c r="K138" s="181"/>
      <c r="L138" s="34"/>
      <c r="M138" s="182" t="s">
        <v>1</v>
      </c>
      <c r="N138" s="183" t="s">
        <v>41</v>
      </c>
      <c r="O138" s="62"/>
      <c r="P138" s="184">
        <f t="shared" si="6"/>
        <v>0</v>
      </c>
      <c r="Q138" s="184">
        <v>0</v>
      </c>
      <c r="R138" s="184">
        <f t="shared" si="7"/>
        <v>0</v>
      </c>
      <c r="S138" s="184">
        <v>0</v>
      </c>
      <c r="T138" s="185">
        <f t="shared" si="8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6" t="s">
        <v>172</v>
      </c>
      <c r="AT138" s="186" t="s">
        <v>168</v>
      </c>
      <c r="AU138" s="186" t="s">
        <v>83</v>
      </c>
      <c r="AY138" s="16" t="s">
        <v>166</v>
      </c>
      <c r="BE138" s="102">
        <f t="shared" si="9"/>
        <v>0</v>
      </c>
      <c r="BF138" s="102">
        <f t="shared" si="10"/>
        <v>0</v>
      </c>
      <c r="BG138" s="102">
        <f t="shared" si="11"/>
        <v>0</v>
      </c>
      <c r="BH138" s="102">
        <f t="shared" si="12"/>
        <v>0</v>
      </c>
      <c r="BI138" s="102">
        <f t="shared" si="13"/>
        <v>0</v>
      </c>
      <c r="BJ138" s="16" t="s">
        <v>117</v>
      </c>
      <c r="BK138" s="102">
        <f t="shared" si="14"/>
        <v>0</v>
      </c>
      <c r="BL138" s="16" t="s">
        <v>172</v>
      </c>
      <c r="BM138" s="186" t="s">
        <v>122</v>
      </c>
    </row>
    <row r="139" spans="1:65" s="2" customFormat="1" ht="55.5" customHeight="1">
      <c r="A139" s="33"/>
      <c r="B139" s="143"/>
      <c r="C139" s="174" t="s">
        <v>210</v>
      </c>
      <c r="D139" s="174" t="s">
        <v>168</v>
      </c>
      <c r="E139" s="175" t="s">
        <v>637</v>
      </c>
      <c r="F139" s="176" t="s">
        <v>638</v>
      </c>
      <c r="G139" s="177" t="s">
        <v>182</v>
      </c>
      <c r="H139" s="178">
        <v>135</v>
      </c>
      <c r="I139" s="179"/>
      <c r="J139" s="180">
        <f t="shared" si="5"/>
        <v>0</v>
      </c>
      <c r="K139" s="181"/>
      <c r="L139" s="34"/>
      <c r="M139" s="182" t="s">
        <v>1</v>
      </c>
      <c r="N139" s="183" t="s">
        <v>41</v>
      </c>
      <c r="O139" s="62"/>
      <c r="P139" s="184">
        <f t="shared" si="6"/>
        <v>0</v>
      </c>
      <c r="Q139" s="184">
        <v>0</v>
      </c>
      <c r="R139" s="184">
        <f t="shared" si="7"/>
        <v>0</v>
      </c>
      <c r="S139" s="184">
        <v>0</v>
      </c>
      <c r="T139" s="185">
        <f t="shared" si="8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6" t="s">
        <v>172</v>
      </c>
      <c r="AT139" s="186" t="s">
        <v>168</v>
      </c>
      <c r="AU139" s="186" t="s">
        <v>83</v>
      </c>
      <c r="AY139" s="16" t="s">
        <v>166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6" t="s">
        <v>117</v>
      </c>
      <c r="BK139" s="102">
        <f t="shared" si="14"/>
        <v>0</v>
      </c>
      <c r="BL139" s="16" t="s">
        <v>172</v>
      </c>
      <c r="BM139" s="186" t="s">
        <v>7</v>
      </c>
    </row>
    <row r="140" spans="1:65" s="2" customFormat="1" ht="55.5" customHeight="1">
      <c r="A140" s="33"/>
      <c r="B140" s="143"/>
      <c r="C140" s="174" t="s">
        <v>216</v>
      </c>
      <c r="D140" s="174" t="s">
        <v>168</v>
      </c>
      <c r="E140" s="175" t="s">
        <v>639</v>
      </c>
      <c r="F140" s="176" t="s">
        <v>640</v>
      </c>
      <c r="G140" s="177" t="s">
        <v>182</v>
      </c>
      <c r="H140" s="178">
        <v>805</v>
      </c>
      <c r="I140" s="179"/>
      <c r="J140" s="180">
        <f t="shared" si="5"/>
        <v>0</v>
      </c>
      <c r="K140" s="181"/>
      <c r="L140" s="34"/>
      <c r="M140" s="182" t="s">
        <v>1</v>
      </c>
      <c r="N140" s="183" t="s">
        <v>41</v>
      </c>
      <c r="O140" s="62"/>
      <c r="P140" s="184">
        <f t="shared" si="6"/>
        <v>0</v>
      </c>
      <c r="Q140" s="184">
        <v>0</v>
      </c>
      <c r="R140" s="184">
        <f t="shared" si="7"/>
        <v>0</v>
      </c>
      <c r="S140" s="184">
        <v>0</v>
      </c>
      <c r="T140" s="185">
        <f t="shared" si="8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172</v>
      </c>
      <c r="AT140" s="186" t="s">
        <v>168</v>
      </c>
      <c r="AU140" s="186" t="s">
        <v>83</v>
      </c>
      <c r="AY140" s="16" t="s">
        <v>166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6" t="s">
        <v>117</v>
      </c>
      <c r="BK140" s="102">
        <f t="shared" si="14"/>
        <v>0</v>
      </c>
      <c r="BL140" s="16" t="s">
        <v>172</v>
      </c>
      <c r="BM140" s="186" t="s">
        <v>271</v>
      </c>
    </row>
    <row r="141" spans="1:65" s="2" customFormat="1" ht="62.65" customHeight="1">
      <c r="A141" s="33"/>
      <c r="B141" s="143"/>
      <c r="C141" s="174" t="s">
        <v>223</v>
      </c>
      <c r="D141" s="174" t="s">
        <v>168</v>
      </c>
      <c r="E141" s="175" t="s">
        <v>641</v>
      </c>
      <c r="F141" s="176" t="s">
        <v>642</v>
      </c>
      <c r="G141" s="177" t="s">
        <v>182</v>
      </c>
      <c r="H141" s="178">
        <v>15</v>
      </c>
      <c r="I141" s="179"/>
      <c r="J141" s="180">
        <f t="shared" si="5"/>
        <v>0</v>
      </c>
      <c r="K141" s="181"/>
      <c r="L141" s="34"/>
      <c r="M141" s="182" t="s">
        <v>1</v>
      </c>
      <c r="N141" s="183" t="s">
        <v>41</v>
      </c>
      <c r="O141" s="62"/>
      <c r="P141" s="184">
        <f t="shared" si="6"/>
        <v>0</v>
      </c>
      <c r="Q141" s="184">
        <v>0</v>
      </c>
      <c r="R141" s="184">
        <f t="shared" si="7"/>
        <v>0</v>
      </c>
      <c r="S141" s="184">
        <v>0</v>
      </c>
      <c r="T141" s="185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6" t="s">
        <v>172</v>
      </c>
      <c r="AT141" s="186" t="s">
        <v>168</v>
      </c>
      <c r="AU141" s="186" t="s">
        <v>83</v>
      </c>
      <c r="AY141" s="16" t="s">
        <v>166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6" t="s">
        <v>117</v>
      </c>
      <c r="BK141" s="102">
        <f t="shared" si="14"/>
        <v>0</v>
      </c>
      <c r="BL141" s="16" t="s">
        <v>172</v>
      </c>
      <c r="BM141" s="186" t="s">
        <v>288</v>
      </c>
    </row>
    <row r="142" spans="1:65" s="2" customFormat="1" ht="16.5" customHeight="1">
      <c r="A142" s="33"/>
      <c r="B142" s="143"/>
      <c r="C142" s="174" t="s">
        <v>230</v>
      </c>
      <c r="D142" s="174" t="s">
        <v>168</v>
      </c>
      <c r="E142" s="175" t="s">
        <v>643</v>
      </c>
      <c r="F142" s="176" t="s">
        <v>644</v>
      </c>
      <c r="G142" s="177" t="s">
        <v>182</v>
      </c>
      <c r="H142" s="178">
        <v>30</v>
      </c>
      <c r="I142" s="179"/>
      <c r="J142" s="180">
        <f t="shared" si="5"/>
        <v>0</v>
      </c>
      <c r="K142" s="181"/>
      <c r="L142" s="34"/>
      <c r="M142" s="182" t="s">
        <v>1</v>
      </c>
      <c r="N142" s="183" t="s">
        <v>41</v>
      </c>
      <c r="O142" s="62"/>
      <c r="P142" s="184">
        <f t="shared" si="6"/>
        <v>0</v>
      </c>
      <c r="Q142" s="184">
        <v>0</v>
      </c>
      <c r="R142" s="184">
        <f t="shared" si="7"/>
        <v>0</v>
      </c>
      <c r="S142" s="184">
        <v>0</v>
      </c>
      <c r="T142" s="185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172</v>
      </c>
      <c r="AT142" s="186" t="s">
        <v>168</v>
      </c>
      <c r="AU142" s="186" t="s">
        <v>83</v>
      </c>
      <c r="AY142" s="16" t="s">
        <v>166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6" t="s">
        <v>117</v>
      </c>
      <c r="BK142" s="102">
        <f t="shared" si="14"/>
        <v>0</v>
      </c>
      <c r="BL142" s="16" t="s">
        <v>172</v>
      </c>
      <c r="BM142" s="186" t="s">
        <v>296</v>
      </c>
    </row>
    <row r="143" spans="1:65" s="2" customFormat="1" ht="44.25" customHeight="1">
      <c r="A143" s="33"/>
      <c r="B143" s="143"/>
      <c r="C143" s="174" t="s">
        <v>235</v>
      </c>
      <c r="D143" s="174" t="s">
        <v>168</v>
      </c>
      <c r="E143" s="175" t="s">
        <v>645</v>
      </c>
      <c r="F143" s="176" t="s">
        <v>646</v>
      </c>
      <c r="G143" s="177" t="s">
        <v>182</v>
      </c>
      <c r="H143" s="178">
        <v>15</v>
      </c>
      <c r="I143" s="179"/>
      <c r="J143" s="180">
        <f t="shared" si="5"/>
        <v>0</v>
      </c>
      <c r="K143" s="181"/>
      <c r="L143" s="34"/>
      <c r="M143" s="182" t="s">
        <v>1</v>
      </c>
      <c r="N143" s="183" t="s">
        <v>41</v>
      </c>
      <c r="O143" s="62"/>
      <c r="P143" s="184">
        <f t="shared" si="6"/>
        <v>0</v>
      </c>
      <c r="Q143" s="184">
        <v>0</v>
      </c>
      <c r="R143" s="184">
        <f t="shared" si="7"/>
        <v>0</v>
      </c>
      <c r="S143" s="184">
        <v>0</v>
      </c>
      <c r="T143" s="185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6" t="s">
        <v>172</v>
      </c>
      <c r="AT143" s="186" t="s">
        <v>168</v>
      </c>
      <c r="AU143" s="186" t="s">
        <v>83</v>
      </c>
      <c r="AY143" s="16" t="s">
        <v>166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6" t="s">
        <v>117</v>
      </c>
      <c r="BK143" s="102">
        <f t="shared" si="14"/>
        <v>0</v>
      </c>
      <c r="BL143" s="16" t="s">
        <v>172</v>
      </c>
      <c r="BM143" s="186" t="s">
        <v>305</v>
      </c>
    </row>
    <row r="144" spans="1:65" s="2" customFormat="1" ht="24.2" customHeight="1">
      <c r="A144" s="33"/>
      <c r="B144" s="143"/>
      <c r="C144" s="174" t="s">
        <v>242</v>
      </c>
      <c r="D144" s="174" t="s">
        <v>168</v>
      </c>
      <c r="E144" s="175" t="s">
        <v>647</v>
      </c>
      <c r="F144" s="176" t="s">
        <v>648</v>
      </c>
      <c r="G144" s="177" t="s">
        <v>182</v>
      </c>
      <c r="H144" s="178">
        <v>1162</v>
      </c>
      <c r="I144" s="179"/>
      <c r="J144" s="180">
        <f t="shared" si="5"/>
        <v>0</v>
      </c>
      <c r="K144" s="181"/>
      <c r="L144" s="34"/>
      <c r="M144" s="182" t="s">
        <v>1</v>
      </c>
      <c r="N144" s="183" t="s">
        <v>41</v>
      </c>
      <c r="O144" s="62"/>
      <c r="P144" s="184">
        <f t="shared" si="6"/>
        <v>0</v>
      </c>
      <c r="Q144" s="184">
        <v>0</v>
      </c>
      <c r="R144" s="184">
        <f t="shared" si="7"/>
        <v>0</v>
      </c>
      <c r="S144" s="184">
        <v>0</v>
      </c>
      <c r="T144" s="185">
        <f t="shared" si="8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6" t="s">
        <v>172</v>
      </c>
      <c r="AT144" s="186" t="s">
        <v>168</v>
      </c>
      <c r="AU144" s="186" t="s">
        <v>83</v>
      </c>
      <c r="AY144" s="16" t="s">
        <v>166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6" t="s">
        <v>117</v>
      </c>
      <c r="BK144" s="102">
        <f t="shared" si="14"/>
        <v>0</v>
      </c>
      <c r="BL144" s="16" t="s">
        <v>172</v>
      </c>
      <c r="BM144" s="186" t="s">
        <v>313</v>
      </c>
    </row>
    <row r="145" spans="1:65" s="2" customFormat="1" ht="37.9" customHeight="1">
      <c r="A145" s="33"/>
      <c r="B145" s="143"/>
      <c r="C145" s="174" t="s">
        <v>246</v>
      </c>
      <c r="D145" s="174" t="s">
        <v>168</v>
      </c>
      <c r="E145" s="175" t="s">
        <v>649</v>
      </c>
      <c r="F145" s="176" t="s">
        <v>650</v>
      </c>
      <c r="G145" s="177" t="s">
        <v>182</v>
      </c>
      <c r="H145" s="178">
        <v>1100</v>
      </c>
      <c r="I145" s="179"/>
      <c r="J145" s="180">
        <f t="shared" si="5"/>
        <v>0</v>
      </c>
      <c r="K145" s="181"/>
      <c r="L145" s="34"/>
      <c r="M145" s="182" t="s">
        <v>1</v>
      </c>
      <c r="N145" s="183" t="s">
        <v>41</v>
      </c>
      <c r="O145" s="62"/>
      <c r="P145" s="184">
        <f t="shared" si="6"/>
        <v>0</v>
      </c>
      <c r="Q145" s="184">
        <v>0</v>
      </c>
      <c r="R145" s="184">
        <f t="shared" si="7"/>
        <v>0</v>
      </c>
      <c r="S145" s="184">
        <v>0</v>
      </c>
      <c r="T145" s="185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172</v>
      </c>
      <c r="AT145" s="186" t="s">
        <v>168</v>
      </c>
      <c r="AU145" s="186" t="s">
        <v>83</v>
      </c>
      <c r="AY145" s="16" t="s">
        <v>166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117</v>
      </c>
      <c r="BK145" s="102">
        <f t="shared" si="14"/>
        <v>0</v>
      </c>
      <c r="BL145" s="16" t="s">
        <v>172</v>
      </c>
      <c r="BM145" s="186" t="s">
        <v>322</v>
      </c>
    </row>
    <row r="146" spans="1:65" s="2" customFormat="1" ht="37.9" customHeight="1">
      <c r="A146" s="33"/>
      <c r="B146" s="143"/>
      <c r="C146" s="174" t="s">
        <v>250</v>
      </c>
      <c r="D146" s="174" t="s">
        <v>168</v>
      </c>
      <c r="E146" s="175" t="s">
        <v>651</v>
      </c>
      <c r="F146" s="176" t="s">
        <v>652</v>
      </c>
      <c r="G146" s="177" t="s">
        <v>182</v>
      </c>
      <c r="H146" s="178">
        <v>1120</v>
      </c>
      <c r="I146" s="179"/>
      <c r="J146" s="180">
        <f t="shared" si="5"/>
        <v>0</v>
      </c>
      <c r="K146" s="181"/>
      <c r="L146" s="34"/>
      <c r="M146" s="182" t="s">
        <v>1</v>
      </c>
      <c r="N146" s="183" t="s">
        <v>41</v>
      </c>
      <c r="O146" s="62"/>
      <c r="P146" s="184">
        <f t="shared" si="6"/>
        <v>0</v>
      </c>
      <c r="Q146" s="184">
        <v>0</v>
      </c>
      <c r="R146" s="184">
        <f t="shared" si="7"/>
        <v>0</v>
      </c>
      <c r="S146" s="184">
        <v>0</v>
      </c>
      <c r="T146" s="185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6" t="s">
        <v>172</v>
      </c>
      <c r="AT146" s="186" t="s">
        <v>168</v>
      </c>
      <c r="AU146" s="186" t="s">
        <v>83</v>
      </c>
      <c r="AY146" s="16" t="s">
        <v>166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6" t="s">
        <v>117</v>
      </c>
      <c r="BK146" s="102">
        <f t="shared" si="14"/>
        <v>0</v>
      </c>
      <c r="BL146" s="16" t="s">
        <v>172</v>
      </c>
      <c r="BM146" s="186" t="s">
        <v>331</v>
      </c>
    </row>
    <row r="147" spans="1:65" s="2" customFormat="1" ht="24.2" customHeight="1">
      <c r="A147" s="33"/>
      <c r="B147" s="143"/>
      <c r="C147" s="174" t="s">
        <v>122</v>
      </c>
      <c r="D147" s="174" t="s">
        <v>168</v>
      </c>
      <c r="E147" s="175" t="s">
        <v>653</v>
      </c>
      <c r="F147" s="176" t="s">
        <v>654</v>
      </c>
      <c r="G147" s="177" t="s">
        <v>238</v>
      </c>
      <c r="H147" s="178">
        <v>32</v>
      </c>
      <c r="I147" s="179"/>
      <c r="J147" s="180">
        <f t="shared" si="5"/>
        <v>0</v>
      </c>
      <c r="K147" s="181"/>
      <c r="L147" s="34"/>
      <c r="M147" s="182" t="s">
        <v>1</v>
      </c>
      <c r="N147" s="183" t="s">
        <v>41</v>
      </c>
      <c r="O147" s="62"/>
      <c r="P147" s="184">
        <f t="shared" si="6"/>
        <v>0</v>
      </c>
      <c r="Q147" s="184">
        <v>0</v>
      </c>
      <c r="R147" s="184">
        <f t="shared" si="7"/>
        <v>0</v>
      </c>
      <c r="S147" s="184">
        <v>0</v>
      </c>
      <c r="T147" s="185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6" t="s">
        <v>172</v>
      </c>
      <c r="AT147" s="186" t="s">
        <v>168</v>
      </c>
      <c r="AU147" s="186" t="s">
        <v>83</v>
      </c>
      <c r="AY147" s="16" t="s">
        <v>166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6" t="s">
        <v>117</v>
      </c>
      <c r="BK147" s="102">
        <f t="shared" si="14"/>
        <v>0</v>
      </c>
      <c r="BL147" s="16" t="s">
        <v>172</v>
      </c>
      <c r="BM147" s="186" t="s">
        <v>342</v>
      </c>
    </row>
    <row r="148" spans="1:65" s="2" customFormat="1" ht="44.25" customHeight="1">
      <c r="A148" s="33"/>
      <c r="B148" s="143"/>
      <c r="C148" s="174" t="s">
        <v>258</v>
      </c>
      <c r="D148" s="174" t="s">
        <v>168</v>
      </c>
      <c r="E148" s="175" t="s">
        <v>655</v>
      </c>
      <c r="F148" s="176" t="s">
        <v>656</v>
      </c>
      <c r="G148" s="177" t="s">
        <v>238</v>
      </c>
      <c r="H148" s="178">
        <v>32</v>
      </c>
      <c r="I148" s="179"/>
      <c r="J148" s="180">
        <f t="shared" si="5"/>
        <v>0</v>
      </c>
      <c r="K148" s="181"/>
      <c r="L148" s="34"/>
      <c r="M148" s="182" t="s">
        <v>1</v>
      </c>
      <c r="N148" s="183" t="s">
        <v>41</v>
      </c>
      <c r="O148" s="62"/>
      <c r="P148" s="184">
        <f t="shared" si="6"/>
        <v>0</v>
      </c>
      <c r="Q148" s="184">
        <v>0</v>
      </c>
      <c r="R148" s="184">
        <f t="shared" si="7"/>
        <v>0</v>
      </c>
      <c r="S148" s="184">
        <v>0</v>
      </c>
      <c r="T148" s="185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172</v>
      </c>
      <c r="AT148" s="186" t="s">
        <v>168</v>
      </c>
      <c r="AU148" s="186" t="s">
        <v>83</v>
      </c>
      <c r="AY148" s="16" t="s">
        <v>166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117</v>
      </c>
      <c r="BK148" s="102">
        <f t="shared" si="14"/>
        <v>0</v>
      </c>
      <c r="BL148" s="16" t="s">
        <v>172</v>
      </c>
      <c r="BM148" s="186" t="s">
        <v>351</v>
      </c>
    </row>
    <row r="149" spans="1:65" s="2" customFormat="1" ht="16.5" customHeight="1">
      <c r="A149" s="33"/>
      <c r="B149" s="143"/>
      <c r="C149" s="174" t="s">
        <v>7</v>
      </c>
      <c r="D149" s="174" t="s">
        <v>168</v>
      </c>
      <c r="E149" s="175" t="s">
        <v>657</v>
      </c>
      <c r="F149" s="176" t="s">
        <v>658</v>
      </c>
      <c r="G149" s="177" t="s">
        <v>182</v>
      </c>
      <c r="H149" s="178">
        <v>970</v>
      </c>
      <c r="I149" s="179"/>
      <c r="J149" s="180">
        <f t="shared" si="5"/>
        <v>0</v>
      </c>
      <c r="K149" s="181"/>
      <c r="L149" s="34"/>
      <c r="M149" s="182" t="s">
        <v>1</v>
      </c>
      <c r="N149" s="183" t="s">
        <v>41</v>
      </c>
      <c r="O149" s="62"/>
      <c r="P149" s="184">
        <f t="shared" si="6"/>
        <v>0</v>
      </c>
      <c r="Q149" s="184">
        <v>0</v>
      </c>
      <c r="R149" s="184">
        <f t="shared" si="7"/>
        <v>0</v>
      </c>
      <c r="S149" s="184">
        <v>0</v>
      </c>
      <c r="T149" s="185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6" t="s">
        <v>172</v>
      </c>
      <c r="AT149" s="186" t="s">
        <v>168</v>
      </c>
      <c r="AU149" s="186" t="s">
        <v>83</v>
      </c>
      <c r="AY149" s="16" t="s">
        <v>166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6" t="s">
        <v>117</v>
      </c>
      <c r="BK149" s="102">
        <f t="shared" si="14"/>
        <v>0</v>
      </c>
      <c r="BL149" s="16" t="s">
        <v>172</v>
      </c>
      <c r="BM149" s="186" t="s">
        <v>360</v>
      </c>
    </row>
    <row r="150" spans="1:65" s="2" customFormat="1" ht="33" customHeight="1">
      <c r="A150" s="33"/>
      <c r="B150" s="143"/>
      <c r="C150" s="174" t="s">
        <v>267</v>
      </c>
      <c r="D150" s="174" t="s">
        <v>168</v>
      </c>
      <c r="E150" s="175" t="s">
        <v>659</v>
      </c>
      <c r="F150" s="176" t="s">
        <v>660</v>
      </c>
      <c r="G150" s="177" t="s">
        <v>238</v>
      </c>
      <c r="H150" s="178">
        <v>7</v>
      </c>
      <c r="I150" s="179"/>
      <c r="J150" s="180">
        <f t="shared" si="5"/>
        <v>0</v>
      </c>
      <c r="K150" s="181"/>
      <c r="L150" s="34"/>
      <c r="M150" s="182" t="s">
        <v>1</v>
      </c>
      <c r="N150" s="183" t="s">
        <v>41</v>
      </c>
      <c r="O150" s="62"/>
      <c r="P150" s="184">
        <f t="shared" si="6"/>
        <v>0</v>
      </c>
      <c r="Q150" s="184">
        <v>0</v>
      </c>
      <c r="R150" s="184">
        <f t="shared" si="7"/>
        <v>0</v>
      </c>
      <c r="S150" s="184">
        <v>0</v>
      </c>
      <c r="T150" s="185">
        <f t="shared" si="8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6" t="s">
        <v>172</v>
      </c>
      <c r="AT150" s="186" t="s">
        <v>168</v>
      </c>
      <c r="AU150" s="186" t="s">
        <v>83</v>
      </c>
      <c r="AY150" s="16" t="s">
        <v>166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6" t="s">
        <v>117</v>
      </c>
      <c r="BK150" s="102">
        <f t="shared" si="14"/>
        <v>0</v>
      </c>
      <c r="BL150" s="16" t="s">
        <v>172</v>
      </c>
      <c r="BM150" s="186" t="s">
        <v>368</v>
      </c>
    </row>
    <row r="151" spans="1:65" s="2" customFormat="1" ht="33" customHeight="1">
      <c r="A151" s="33"/>
      <c r="B151" s="143"/>
      <c r="C151" s="174" t="s">
        <v>271</v>
      </c>
      <c r="D151" s="174" t="s">
        <v>168</v>
      </c>
      <c r="E151" s="175" t="s">
        <v>661</v>
      </c>
      <c r="F151" s="176" t="s">
        <v>662</v>
      </c>
      <c r="G151" s="177" t="s">
        <v>238</v>
      </c>
      <c r="H151" s="178">
        <v>25</v>
      </c>
      <c r="I151" s="179"/>
      <c r="J151" s="180">
        <f t="shared" si="5"/>
        <v>0</v>
      </c>
      <c r="K151" s="181"/>
      <c r="L151" s="34"/>
      <c r="M151" s="182" t="s">
        <v>1</v>
      </c>
      <c r="N151" s="183" t="s">
        <v>41</v>
      </c>
      <c r="O151" s="62"/>
      <c r="P151" s="184">
        <f t="shared" si="6"/>
        <v>0</v>
      </c>
      <c r="Q151" s="184">
        <v>0</v>
      </c>
      <c r="R151" s="184">
        <f t="shared" si="7"/>
        <v>0</v>
      </c>
      <c r="S151" s="184">
        <v>0</v>
      </c>
      <c r="T151" s="185">
        <f t="shared" si="8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172</v>
      </c>
      <c r="AT151" s="186" t="s">
        <v>168</v>
      </c>
      <c r="AU151" s="186" t="s">
        <v>83</v>
      </c>
      <c r="AY151" s="16" t="s">
        <v>166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6" t="s">
        <v>117</v>
      </c>
      <c r="BK151" s="102">
        <f t="shared" si="14"/>
        <v>0</v>
      </c>
      <c r="BL151" s="16" t="s">
        <v>172</v>
      </c>
      <c r="BM151" s="186" t="s">
        <v>380</v>
      </c>
    </row>
    <row r="152" spans="1:65" s="2" customFormat="1" ht="16.5" customHeight="1">
      <c r="A152" s="33"/>
      <c r="B152" s="143"/>
      <c r="C152" s="174" t="s">
        <v>283</v>
      </c>
      <c r="D152" s="174" t="s">
        <v>168</v>
      </c>
      <c r="E152" s="175" t="s">
        <v>663</v>
      </c>
      <c r="F152" s="176" t="s">
        <v>664</v>
      </c>
      <c r="G152" s="177" t="s">
        <v>238</v>
      </c>
      <c r="H152" s="178">
        <v>32</v>
      </c>
      <c r="I152" s="179"/>
      <c r="J152" s="180">
        <f t="shared" si="5"/>
        <v>0</v>
      </c>
      <c r="K152" s="181"/>
      <c r="L152" s="34"/>
      <c r="M152" s="182" t="s">
        <v>1</v>
      </c>
      <c r="N152" s="183" t="s">
        <v>41</v>
      </c>
      <c r="O152" s="62"/>
      <c r="P152" s="184">
        <f t="shared" si="6"/>
        <v>0</v>
      </c>
      <c r="Q152" s="184">
        <v>0</v>
      </c>
      <c r="R152" s="184">
        <f t="shared" si="7"/>
        <v>0</v>
      </c>
      <c r="S152" s="184">
        <v>0</v>
      </c>
      <c r="T152" s="185">
        <f t="shared" si="8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6" t="s">
        <v>172</v>
      </c>
      <c r="AT152" s="186" t="s">
        <v>168</v>
      </c>
      <c r="AU152" s="186" t="s">
        <v>83</v>
      </c>
      <c r="AY152" s="16" t="s">
        <v>166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6" t="s">
        <v>117</v>
      </c>
      <c r="BK152" s="102">
        <f t="shared" si="14"/>
        <v>0</v>
      </c>
      <c r="BL152" s="16" t="s">
        <v>172</v>
      </c>
      <c r="BM152" s="186" t="s">
        <v>665</v>
      </c>
    </row>
    <row r="153" spans="1:65" s="2" customFormat="1" ht="55.5" customHeight="1">
      <c r="A153" s="33"/>
      <c r="B153" s="143"/>
      <c r="C153" s="174" t="s">
        <v>288</v>
      </c>
      <c r="D153" s="174" t="s">
        <v>168</v>
      </c>
      <c r="E153" s="175" t="s">
        <v>666</v>
      </c>
      <c r="F153" s="176" t="s">
        <v>667</v>
      </c>
      <c r="G153" s="177" t="s">
        <v>238</v>
      </c>
      <c r="H153" s="178">
        <v>32</v>
      </c>
      <c r="I153" s="179"/>
      <c r="J153" s="180">
        <f t="shared" si="5"/>
        <v>0</v>
      </c>
      <c r="K153" s="181"/>
      <c r="L153" s="34"/>
      <c r="M153" s="182" t="s">
        <v>1</v>
      </c>
      <c r="N153" s="183" t="s">
        <v>41</v>
      </c>
      <c r="O153" s="62"/>
      <c r="P153" s="184">
        <f t="shared" si="6"/>
        <v>0</v>
      </c>
      <c r="Q153" s="184">
        <v>0</v>
      </c>
      <c r="R153" s="184">
        <f t="shared" si="7"/>
        <v>0</v>
      </c>
      <c r="S153" s="184">
        <v>0</v>
      </c>
      <c r="T153" s="185">
        <f t="shared" si="8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6" t="s">
        <v>172</v>
      </c>
      <c r="AT153" s="186" t="s">
        <v>168</v>
      </c>
      <c r="AU153" s="186" t="s">
        <v>83</v>
      </c>
      <c r="AY153" s="16" t="s">
        <v>166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6" t="s">
        <v>117</v>
      </c>
      <c r="BK153" s="102">
        <f t="shared" si="14"/>
        <v>0</v>
      </c>
      <c r="BL153" s="16" t="s">
        <v>172</v>
      </c>
      <c r="BM153" s="186" t="s">
        <v>668</v>
      </c>
    </row>
    <row r="154" spans="1:65" s="2" customFormat="1" ht="24.2" customHeight="1">
      <c r="A154" s="33"/>
      <c r="B154" s="143"/>
      <c r="C154" s="174" t="s">
        <v>292</v>
      </c>
      <c r="D154" s="174" t="s">
        <v>168</v>
      </c>
      <c r="E154" s="175" t="s">
        <v>669</v>
      </c>
      <c r="F154" s="176" t="s">
        <v>670</v>
      </c>
      <c r="G154" s="177" t="s">
        <v>238</v>
      </c>
      <c r="H154" s="178">
        <v>7</v>
      </c>
      <c r="I154" s="179"/>
      <c r="J154" s="180">
        <f t="shared" si="5"/>
        <v>0</v>
      </c>
      <c r="K154" s="181"/>
      <c r="L154" s="34"/>
      <c r="M154" s="182" t="s">
        <v>1</v>
      </c>
      <c r="N154" s="183" t="s">
        <v>41</v>
      </c>
      <c r="O154" s="62"/>
      <c r="P154" s="184">
        <f t="shared" si="6"/>
        <v>0</v>
      </c>
      <c r="Q154" s="184">
        <v>0</v>
      </c>
      <c r="R154" s="184">
        <f t="shared" si="7"/>
        <v>0</v>
      </c>
      <c r="S154" s="184">
        <v>0</v>
      </c>
      <c r="T154" s="185">
        <f t="shared" si="8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6" t="s">
        <v>172</v>
      </c>
      <c r="AT154" s="186" t="s">
        <v>168</v>
      </c>
      <c r="AU154" s="186" t="s">
        <v>83</v>
      </c>
      <c r="AY154" s="16" t="s">
        <v>166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6" t="s">
        <v>117</v>
      </c>
      <c r="BK154" s="102">
        <f t="shared" si="14"/>
        <v>0</v>
      </c>
      <c r="BL154" s="16" t="s">
        <v>172</v>
      </c>
      <c r="BM154" s="186" t="s">
        <v>671</v>
      </c>
    </row>
    <row r="155" spans="1:65" s="2" customFormat="1" ht="24.2" customHeight="1">
      <c r="A155" s="33"/>
      <c r="B155" s="143"/>
      <c r="C155" s="174" t="s">
        <v>296</v>
      </c>
      <c r="D155" s="174" t="s">
        <v>168</v>
      </c>
      <c r="E155" s="175" t="s">
        <v>672</v>
      </c>
      <c r="F155" s="176" t="s">
        <v>673</v>
      </c>
      <c r="G155" s="177" t="s">
        <v>238</v>
      </c>
      <c r="H155" s="178">
        <v>25</v>
      </c>
      <c r="I155" s="179"/>
      <c r="J155" s="180">
        <f t="shared" si="5"/>
        <v>0</v>
      </c>
      <c r="K155" s="181"/>
      <c r="L155" s="34"/>
      <c r="M155" s="182" t="s">
        <v>1</v>
      </c>
      <c r="N155" s="183" t="s">
        <v>41</v>
      </c>
      <c r="O155" s="62"/>
      <c r="P155" s="184">
        <f t="shared" si="6"/>
        <v>0</v>
      </c>
      <c r="Q155" s="184">
        <v>0</v>
      </c>
      <c r="R155" s="184">
        <f t="shared" si="7"/>
        <v>0</v>
      </c>
      <c r="S155" s="184">
        <v>0</v>
      </c>
      <c r="T155" s="185">
        <f t="shared" si="8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6" t="s">
        <v>172</v>
      </c>
      <c r="AT155" s="186" t="s">
        <v>168</v>
      </c>
      <c r="AU155" s="186" t="s">
        <v>83</v>
      </c>
      <c r="AY155" s="16" t="s">
        <v>166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6" t="s">
        <v>117</v>
      </c>
      <c r="BK155" s="102">
        <f t="shared" si="14"/>
        <v>0</v>
      </c>
      <c r="BL155" s="16" t="s">
        <v>172</v>
      </c>
      <c r="BM155" s="186" t="s">
        <v>674</v>
      </c>
    </row>
    <row r="156" spans="1:65" s="2" customFormat="1" ht="37.9" customHeight="1">
      <c r="A156" s="33"/>
      <c r="B156" s="143"/>
      <c r="C156" s="174" t="s">
        <v>301</v>
      </c>
      <c r="D156" s="174" t="s">
        <v>168</v>
      </c>
      <c r="E156" s="175" t="s">
        <v>675</v>
      </c>
      <c r="F156" s="176" t="s">
        <v>676</v>
      </c>
      <c r="G156" s="177" t="s">
        <v>238</v>
      </c>
      <c r="H156" s="178">
        <v>32</v>
      </c>
      <c r="I156" s="179"/>
      <c r="J156" s="180">
        <f t="shared" si="5"/>
        <v>0</v>
      </c>
      <c r="K156" s="181"/>
      <c r="L156" s="34"/>
      <c r="M156" s="182" t="s">
        <v>1</v>
      </c>
      <c r="N156" s="183" t="s">
        <v>41</v>
      </c>
      <c r="O156" s="62"/>
      <c r="P156" s="184">
        <f t="shared" si="6"/>
        <v>0</v>
      </c>
      <c r="Q156" s="184">
        <v>0</v>
      </c>
      <c r="R156" s="184">
        <f t="shared" si="7"/>
        <v>0</v>
      </c>
      <c r="S156" s="184">
        <v>0</v>
      </c>
      <c r="T156" s="185">
        <f t="shared" si="8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6" t="s">
        <v>172</v>
      </c>
      <c r="AT156" s="186" t="s">
        <v>168</v>
      </c>
      <c r="AU156" s="186" t="s">
        <v>83</v>
      </c>
      <c r="AY156" s="16" t="s">
        <v>166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6" t="s">
        <v>117</v>
      </c>
      <c r="BK156" s="102">
        <f t="shared" si="14"/>
        <v>0</v>
      </c>
      <c r="BL156" s="16" t="s">
        <v>172</v>
      </c>
      <c r="BM156" s="186" t="s">
        <v>429</v>
      </c>
    </row>
    <row r="157" spans="1:65" s="2" customFormat="1" ht="24.2" customHeight="1">
      <c r="A157" s="33"/>
      <c r="B157" s="143"/>
      <c r="C157" s="174" t="s">
        <v>305</v>
      </c>
      <c r="D157" s="174" t="s">
        <v>168</v>
      </c>
      <c r="E157" s="175" t="s">
        <v>677</v>
      </c>
      <c r="F157" s="176" t="s">
        <v>678</v>
      </c>
      <c r="G157" s="177" t="s">
        <v>238</v>
      </c>
      <c r="H157" s="178">
        <v>16</v>
      </c>
      <c r="I157" s="179"/>
      <c r="J157" s="180">
        <f t="shared" si="5"/>
        <v>0</v>
      </c>
      <c r="K157" s="181"/>
      <c r="L157" s="34"/>
      <c r="M157" s="182" t="s">
        <v>1</v>
      </c>
      <c r="N157" s="183" t="s">
        <v>41</v>
      </c>
      <c r="O157" s="62"/>
      <c r="P157" s="184">
        <f t="shared" si="6"/>
        <v>0</v>
      </c>
      <c r="Q157" s="184">
        <v>0</v>
      </c>
      <c r="R157" s="184">
        <f t="shared" si="7"/>
        <v>0</v>
      </c>
      <c r="S157" s="184">
        <v>0</v>
      </c>
      <c r="T157" s="185">
        <f t="shared" si="8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6" t="s">
        <v>172</v>
      </c>
      <c r="AT157" s="186" t="s">
        <v>168</v>
      </c>
      <c r="AU157" s="186" t="s">
        <v>83</v>
      </c>
      <c r="AY157" s="16" t="s">
        <v>166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6" t="s">
        <v>117</v>
      </c>
      <c r="BK157" s="102">
        <f t="shared" si="14"/>
        <v>0</v>
      </c>
      <c r="BL157" s="16" t="s">
        <v>172</v>
      </c>
      <c r="BM157" s="186" t="s">
        <v>679</v>
      </c>
    </row>
    <row r="158" spans="1:65" s="2" customFormat="1" ht="24.2" customHeight="1">
      <c r="A158" s="33"/>
      <c r="B158" s="143"/>
      <c r="C158" s="174" t="s">
        <v>309</v>
      </c>
      <c r="D158" s="174" t="s">
        <v>168</v>
      </c>
      <c r="E158" s="175" t="s">
        <v>680</v>
      </c>
      <c r="F158" s="176" t="s">
        <v>681</v>
      </c>
      <c r="G158" s="177" t="s">
        <v>238</v>
      </c>
      <c r="H158" s="178">
        <v>2</v>
      </c>
      <c r="I158" s="179"/>
      <c r="J158" s="180">
        <f t="shared" si="5"/>
        <v>0</v>
      </c>
      <c r="K158" s="181"/>
      <c r="L158" s="34"/>
      <c r="M158" s="182" t="s">
        <v>1</v>
      </c>
      <c r="N158" s="183" t="s">
        <v>41</v>
      </c>
      <c r="O158" s="62"/>
      <c r="P158" s="184">
        <f t="shared" si="6"/>
        <v>0</v>
      </c>
      <c r="Q158" s="184">
        <v>0</v>
      </c>
      <c r="R158" s="184">
        <f t="shared" si="7"/>
        <v>0</v>
      </c>
      <c r="S158" s="184">
        <v>0</v>
      </c>
      <c r="T158" s="185">
        <f t="shared" si="8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6" t="s">
        <v>172</v>
      </c>
      <c r="AT158" s="186" t="s">
        <v>168</v>
      </c>
      <c r="AU158" s="186" t="s">
        <v>83</v>
      </c>
      <c r="AY158" s="16" t="s">
        <v>166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6" t="s">
        <v>117</v>
      </c>
      <c r="BK158" s="102">
        <f t="shared" si="14"/>
        <v>0</v>
      </c>
      <c r="BL158" s="16" t="s">
        <v>172</v>
      </c>
      <c r="BM158" s="186" t="s">
        <v>682</v>
      </c>
    </row>
    <row r="159" spans="1:65" s="2" customFormat="1" ht="16.5" customHeight="1">
      <c r="A159" s="33"/>
      <c r="B159" s="143"/>
      <c r="C159" s="174" t="s">
        <v>313</v>
      </c>
      <c r="D159" s="174" t="s">
        <v>168</v>
      </c>
      <c r="E159" s="175" t="s">
        <v>683</v>
      </c>
      <c r="F159" s="176" t="s">
        <v>684</v>
      </c>
      <c r="G159" s="177" t="s">
        <v>238</v>
      </c>
      <c r="H159" s="178">
        <v>18</v>
      </c>
      <c r="I159" s="179"/>
      <c r="J159" s="180">
        <f t="shared" si="5"/>
        <v>0</v>
      </c>
      <c r="K159" s="181"/>
      <c r="L159" s="34"/>
      <c r="M159" s="182" t="s">
        <v>1</v>
      </c>
      <c r="N159" s="183" t="s">
        <v>41</v>
      </c>
      <c r="O159" s="62"/>
      <c r="P159" s="184">
        <f t="shared" si="6"/>
        <v>0</v>
      </c>
      <c r="Q159" s="184">
        <v>0</v>
      </c>
      <c r="R159" s="184">
        <f t="shared" si="7"/>
        <v>0</v>
      </c>
      <c r="S159" s="184">
        <v>0</v>
      </c>
      <c r="T159" s="185">
        <f t="shared" si="8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6" t="s">
        <v>172</v>
      </c>
      <c r="AT159" s="186" t="s">
        <v>168</v>
      </c>
      <c r="AU159" s="186" t="s">
        <v>83</v>
      </c>
      <c r="AY159" s="16" t="s">
        <v>166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6" t="s">
        <v>117</v>
      </c>
      <c r="BK159" s="102">
        <f t="shared" si="14"/>
        <v>0</v>
      </c>
      <c r="BL159" s="16" t="s">
        <v>172</v>
      </c>
      <c r="BM159" s="186" t="s">
        <v>685</v>
      </c>
    </row>
    <row r="160" spans="1:65" s="2" customFormat="1" ht="21.75" customHeight="1">
      <c r="A160" s="33"/>
      <c r="B160" s="143"/>
      <c r="C160" s="174" t="s">
        <v>318</v>
      </c>
      <c r="D160" s="174" t="s">
        <v>168</v>
      </c>
      <c r="E160" s="175" t="s">
        <v>686</v>
      </c>
      <c r="F160" s="176" t="s">
        <v>687</v>
      </c>
      <c r="G160" s="177" t="s">
        <v>238</v>
      </c>
      <c r="H160" s="178">
        <v>21</v>
      </c>
      <c r="I160" s="179"/>
      <c r="J160" s="180">
        <f t="shared" si="5"/>
        <v>0</v>
      </c>
      <c r="K160" s="181"/>
      <c r="L160" s="34"/>
      <c r="M160" s="182" t="s">
        <v>1</v>
      </c>
      <c r="N160" s="183" t="s">
        <v>41</v>
      </c>
      <c r="O160" s="62"/>
      <c r="P160" s="184">
        <f t="shared" si="6"/>
        <v>0</v>
      </c>
      <c r="Q160" s="184">
        <v>0</v>
      </c>
      <c r="R160" s="184">
        <f t="shared" si="7"/>
        <v>0</v>
      </c>
      <c r="S160" s="184">
        <v>0</v>
      </c>
      <c r="T160" s="185">
        <f t="shared" si="8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6" t="s">
        <v>172</v>
      </c>
      <c r="AT160" s="186" t="s">
        <v>168</v>
      </c>
      <c r="AU160" s="186" t="s">
        <v>83</v>
      </c>
      <c r="AY160" s="16" t="s">
        <v>166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6" t="s">
        <v>117</v>
      </c>
      <c r="BK160" s="102">
        <f t="shared" si="14"/>
        <v>0</v>
      </c>
      <c r="BL160" s="16" t="s">
        <v>172</v>
      </c>
      <c r="BM160" s="186" t="s">
        <v>688</v>
      </c>
    </row>
    <row r="161" spans="1:65" s="2" customFormat="1" ht="21.75" customHeight="1">
      <c r="A161" s="33"/>
      <c r="B161" s="143"/>
      <c r="C161" s="174" t="s">
        <v>322</v>
      </c>
      <c r="D161" s="174" t="s">
        <v>168</v>
      </c>
      <c r="E161" s="175" t="s">
        <v>689</v>
      </c>
      <c r="F161" s="176" t="s">
        <v>690</v>
      </c>
      <c r="G161" s="177" t="s">
        <v>238</v>
      </c>
      <c r="H161" s="178">
        <v>13</v>
      </c>
      <c r="I161" s="179"/>
      <c r="J161" s="180">
        <f t="shared" si="5"/>
        <v>0</v>
      </c>
      <c r="K161" s="181"/>
      <c r="L161" s="34"/>
      <c r="M161" s="182" t="s">
        <v>1</v>
      </c>
      <c r="N161" s="183" t="s">
        <v>41</v>
      </c>
      <c r="O161" s="62"/>
      <c r="P161" s="184">
        <f t="shared" si="6"/>
        <v>0</v>
      </c>
      <c r="Q161" s="184">
        <v>0</v>
      </c>
      <c r="R161" s="184">
        <f t="shared" si="7"/>
        <v>0</v>
      </c>
      <c r="S161" s="184">
        <v>0</v>
      </c>
      <c r="T161" s="185">
        <f t="shared" si="8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6" t="s">
        <v>172</v>
      </c>
      <c r="AT161" s="186" t="s">
        <v>168</v>
      </c>
      <c r="AU161" s="186" t="s">
        <v>83</v>
      </c>
      <c r="AY161" s="16" t="s">
        <v>166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6" t="s">
        <v>117</v>
      </c>
      <c r="BK161" s="102">
        <f t="shared" si="14"/>
        <v>0</v>
      </c>
      <c r="BL161" s="16" t="s">
        <v>172</v>
      </c>
      <c r="BM161" s="186" t="s">
        <v>691</v>
      </c>
    </row>
    <row r="162" spans="1:65" s="2" customFormat="1" ht="24.2" customHeight="1">
      <c r="A162" s="33"/>
      <c r="B162" s="143"/>
      <c r="C162" s="174" t="s">
        <v>327</v>
      </c>
      <c r="D162" s="174" t="s">
        <v>168</v>
      </c>
      <c r="E162" s="175" t="s">
        <v>692</v>
      </c>
      <c r="F162" s="176" t="s">
        <v>693</v>
      </c>
      <c r="G162" s="177" t="s">
        <v>238</v>
      </c>
      <c r="H162" s="178">
        <v>34</v>
      </c>
      <c r="I162" s="179"/>
      <c r="J162" s="180">
        <f t="shared" ref="J162:J186" si="15">ROUND(I162*H162,2)</f>
        <v>0</v>
      </c>
      <c r="K162" s="181"/>
      <c r="L162" s="34"/>
      <c r="M162" s="182" t="s">
        <v>1</v>
      </c>
      <c r="N162" s="183" t="s">
        <v>41</v>
      </c>
      <c r="O162" s="62"/>
      <c r="P162" s="184">
        <f t="shared" ref="P162:P186" si="16">O162*H162</f>
        <v>0</v>
      </c>
      <c r="Q162" s="184">
        <v>0</v>
      </c>
      <c r="R162" s="184">
        <f t="shared" ref="R162:R186" si="17">Q162*H162</f>
        <v>0</v>
      </c>
      <c r="S162" s="184">
        <v>0</v>
      </c>
      <c r="T162" s="185">
        <f t="shared" ref="T162:T186" si="18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6" t="s">
        <v>172</v>
      </c>
      <c r="AT162" s="186" t="s">
        <v>168</v>
      </c>
      <c r="AU162" s="186" t="s">
        <v>83</v>
      </c>
      <c r="AY162" s="16" t="s">
        <v>166</v>
      </c>
      <c r="BE162" s="102">
        <f t="shared" ref="BE162:BE186" si="19">IF(N162="základná",J162,0)</f>
        <v>0</v>
      </c>
      <c r="BF162" s="102">
        <f t="shared" ref="BF162:BF186" si="20">IF(N162="znížená",J162,0)</f>
        <v>0</v>
      </c>
      <c r="BG162" s="102">
        <f t="shared" ref="BG162:BG186" si="21">IF(N162="zákl. prenesená",J162,0)</f>
        <v>0</v>
      </c>
      <c r="BH162" s="102">
        <f t="shared" ref="BH162:BH186" si="22">IF(N162="zníž. prenesená",J162,0)</f>
        <v>0</v>
      </c>
      <c r="BI162" s="102">
        <f t="shared" ref="BI162:BI186" si="23">IF(N162="nulová",J162,0)</f>
        <v>0</v>
      </c>
      <c r="BJ162" s="16" t="s">
        <v>117</v>
      </c>
      <c r="BK162" s="102">
        <f t="shared" ref="BK162:BK186" si="24">ROUND(I162*H162,2)</f>
        <v>0</v>
      </c>
      <c r="BL162" s="16" t="s">
        <v>172</v>
      </c>
      <c r="BM162" s="186" t="s">
        <v>694</v>
      </c>
    </row>
    <row r="163" spans="1:65" s="2" customFormat="1" ht="16.5" customHeight="1">
      <c r="A163" s="33"/>
      <c r="B163" s="143"/>
      <c r="C163" s="174" t="s">
        <v>331</v>
      </c>
      <c r="D163" s="174" t="s">
        <v>168</v>
      </c>
      <c r="E163" s="175" t="s">
        <v>695</v>
      </c>
      <c r="F163" s="176" t="s">
        <v>696</v>
      </c>
      <c r="G163" s="177" t="s">
        <v>238</v>
      </c>
      <c r="H163" s="178">
        <v>34</v>
      </c>
      <c r="I163" s="179"/>
      <c r="J163" s="180">
        <f t="shared" si="15"/>
        <v>0</v>
      </c>
      <c r="K163" s="181"/>
      <c r="L163" s="34"/>
      <c r="M163" s="182" t="s">
        <v>1</v>
      </c>
      <c r="N163" s="183" t="s">
        <v>41</v>
      </c>
      <c r="O163" s="62"/>
      <c r="P163" s="184">
        <f t="shared" si="16"/>
        <v>0</v>
      </c>
      <c r="Q163" s="184">
        <v>0</v>
      </c>
      <c r="R163" s="184">
        <f t="shared" si="17"/>
        <v>0</v>
      </c>
      <c r="S163" s="184">
        <v>0</v>
      </c>
      <c r="T163" s="185">
        <f t="shared" si="18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6" t="s">
        <v>172</v>
      </c>
      <c r="AT163" s="186" t="s">
        <v>168</v>
      </c>
      <c r="AU163" s="186" t="s">
        <v>83</v>
      </c>
      <c r="AY163" s="16" t="s">
        <v>166</v>
      </c>
      <c r="BE163" s="102">
        <f t="shared" si="19"/>
        <v>0</v>
      </c>
      <c r="BF163" s="102">
        <f t="shared" si="20"/>
        <v>0</v>
      </c>
      <c r="BG163" s="102">
        <f t="shared" si="21"/>
        <v>0</v>
      </c>
      <c r="BH163" s="102">
        <f t="shared" si="22"/>
        <v>0</v>
      </c>
      <c r="BI163" s="102">
        <f t="shared" si="23"/>
        <v>0</v>
      </c>
      <c r="BJ163" s="16" t="s">
        <v>117</v>
      </c>
      <c r="BK163" s="102">
        <f t="shared" si="24"/>
        <v>0</v>
      </c>
      <c r="BL163" s="16" t="s">
        <v>172</v>
      </c>
      <c r="BM163" s="186" t="s">
        <v>697</v>
      </c>
    </row>
    <row r="164" spans="1:65" s="2" customFormat="1" ht="44.25" customHeight="1">
      <c r="A164" s="33"/>
      <c r="B164" s="143"/>
      <c r="C164" s="174" t="s">
        <v>335</v>
      </c>
      <c r="D164" s="174" t="s">
        <v>168</v>
      </c>
      <c r="E164" s="175" t="s">
        <v>698</v>
      </c>
      <c r="F164" s="176" t="s">
        <v>699</v>
      </c>
      <c r="G164" s="177" t="s">
        <v>238</v>
      </c>
      <c r="H164" s="178">
        <v>30</v>
      </c>
      <c r="I164" s="179"/>
      <c r="J164" s="180">
        <f t="shared" si="15"/>
        <v>0</v>
      </c>
      <c r="K164" s="181"/>
      <c r="L164" s="34"/>
      <c r="M164" s="182" t="s">
        <v>1</v>
      </c>
      <c r="N164" s="183" t="s">
        <v>41</v>
      </c>
      <c r="O164" s="62"/>
      <c r="P164" s="184">
        <f t="shared" si="16"/>
        <v>0</v>
      </c>
      <c r="Q164" s="184">
        <v>0</v>
      </c>
      <c r="R164" s="184">
        <f t="shared" si="17"/>
        <v>0</v>
      </c>
      <c r="S164" s="184">
        <v>0</v>
      </c>
      <c r="T164" s="185">
        <f t="shared" si="18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6" t="s">
        <v>172</v>
      </c>
      <c r="AT164" s="186" t="s">
        <v>168</v>
      </c>
      <c r="AU164" s="186" t="s">
        <v>83</v>
      </c>
      <c r="AY164" s="16" t="s">
        <v>166</v>
      </c>
      <c r="BE164" s="102">
        <f t="shared" si="19"/>
        <v>0</v>
      </c>
      <c r="BF164" s="102">
        <f t="shared" si="20"/>
        <v>0</v>
      </c>
      <c r="BG164" s="102">
        <f t="shared" si="21"/>
        <v>0</v>
      </c>
      <c r="BH164" s="102">
        <f t="shared" si="22"/>
        <v>0</v>
      </c>
      <c r="BI164" s="102">
        <f t="shared" si="23"/>
        <v>0</v>
      </c>
      <c r="BJ164" s="16" t="s">
        <v>117</v>
      </c>
      <c r="BK164" s="102">
        <f t="shared" si="24"/>
        <v>0</v>
      </c>
      <c r="BL164" s="16" t="s">
        <v>172</v>
      </c>
      <c r="BM164" s="186" t="s">
        <v>700</v>
      </c>
    </row>
    <row r="165" spans="1:65" s="2" customFormat="1" ht="44.25" customHeight="1">
      <c r="A165" s="33"/>
      <c r="B165" s="143"/>
      <c r="C165" s="174" t="s">
        <v>342</v>
      </c>
      <c r="D165" s="174" t="s">
        <v>168</v>
      </c>
      <c r="E165" s="175" t="s">
        <v>701</v>
      </c>
      <c r="F165" s="176" t="s">
        <v>702</v>
      </c>
      <c r="G165" s="177" t="s">
        <v>238</v>
      </c>
      <c r="H165" s="178">
        <v>2</v>
      </c>
      <c r="I165" s="179"/>
      <c r="J165" s="180">
        <f t="shared" si="15"/>
        <v>0</v>
      </c>
      <c r="K165" s="181"/>
      <c r="L165" s="34"/>
      <c r="M165" s="182" t="s">
        <v>1</v>
      </c>
      <c r="N165" s="183" t="s">
        <v>41</v>
      </c>
      <c r="O165" s="62"/>
      <c r="P165" s="184">
        <f t="shared" si="16"/>
        <v>0</v>
      </c>
      <c r="Q165" s="184">
        <v>0</v>
      </c>
      <c r="R165" s="184">
        <f t="shared" si="17"/>
        <v>0</v>
      </c>
      <c r="S165" s="184">
        <v>0</v>
      </c>
      <c r="T165" s="185">
        <f t="shared" si="18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6" t="s">
        <v>172</v>
      </c>
      <c r="AT165" s="186" t="s">
        <v>168</v>
      </c>
      <c r="AU165" s="186" t="s">
        <v>83</v>
      </c>
      <c r="AY165" s="16" t="s">
        <v>166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6" t="s">
        <v>117</v>
      </c>
      <c r="BK165" s="102">
        <f t="shared" si="24"/>
        <v>0</v>
      </c>
      <c r="BL165" s="16" t="s">
        <v>172</v>
      </c>
      <c r="BM165" s="186" t="s">
        <v>703</v>
      </c>
    </row>
    <row r="166" spans="1:65" s="2" customFormat="1" ht="49.15" customHeight="1">
      <c r="A166" s="33"/>
      <c r="B166" s="143"/>
      <c r="C166" s="174" t="s">
        <v>347</v>
      </c>
      <c r="D166" s="174" t="s">
        <v>168</v>
      </c>
      <c r="E166" s="175" t="s">
        <v>704</v>
      </c>
      <c r="F166" s="176" t="s">
        <v>705</v>
      </c>
      <c r="G166" s="177" t="s">
        <v>238</v>
      </c>
      <c r="H166" s="178">
        <v>32</v>
      </c>
      <c r="I166" s="179"/>
      <c r="J166" s="180">
        <f t="shared" si="15"/>
        <v>0</v>
      </c>
      <c r="K166" s="181"/>
      <c r="L166" s="34"/>
      <c r="M166" s="182" t="s">
        <v>1</v>
      </c>
      <c r="N166" s="183" t="s">
        <v>41</v>
      </c>
      <c r="O166" s="62"/>
      <c r="P166" s="184">
        <f t="shared" si="16"/>
        <v>0</v>
      </c>
      <c r="Q166" s="184">
        <v>0</v>
      </c>
      <c r="R166" s="184">
        <f t="shared" si="17"/>
        <v>0</v>
      </c>
      <c r="S166" s="184">
        <v>0</v>
      </c>
      <c r="T166" s="185">
        <f t="shared" si="18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6" t="s">
        <v>172</v>
      </c>
      <c r="AT166" s="186" t="s">
        <v>168</v>
      </c>
      <c r="AU166" s="186" t="s">
        <v>83</v>
      </c>
      <c r="AY166" s="16" t="s">
        <v>166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6" t="s">
        <v>117</v>
      </c>
      <c r="BK166" s="102">
        <f t="shared" si="24"/>
        <v>0</v>
      </c>
      <c r="BL166" s="16" t="s">
        <v>172</v>
      </c>
      <c r="BM166" s="186" t="s">
        <v>706</v>
      </c>
    </row>
    <row r="167" spans="1:65" s="2" customFormat="1" ht="24.2" customHeight="1">
      <c r="A167" s="33"/>
      <c r="B167" s="143"/>
      <c r="C167" s="174" t="s">
        <v>351</v>
      </c>
      <c r="D167" s="174" t="s">
        <v>168</v>
      </c>
      <c r="E167" s="175" t="s">
        <v>707</v>
      </c>
      <c r="F167" s="176" t="s">
        <v>708</v>
      </c>
      <c r="G167" s="177" t="s">
        <v>182</v>
      </c>
      <c r="H167" s="178">
        <v>280</v>
      </c>
      <c r="I167" s="179"/>
      <c r="J167" s="180">
        <f t="shared" si="15"/>
        <v>0</v>
      </c>
      <c r="K167" s="181"/>
      <c r="L167" s="34"/>
      <c r="M167" s="182" t="s">
        <v>1</v>
      </c>
      <c r="N167" s="183" t="s">
        <v>41</v>
      </c>
      <c r="O167" s="62"/>
      <c r="P167" s="184">
        <f t="shared" si="16"/>
        <v>0</v>
      </c>
      <c r="Q167" s="184">
        <v>0</v>
      </c>
      <c r="R167" s="184">
        <f t="shared" si="17"/>
        <v>0</v>
      </c>
      <c r="S167" s="184">
        <v>0</v>
      </c>
      <c r="T167" s="185">
        <f t="shared" si="18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6" t="s">
        <v>172</v>
      </c>
      <c r="AT167" s="186" t="s">
        <v>168</v>
      </c>
      <c r="AU167" s="186" t="s">
        <v>83</v>
      </c>
      <c r="AY167" s="16" t="s">
        <v>166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6" t="s">
        <v>117</v>
      </c>
      <c r="BK167" s="102">
        <f t="shared" si="24"/>
        <v>0</v>
      </c>
      <c r="BL167" s="16" t="s">
        <v>172</v>
      </c>
      <c r="BM167" s="186" t="s">
        <v>709</v>
      </c>
    </row>
    <row r="168" spans="1:65" s="2" customFormat="1" ht="16.5" customHeight="1">
      <c r="A168" s="33"/>
      <c r="B168" s="143"/>
      <c r="C168" s="174" t="s">
        <v>355</v>
      </c>
      <c r="D168" s="174" t="s">
        <v>168</v>
      </c>
      <c r="E168" s="175" t="s">
        <v>710</v>
      </c>
      <c r="F168" s="176" t="s">
        <v>711</v>
      </c>
      <c r="G168" s="177" t="s">
        <v>238</v>
      </c>
      <c r="H168" s="178">
        <v>1</v>
      </c>
      <c r="I168" s="179"/>
      <c r="J168" s="180">
        <f t="shared" si="15"/>
        <v>0</v>
      </c>
      <c r="K168" s="181"/>
      <c r="L168" s="34"/>
      <c r="M168" s="182" t="s">
        <v>1</v>
      </c>
      <c r="N168" s="183" t="s">
        <v>41</v>
      </c>
      <c r="O168" s="62"/>
      <c r="P168" s="184">
        <f t="shared" si="16"/>
        <v>0</v>
      </c>
      <c r="Q168" s="184">
        <v>0</v>
      </c>
      <c r="R168" s="184">
        <f t="shared" si="17"/>
        <v>0</v>
      </c>
      <c r="S168" s="184">
        <v>0</v>
      </c>
      <c r="T168" s="185">
        <f t="shared" si="18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6" t="s">
        <v>172</v>
      </c>
      <c r="AT168" s="186" t="s">
        <v>168</v>
      </c>
      <c r="AU168" s="186" t="s">
        <v>83</v>
      </c>
      <c r="AY168" s="16" t="s">
        <v>166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6" t="s">
        <v>117</v>
      </c>
      <c r="BK168" s="102">
        <f t="shared" si="24"/>
        <v>0</v>
      </c>
      <c r="BL168" s="16" t="s">
        <v>172</v>
      </c>
      <c r="BM168" s="186" t="s">
        <v>712</v>
      </c>
    </row>
    <row r="169" spans="1:65" s="2" customFormat="1" ht="16.5" customHeight="1">
      <c r="A169" s="33"/>
      <c r="B169" s="143"/>
      <c r="C169" s="174" t="s">
        <v>360</v>
      </c>
      <c r="D169" s="174" t="s">
        <v>168</v>
      </c>
      <c r="E169" s="175" t="s">
        <v>713</v>
      </c>
      <c r="F169" s="176" t="s">
        <v>714</v>
      </c>
      <c r="G169" s="177" t="s">
        <v>238</v>
      </c>
      <c r="H169" s="178">
        <v>1</v>
      </c>
      <c r="I169" s="179"/>
      <c r="J169" s="180">
        <f t="shared" si="15"/>
        <v>0</v>
      </c>
      <c r="K169" s="181"/>
      <c r="L169" s="34"/>
      <c r="M169" s="182" t="s">
        <v>1</v>
      </c>
      <c r="N169" s="183" t="s">
        <v>41</v>
      </c>
      <c r="O169" s="62"/>
      <c r="P169" s="184">
        <f t="shared" si="16"/>
        <v>0</v>
      </c>
      <c r="Q169" s="184">
        <v>0</v>
      </c>
      <c r="R169" s="184">
        <f t="shared" si="17"/>
        <v>0</v>
      </c>
      <c r="S169" s="184">
        <v>0</v>
      </c>
      <c r="T169" s="185">
        <f t="shared" si="18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6" t="s">
        <v>172</v>
      </c>
      <c r="AT169" s="186" t="s">
        <v>168</v>
      </c>
      <c r="AU169" s="186" t="s">
        <v>83</v>
      </c>
      <c r="AY169" s="16" t="s">
        <v>166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6" t="s">
        <v>117</v>
      </c>
      <c r="BK169" s="102">
        <f t="shared" si="24"/>
        <v>0</v>
      </c>
      <c r="BL169" s="16" t="s">
        <v>172</v>
      </c>
      <c r="BM169" s="186" t="s">
        <v>124</v>
      </c>
    </row>
    <row r="170" spans="1:65" s="2" customFormat="1" ht="24.2" customHeight="1">
      <c r="A170" s="33"/>
      <c r="B170" s="143"/>
      <c r="C170" s="174" t="s">
        <v>364</v>
      </c>
      <c r="D170" s="174" t="s">
        <v>168</v>
      </c>
      <c r="E170" s="175" t="s">
        <v>715</v>
      </c>
      <c r="F170" s="176" t="s">
        <v>716</v>
      </c>
      <c r="G170" s="177" t="s">
        <v>238</v>
      </c>
      <c r="H170" s="178">
        <v>32</v>
      </c>
      <c r="I170" s="179"/>
      <c r="J170" s="180">
        <f t="shared" si="15"/>
        <v>0</v>
      </c>
      <c r="K170" s="181"/>
      <c r="L170" s="34"/>
      <c r="M170" s="182" t="s">
        <v>1</v>
      </c>
      <c r="N170" s="183" t="s">
        <v>41</v>
      </c>
      <c r="O170" s="62"/>
      <c r="P170" s="184">
        <f t="shared" si="16"/>
        <v>0</v>
      </c>
      <c r="Q170" s="184">
        <v>0</v>
      </c>
      <c r="R170" s="184">
        <f t="shared" si="17"/>
        <v>0</v>
      </c>
      <c r="S170" s="184">
        <v>0</v>
      </c>
      <c r="T170" s="185">
        <f t="shared" si="18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6" t="s">
        <v>172</v>
      </c>
      <c r="AT170" s="186" t="s">
        <v>168</v>
      </c>
      <c r="AU170" s="186" t="s">
        <v>83</v>
      </c>
      <c r="AY170" s="16" t="s">
        <v>166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6" t="s">
        <v>117</v>
      </c>
      <c r="BK170" s="102">
        <f t="shared" si="24"/>
        <v>0</v>
      </c>
      <c r="BL170" s="16" t="s">
        <v>172</v>
      </c>
      <c r="BM170" s="186" t="s">
        <v>717</v>
      </c>
    </row>
    <row r="171" spans="1:65" s="2" customFormat="1" ht="21.75" customHeight="1">
      <c r="A171" s="33"/>
      <c r="B171" s="143"/>
      <c r="C171" s="174" t="s">
        <v>368</v>
      </c>
      <c r="D171" s="174" t="s">
        <v>168</v>
      </c>
      <c r="E171" s="175" t="s">
        <v>718</v>
      </c>
      <c r="F171" s="176" t="s">
        <v>719</v>
      </c>
      <c r="G171" s="177" t="s">
        <v>238</v>
      </c>
      <c r="H171" s="178">
        <v>32</v>
      </c>
      <c r="I171" s="179"/>
      <c r="J171" s="180">
        <f t="shared" si="15"/>
        <v>0</v>
      </c>
      <c r="K171" s="181"/>
      <c r="L171" s="34"/>
      <c r="M171" s="182" t="s">
        <v>1</v>
      </c>
      <c r="N171" s="183" t="s">
        <v>41</v>
      </c>
      <c r="O171" s="62"/>
      <c r="P171" s="184">
        <f t="shared" si="16"/>
        <v>0</v>
      </c>
      <c r="Q171" s="184">
        <v>0</v>
      </c>
      <c r="R171" s="184">
        <f t="shared" si="17"/>
        <v>0</v>
      </c>
      <c r="S171" s="184">
        <v>0</v>
      </c>
      <c r="T171" s="185">
        <f t="shared" si="18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172</v>
      </c>
      <c r="AT171" s="186" t="s">
        <v>168</v>
      </c>
      <c r="AU171" s="186" t="s">
        <v>83</v>
      </c>
      <c r="AY171" s="16" t="s">
        <v>166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6" t="s">
        <v>117</v>
      </c>
      <c r="BK171" s="102">
        <f t="shared" si="24"/>
        <v>0</v>
      </c>
      <c r="BL171" s="16" t="s">
        <v>172</v>
      </c>
      <c r="BM171" s="186" t="s">
        <v>720</v>
      </c>
    </row>
    <row r="172" spans="1:65" s="2" customFormat="1" ht="21.75" customHeight="1">
      <c r="A172" s="33"/>
      <c r="B172" s="143"/>
      <c r="C172" s="174" t="s">
        <v>374</v>
      </c>
      <c r="D172" s="174" t="s">
        <v>168</v>
      </c>
      <c r="E172" s="175" t="s">
        <v>721</v>
      </c>
      <c r="F172" s="176" t="s">
        <v>722</v>
      </c>
      <c r="G172" s="177" t="s">
        <v>238</v>
      </c>
      <c r="H172" s="178">
        <v>32</v>
      </c>
      <c r="I172" s="179"/>
      <c r="J172" s="180">
        <f t="shared" si="15"/>
        <v>0</v>
      </c>
      <c r="K172" s="181"/>
      <c r="L172" s="34"/>
      <c r="M172" s="182" t="s">
        <v>1</v>
      </c>
      <c r="N172" s="183" t="s">
        <v>41</v>
      </c>
      <c r="O172" s="62"/>
      <c r="P172" s="184">
        <f t="shared" si="16"/>
        <v>0</v>
      </c>
      <c r="Q172" s="184">
        <v>0</v>
      </c>
      <c r="R172" s="184">
        <f t="shared" si="17"/>
        <v>0</v>
      </c>
      <c r="S172" s="184">
        <v>0</v>
      </c>
      <c r="T172" s="185">
        <f t="shared" si="18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6" t="s">
        <v>172</v>
      </c>
      <c r="AT172" s="186" t="s">
        <v>168</v>
      </c>
      <c r="AU172" s="186" t="s">
        <v>83</v>
      </c>
      <c r="AY172" s="16" t="s">
        <v>166</v>
      </c>
      <c r="BE172" s="102">
        <f t="shared" si="19"/>
        <v>0</v>
      </c>
      <c r="BF172" s="102">
        <f t="shared" si="20"/>
        <v>0</v>
      </c>
      <c r="BG172" s="102">
        <f t="shared" si="21"/>
        <v>0</v>
      </c>
      <c r="BH172" s="102">
        <f t="shared" si="22"/>
        <v>0</v>
      </c>
      <c r="BI172" s="102">
        <f t="shared" si="23"/>
        <v>0</v>
      </c>
      <c r="BJ172" s="16" t="s">
        <v>117</v>
      </c>
      <c r="BK172" s="102">
        <f t="shared" si="24"/>
        <v>0</v>
      </c>
      <c r="BL172" s="16" t="s">
        <v>172</v>
      </c>
      <c r="BM172" s="186" t="s">
        <v>723</v>
      </c>
    </row>
    <row r="173" spans="1:65" s="2" customFormat="1" ht="24.2" customHeight="1">
      <c r="A173" s="33"/>
      <c r="B173" s="143"/>
      <c r="C173" s="174" t="s">
        <v>380</v>
      </c>
      <c r="D173" s="174" t="s">
        <v>168</v>
      </c>
      <c r="E173" s="175" t="s">
        <v>724</v>
      </c>
      <c r="F173" s="176" t="s">
        <v>725</v>
      </c>
      <c r="G173" s="177" t="s">
        <v>238</v>
      </c>
      <c r="H173" s="178">
        <v>34</v>
      </c>
      <c r="I173" s="179"/>
      <c r="J173" s="180">
        <f t="shared" si="15"/>
        <v>0</v>
      </c>
      <c r="K173" s="181"/>
      <c r="L173" s="34"/>
      <c r="M173" s="182" t="s">
        <v>1</v>
      </c>
      <c r="N173" s="183" t="s">
        <v>41</v>
      </c>
      <c r="O173" s="62"/>
      <c r="P173" s="184">
        <f t="shared" si="16"/>
        <v>0</v>
      </c>
      <c r="Q173" s="184">
        <v>0</v>
      </c>
      <c r="R173" s="184">
        <f t="shared" si="17"/>
        <v>0</v>
      </c>
      <c r="S173" s="184">
        <v>0</v>
      </c>
      <c r="T173" s="185">
        <f t="shared" si="18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6" t="s">
        <v>172</v>
      </c>
      <c r="AT173" s="186" t="s">
        <v>168</v>
      </c>
      <c r="AU173" s="186" t="s">
        <v>83</v>
      </c>
      <c r="AY173" s="16" t="s">
        <v>166</v>
      </c>
      <c r="BE173" s="102">
        <f t="shared" si="19"/>
        <v>0</v>
      </c>
      <c r="BF173" s="102">
        <f t="shared" si="20"/>
        <v>0</v>
      </c>
      <c r="BG173" s="102">
        <f t="shared" si="21"/>
        <v>0</v>
      </c>
      <c r="BH173" s="102">
        <f t="shared" si="22"/>
        <v>0</v>
      </c>
      <c r="BI173" s="102">
        <f t="shared" si="23"/>
        <v>0</v>
      </c>
      <c r="BJ173" s="16" t="s">
        <v>117</v>
      </c>
      <c r="BK173" s="102">
        <f t="shared" si="24"/>
        <v>0</v>
      </c>
      <c r="BL173" s="16" t="s">
        <v>172</v>
      </c>
      <c r="BM173" s="186" t="s">
        <v>726</v>
      </c>
    </row>
    <row r="174" spans="1:65" s="2" customFormat="1" ht="24.2" customHeight="1">
      <c r="A174" s="33"/>
      <c r="B174" s="143"/>
      <c r="C174" s="174" t="s">
        <v>384</v>
      </c>
      <c r="D174" s="174" t="s">
        <v>168</v>
      </c>
      <c r="E174" s="175" t="s">
        <v>727</v>
      </c>
      <c r="F174" s="176" t="s">
        <v>728</v>
      </c>
      <c r="G174" s="177" t="s">
        <v>238</v>
      </c>
      <c r="H174" s="178">
        <v>34</v>
      </c>
      <c r="I174" s="179"/>
      <c r="J174" s="180">
        <f t="shared" si="15"/>
        <v>0</v>
      </c>
      <c r="K174" s="181"/>
      <c r="L174" s="34"/>
      <c r="M174" s="182" t="s">
        <v>1</v>
      </c>
      <c r="N174" s="183" t="s">
        <v>41</v>
      </c>
      <c r="O174" s="62"/>
      <c r="P174" s="184">
        <f t="shared" si="16"/>
        <v>0</v>
      </c>
      <c r="Q174" s="184">
        <v>0</v>
      </c>
      <c r="R174" s="184">
        <f t="shared" si="17"/>
        <v>0</v>
      </c>
      <c r="S174" s="184">
        <v>0</v>
      </c>
      <c r="T174" s="185">
        <f t="shared" si="18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6" t="s">
        <v>172</v>
      </c>
      <c r="AT174" s="186" t="s">
        <v>168</v>
      </c>
      <c r="AU174" s="186" t="s">
        <v>83</v>
      </c>
      <c r="AY174" s="16" t="s">
        <v>166</v>
      </c>
      <c r="BE174" s="102">
        <f t="shared" si="19"/>
        <v>0</v>
      </c>
      <c r="BF174" s="102">
        <f t="shared" si="20"/>
        <v>0</v>
      </c>
      <c r="BG174" s="102">
        <f t="shared" si="21"/>
        <v>0</v>
      </c>
      <c r="BH174" s="102">
        <f t="shared" si="22"/>
        <v>0</v>
      </c>
      <c r="BI174" s="102">
        <f t="shared" si="23"/>
        <v>0</v>
      </c>
      <c r="BJ174" s="16" t="s">
        <v>117</v>
      </c>
      <c r="BK174" s="102">
        <f t="shared" si="24"/>
        <v>0</v>
      </c>
      <c r="BL174" s="16" t="s">
        <v>172</v>
      </c>
      <c r="BM174" s="186" t="s">
        <v>729</v>
      </c>
    </row>
    <row r="175" spans="1:65" s="2" customFormat="1" ht="16.5" customHeight="1">
      <c r="A175" s="33"/>
      <c r="B175" s="143"/>
      <c r="C175" s="174" t="s">
        <v>665</v>
      </c>
      <c r="D175" s="174" t="s">
        <v>168</v>
      </c>
      <c r="E175" s="175" t="s">
        <v>730</v>
      </c>
      <c r="F175" s="176" t="s">
        <v>731</v>
      </c>
      <c r="G175" s="177" t="s">
        <v>238</v>
      </c>
      <c r="H175" s="178">
        <v>34</v>
      </c>
      <c r="I175" s="179"/>
      <c r="J175" s="180">
        <f t="shared" si="15"/>
        <v>0</v>
      </c>
      <c r="K175" s="181"/>
      <c r="L175" s="34"/>
      <c r="M175" s="182" t="s">
        <v>1</v>
      </c>
      <c r="N175" s="183" t="s">
        <v>41</v>
      </c>
      <c r="O175" s="62"/>
      <c r="P175" s="184">
        <f t="shared" si="16"/>
        <v>0</v>
      </c>
      <c r="Q175" s="184">
        <v>0</v>
      </c>
      <c r="R175" s="184">
        <f t="shared" si="17"/>
        <v>0</v>
      </c>
      <c r="S175" s="184">
        <v>0</v>
      </c>
      <c r="T175" s="185">
        <f t="shared" si="18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6" t="s">
        <v>172</v>
      </c>
      <c r="AT175" s="186" t="s">
        <v>168</v>
      </c>
      <c r="AU175" s="186" t="s">
        <v>83</v>
      </c>
      <c r="AY175" s="16" t="s">
        <v>166</v>
      </c>
      <c r="BE175" s="102">
        <f t="shared" si="19"/>
        <v>0</v>
      </c>
      <c r="BF175" s="102">
        <f t="shared" si="20"/>
        <v>0</v>
      </c>
      <c r="BG175" s="102">
        <f t="shared" si="21"/>
        <v>0</v>
      </c>
      <c r="BH175" s="102">
        <f t="shared" si="22"/>
        <v>0</v>
      </c>
      <c r="BI175" s="102">
        <f t="shared" si="23"/>
        <v>0</v>
      </c>
      <c r="BJ175" s="16" t="s">
        <v>117</v>
      </c>
      <c r="BK175" s="102">
        <f t="shared" si="24"/>
        <v>0</v>
      </c>
      <c r="BL175" s="16" t="s">
        <v>172</v>
      </c>
      <c r="BM175" s="186" t="s">
        <v>732</v>
      </c>
    </row>
    <row r="176" spans="1:65" s="2" customFormat="1" ht="16.5" customHeight="1">
      <c r="A176" s="33"/>
      <c r="B176" s="143"/>
      <c r="C176" s="174" t="s">
        <v>733</v>
      </c>
      <c r="D176" s="174" t="s">
        <v>168</v>
      </c>
      <c r="E176" s="175" t="s">
        <v>734</v>
      </c>
      <c r="F176" s="176" t="s">
        <v>735</v>
      </c>
      <c r="G176" s="177" t="s">
        <v>736</v>
      </c>
      <c r="H176" s="178">
        <v>80</v>
      </c>
      <c r="I176" s="179"/>
      <c r="J176" s="180">
        <f t="shared" si="15"/>
        <v>0</v>
      </c>
      <c r="K176" s="181"/>
      <c r="L176" s="34"/>
      <c r="M176" s="182" t="s">
        <v>1</v>
      </c>
      <c r="N176" s="183" t="s">
        <v>41</v>
      </c>
      <c r="O176" s="62"/>
      <c r="P176" s="184">
        <f t="shared" si="16"/>
        <v>0</v>
      </c>
      <c r="Q176" s="184">
        <v>0</v>
      </c>
      <c r="R176" s="184">
        <f t="shared" si="17"/>
        <v>0</v>
      </c>
      <c r="S176" s="184">
        <v>0</v>
      </c>
      <c r="T176" s="185">
        <f t="shared" si="18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6" t="s">
        <v>172</v>
      </c>
      <c r="AT176" s="186" t="s">
        <v>168</v>
      </c>
      <c r="AU176" s="186" t="s">
        <v>83</v>
      </c>
      <c r="AY176" s="16" t="s">
        <v>166</v>
      </c>
      <c r="BE176" s="102">
        <f t="shared" si="19"/>
        <v>0</v>
      </c>
      <c r="BF176" s="102">
        <f t="shared" si="20"/>
        <v>0</v>
      </c>
      <c r="BG176" s="102">
        <f t="shared" si="21"/>
        <v>0</v>
      </c>
      <c r="BH176" s="102">
        <f t="shared" si="22"/>
        <v>0</v>
      </c>
      <c r="BI176" s="102">
        <f t="shared" si="23"/>
        <v>0</v>
      </c>
      <c r="BJ176" s="16" t="s">
        <v>117</v>
      </c>
      <c r="BK176" s="102">
        <f t="shared" si="24"/>
        <v>0</v>
      </c>
      <c r="BL176" s="16" t="s">
        <v>172</v>
      </c>
      <c r="BM176" s="186" t="s">
        <v>737</v>
      </c>
    </row>
    <row r="177" spans="1:65" s="2" customFormat="1" ht="24.2" customHeight="1">
      <c r="A177" s="33"/>
      <c r="B177" s="143"/>
      <c r="C177" s="174" t="s">
        <v>668</v>
      </c>
      <c r="D177" s="174" t="s">
        <v>168</v>
      </c>
      <c r="E177" s="175" t="s">
        <v>738</v>
      </c>
      <c r="F177" s="176" t="s">
        <v>739</v>
      </c>
      <c r="G177" s="177" t="s">
        <v>238</v>
      </c>
      <c r="H177" s="178">
        <v>32</v>
      </c>
      <c r="I177" s="179"/>
      <c r="J177" s="180">
        <f t="shared" si="15"/>
        <v>0</v>
      </c>
      <c r="K177" s="181"/>
      <c r="L177" s="34"/>
      <c r="M177" s="182" t="s">
        <v>1</v>
      </c>
      <c r="N177" s="183" t="s">
        <v>41</v>
      </c>
      <c r="O177" s="62"/>
      <c r="P177" s="184">
        <f t="shared" si="16"/>
        <v>0</v>
      </c>
      <c r="Q177" s="184">
        <v>0</v>
      </c>
      <c r="R177" s="184">
        <f t="shared" si="17"/>
        <v>0</v>
      </c>
      <c r="S177" s="184">
        <v>0</v>
      </c>
      <c r="T177" s="185">
        <f t="shared" si="18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6" t="s">
        <v>172</v>
      </c>
      <c r="AT177" s="186" t="s">
        <v>168</v>
      </c>
      <c r="AU177" s="186" t="s">
        <v>83</v>
      </c>
      <c r="AY177" s="16" t="s">
        <v>166</v>
      </c>
      <c r="BE177" s="102">
        <f t="shared" si="19"/>
        <v>0</v>
      </c>
      <c r="BF177" s="102">
        <f t="shared" si="20"/>
        <v>0</v>
      </c>
      <c r="BG177" s="102">
        <f t="shared" si="21"/>
        <v>0</v>
      </c>
      <c r="BH177" s="102">
        <f t="shared" si="22"/>
        <v>0</v>
      </c>
      <c r="BI177" s="102">
        <f t="shared" si="23"/>
        <v>0</v>
      </c>
      <c r="BJ177" s="16" t="s">
        <v>117</v>
      </c>
      <c r="BK177" s="102">
        <f t="shared" si="24"/>
        <v>0</v>
      </c>
      <c r="BL177" s="16" t="s">
        <v>172</v>
      </c>
      <c r="BM177" s="186" t="s">
        <v>740</v>
      </c>
    </row>
    <row r="178" spans="1:65" s="2" customFormat="1" ht="24.2" customHeight="1">
      <c r="A178" s="33"/>
      <c r="B178" s="143"/>
      <c r="C178" s="174" t="s">
        <v>741</v>
      </c>
      <c r="D178" s="174" t="s">
        <v>168</v>
      </c>
      <c r="E178" s="175" t="s">
        <v>742</v>
      </c>
      <c r="F178" s="176" t="s">
        <v>743</v>
      </c>
      <c r="G178" s="177" t="s">
        <v>238</v>
      </c>
      <c r="H178" s="178">
        <v>32</v>
      </c>
      <c r="I178" s="179"/>
      <c r="J178" s="180">
        <f t="shared" si="15"/>
        <v>0</v>
      </c>
      <c r="K178" s="181"/>
      <c r="L178" s="34"/>
      <c r="M178" s="182" t="s">
        <v>1</v>
      </c>
      <c r="N178" s="183" t="s">
        <v>41</v>
      </c>
      <c r="O178" s="62"/>
      <c r="P178" s="184">
        <f t="shared" si="16"/>
        <v>0</v>
      </c>
      <c r="Q178" s="184">
        <v>0</v>
      </c>
      <c r="R178" s="184">
        <f t="shared" si="17"/>
        <v>0</v>
      </c>
      <c r="S178" s="184">
        <v>0</v>
      </c>
      <c r="T178" s="185">
        <f t="shared" si="18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6" t="s">
        <v>172</v>
      </c>
      <c r="AT178" s="186" t="s">
        <v>168</v>
      </c>
      <c r="AU178" s="186" t="s">
        <v>83</v>
      </c>
      <c r="AY178" s="16" t="s">
        <v>166</v>
      </c>
      <c r="BE178" s="102">
        <f t="shared" si="19"/>
        <v>0</v>
      </c>
      <c r="BF178" s="102">
        <f t="shared" si="20"/>
        <v>0</v>
      </c>
      <c r="BG178" s="102">
        <f t="shared" si="21"/>
        <v>0</v>
      </c>
      <c r="BH178" s="102">
        <f t="shared" si="22"/>
        <v>0</v>
      </c>
      <c r="BI178" s="102">
        <f t="shared" si="23"/>
        <v>0</v>
      </c>
      <c r="BJ178" s="16" t="s">
        <v>117</v>
      </c>
      <c r="BK178" s="102">
        <f t="shared" si="24"/>
        <v>0</v>
      </c>
      <c r="BL178" s="16" t="s">
        <v>172</v>
      </c>
      <c r="BM178" s="186" t="s">
        <v>744</v>
      </c>
    </row>
    <row r="179" spans="1:65" s="2" customFormat="1" ht="16.5" customHeight="1">
      <c r="A179" s="33"/>
      <c r="B179" s="143"/>
      <c r="C179" s="174" t="s">
        <v>671</v>
      </c>
      <c r="D179" s="174" t="s">
        <v>168</v>
      </c>
      <c r="E179" s="175" t="s">
        <v>745</v>
      </c>
      <c r="F179" s="176" t="s">
        <v>746</v>
      </c>
      <c r="G179" s="177" t="s">
        <v>747</v>
      </c>
      <c r="H179" s="178">
        <v>1</v>
      </c>
      <c r="I179" s="179"/>
      <c r="J179" s="180">
        <f t="shared" si="15"/>
        <v>0</v>
      </c>
      <c r="K179" s="181"/>
      <c r="L179" s="34"/>
      <c r="M179" s="182" t="s">
        <v>1</v>
      </c>
      <c r="N179" s="183" t="s">
        <v>41</v>
      </c>
      <c r="O179" s="62"/>
      <c r="P179" s="184">
        <f t="shared" si="16"/>
        <v>0</v>
      </c>
      <c r="Q179" s="184">
        <v>0</v>
      </c>
      <c r="R179" s="184">
        <f t="shared" si="17"/>
        <v>0</v>
      </c>
      <c r="S179" s="184">
        <v>0</v>
      </c>
      <c r="T179" s="185">
        <f t="shared" si="18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6" t="s">
        <v>172</v>
      </c>
      <c r="AT179" s="186" t="s">
        <v>168</v>
      </c>
      <c r="AU179" s="186" t="s">
        <v>83</v>
      </c>
      <c r="AY179" s="16" t="s">
        <v>166</v>
      </c>
      <c r="BE179" s="102">
        <f t="shared" si="19"/>
        <v>0</v>
      </c>
      <c r="BF179" s="102">
        <f t="shared" si="20"/>
        <v>0</v>
      </c>
      <c r="BG179" s="102">
        <f t="shared" si="21"/>
        <v>0</v>
      </c>
      <c r="BH179" s="102">
        <f t="shared" si="22"/>
        <v>0</v>
      </c>
      <c r="BI179" s="102">
        <f t="shared" si="23"/>
        <v>0</v>
      </c>
      <c r="BJ179" s="16" t="s">
        <v>117</v>
      </c>
      <c r="BK179" s="102">
        <f t="shared" si="24"/>
        <v>0</v>
      </c>
      <c r="BL179" s="16" t="s">
        <v>172</v>
      </c>
      <c r="BM179" s="186" t="s">
        <v>748</v>
      </c>
    </row>
    <row r="180" spans="1:65" s="2" customFormat="1" ht="16.5" customHeight="1">
      <c r="A180" s="33"/>
      <c r="B180" s="143"/>
      <c r="C180" s="174" t="s">
        <v>749</v>
      </c>
      <c r="D180" s="174" t="s">
        <v>168</v>
      </c>
      <c r="E180" s="175" t="s">
        <v>750</v>
      </c>
      <c r="F180" s="176" t="s">
        <v>751</v>
      </c>
      <c r="G180" s="177" t="s">
        <v>238</v>
      </c>
      <c r="H180" s="178">
        <v>1</v>
      </c>
      <c r="I180" s="179"/>
      <c r="J180" s="180">
        <f t="shared" si="15"/>
        <v>0</v>
      </c>
      <c r="K180" s="181"/>
      <c r="L180" s="34"/>
      <c r="M180" s="182" t="s">
        <v>1</v>
      </c>
      <c r="N180" s="183" t="s">
        <v>41</v>
      </c>
      <c r="O180" s="62"/>
      <c r="P180" s="184">
        <f t="shared" si="16"/>
        <v>0</v>
      </c>
      <c r="Q180" s="184">
        <v>0</v>
      </c>
      <c r="R180" s="184">
        <f t="shared" si="17"/>
        <v>0</v>
      </c>
      <c r="S180" s="184">
        <v>0</v>
      </c>
      <c r="T180" s="185">
        <f t="shared" si="18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6" t="s">
        <v>172</v>
      </c>
      <c r="AT180" s="186" t="s">
        <v>168</v>
      </c>
      <c r="AU180" s="186" t="s">
        <v>83</v>
      </c>
      <c r="AY180" s="16" t="s">
        <v>166</v>
      </c>
      <c r="BE180" s="102">
        <f t="shared" si="19"/>
        <v>0</v>
      </c>
      <c r="BF180" s="102">
        <f t="shared" si="20"/>
        <v>0</v>
      </c>
      <c r="BG180" s="102">
        <f t="shared" si="21"/>
        <v>0</v>
      </c>
      <c r="BH180" s="102">
        <f t="shared" si="22"/>
        <v>0</v>
      </c>
      <c r="BI180" s="102">
        <f t="shared" si="23"/>
        <v>0</v>
      </c>
      <c r="BJ180" s="16" t="s">
        <v>117</v>
      </c>
      <c r="BK180" s="102">
        <f t="shared" si="24"/>
        <v>0</v>
      </c>
      <c r="BL180" s="16" t="s">
        <v>172</v>
      </c>
      <c r="BM180" s="186" t="s">
        <v>752</v>
      </c>
    </row>
    <row r="181" spans="1:65" s="2" customFormat="1" ht="16.5" customHeight="1">
      <c r="A181" s="33"/>
      <c r="B181" s="143"/>
      <c r="C181" s="174" t="s">
        <v>674</v>
      </c>
      <c r="D181" s="174" t="s">
        <v>168</v>
      </c>
      <c r="E181" s="175" t="s">
        <v>753</v>
      </c>
      <c r="F181" s="176" t="s">
        <v>754</v>
      </c>
      <c r="G181" s="177" t="s">
        <v>747</v>
      </c>
      <c r="H181" s="178">
        <v>1</v>
      </c>
      <c r="I181" s="179"/>
      <c r="J181" s="180">
        <f t="shared" si="15"/>
        <v>0</v>
      </c>
      <c r="K181" s="181"/>
      <c r="L181" s="34"/>
      <c r="M181" s="182" t="s">
        <v>1</v>
      </c>
      <c r="N181" s="183" t="s">
        <v>41</v>
      </c>
      <c r="O181" s="62"/>
      <c r="P181" s="184">
        <f t="shared" si="16"/>
        <v>0</v>
      </c>
      <c r="Q181" s="184">
        <v>0</v>
      </c>
      <c r="R181" s="184">
        <f t="shared" si="17"/>
        <v>0</v>
      </c>
      <c r="S181" s="184">
        <v>0</v>
      </c>
      <c r="T181" s="185">
        <f t="shared" si="18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6" t="s">
        <v>172</v>
      </c>
      <c r="AT181" s="186" t="s">
        <v>168</v>
      </c>
      <c r="AU181" s="186" t="s">
        <v>83</v>
      </c>
      <c r="AY181" s="16" t="s">
        <v>166</v>
      </c>
      <c r="BE181" s="102">
        <f t="shared" si="19"/>
        <v>0</v>
      </c>
      <c r="BF181" s="102">
        <f t="shared" si="20"/>
        <v>0</v>
      </c>
      <c r="BG181" s="102">
        <f t="shared" si="21"/>
        <v>0</v>
      </c>
      <c r="BH181" s="102">
        <f t="shared" si="22"/>
        <v>0</v>
      </c>
      <c r="BI181" s="102">
        <f t="shared" si="23"/>
        <v>0</v>
      </c>
      <c r="BJ181" s="16" t="s">
        <v>117</v>
      </c>
      <c r="BK181" s="102">
        <f t="shared" si="24"/>
        <v>0</v>
      </c>
      <c r="BL181" s="16" t="s">
        <v>172</v>
      </c>
      <c r="BM181" s="186" t="s">
        <v>755</v>
      </c>
    </row>
    <row r="182" spans="1:65" s="2" customFormat="1" ht="16.5" customHeight="1">
      <c r="A182" s="33"/>
      <c r="B182" s="143"/>
      <c r="C182" s="174" t="s">
        <v>756</v>
      </c>
      <c r="D182" s="174" t="s">
        <v>168</v>
      </c>
      <c r="E182" s="175" t="s">
        <v>757</v>
      </c>
      <c r="F182" s="176" t="s">
        <v>758</v>
      </c>
      <c r="G182" s="177" t="s">
        <v>238</v>
      </c>
      <c r="H182" s="178">
        <v>1</v>
      </c>
      <c r="I182" s="179"/>
      <c r="J182" s="180">
        <f t="shared" si="15"/>
        <v>0</v>
      </c>
      <c r="K182" s="181"/>
      <c r="L182" s="34"/>
      <c r="M182" s="182" t="s">
        <v>1</v>
      </c>
      <c r="N182" s="183" t="s">
        <v>41</v>
      </c>
      <c r="O182" s="62"/>
      <c r="P182" s="184">
        <f t="shared" si="16"/>
        <v>0</v>
      </c>
      <c r="Q182" s="184">
        <v>0</v>
      </c>
      <c r="R182" s="184">
        <f t="shared" si="17"/>
        <v>0</v>
      </c>
      <c r="S182" s="184">
        <v>0</v>
      </c>
      <c r="T182" s="185">
        <f t="shared" si="18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6" t="s">
        <v>172</v>
      </c>
      <c r="AT182" s="186" t="s">
        <v>168</v>
      </c>
      <c r="AU182" s="186" t="s">
        <v>83</v>
      </c>
      <c r="AY182" s="16" t="s">
        <v>166</v>
      </c>
      <c r="BE182" s="102">
        <f t="shared" si="19"/>
        <v>0</v>
      </c>
      <c r="BF182" s="102">
        <f t="shared" si="20"/>
        <v>0</v>
      </c>
      <c r="BG182" s="102">
        <f t="shared" si="21"/>
        <v>0</v>
      </c>
      <c r="BH182" s="102">
        <f t="shared" si="22"/>
        <v>0</v>
      </c>
      <c r="BI182" s="102">
        <f t="shared" si="23"/>
        <v>0</v>
      </c>
      <c r="BJ182" s="16" t="s">
        <v>117</v>
      </c>
      <c r="BK182" s="102">
        <f t="shared" si="24"/>
        <v>0</v>
      </c>
      <c r="BL182" s="16" t="s">
        <v>172</v>
      </c>
      <c r="BM182" s="186" t="s">
        <v>759</v>
      </c>
    </row>
    <row r="183" spans="1:65" s="2" customFormat="1" ht="21.75" customHeight="1">
      <c r="A183" s="33"/>
      <c r="B183" s="143"/>
      <c r="C183" s="174" t="s">
        <v>429</v>
      </c>
      <c r="D183" s="174" t="s">
        <v>168</v>
      </c>
      <c r="E183" s="175" t="s">
        <v>760</v>
      </c>
      <c r="F183" s="176" t="s">
        <v>761</v>
      </c>
      <c r="G183" s="177" t="s">
        <v>238</v>
      </c>
      <c r="H183" s="178">
        <v>1</v>
      </c>
      <c r="I183" s="179"/>
      <c r="J183" s="180">
        <f t="shared" si="15"/>
        <v>0</v>
      </c>
      <c r="K183" s="181"/>
      <c r="L183" s="34"/>
      <c r="M183" s="182" t="s">
        <v>1</v>
      </c>
      <c r="N183" s="183" t="s">
        <v>41</v>
      </c>
      <c r="O183" s="62"/>
      <c r="P183" s="184">
        <f t="shared" si="16"/>
        <v>0</v>
      </c>
      <c r="Q183" s="184">
        <v>0</v>
      </c>
      <c r="R183" s="184">
        <f t="shared" si="17"/>
        <v>0</v>
      </c>
      <c r="S183" s="184">
        <v>0</v>
      </c>
      <c r="T183" s="185">
        <f t="shared" si="18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6" t="s">
        <v>172</v>
      </c>
      <c r="AT183" s="186" t="s">
        <v>168</v>
      </c>
      <c r="AU183" s="186" t="s">
        <v>83</v>
      </c>
      <c r="AY183" s="16" t="s">
        <v>166</v>
      </c>
      <c r="BE183" s="102">
        <f t="shared" si="19"/>
        <v>0</v>
      </c>
      <c r="BF183" s="102">
        <f t="shared" si="20"/>
        <v>0</v>
      </c>
      <c r="BG183" s="102">
        <f t="shared" si="21"/>
        <v>0</v>
      </c>
      <c r="BH183" s="102">
        <f t="shared" si="22"/>
        <v>0</v>
      </c>
      <c r="BI183" s="102">
        <f t="shared" si="23"/>
        <v>0</v>
      </c>
      <c r="BJ183" s="16" t="s">
        <v>117</v>
      </c>
      <c r="BK183" s="102">
        <f t="shared" si="24"/>
        <v>0</v>
      </c>
      <c r="BL183" s="16" t="s">
        <v>172</v>
      </c>
      <c r="BM183" s="186" t="s">
        <v>762</v>
      </c>
    </row>
    <row r="184" spans="1:65" s="2" customFormat="1" ht="21.75" customHeight="1">
      <c r="A184" s="33"/>
      <c r="B184" s="143"/>
      <c r="C184" s="174" t="s">
        <v>763</v>
      </c>
      <c r="D184" s="174" t="s">
        <v>168</v>
      </c>
      <c r="E184" s="175" t="s">
        <v>764</v>
      </c>
      <c r="F184" s="176" t="s">
        <v>765</v>
      </c>
      <c r="G184" s="177" t="s">
        <v>238</v>
      </c>
      <c r="H184" s="178">
        <v>1</v>
      </c>
      <c r="I184" s="179"/>
      <c r="J184" s="180">
        <f t="shared" si="15"/>
        <v>0</v>
      </c>
      <c r="K184" s="181"/>
      <c r="L184" s="34"/>
      <c r="M184" s="182" t="s">
        <v>1</v>
      </c>
      <c r="N184" s="183" t="s">
        <v>41</v>
      </c>
      <c r="O184" s="62"/>
      <c r="P184" s="184">
        <f t="shared" si="16"/>
        <v>0</v>
      </c>
      <c r="Q184" s="184">
        <v>0</v>
      </c>
      <c r="R184" s="184">
        <f t="shared" si="17"/>
        <v>0</v>
      </c>
      <c r="S184" s="184">
        <v>0</v>
      </c>
      <c r="T184" s="185">
        <f t="shared" si="18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6" t="s">
        <v>172</v>
      </c>
      <c r="AT184" s="186" t="s">
        <v>168</v>
      </c>
      <c r="AU184" s="186" t="s">
        <v>83</v>
      </c>
      <c r="AY184" s="16" t="s">
        <v>166</v>
      </c>
      <c r="BE184" s="102">
        <f t="shared" si="19"/>
        <v>0</v>
      </c>
      <c r="BF184" s="102">
        <f t="shared" si="20"/>
        <v>0</v>
      </c>
      <c r="BG184" s="102">
        <f t="shared" si="21"/>
        <v>0</v>
      </c>
      <c r="BH184" s="102">
        <f t="shared" si="22"/>
        <v>0</v>
      </c>
      <c r="BI184" s="102">
        <f t="shared" si="23"/>
        <v>0</v>
      </c>
      <c r="BJ184" s="16" t="s">
        <v>117</v>
      </c>
      <c r="BK184" s="102">
        <f t="shared" si="24"/>
        <v>0</v>
      </c>
      <c r="BL184" s="16" t="s">
        <v>172</v>
      </c>
      <c r="BM184" s="186" t="s">
        <v>766</v>
      </c>
    </row>
    <row r="185" spans="1:65" s="2" customFormat="1" ht="16.5" customHeight="1">
      <c r="A185" s="33"/>
      <c r="B185" s="143"/>
      <c r="C185" s="174" t="s">
        <v>679</v>
      </c>
      <c r="D185" s="174" t="s">
        <v>168</v>
      </c>
      <c r="E185" s="175" t="s">
        <v>767</v>
      </c>
      <c r="F185" s="176" t="s">
        <v>768</v>
      </c>
      <c r="G185" s="177" t="s">
        <v>238</v>
      </c>
      <c r="H185" s="178">
        <v>1</v>
      </c>
      <c r="I185" s="179"/>
      <c r="J185" s="180">
        <f t="shared" si="15"/>
        <v>0</v>
      </c>
      <c r="K185" s="181"/>
      <c r="L185" s="34"/>
      <c r="M185" s="182" t="s">
        <v>1</v>
      </c>
      <c r="N185" s="183" t="s">
        <v>41</v>
      </c>
      <c r="O185" s="62"/>
      <c r="P185" s="184">
        <f t="shared" si="16"/>
        <v>0</v>
      </c>
      <c r="Q185" s="184">
        <v>0</v>
      </c>
      <c r="R185" s="184">
        <f t="shared" si="17"/>
        <v>0</v>
      </c>
      <c r="S185" s="184">
        <v>0</v>
      </c>
      <c r="T185" s="185">
        <f t="shared" si="18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6" t="s">
        <v>172</v>
      </c>
      <c r="AT185" s="186" t="s">
        <v>168</v>
      </c>
      <c r="AU185" s="186" t="s">
        <v>83</v>
      </c>
      <c r="AY185" s="16" t="s">
        <v>166</v>
      </c>
      <c r="BE185" s="102">
        <f t="shared" si="19"/>
        <v>0</v>
      </c>
      <c r="BF185" s="102">
        <f t="shared" si="20"/>
        <v>0</v>
      </c>
      <c r="BG185" s="102">
        <f t="shared" si="21"/>
        <v>0</v>
      </c>
      <c r="BH185" s="102">
        <f t="shared" si="22"/>
        <v>0</v>
      </c>
      <c r="BI185" s="102">
        <f t="shared" si="23"/>
        <v>0</v>
      </c>
      <c r="BJ185" s="16" t="s">
        <v>117</v>
      </c>
      <c r="BK185" s="102">
        <f t="shared" si="24"/>
        <v>0</v>
      </c>
      <c r="BL185" s="16" t="s">
        <v>172</v>
      </c>
      <c r="BM185" s="186" t="s">
        <v>769</v>
      </c>
    </row>
    <row r="186" spans="1:65" s="2" customFormat="1" ht="16.5" customHeight="1">
      <c r="A186" s="33"/>
      <c r="B186" s="143"/>
      <c r="C186" s="174" t="s">
        <v>770</v>
      </c>
      <c r="D186" s="174" t="s">
        <v>168</v>
      </c>
      <c r="E186" s="175" t="s">
        <v>771</v>
      </c>
      <c r="F186" s="176" t="s">
        <v>772</v>
      </c>
      <c r="G186" s="177" t="s">
        <v>238</v>
      </c>
      <c r="H186" s="178">
        <v>1</v>
      </c>
      <c r="I186" s="179"/>
      <c r="J186" s="180">
        <f t="shared" si="15"/>
        <v>0</v>
      </c>
      <c r="K186" s="181"/>
      <c r="L186" s="34"/>
      <c r="M186" s="182" t="s">
        <v>1</v>
      </c>
      <c r="N186" s="183" t="s">
        <v>41</v>
      </c>
      <c r="O186" s="62"/>
      <c r="P186" s="184">
        <f t="shared" si="16"/>
        <v>0</v>
      </c>
      <c r="Q186" s="184">
        <v>0</v>
      </c>
      <c r="R186" s="184">
        <f t="shared" si="17"/>
        <v>0</v>
      </c>
      <c r="S186" s="184">
        <v>0</v>
      </c>
      <c r="T186" s="185">
        <f t="shared" si="18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6" t="s">
        <v>172</v>
      </c>
      <c r="AT186" s="186" t="s">
        <v>168</v>
      </c>
      <c r="AU186" s="186" t="s">
        <v>83</v>
      </c>
      <c r="AY186" s="16" t="s">
        <v>166</v>
      </c>
      <c r="BE186" s="102">
        <f t="shared" si="19"/>
        <v>0</v>
      </c>
      <c r="BF186" s="102">
        <f t="shared" si="20"/>
        <v>0</v>
      </c>
      <c r="BG186" s="102">
        <f t="shared" si="21"/>
        <v>0</v>
      </c>
      <c r="BH186" s="102">
        <f t="shared" si="22"/>
        <v>0</v>
      </c>
      <c r="BI186" s="102">
        <f t="shared" si="23"/>
        <v>0</v>
      </c>
      <c r="BJ186" s="16" t="s">
        <v>117</v>
      </c>
      <c r="BK186" s="102">
        <f t="shared" si="24"/>
        <v>0</v>
      </c>
      <c r="BL186" s="16" t="s">
        <v>172</v>
      </c>
      <c r="BM186" s="186" t="s">
        <v>773</v>
      </c>
    </row>
    <row r="187" spans="1:65" s="2" customFormat="1" ht="49.9" customHeight="1">
      <c r="A187" s="33"/>
      <c r="B187" s="34"/>
      <c r="C187" s="33"/>
      <c r="D187" s="33"/>
      <c r="E187" s="164" t="s">
        <v>386</v>
      </c>
      <c r="F187" s="164" t="s">
        <v>387</v>
      </c>
      <c r="G187" s="33"/>
      <c r="H187" s="33"/>
      <c r="I187" s="33"/>
      <c r="J187" s="140">
        <f t="shared" ref="J187:J192" si="25">BK187</f>
        <v>0</v>
      </c>
      <c r="K187" s="33"/>
      <c r="L187" s="34"/>
      <c r="M187" s="216"/>
      <c r="N187" s="217"/>
      <c r="O187" s="62"/>
      <c r="P187" s="62"/>
      <c r="Q187" s="62"/>
      <c r="R187" s="62"/>
      <c r="S187" s="62"/>
      <c r="T187" s="6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74</v>
      </c>
      <c r="AU187" s="16" t="s">
        <v>75</v>
      </c>
      <c r="AY187" s="16" t="s">
        <v>388</v>
      </c>
      <c r="BK187" s="102">
        <f>SUM(BK188:BK192)</f>
        <v>0</v>
      </c>
    </row>
    <row r="188" spans="1:65" s="2" customFormat="1" ht="16.350000000000001" customHeight="1">
      <c r="A188" s="33"/>
      <c r="B188" s="34"/>
      <c r="C188" s="218" t="s">
        <v>1</v>
      </c>
      <c r="D188" s="218" t="s">
        <v>168</v>
      </c>
      <c r="E188" s="219" t="s">
        <v>1</v>
      </c>
      <c r="F188" s="220" t="s">
        <v>1</v>
      </c>
      <c r="G188" s="221" t="s">
        <v>1</v>
      </c>
      <c r="H188" s="222"/>
      <c r="I188" s="223"/>
      <c r="J188" s="224">
        <f t="shared" si="25"/>
        <v>0</v>
      </c>
      <c r="K188" s="225"/>
      <c r="L188" s="34"/>
      <c r="M188" s="226" t="s">
        <v>1</v>
      </c>
      <c r="N188" s="227" t="s">
        <v>41</v>
      </c>
      <c r="O188" s="62"/>
      <c r="P188" s="62"/>
      <c r="Q188" s="62"/>
      <c r="R188" s="62"/>
      <c r="S188" s="62"/>
      <c r="T188" s="6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388</v>
      </c>
      <c r="AU188" s="16" t="s">
        <v>83</v>
      </c>
      <c r="AY188" s="16" t="s">
        <v>388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117</v>
      </c>
      <c r="BK188" s="102">
        <f>I188*H188</f>
        <v>0</v>
      </c>
    </row>
    <row r="189" spans="1:65" s="2" customFormat="1" ht="16.350000000000001" customHeight="1">
      <c r="A189" s="33"/>
      <c r="B189" s="34"/>
      <c r="C189" s="218" t="s">
        <v>1</v>
      </c>
      <c r="D189" s="218" t="s">
        <v>168</v>
      </c>
      <c r="E189" s="219" t="s">
        <v>1</v>
      </c>
      <c r="F189" s="220" t="s">
        <v>1</v>
      </c>
      <c r="G189" s="221" t="s">
        <v>1</v>
      </c>
      <c r="H189" s="222"/>
      <c r="I189" s="223"/>
      <c r="J189" s="224">
        <f t="shared" si="25"/>
        <v>0</v>
      </c>
      <c r="K189" s="225"/>
      <c r="L189" s="34"/>
      <c r="M189" s="226" t="s">
        <v>1</v>
      </c>
      <c r="N189" s="227" t="s">
        <v>41</v>
      </c>
      <c r="O189" s="62"/>
      <c r="P189" s="62"/>
      <c r="Q189" s="62"/>
      <c r="R189" s="62"/>
      <c r="S189" s="62"/>
      <c r="T189" s="6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388</v>
      </c>
      <c r="AU189" s="16" t="s">
        <v>83</v>
      </c>
      <c r="AY189" s="16" t="s">
        <v>388</v>
      </c>
      <c r="BE189" s="102">
        <f>IF(N189="základná",J189,0)</f>
        <v>0</v>
      </c>
      <c r="BF189" s="102">
        <f>IF(N189="znížená",J189,0)</f>
        <v>0</v>
      </c>
      <c r="BG189" s="102">
        <f>IF(N189="zákl. prenesená",J189,0)</f>
        <v>0</v>
      </c>
      <c r="BH189" s="102">
        <f>IF(N189="zníž. prenesená",J189,0)</f>
        <v>0</v>
      </c>
      <c r="BI189" s="102">
        <f>IF(N189="nulová",J189,0)</f>
        <v>0</v>
      </c>
      <c r="BJ189" s="16" t="s">
        <v>117</v>
      </c>
      <c r="BK189" s="102">
        <f>I189*H189</f>
        <v>0</v>
      </c>
    </row>
    <row r="190" spans="1:65" s="2" customFormat="1" ht="16.350000000000001" customHeight="1">
      <c r="A190" s="33"/>
      <c r="B190" s="34"/>
      <c r="C190" s="218" t="s">
        <v>1</v>
      </c>
      <c r="D190" s="218" t="s">
        <v>168</v>
      </c>
      <c r="E190" s="219" t="s">
        <v>1</v>
      </c>
      <c r="F190" s="220" t="s">
        <v>1</v>
      </c>
      <c r="G190" s="221" t="s">
        <v>1</v>
      </c>
      <c r="H190" s="222"/>
      <c r="I190" s="223"/>
      <c r="J190" s="224">
        <f t="shared" si="25"/>
        <v>0</v>
      </c>
      <c r="K190" s="225"/>
      <c r="L190" s="34"/>
      <c r="M190" s="226" t="s">
        <v>1</v>
      </c>
      <c r="N190" s="227" t="s">
        <v>41</v>
      </c>
      <c r="O190" s="62"/>
      <c r="P190" s="62"/>
      <c r="Q190" s="62"/>
      <c r="R190" s="62"/>
      <c r="S190" s="62"/>
      <c r="T190" s="6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388</v>
      </c>
      <c r="AU190" s="16" t="s">
        <v>83</v>
      </c>
      <c r="AY190" s="16" t="s">
        <v>388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6" t="s">
        <v>117</v>
      </c>
      <c r="BK190" s="102">
        <f>I190*H190</f>
        <v>0</v>
      </c>
    </row>
    <row r="191" spans="1:65" s="2" customFormat="1" ht="16.350000000000001" customHeight="1">
      <c r="A191" s="33"/>
      <c r="B191" s="34"/>
      <c r="C191" s="218" t="s">
        <v>1</v>
      </c>
      <c r="D191" s="218" t="s">
        <v>168</v>
      </c>
      <c r="E191" s="219" t="s">
        <v>1</v>
      </c>
      <c r="F191" s="220" t="s">
        <v>1</v>
      </c>
      <c r="G191" s="221" t="s">
        <v>1</v>
      </c>
      <c r="H191" s="222"/>
      <c r="I191" s="223"/>
      <c r="J191" s="224">
        <f t="shared" si="25"/>
        <v>0</v>
      </c>
      <c r="K191" s="225"/>
      <c r="L191" s="34"/>
      <c r="M191" s="226" t="s">
        <v>1</v>
      </c>
      <c r="N191" s="227" t="s">
        <v>41</v>
      </c>
      <c r="O191" s="62"/>
      <c r="P191" s="62"/>
      <c r="Q191" s="62"/>
      <c r="R191" s="62"/>
      <c r="S191" s="62"/>
      <c r="T191" s="6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388</v>
      </c>
      <c r="AU191" s="16" t="s">
        <v>83</v>
      </c>
      <c r="AY191" s="16" t="s">
        <v>388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117</v>
      </c>
      <c r="BK191" s="102">
        <f>I191*H191</f>
        <v>0</v>
      </c>
    </row>
    <row r="192" spans="1:65" s="2" customFormat="1" ht="16.350000000000001" customHeight="1">
      <c r="A192" s="33"/>
      <c r="B192" s="34"/>
      <c r="C192" s="218" t="s">
        <v>1</v>
      </c>
      <c r="D192" s="218" t="s">
        <v>168</v>
      </c>
      <c r="E192" s="219" t="s">
        <v>1</v>
      </c>
      <c r="F192" s="220" t="s">
        <v>1</v>
      </c>
      <c r="G192" s="221" t="s">
        <v>1</v>
      </c>
      <c r="H192" s="222"/>
      <c r="I192" s="223"/>
      <c r="J192" s="224">
        <f t="shared" si="25"/>
        <v>0</v>
      </c>
      <c r="K192" s="225"/>
      <c r="L192" s="34"/>
      <c r="M192" s="226" t="s">
        <v>1</v>
      </c>
      <c r="N192" s="227" t="s">
        <v>41</v>
      </c>
      <c r="O192" s="228"/>
      <c r="P192" s="228"/>
      <c r="Q192" s="228"/>
      <c r="R192" s="228"/>
      <c r="S192" s="228"/>
      <c r="T192" s="229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388</v>
      </c>
      <c r="AU192" s="16" t="s">
        <v>83</v>
      </c>
      <c r="AY192" s="16" t="s">
        <v>388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6" t="s">
        <v>117</v>
      </c>
      <c r="BK192" s="102">
        <f>I192*H192</f>
        <v>0</v>
      </c>
    </row>
    <row r="193" spans="1:31" s="2" customFormat="1" ht="6.95" customHeight="1">
      <c r="A193" s="33"/>
      <c r="B193" s="51"/>
      <c r="C193" s="52"/>
      <c r="D193" s="52"/>
      <c r="E193" s="52"/>
      <c r="F193" s="52"/>
      <c r="G193" s="52"/>
      <c r="H193" s="52"/>
      <c r="I193" s="52"/>
      <c r="J193" s="52"/>
      <c r="K193" s="52"/>
      <c r="L193" s="34"/>
      <c r="M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</row>
  </sheetData>
  <autoFilter ref="C127:K192" xr:uid="{00000000-0009-0000-0000-000007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88:D193" xr:uid="{00000000-0002-0000-0700-000000000000}">
      <formula1>"K, M"</formula1>
    </dataValidation>
    <dataValidation type="list" allowBlank="1" showInputMessage="1" showErrorMessage="1" error="Povolené sú hodnoty základná, znížená, nulová." sqref="N188:N193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98A3-91F6-456F-AD1B-5328969A34E7}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20</vt:i4>
      </vt:variant>
    </vt:vector>
  </HeadingPairs>
  <TitlesOfParts>
    <vt:vector size="31" baseType="lpstr">
      <vt:lpstr>Rekapitulácia stavby</vt:lpstr>
      <vt:lpstr>01 - ČASŤ 01</vt:lpstr>
      <vt:lpstr>02 - ČASŤ 02</vt:lpstr>
      <vt:lpstr>03 - ČASŤ 03</vt:lpstr>
      <vt:lpstr>04 - ČASŤ 04</vt:lpstr>
      <vt:lpstr>05 - ČASŤ 05 - DETSKÉ IHR...</vt:lpstr>
      <vt:lpstr>06 - ČASŤ 06 - VÝSADBA ST...</vt:lpstr>
      <vt:lpstr>07 - ČASŤ 07 - VEREJNÉ OS...</vt:lpstr>
      <vt:lpstr>Hárok1</vt:lpstr>
      <vt:lpstr>08 - VEDĽAJŠIE ROZPOČTOVÉ...</vt:lpstr>
      <vt:lpstr>Zoznam figúr</vt:lpstr>
      <vt:lpstr>'01 - ČASŤ 01'!Názvy_tlače</vt:lpstr>
      <vt:lpstr>'02 - ČASŤ 02'!Názvy_tlače</vt:lpstr>
      <vt:lpstr>'03 - ČASŤ 03'!Názvy_tlače</vt:lpstr>
      <vt:lpstr>'04 - ČASŤ 04'!Názvy_tlače</vt:lpstr>
      <vt:lpstr>'05 - ČASŤ 05 - DETSKÉ IHR...'!Názvy_tlače</vt:lpstr>
      <vt:lpstr>'06 - ČASŤ 06 - VÝSADBA ST...'!Názvy_tlače</vt:lpstr>
      <vt:lpstr>'07 - ČASŤ 07 - VEREJNÉ OS...'!Názvy_tlače</vt:lpstr>
      <vt:lpstr>'08 - VEDĽAJŠIE ROZPOČTOVÉ...'!Názvy_tlače</vt:lpstr>
      <vt:lpstr>'Rekapitulácia stavby'!Názvy_tlače</vt:lpstr>
      <vt:lpstr>'Zoznam figúr'!Názvy_tlače</vt:lpstr>
      <vt:lpstr>'01 - ČASŤ 01'!Oblasť_tlače</vt:lpstr>
      <vt:lpstr>'02 - ČASŤ 02'!Oblasť_tlače</vt:lpstr>
      <vt:lpstr>'03 - ČASŤ 03'!Oblasť_tlače</vt:lpstr>
      <vt:lpstr>'04 - ČASŤ 04'!Oblasť_tlače</vt:lpstr>
      <vt:lpstr>'05 - ČASŤ 05 - DETSKÉ IHR...'!Oblasť_tlače</vt:lpstr>
      <vt:lpstr>'06 - ČASŤ 06 - VÝSADBA ST...'!Oblasť_tlače</vt:lpstr>
      <vt:lpstr>'07 - ČASŤ 07 - VEREJNÉ OS...'!Oblasť_tlače</vt:lpstr>
      <vt:lpstr>'08 - VEDĽAJŠIE ROZPOČTOVÉ...'!Oblasť_tlače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DESKTOP-G3GHAK0\Používateľ</dc:creator>
  <cp:lastModifiedBy>Sokolová Eva</cp:lastModifiedBy>
  <dcterms:created xsi:type="dcterms:W3CDTF">2022-03-10T10:25:52Z</dcterms:created>
  <dcterms:modified xsi:type="dcterms:W3CDTF">2023-01-10T13:02:16Z</dcterms:modified>
</cp:coreProperties>
</file>