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!!! práca !!!\FIRSTA spol. s r.o\ZÁKAZKY !!!\CP 2023\CP 005-23-Mesto Skalica- Aktualizácia hasiči\FINAL\"/>
    </mc:Choice>
  </mc:AlternateContent>
  <xr:revisionPtr revIDLastSave="0" documentId="13_ncr:1_{D3863C2D-90E1-42FC-9974-CA8AA65CDF2A}" xr6:coauthVersionLast="47" xr6:coauthVersionMax="47" xr10:uidLastSave="{00000000-0000-0000-0000-000000000000}"/>
  <bookViews>
    <workbookView xWindow="3336" yWindow="804" windowWidth="36408" windowHeight="23076" xr2:uid="{00000000-000D-0000-FFFF-FFFF00000000}"/>
  </bookViews>
  <sheets>
    <sheet name="Rekapitulácia stavby" sheetId="1" r:id="rId1"/>
    <sheet name="SO 01 - Zateplenie fasády" sheetId="2" r:id="rId2"/>
    <sheet name="SO 02 - Zateplenie ploche..." sheetId="3" r:id="rId3"/>
    <sheet name="SO 03 - Zateplenie stropu" sheetId="4" r:id="rId4"/>
    <sheet name="SO 04 - Výmena okien" sheetId="5" r:id="rId5"/>
    <sheet name="SO 05 - Zdravotechnika - ..." sheetId="6" r:id="rId6"/>
    <sheet name="SO 06 - Vykurovanie" sheetId="7" r:id="rId7"/>
  </sheets>
  <definedNames>
    <definedName name="_xlnm._FilterDatabase" localSheetId="1" hidden="1">'SO 01 - Zateplenie fasády'!$C$123:$K$191</definedName>
    <definedName name="_xlnm._FilterDatabase" localSheetId="2" hidden="1">'SO 02 - Zateplenie ploche...'!$C$121:$K$167</definedName>
    <definedName name="_xlnm._FilterDatabase" localSheetId="3" hidden="1">'SO 03 - Zateplenie stropu'!$C$118:$K$128</definedName>
    <definedName name="_xlnm._FilterDatabase" localSheetId="4" hidden="1">'SO 04 - Výmena okien'!$C$124:$K$169</definedName>
    <definedName name="_xlnm._FilterDatabase" localSheetId="5" hidden="1">'SO 05 - Zdravotechnika - ...'!$C$123:$K$163</definedName>
    <definedName name="_xlnm._FilterDatabase" localSheetId="6" hidden="1">'SO 06 - Vykurovanie'!$C$130:$K$228</definedName>
    <definedName name="_xlnm.Print_Titles" localSheetId="0">'Rekapitulácia stavby'!$92:$92</definedName>
    <definedName name="_xlnm.Print_Titles" localSheetId="1">'SO 01 - Zateplenie fasády'!$123:$123</definedName>
    <definedName name="_xlnm.Print_Titles" localSheetId="2">'SO 02 - Zateplenie ploche...'!$121:$121</definedName>
    <definedName name="_xlnm.Print_Titles" localSheetId="3">'SO 03 - Zateplenie stropu'!$118:$118</definedName>
    <definedName name="_xlnm.Print_Titles" localSheetId="4">'SO 04 - Výmena okien'!$124:$124</definedName>
    <definedName name="_xlnm.Print_Titles" localSheetId="5">'SO 05 - Zdravotechnika - ...'!$123:$123</definedName>
    <definedName name="_xlnm.Print_Titles" localSheetId="6">'SO 06 - Vykurovanie'!$130:$130</definedName>
    <definedName name="_xlnm.Print_Area" localSheetId="0">'Rekapitulácia stavby'!$D$4:$AO$76,'Rekapitulácia stavby'!$C$82:$AQ$101</definedName>
    <definedName name="_xlnm.Print_Area" localSheetId="1">'SO 01 - Zateplenie fasády'!$C$4:$J$76,'SO 01 - Zateplenie fasády'!$C$111:$J$191</definedName>
    <definedName name="_xlnm.Print_Area" localSheetId="2">'SO 02 - Zateplenie ploche...'!$C$4:$J$76,'SO 02 - Zateplenie ploche...'!$C$109:$J$167</definedName>
    <definedName name="_xlnm.Print_Area" localSheetId="3">'SO 03 - Zateplenie stropu'!$C$4:$J$76,'SO 03 - Zateplenie stropu'!$C$106:$J$128</definedName>
    <definedName name="_xlnm.Print_Area" localSheetId="4">'SO 04 - Výmena okien'!$C$4:$J$76,'SO 04 - Výmena okien'!$C$112:$J$169</definedName>
    <definedName name="_xlnm.Print_Area" localSheetId="5">'SO 05 - Zdravotechnika - ...'!$C$4:$J$76,'SO 05 - Zdravotechnika - ...'!$C$111:$J$163</definedName>
    <definedName name="_xlnm.Print_Area" localSheetId="6">'SO 06 - Vykurovanie'!$C$4:$J$76,'SO 06 - Vykurovanie'!$C$118:$J$228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T133" i="7"/>
  <c r="R134" i="7"/>
  <c r="R133" i="7"/>
  <c r="P134" i="7"/>
  <c r="P133" i="7"/>
  <c r="J128" i="7"/>
  <c r="J127" i="7"/>
  <c r="F127" i="7"/>
  <c r="F125" i="7"/>
  <c r="E123" i="7"/>
  <c r="J92" i="7"/>
  <c r="J91" i="7"/>
  <c r="F91" i="7"/>
  <c r="F89" i="7"/>
  <c r="E87" i="7"/>
  <c r="J18" i="7"/>
  <c r="E18" i="7"/>
  <c r="F92" i="7" s="1"/>
  <c r="J17" i="7"/>
  <c r="J12" i="7"/>
  <c r="J89" i="7"/>
  <c r="E7" i="7"/>
  <c r="E121" i="7"/>
  <c r="J37" i="6"/>
  <c r="J36" i="6"/>
  <c r="AY99" i="1" s="1"/>
  <c r="J35" i="6"/>
  <c r="AX99" i="1"/>
  <c r="BI163" i="6"/>
  <c r="BH163" i="6"/>
  <c r="BG163" i="6"/>
  <c r="BE163" i="6"/>
  <c r="T163" i="6"/>
  <c r="T162" i="6"/>
  <c r="T161" i="6"/>
  <c r="R163" i="6"/>
  <c r="R162" i="6"/>
  <c r="R161" i="6" s="1"/>
  <c r="P163" i="6"/>
  <c r="P162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 s="1"/>
  <c r="J17" i="6"/>
  <c r="J12" i="6"/>
  <c r="J89" i="6"/>
  <c r="E7" i="6"/>
  <c r="E85" i="6"/>
  <c r="J37" i="5"/>
  <c r="J36" i="5"/>
  <c r="AY98" i="1" s="1"/>
  <c r="J35" i="5"/>
  <c r="AX98" i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/>
  <c r="J17" i="5"/>
  <c r="J12" i="5"/>
  <c r="J89" i="5" s="1"/>
  <c r="E7" i="5"/>
  <c r="E115" i="5" s="1"/>
  <c r="J37" i="4"/>
  <c r="J36" i="4"/>
  <c r="AY97" i="1"/>
  <c r="J35" i="4"/>
  <c r="AX97" i="1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J33" i="4" s="1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 s="1"/>
  <c r="J17" i="4"/>
  <c r="J12" i="4"/>
  <c r="J113" i="4"/>
  <c r="E7" i="4"/>
  <c r="E109" i="4" s="1"/>
  <c r="J37" i="3"/>
  <c r="J36" i="3"/>
  <c r="AY96" i="1"/>
  <c r="J35" i="3"/>
  <c r="AX96" i="1" s="1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/>
  <c r="J17" i="3"/>
  <c r="J12" i="3"/>
  <c r="J116" i="3" s="1"/>
  <c r="E7" i="3"/>
  <c r="E112" i="3" s="1"/>
  <c r="J187" i="2"/>
  <c r="J37" i="2"/>
  <c r="J36" i="2"/>
  <c r="AY95" i="1" s="1"/>
  <c r="J35" i="2"/>
  <c r="AX95" i="1" s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J102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92" i="2"/>
  <c r="J17" i="2"/>
  <c r="J12" i="2"/>
  <c r="J118" i="2" s="1"/>
  <c r="E7" i="2"/>
  <c r="E85" i="2"/>
  <c r="L90" i="1"/>
  <c r="AM90" i="1"/>
  <c r="AM89" i="1"/>
  <c r="L89" i="1"/>
  <c r="AM87" i="1"/>
  <c r="L87" i="1"/>
  <c r="L85" i="1"/>
  <c r="L84" i="1"/>
  <c r="J177" i="2"/>
  <c r="J173" i="2"/>
  <c r="BK159" i="2"/>
  <c r="BK129" i="2"/>
  <c r="BK184" i="2"/>
  <c r="BK177" i="2"/>
  <c r="BK165" i="2"/>
  <c r="J158" i="2"/>
  <c r="J148" i="2"/>
  <c r="BK127" i="2"/>
  <c r="BK176" i="2"/>
  <c r="J161" i="2"/>
  <c r="J141" i="2"/>
  <c r="J186" i="2"/>
  <c r="J164" i="3"/>
  <c r="BK144" i="3"/>
  <c r="BK165" i="3"/>
  <c r="J156" i="3"/>
  <c r="J140" i="3"/>
  <c r="J158" i="3"/>
  <c r="J161" i="3"/>
  <c r="BK141" i="3"/>
  <c r="BK127" i="3"/>
  <c r="BK152" i="3"/>
  <c r="BK128" i="3"/>
  <c r="BK157" i="3"/>
  <c r="J147" i="3"/>
  <c r="BK126" i="3"/>
  <c r="J122" i="4"/>
  <c r="BK124" i="4"/>
  <c r="BK168" i="5"/>
  <c r="BK163" i="5"/>
  <c r="BK139" i="5"/>
  <c r="BK158" i="5"/>
  <c r="BK140" i="5"/>
  <c r="J168" i="5"/>
  <c r="BK156" i="5"/>
  <c r="BK144" i="5"/>
  <c r="BK141" i="6"/>
  <c r="J153" i="6"/>
  <c r="BK133" i="6"/>
  <c r="J155" i="6"/>
  <c r="BK129" i="6"/>
  <c r="J149" i="6"/>
  <c r="J134" i="6"/>
  <c r="J160" i="6"/>
  <c r="J163" i="6"/>
  <c r="J140" i="6"/>
  <c r="J210" i="7"/>
  <c r="BK195" i="7"/>
  <c r="BK150" i="7"/>
  <c r="J213" i="7"/>
  <c r="BK182" i="7"/>
  <c r="BK160" i="7"/>
  <c r="J222" i="7"/>
  <c r="J200" i="7"/>
  <c r="BK188" i="7"/>
  <c r="BK163" i="7"/>
  <c r="J149" i="7"/>
  <c r="BK136" i="7"/>
  <c r="J205" i="7"/>
  <c r="J199" i="7"/>
  <c r="J170" i="7"/>
  <c r="BK152" i="7"/>
  <c r="BK141" i="7"/>
  <c r="J209" i="7"/>
  <c r="J195" i="7"/>
  <c r="BK181" i="7"/>
  <c r="J172" i="7"/>
  <c r="BK151" i="7"/>
  <c r="BK214" i="7"/>
  <c r="J180" i="7"/>
  <c r="BK186" i="2"/>
  <c r="J171" i="2"/>
  <c r="BK160" i="2"/>
  <c r="BK136" i="2"/>
  <c r="J190" i="2"/>
  <c r="BK178" i="2"/>
  <c r="J160" i="2"/>
  <c r="J127" i="2"/>
  <c r="J136" i="2"/>
  <c r="AS94" i="1"/>
  <c r="J137" i="2"/>
  <c r="J132" i="2"/>
  <c r="BK156" i="3"/>
  <c r="BK132" i="3"/>
  <c r="BK163" i="3"/>
  <c r="BK146" i="3"/>
  <c r="J132" i="3"/>
  <c r="BK161" i="3"/>
  <c r="J130" i="3"/>
  <c r="J152" i="3"/>
  <c r="J145" i="3"/>
  <c r="J129" i="3"/>
  <c r="J159" i="3"/>
  <c r="BK136" i="3"/>
  <c r="BK160" i="3"/>
  <c r="J143" i="3"/>
  <c r="J135" i="3"/>
  <c r="J149" i="5"/>
  <c r="BK154" i="5"/>
  <c r="BK151" i="5"/>
  <c r="BK149" i="5"/>
  <c r="J148" i="5"/>
  <c r="BK146" i="5"/>
  <c r="J144" i="5"/>
  <c r="J143" i="5"/>
  <c r="BK142" i="5"/>
  <c r="BK169" i="5"/>
  <c r="BK153" i="5"/>
  <c r="BK137" i="5"/>
  <c r="BK159" i="5"/>
  <c r="BK136" i="5"/>
  <c r="J134" i="5"/>
  <c r="BK150" i="6"/>
  <c r="J154" i="6"/>
  <c r="BK134" i="6"/>
  <c r="BK154" i="6"/>
  <c r="J158" i="6"/>
  <c r="J150" i="6"/>
  <c r="BK135" i="6"/>
  <c r="J132" i="6"/>
  <c r="J152" i="6"/>
  <c r="J128" i="6"/>
  <c r="J144" i="6"/>
  <c r="BK203" i="7"/>
  <c r="J156" i="7"/>
  <c r="J215" i="7"/>
  <c r="J204" i="7"/>
  <c r="BK164" i="7"/>
  <c r="BK142" i="7"/>
  <c r="BK226" i="7"/>
  <c r="J208" i="7"/>
  <c r="J192" i="7"/>
  <c r="J183" i="7"/>
  <c r="J154" i="7"/>
  <c r="J141" i="7"/>
  <c r="J134" i="7"/>
  <c r="J218" i="7"/>
  <c r="BK198" i="7"/>
  <c r="BK179" i="7"/>
  <c r="BK157" i="7"/>
  <c r="J144" i="7"/>
  <c r="J216" i="7"/>
  <c r="BK207" i="7"/>
  <c r="J190" i="7"/>
  <c r="J175" i="7"/>
  <c r="BK159" i="7"/>
  <c r="BK140" i="7"/>
  <c r="J187" i="7"/>
  <c r="J178" i="7"/>
  <c r="BK165" i="7"/>
  <c r="BK125" i="3"/>
  <c r="J136" i="3"/>
  <c r="F36" i="4"/>
  <c r="J157" i="5"/>
  <c r="J139" i="5"/>
  <c r="J163" i="5"/>
  <c r="BK143" i="5"/>
  <c r="BK135" i="5"/>
  <c r="J146" i="6"/>
  <c r="BK149" i="6"/>
  <c r="BK158" i="6"/>
  <c r="BK138" i="6"/>
  <c r="J156" i="6"/>
  <c r="J145" i="6"/>
  <c r="BK128" i="6"/>
  <c r="BK132" i="6"/>
  <c r="BK157" i="6"/>
  <c r="BK136" i="6"/>
  <c r="BK213" i="7"/>
  <c r="J201" i="7"/>
  <c r="BK155" i="7"/>
  <c r="BK144" i="7"/>
  <c r="J207" i="7"/>
  <c r="BK187" i="7"/>
  <c r="BK170" i="7"/>
  <c r="J159" i="7"/>
  <c r="J228" i="7"/>
  <c r="BK204" i="7"/>
  <c r="BK189" i="7"/>
  <c r="BK172" i="7"/>
  <c r="J157" i="7"/>
  <c r="J140" i="7"/>
  <c r="J220" i="7"/>
  <c r="J206" i="7"/>
  <c r="J189" i="7"/>
  <c r="BK168" i="7"/>
  <c r="J151" i="7"/>
  <c r="BK220" i="7"/>
  <c r="BK200" i="7"/>
  <c r="J184" i="7"/>
  <c r="BK174" i="7"/>
  <c r="J155" i="7"/>
  <c r="J219" i="7"/>
  <c r="BK186" i="7"/>
  <c r="BK177" i="7"/>
  <c r="BK169" i="7"/>
  <c r="J184" i="2"/>
  <c r="J176" i="2"/>
  <c r="J165" i="2"/>
  <c r="J146" i="2"/>
  <c r="BK191" i="2"/>
  <c r="J179" i="2"/>
  <c r="BK171" i="2"/>
  <c r="BK161" i="2"/>
  <c r="BK141" i="2"/>
  <c r="J134" i="2"/>
  <c r="BK179" i="2"/>
  <c r="BK167" i="2"/>
  <c r="J159" i="2"/>
  <c r="J128" i="2"/>
  <c r="BK159" i="3"/>
  <c r="BK143" i="3"/>
  <c r="J127" i="3"/>
  <c r="J149" i="3"/>
  <c r="BK137" i="3"/>
  <c r="J163" i="3"/>
  <c r="J153" i="3"/>
  <c r="J166" i="3"/>
  <c r="J144" i="3"/>
  <c r="BK135" i="3"/>
  <c r="BK162" i="3"/>
  <c r="BK149" i="3"/>
  <c r="BK166" i="3"/>
  <c r="BK150" i="3"/>
  <c r="BK139" i="3"/>
  <c r="J127" i="4"/>
  <c r="BK128" i="4"/>
  <c r="J124" i="4"/>
  <c r="J167" i="5"/>
  <c r="J155" i="5"/>
  <c r="J158" i="5"/>
  <c r="BK155" i="5"/>
  <c r="J136" i="5"/>
  <c r="J160" i="5"/>
  <c r="J132" i="5"/>
  <c r="BK132" i="5"/>
  <c r="J139" i="6"/>
  <c r="J138" i="6"/>
  <c r="J157" i="6"/>
  <c r="BK145" i="6"/>
  <c r="J159" i="6"/>
  <c r="BK143" i="6"/>
  <c r="BK163" i="6"/>
  <c r="BK131" i="6"/>
  <c r="J151" i="6"/>
  <c r="BK127" i="6"/>
  <c r="BK212" i="7"/>
  <c r="J166" i="7"/>
  <c r="J148" i="7"/>
  <c r="BK134" i="7"/>
  <c r="J202" i="7"/>
  <c r="J197" i="7"/>
  <c r="BK196" i="7"/>
  <c r="BK191" i="7"/>
  <c r="BK190" i="7"/>
  <c r="J188" i="7"/>
  <c r="BK175" i="7"/>
  <c r="J165" i="7"/>
  <c r="BK154" i="7"/>
  <c r="J223" i="7"/>
  <c r="BK199" i="7"/>
  <c r="J186" i="7"/>
  <c r="J169" i="7"/>
  <c r="J150" i="7"/>
  <c r="J137" i="7"/>
  <c r="BK219" i="7"/>
  <c r="J203" i="7"/>
  <c r="J174" i="7"/>
  <c r="BK162" i="7"/>
  <c r="BK143" i="7"/>
  <c r="BK215" i="7"/>
  <c r="BK192" i="7"/>
  <c r="J177" i="7"/>
  <c r="BK161" i="7"/>
  <c r="J145" i="7"/>
  <c r="BK218" i="7"/>
  <c r="J181" i="7"/>
  <c r="BK171" i="7"/>
  <c r="J182" i="2"/>
  <c r="J174" i="2"/>
  <c r="BK156" i="2"/>
  <c r="BK128" i="2"/>
  <c r="BK182" i="2"/>
  <c r="BK174" i="2"/>
  <c r="J163" i="2"/>
  <c r="BK148" i="2"/>
  <c r="BK146" i="2"/>
  <c r="J129" i="2"/>
  <c r="J178" i="2"/>
  <c r="BK163" i="2"/>
  <c r="J156" i="2"/>
  <c r="J191" i="2"/>
  <c r="J165" i="3"/>
  <c r="J142" i="3"/>
  <c r="J167" i="3"/>
  <c r="J157" i="3"/>
  <c r="BK145" i="3"/>
  <c r="J125" i="3"/>
  <c r="J141" i="3"/>
  <c r="J148" i="3"/>
  <c r="J139" i="3"/>
  <c r="BK167" i="3"/>
  <c r="BK154" i="3"/>
  <c r="BK130" i="3"/>
  <c r="J162" i="3"/>
  <c r="BK148" i="3"/>
  <c r="J138" i="3"/>
  <c r="J128" i="4"/>
  <c r="J125" i="4"/>
  <c r="BK127" i="4"/>
  <c r="J123" i="4"/>
  <c r="J156" i="5"/>
  <c r="J135" i="5"/>
  <c r="BK148" i="5"/>
  <c r="J169" i="5"/>
  <c r="BK157" i="5"/>
  <c r="J142" i="5"/>
  <c r="BK152" i="6"/>
  <c r="J129" i="6"/>
  <c r="J127" i="6"/>
  <c r="BK146" i="6"/>
  <c r="BK153" i="6"/>
  <c r="J141" i="6"/>
  <c r="BK130" i="6"/>
  <c r="BK140" i="6"/>
  <c r="BK159" i="6"/>
  <c r="BK139" i="6"/>
  <c r="BK223" i="7"/>
  <c r="J196" i="7"/>
  <c r="BK149" i="7"/>
  <c r="J136" i="7"/>
  <c r="BK205" i="7"/>
  <c r="J167" i="7"/>
  <c r="BK137" i="7"/>
  <c r="J217" i="7"/>
  <c r="BK197" i="7"/>
  <c r="J185" i="7"/>
  <c r="J160" i="7"/>
  <c r="BK148" i="7"/>
  <c r="BK228" i="7"/>
  <c r="J214" i="7"/>
  <c r="BK201" i="7"/>
  <c r="BK185" i="7"/>
  <c r="BK166" i="7"/>
  <c r="BK145" i="7"/>
  <c r="BK210" i="7"/>
  <c r="BK193" i="7"/>
  <c r="BK178" i="7"/>
  <c r="BK167" i="7"/>
  <c r="BK146" i="7"/>
  <c r="BK217" i="7"/>
  <c r="J179" i="7"/>
  <c r="J164" i="7"/>
  <c r="J167" i="2"/>
  <c r="BK137" i="2"/>
  <c r="BK190" i="2"/>
  <c r="BK173" i="2"/>
  <c r="BK158" i="2"/>
  <c r="BK132" i="2"/>
  <c r="BK134" i="2"/>
  <c r="BK147" i="3"/>
  <c r="BK138" i="3"/>
  <c r="BK158" i="3"/>
  <c r="BK142" i="3"/>
  <c r="J128" i="3"/>
  <c r="J154" i="3"/>
  <c r="J126" i="3"/>
  <c r="J146" i="3"/>
  <c r="J137" i="3"/>
  <c r="J160" i="3"/>
  <c r="J150" i="3"/>
  <c r="BK164" i="3"/>
  <c r="BK153" i="3"/>
  <c r="BK140" i="3"/>
  <c r="BK129" i="3"/>
  <c r="BK123" i="4"/>
  <c r="BK125" i="4"/>
  <c r="BK122" i="4"/>
  <c r="BK164" i="5"/>
  <c r="J140" i="5"/>
  <c r="J137" i="5"/>
  <c r="BK134" i="5"/>
  <c r="BK167" i="5"/>
  <c r="J164" i="5"/>
  <c r="BK160" i="5"/>
  <c r="J159" i="5"/>
  <c r="J154" i="5"/>
  <c r="J153" i="5"/>
  <c r="BK128" i="5"/>
  <c r="J151" i="5"/>
  <c r="J128" i="5"/>
  <c r="J146" i="5"/>
  <c r="BK160" i="6"/>
  <c r="J135" i="6"/>
  <c r="BK144" i="6"/>
  <c r="BK156" i="6"/>
  <c r="J131" i="6"/>
  <c r="BK151" i="6"/>
  <c r="J136" i="6"/>
  <c r="J133" i="6"/>
  <c r="BK155" i="6"/>
  <c r="J130" i="6"/>
  <c r="J143" i="6"/>
  <c r="J226" i="7"/>
  <c r="BK208" i="7"/>
  <c r="J152" i="7"/>
  <c r="J143" i="7"/>
  <c r="BK209" i="7"/>
  <c r="BK183" i="7"/>
  <c r="J168" i="7"/>
  <c r="BK156" i="7"/>
  <c r="J227" i="7"/>
  <c r="BK206" i="7"/>
  <c r="J191" i="7"/>
  <c r="BK184" i="7"/>
  <c r="J161" i="7"/>
  <c r="J146" i="7"/>
  <c r="BK227" i="7"/>
  <c r="BK216" i="7"/>
  <c r="BK202" i="7"/>
  <c r="BK180" i="7"/>
  <c r="J163" i="7"/>
  <c r="BK222" i="7"/>
  <c r="J212" i="7"/>
  <c r="J198" i="7"/>
  <c r="J182" i="7"/>
  <c r="J171" i="7"/>
  <c r="J142" i="7"/>
  <c r="J193" i="7"/>
  <c r="J162" i="7"/>
  <c r="R126" i="2" l="1"/>
  <c r="P181" i="2"/>
  <c r="P180" i="2" s="1"/>
  <c r="BK124" i="3"/>
  <c r="J124" i="3" s="1"/>
  <c r="J98" i="3" s="1"/>
  <c r="P134" i="3"/>
  <c r="T151" i="3"/>
  <c r="BK126" i="4"/>
  <c r="J126" i="4" s="1"/>
  <c r="J99" i="4" s="1"/>
  <c r="P133" i="5"/>
  <c r="T150" i="5"/>
  <c r="BK166" i="5"/>
  <c r="J166" i="5" s="1"/>
  <c r="J105" i="5" s="1"/>
  <c r="BK126" i="6"/>
  <c r="BK137" i="6"/>
  <c r="J137" i="6" s="1"/>
  <c r="J99" i="6" s="1"/>
  <c r="R148" i="6"/>
  <c r="R147" i="6" s="1"/>
  <c r="P139" i="7"/>
  <c r="R153" i="7"/>
  <c r="R173" i="7"/>
  <c r="BK126" i="2"/>
  <c r="J126" i="2" s="1"/>
  <c r="J98" i="2" s="1"/>
  <c r="T155" i="2"/>
  <c r="P189" i="2"/>
  <c r="P188" i="2" s="1"/>
  <c r="R124" i="3"/>
  <c r="R123" i="3" s="1"/>
  <c r="BK155" i="3"/>
  <c r="J155" i="3" s="1"/>
  <c r="J102" i="3" s="1"/>
  <c r="P126" i="4"/>
  <c r="T133" i="5"/>
  <c r="P145" i="5"/>
  <c r="T145" i="5"/>
  <c r="T162" i="5"/>
  <c r="T161" i="5" s="1"/>
  <c r="P137" i="6"/>
  <c r="T148" i="6"/>
  <c r="T147" i="6" s="1"/>
  <c r="R135" i="7"/>
  <c r="R132" i="7" s="1"/>
  <c r="R139" i="7"/>
  <c r="T147" i="7"/>
  <c r="T153" i="7"/>
  <c r="BK173" i="7"/>
  <c r="J173" i="7"/>
  <c r="J105" i="7" s="1"/>
  <c r="R194" i="7"/>
  <c r="P155" i="2"/>
  <c r="R181" i="2"/>
  <c r="R180" i="2" s="1"/>
  <c r="R189" i="2"/>
  <c r="R188" i="2" s="1"/>
  <c r="T124" i="3"/>
  <c r="T123" i="3" s="1"/>
  <c r="BK151" i="3"/>
  <c r="J151" i="3" s="1"/>
  <c r="J101" i="3" s="1"/>
  <c r="R155" i="3"/>
  <c r="T121" i="4"/>
  <c r="R133" i="5"/>
  <c r="P150" i="5"/>
  <c r="P166" i="5"/>
  <c r="P165" i="5"/>
  <c r="P126" i="6"/>
  <c r="T137" i="6"/>
  <c r="P148" i="6"/>
  <c r="P147" i="6"/>
  <c r="T135" i="7"/>
  <c r="T132" i="7"/>
  <c r="BK139" i="7"/>
  <c r="R147" i="7"/>
  <c r="T158" i="7"/>
  <c r="P173" i="7"/>
  <c r="T173" i="7"/>
  <c r="BK194" i="7"/>
  <c r="J194" i="7" s="1"/>
  <c r="J107" i="7" s="1"/>
  <c r="R211" i="7"/>
  <c r="BK225" i="7"/>
  <c r="BK224" i="7" s="1"/>
  <c r="J224" i="7" s="1"/>
  <c r="J110" i="7" s="1"/>
  <c r="T126" i="2"/>
  <c r="T125" i="2" s="1"/>
  <c r="T181" i="2"/>
  <c r="T180" i="2" s="1"/>
  <c r="T134" i="3"/>
  <c r="P155" i="3"/>
  <c r="P121" i="4"/>
  <c r="P120" i="4" s="1"/>
  <c r="P119" i="4" s="1"/>
  <c r="AU97" i="1" s="1"/>
  <c r="BK127" i="5"/>
  <c r="J127" i="5" s="1"/>
  <c r="J98" i="5" s="1"/>
  <c r="R127" i="5"/>
  <c r="BK145" i="5"/>
  <c r="J145" i="5" s="1"/>
  <c r="J100" i="5" s="1"/>
  <c r="R145" i="5"/>
  <c r="BK162" i="5"/>
  <c r="BK161" i="5" s="1"/>
  <c r="J161" i="5" s="1"/>
  <c r="J102" i="5" s="1"/>
  <c r="R166" i="5"/>
  <c r="R165" i="5" s="1"/>
  <c r="T126" i="6"/>
  <c r="T125" i="6" s="1"/>
  <c r="T124" i="6" s="1"/>
  <c r="P142" i="6"/>
  <c r="T142" i="6"/>
  <c r="BK135" i="7"/>
  <c r="J135" i="7" s="1"/>
  <c r="J99" i="7" s="1"/>
  <c r="BK147" i="7"/>
  <c r="J147" i="7" s="1"/>
  <c r="J102" i="7" s="1"/>
  <c r="P153" i="7"/>
  <c r="R158" i="7"/>
  <c r="R176" i="7"/>
  <c r="P194" i="7"/>
  <c r="P211" i="7"/>
  <c r="T221" i="7"/>
  <c r="P225" i="7"/>
  <c r="P224" i="7" s="1"/>
  <c r="P126" i="2"/>
  <c r="P125" i="2"/>
  <c r="P124" i="2" s="1"/>
  <c r="AU95" i="1" s="1"/>
  <c r="R155" i="2"/>
  <c r="BK189" i="2"/>
  <c r="J189" i="2" s="1"/>
  <c r="J104" i="2" s="1"/>
  <c r="P124" i="3"/>
  <c r="P123" i="3"/>
  <c r="R134" i="3"/>
  <c r="R133" i="3" s="1"/>
  <c r="R151" i="3"/>
  <c r="R121" i="4"/>
  <c r="T126" i="4"/>
  <c r="P127" i="5"/>
  <c r="P126" i="5" s="1"/>
  <c r="P125" i="5" s="1"/>
  <c r="AU98" i="1" s="1"/>
  <c r="T127" i="5"/>
  <c r="T126" i="5" s="1"/>
  <c r="BK150" i="5"/>
  <c r="J150" i="5" s="1"/>
  <c r="J101" i="5" s="1"/>
  <c r="P162" i="5"/>
  <c r="P161" i="5"/>
  <c r="T166" i="5"/>
  <c r="T165" i="5"/>
  <c r="R126" i="6"/>
  <c r="BK142" i="6"/>
  <c r="J142" i="6" s="1"/>
  <c r="J100" i="6" s="1"/>
  <c r="R142" i="6"/>
  <c r="P135" i="7"/>
  <c r="P132" i="7" s="1"/>
  <c r="T139" i="7"/>
  <c r="BK153" i="7"/>
  <c r="J153" i="7"/>
  <c r="J103" i="7" s="1"/>
  <c r="P158" i="7"/>
  <c r="P176" i="7"/>
  <c r="T194" i="7"/>
  <c r="T211" i="7"/>
  <c r="P221" i="7"/>
  <c r="R225" i="7"/>
  <c r="R224" i="7"/>
  <c r="BK155" i="2"/>
  <c r="J155" i="2" s="1"/>
  <c r="J99" i="2" s="1"/>
  <c r="BK181" i="2"/>
  <c r="J181" i="2" s="1"/>
  <c r="J101" i="2" s="1"/>
  <c r="T189" i="2"/>
  <c r="T188" i="2" s="1"/>
  <c r="BK134" i="3"/>
  <c r="J134" i="3"/>
  <c r="J100" i="3" s="1"/>
  <c r="P151" i="3"/>
  <c r="T155" i="3"/>
  <c r="BK121" i="4"/>
  <c r="J121" i="4" s="1"/>
  <c r="J98" i="4" s="1"/>
  <c r="R126" i="4"/>
  <c r="BK133" i="5"/>
  <c r="J133" i="5" s="1"/>
  <c r="J99" i="5" s="1"/>
  <c r="R150" i="5"/>
  <c r="R162" i="5"/>
  <c r="R161" i="5" s="1"/>
  <c r="R137" i="6"/>
  <c r="BK148" i="6"/>
  <c r="J148" i="6" s="1"/>
  <c r="J102" i="6" s="1"/>
  <c r="P147" i="7"/>
  <c r="BK158" i="7"/>
  <c r="J158" i="7"/>
  <c r="J104" i="7" s="1"/>
  <c r="BK176" i="7"/>
  <c r="J176" i="7" s="1"/>
  <c r="J106" i="7" s="1"/>
  <c r="T176" i="7"/>
  <c r="BK211" i="7"/>
  <c r="J211" i="7" s="1"/>
  <c r="J108" i="7" s="1"/>
  <c r="BK221" i="7"/>
  <c r="J221" i="7"/>
  <c r="J109" i="7" s="1"/>
  <c r="R221" i="7"/>
  <c r="T225" i="7"/>
  <c r="T224" i="7" s="1"/>
  <c r="BK162" i="6"/>
  <c r="J162" i="6"/>
  <c r="J104" i="6" s="1"/>
  <c r="BK133" i="7"/>
  <c r="BK132" i="7" s="1"/>
  <c r="BF166" i="7"/>
  <c r="BF175" i="7"/>
  <c r="BF179" i="7"/>
  <c r="BF198" i="7"/>
  <c r="BF200" i="7"/>
  <c r="BF203" i="7"/>
  <c r="BF208" i="7"/>
  <c r="BF214" i="7"/>
  <c r="BF215" i="7"/>
  <c r="J126" i="6"/>
  <c r="J98" i="6"/>
  <c r="E85" i="7"/>
  <c r="BF137" i="7"/>
  <c r="BF141" i="7"/>
  <c r="BF157" i="7"/>
  <c r="BF160" i="7"/>
  <c r="BF169" i="7"/>
  <c r="BF170" i="7"/>
  <c r="BF177" i="7"/>
  <c r="BF180" i="7"/>
  <c r="BF183" i="7"/>
  <c r="BF189" i="7"/>
  <c r="BF202" i="7"/>
  <c r="BF204" i="7"/>
  <c r="BF205" i="7"/>
  <c r="BF213" i="7"/>
  <c r="BF218" i="7"/>
  <c r="F128" i="7"/>
  <c r="BF142" i="7"/>
  <c r="BF143" i="7"/>
  <c r="BF144" i="7"/>
  <c r="BF149" i="7"/>
  <c r="BF152" i="7"/>
  <c r="BF154" i="7"/>
  <c r="BF163" i="7"/>
  <c r="BF165" i="7"/>
  <c r="BF172" i="7"/>
  <c r="BF174" i="7"/>
  <c r="BF178" i="7"/>
  <c r="BF182" i="7"/>
  <c r="BF184" i="7"/>
  <c r="BF188" i="7"/>
  <c r="BF192" i="7"/>
  <c r="BF193" i="7"/>
  <c r="BF195" i="7"/>
  <c r="BF199" i="7"/>
  <c r="BF210" i="7"/>
  <c r="BF217" i="7"/>
  <c r="BF222" i="7"/>
  <c r="BF226" i="7"/>
  <c r="BK147" i="6"/>
  <c r="J147" i="6" s="1"/>
  <c r="J101" i="6" s="1"/>
  <c r="J125" i="7"/>
  <c r="BF134" i="7"/>
  <c r="BF140" i="7"/>
  <c r="BF145" i="7"/>
  <c r="BF148" i="7"/>
  <c r="BF151" i="7"/>
  <c r="BF156" i="7"/>
  <c r="BF161" i="7"/>
  <c r="BF164" i="7"/>
  <c r="BF167" i="7"/>
  <c r="BF187" i="7"/>
  <c r="BF190" i="7"/>
  <c r="BF191" i="7"/>
  <c r="BF201" i="7"/>
  <c r="BF209" i="7"/>
  <c r="BF212" i="7"/>
  <c r="BF219" i="7"/>
  <c r="BF227" i="7"/>
  <c r="BF228" i="7"/>
  <c r="BF136" i="7"/>
  <c r="BF155" i="7"/>
  <c r="BF159" i="7"/>
  <c r="BF162" i="7"/>
  <c r="BF181" i="7"/>
  <c r="BF185" i="7"/>
  <c r="BF186" i="7"/>
  <c r="BF197" i="7"/>
  <c r="BF216" i="7"/>
  <c r="BF223" i="7"/>
  <c r="BF146" i="7"/>
  <c r="BF150" i="7"/>
  <c r="BF168" i="7"/>
  <c r="BF171" i="7"/>
  <c r="BF196" i="7"/>
  <c r="BF206" i="7"/>
  <c r="BF207" i="7"/>
  <c r="BF220" i="7"/>
  <c r="E114" i="6"/>
  <c r="BF129" i="6"/>
  <c r="BF140" i="6"/>
  <c r="BF144" i="6"/>
  <c r="BF145" i="6"/>
  <c r="BF149" i="6"/>
  <c r="BF156" i="6"/>
  <c r="BF158" i="6"/>
  <c r="BF159" i="6"/>
  <c r="BF160" i="6"/>
  <c r="J162" i="5"/>
  <c r="J103" i="5" s="1"/>
  <c r="J118" i="6"/>
  <c r="BF150" i="6"/>
  <c r="BF153" i="6"/>
  <c r="BF154" i="6"/>
  <c r="F92" i="6"/>
  <c r="BF131" i="6"/>
  <c r="BF146" i="6"/>
  <c r="BF157" i="6"/>
  <c r="BF127" i="6"/>
  <c r="BF128" i="6"/>
  <c r="BF132" i="6"/>
  <c r="BF134" i="6"/>
  <c r="BF136" i="6"/>
  <c r="BF139" i="6"/>
  <c r="BF143" i="6"/>
  <c r="BF152" i="6"/>
  <c r="BF138" i="6"/>
  <c r="BF141" i="6"/>
  <c r="BF130" i="6"/>
  <c r="BF133" i="6"/>
  <c r="BF135" i="6"/>
  <c r="BF151" i="6"/>
  <c r="BF155" i="6"/>
  <c r="BF163" i="6"/>
  <c r="E85" i="5"/>
  <c r="F92" i="5"/>
  <c r="J119" i="5"/>
  <c r="BF136" i="5"/>
  <c r="BF137" i="5"/>
  <c r="BF144" i="5"/>
  <c r="BF146" i="5"/>
  <c r="BF148" i="5"/>
  <c r="BF142" i="5"/>
  <c r="BF158" i="5"/>
  <c r="BF164" i="5"/>
  <c r="BF134" i="5"/>
  <c r="BF139" i="5"/>
  <c r="BF143" i="5"/>
  <c r="BF157" i="5"/>
  <c r="BF140" i="5"/>
  <c r="BF153" i="5"/>
  <c r="BF156" i="5"/>
  <c r="BF163" i="5"/>
  <c r="BF167" i="5"/>
  <c r="BF168" i="5"/>
  <c r="BK120" i="4"/>
  <c r="J120" i="4"/>
  <c r="J97" i="4"/>
  <c r="BF154" i="5"/>
  <c r="BF155" i="5"/>
  <c r="BF159" i="5"/>
  <c r="BF160" i="5"/>
  <c r="BF169" i="5"/>
  <c r="BF128" i="5"/>
  <c r="BF132" i="5"/>
  <c r="BF135" i="5"/>
  <c r="BF149" i="5"/>
  <c r="BF151" i="5"/>
  <c r="BK123" i="3"/>
  <c r="J89" i="4"/>
  <c r="F92" i="4"/>
  <c r="BF122" i="4"/>
  <c r="BF123" i="4"/>
  <c r="BF124" i="4"/>
  <c r="BF125" i="4"/>
  <c r="BF127" i="4"/>
  <c r="AV97" i="1"/>
  <c r="E85" i="4"/>
  <c r="BF128" i="4"/>
  <c r="BC97" i="1"/>
  <c r="J89" i="3"/>
  <c r="F92" i="3"/>
  <c r="BF127" i="3"/>
  <c r="BF132" i="3"/>
  <c r="BF142" i="3"/>
  <c r="BF146" i="3"/>
  <c r="BF152" i="3"/>
  <c r="BF159" i="3"/>
  <c r="BF129" i="3"/>
  <c r="BF136" i="3"/>
  <c r="BF137" i="3"/>
  <c r="BF141" i="3"/>
  <c r="BF145" i="3"/>
  <c r="BF148" i="3"/>
  <c r="BF150" i="3"/>
  <c r="BF156" i="3"/>
  <c r="BF157" i="3"/>
  <c r="BF158" i="3"/>
  <c r="BF162" i="3"/>
  <c r="BF166" i="3"/>
  <c r="BF167" i="3"/>
  <c r="E85" i="3"/>
  <c r="BF130" i="3"/>
  <c r="BF143" i="3"/>
  <c r="BF147" i="3"/>
  <c r="BF160" i="3"/>
  <c r="BF163" i="3"/>
  <c r="BF164" i="3"/>
  <c r="BF165" i="3"/>
  <c r="BF126" i="3"/>
  <c r="BF128" i="3"/>
  <c r="BF135" i="3"/>
  <c r="BF138" i="3"/>
  <c r="BF144" i="3"/>
  <c r="BF149" i="3"/>
  <c r="BF125" i="3"/>
  <c r="BF139" i="3"/>
  <c r="BF140" i="3"/>
  <c r="BF153" i="3"/>
  <c r="BF154" i="3"/>
  <c r="BF161" i="3"/>
  <c r="J89" i="2"/>
  <c r="E114" i="2"/>
  <c r="BF129" i="2"/>
  <c r="F121" i="2"/>
  <c r="BF136" i="2"/>
  <c r="BF141" i="2"/>
  <c r="BF146" i="2"/>
  <c r="BF148" i="2"/>
  <c r="BF159" i="2"/>
  <c r="BF163" i="2"/>
  <c r="BF167" i="2"/>
  <c r="BF173" i="2"/>
  <c r="BF179" i="2"/>
  <c r="BF182" i="2"/>
  <c r="BF184" i="2"/>
  <c r="BF190" i="2"/>
  <c r="BF191" i="2"/>
  <c r="BF128" i="2"/>
  <c r="BF156" i="2"/>
  <c r="BF132" i="2"/>
  <c r="BF137" i="2"/>
  <c r="BF158" i="2"/>
  <c r="BF161" i="2"/>
  <c r="BF174" i="2"/>
  <c r="BF127" i="2"/>
  <c r="BF134" i="2"/>
  <c r="BF160" i="2"/>
  <c r="BF165" i="2"/>
  <c r="BF171" i="2"/>
  <c r="BF176" i="2"/>
  <c r="BF177" i="2"/>
  <c r="BF178" i="2"/>
  <c r="BF186" i="2"/>
  <c r="F36" i="2"/>
  <c r="BC95" i="1" s="1"/>
  <c r="F37" i="3"/>
  <c r="BD96" i="1" s="1"/>
  <c r="F36" i="6"/>
  <c r="BC99" i="1" s="1"/>
  <c r="F35" i="7"/>
  <c r="BB100" i="1" s="1"/>
  <c r="F33" i="3"/>
  <c r="AZ96" i="1" s="1"/>
  <c r="J33" i="3"/>
  <c r="AV96" i="1" s="1"/>
  <c r="F33" i="4"/>
  <c r="AZ97" i="1" s="1"/>
  <c r="F37" i="5"/>
  <c r="BD98" i="1" s="1"/>
  <c r="F33" i="6"/>
  <c r="AZ99" i="1" s="1"/>
  <c r="F33" i="7"/>
  <c r="AZ100" i="1" s="1"/>
  <c r="F35" i="2"/>
  <c r="BB95" i="1" s="1"/>
  <c r="F37" i="4"/>
  <c r="BD97" i="1" s="1"/>
  <c r="F33" i="5"/>
  <c r="AZ98" i="1" s="1"/>
  <c r="F35" i="6"/>
  <c r="BB99" i="1" s="1"/>
  <c r="F36" i="7"/>
  <c r="BC100" i="1" s="1"/>
  <c r="F33" i="2"/>
  <c r="AZ95" i="1" s="1"/>
  <c r="F36" i="3"/>
  <c r="BC96" i="1" s="1"/>
  <c r="F36" i="5"/>
  <c r="BC98" i="1" s="1"/>
  <c r="F37" i="6"/>
  <c r="BD99" i="1" s="1"/>
  <c r="J33" i="2"/>
  <c r="AV95" i="1" s="1"/>
  <c r="F35" i="4"/>
  <c r="BB97" i="1" s="1"/>
  <c r="F35" i="5"/>
  <c r="BB98" i="1" s="1"/>
  <c r="J33" i="7"/>
  <c r="AV100" i="1" s="1"/>
  <c r="F37" i="2"/>
  <c r="BD95" i="1" s="1"/>
  <c r="F35" i="3"/>
  <c r="BB96" i="1" s="1"/>
  <c r="J33" i="5"/>
  <c r="AV98" i="1" s="1"/>
  <c r="J33" i="6"/>
  <c r="AV99" i="1" s="1"/>
  <c r="F37" i="7"/>
  <c r="BD100" i="1" s="1"/>
  <c r="BK133" i="3" l="1"/>
  <c r="J133" i="3" s="1"/>
  <c r="J99" i="3" s="1"/>
  <c r="BK165" i="5"/>
  <c r="J165" i="5" s="1"/>
  <c r="J104" i="5" s="1"/>
  <c r="T125" i="5"/>
  <c r="T124" i="2"/>
  <c r="R120" i="4"/>
  <c r="R119" i="4"/>
  <c r="T120" i="4"/>
  <c r="T119" i="4"/>
  <c r="R122" i="3"/>
  <c r="P133" i="3"/>
  <c r="R125" i="6"/>
  <c r="R124" i="6"/>
  <c r="T133" i="3"/>
  <c r="T122" i="3"/>
  <c r="BK138" i="7"/>
  <c r="J138" i="7" s="1"/>
  <c r="J100" i="7" s="1"/>
  <c r="R138" i="7"/>
  <c r="R131" i="7" s="1"/>
  <c r="T138" i="7"/>
  <c r="T131" i="7"/>
  <c r="P122" i="3"/>
  <c r="AU96" i="1"/>
  <c r="R126" i="5"/>
  <c r="R125" i="5" s="1"/>
  <c r="P125" i="6"/>
  <c r="P124" i="6"/>
  <c r="AU99" i="1" s="1"/>
  <c r="BK125" i="2"/>
  <c r="P138" i="7"/>
  <c r="P131" i="7" s="1"/>
  <c r="AU100" i="1" s="1"/>
  <c r="BK131" i="7"/>
  <c r="J131" i="7" s="1"/>
  <c r="J96" i="7" s="1"/>
  <c r="BK125" i="6"/>
  <c r="J125" i="6" s="1"/>
  <c r="J97" i="6" s="1"/>
  <c r="R125" i="2"/>
  <c r="R124" i="2" s="1"/>
  <c r="J132" i="7"/>
  <c r="J97" i="7"/>
  <c r="J133" i="7"/>
  <c r="J98" i="7"/>
  <c r="BK126" i="5"/>
  <c r="J126" i="5" s="1"/>
  <c r="J97" i="5" s="1"/>
  <c r="J139" i="7"/>
  <c r="J101" i="7" s="1"/>
  <c r="J225" i="7"/>
  <c r="J111" i="7"/>
  <c r="BK188" i="2"/>
  <c r="J188" i="2"/>
  <c r="J103" i="2"/>
  <c r="BK180" i="2"/>
  <c r="J180" i="2"/>
  <c r="J100" i="2"/>
  <c r="BK161" i="6"/>
  <c r="J161" i="6"/>
  <c r="J103" i="6"/>
  <c r="BK119" i="4"/>
  <c r="J119" i="4" s="1"/>
  <c r="J30" i="4" s="1"/>
  <c r="AG97" i="1" s="1"/>
  <c r="BK122" i="3"/>
  <c r="J122" i="3"/>
  <c r="J123" i="3"/>
  <c r="J97" i="3"/>
  <c r="J34" i="4"/>
  <c r="AW97" i="1" s="1"/>
  <c r="AT97" i="1" s="1"/>
  <c r="J34" i="5"/>
  <c r="AW98" i="1"/>
  <c r="AT98" i="1" s="1"/>
  <c r="BD94" i="1"/>
  <c r="W33" i="1"/>
  <c r="BB94" i="1"/>
  <c r="AX94" i="1"/>
  <c r="J30" i="3"/>
  <c r="AG96" i="1" s="1"/>
  <c r="F34" i="4"/>
  <c r="BA97" i="1"/>
  <c r="F34" i="5"/>
  <c r="BA98" i="1"/>
  <c r="J34" i="7"/>
  <c r="AW100" i="1" s="1"/>
  <c r="AT100" i="1" s="1"/>
  <c r="J34" i="2"/>
  <c r="AW95" i="1" s="1"/>
  <c r="AT95" i="1" s="1"/>
  <c r="BC94" i="1"/>
  <c r="AY94" i="1" s="1"/>
  <c r="AZ94" i="1"/>
  <c r="W29" i="1"/>
  <c r="J34" i="3"/>
  <c r="AW96" i="1"/>
  <c r="AT96" i="1"/>
  <c r="F34" i="6"/>
  <c r="BA99" i="1" s="1"/>
  <c r="F34" i="2"/>
  <c r="BA95" i="1"/>
  <c r="F34" i="7"/>
  <c r="BA100" i="1" s="1"/>
  <c r="F34" i="3"/>
  <c r="BA96" i="1" s="1"/>
  <c r="J34" i="6"/>
  <c r="AW99" i="1"/>
  <c r="AT99" i="1" s="1"/>
  <c r="BK125" i="5" l="1"/>
  <c r="J125" i="5" s="1"/>
  <c r="J30" i="5" s="1"/>
  <c r="AG98" i="1" s="1"/>
  <c r="BK124" i="6"/>
  <c r="J124" i="6" s="1"/>
  <c r="J96" i="6" s="1"/>
  <c r="BK124" i="2"/>
  <c r="J124" i="2" s="1"/>
  <c r="J30" i="2" s="1"/>
  <c r="AG95" i="1" s="1"/>
  <c r="J125" i="2"/>
  <c r="J97" i="2"/>
  <c r="AN98" i="1"/>
  <c r="J96" i="5"/>
  <c r="AN97" i="1"/>
  <c r="J96" i="4"/>
  <c r="J39" i="5"/>
  <c r="AN96" i="1"/>
  <c r="J96" i="3"/>
  <c r="J39" i="4"/>
  <c r="J39" i="3"/>
  <c r="AU94" i="1"/>
  <c r="J30" i="7"/>
  <c r="AG100" i="1"/>
  <c r="BA94" i="1"/>
  <c r="AW94" i="1" s="1"/>
  <c r="AK30" i="1" s="1"/>
  <c r="W32" i="1"/>
  <c r="W31" i="1"/>
  <c r="AV94" i="1"/>
  <c r="AK29" i="1"/>
  <c r="J30" i="6" l="1"/>
  <c r="AG99" i="1" s="1"/>
  <c r="AN99" i="1" s="1"/>
  <c r="J39" i="7"/>
  <c r="J39" i="2"/>
  <c r="J96" i="2"/>
  <c r="AN100" i="1"/>
  <c r="AN95" i="1"/>
  <c r="AT94" i="1"/>
  <c r="W30" i="1"/>
  <c r="J39" i="6" l="1"/>
  <c r="AG94" i="1"/>
  <c r="AK26" i="1" s="1"/>
  <c r="AN94" i="1"/>
  <c r="AK35" i="1" l="1"/>
</calcChain>
</file>

<file path=xl/sharedStrings.xml><?xml version="1.0" encoding="utf-8"?>
<sst xmlns="http://schemas.openxmlformats.org/spreadsheetml/2006/main" count="4556" uniqueCount="832">
  <si>
    <t>Export Komplet</t>
  </si>
  <si>
    <t/>
  </si>
  <si>
    <t>2.0</t>
  </si>
  <si>
    <t>ZAMOK</t>
  </si>
  <si>
    <t>False</t>
  </si>
  <si>
    <t>{26d76086-3f1b-4672-8c91-cb416bc5d4bf}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</si>
  <si>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</si>
  <si>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</si>
  <si>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</si>
  <si>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</si>
  <si>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</si>
  <si>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</si>
  <si>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</si>
  <si>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</si>
  <si>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</si>
  <si>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</si>
  <si>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Skalica, Strážnická 2  - Zateplenie časti požiarnej zbrojnice</t>
  </si>
  <si>
    <t>JKSO:</t>
  </si>
  <si>
    <t>KS:</t>
  </si>
  <si>
    <t>Miesto:</t>
  </si>
  <si>
    <t>Skalica</t>
  </si>
  <si>
    <t>Dátum:</t>
  </si>
  <si>
    <t>20. 12. 2022</t>
  </si>
  <si>
    <t>Objednávateľ:</t>
  </si>
  <si>
    <t>IČO:</t>
  </si>
  <si>
    <t>00309982</t>
  </si>
  <si>
    <t>Mesto Skalica</t>
  </si>
  <si>
    <t>IČ DPH:</t>
  </si>
  <si>
    <t>2021093899</t>
  </si>
  <si>
    <t>Zhotoviteľ:</t>
  </si>
  <si>
    <t>Vyplň údaj</t>
  </si>
  <si>
    <t>Projektant:</t>
  </si>
  <si>
    <t>33816484</t>
  </si>
  <si>
    <t>Ing. Šantavý Rudolf, aut.ing.,</t>
  </si>
  <si>
    <t>SK1023371036</t>
  </si>
  <si>
    <t>True</t>
  </si>
  <si>
    <t>Spracovateľ:</t>
  </si>
  <si>
    <t>Ing. Učník Michal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</si>
  <si>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</si>
  <si>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</si>
  <si>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</si>
  <si>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</si>
  <si>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</si>
  <si>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</si>
  <si>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</si>
  <si>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</si>
  <si>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</si>
  <si>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</si>
  <si>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</si>
  <si>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</si>
  <si>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</si>
  <si>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</si>
  <si>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</si>
  <si>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</si>
  <si>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</si>
  <si>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</si>
  <si>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</si>
  <si>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</si>
  <si>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</si>
  <si>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</si>
  <si>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</si>
  <si>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</si>
  <si>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</si>
  <si>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</si>
  <si>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</si>
  <si>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</si>
  <si>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</si>
  <si>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</si>
  <si>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</si>
  <si>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</si>
  <si>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</si>
  <si>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</si>
  <si>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</si>
  <si>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</si>
  <si>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</si>
  <si>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</si>
  <si>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</si>
  <si>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</si>
  <si>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</si>
  <si>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</si>
  <si>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</si>
  <si>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</si>
  <si>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</si>
  <si>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</si>
  <si>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</si>
  <si>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Zateplenie fasády</t>
  </si>
  <si>
    <t>STA</t>
  </si>
  <si>
    <t>1</t>
  </si>
  <si>
    <t>{bba1cbe8-4cfc-4df1-9765-67c0bf0c900c}</t>
  </si>
  <si>
    <t>SO 02</t>
  </si>
  <si>
    <t>Zateplenie plochej strechy</t>
  </si>
  <si>
    <t>{94479160-a096-46b7-870e-82eff799c361}</t>
  </si>
  <si>
    <t>SO 03</t>
  </si>
  <si>
    <t>Zateplenie stropu</t>
  </si>
  <si>
    <t>{17639a61-21f7-40ba-8b6d-af2183cb88cf}</t>
  </si>
  <si>
    <t>SO 04</t>
  </si>
  <si>
    <t>Výmena okien</t>
  </si>
  <si>
    <t>{91c9be57-cf1d-4663-8161-5f6cffd7c01d}</t>
  </si>
  <si>
    <t>SO 05</t>
  </si>
  <si>
    <t>Zdravotechnika - Fotovoltaická príprava TV</t>
  </si>
  <si>
    <t>{30fbda5a-aed3-491b-b509-52119bf1486a}</t>
  </si>
  <si>
    <t>SO 06</t>
  </si>
  <si>
    <t>Vykurovanie</t>
  </si>
  <si>
    <t>{2e9054f5-0561-43be-ae92-7ec6ecfb1cc1}</t>
  </si>
  <si>
    <t>KRYCÍ LIST ROZPOČTU</t>
  </si>
  <si>
    <t>Objekt:</t>
  </si>
  <si>
    <t>SO 01 - Zateplenie fasády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</si>
  <si>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</si>
  <si>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</si>
  <si>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</si>
  <si>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</si>
  <si>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</si>
  <si>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</si>
  <si>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6 - ÚPRAVY POVRCHOV, PODLAHY, VÝPLNE</t>
  </si>
  <si>
    <t xml:space="preserve">    9 - Ostatné konštrukcie a práce-búranie</t>
  </si>
  <si>
    <t>D2 - PRÁCE A DODÁVKY PSV</t>
  </si>
  <si>
    <t xml:space="preserve">    713 - Izolácie tepelné</t>
  </si>
  <si>
    <t xml:space="preserve">    764 - Konštrukcie klampiarske</t>
  </si>
  <si>
    <t>D3 - PRÁCE A DODÁVKY M</t>
  </si>
  <si>
    <t xml:space="preserve">    M21 - 155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</si>
  <si>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</si>
  <si>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</si>
  <si>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</si>
  <si>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</si>
  <si>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</si>
  <si>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</si>
  <si>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</si>
  <si>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</si>
  <si>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</si>
  <si>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</si>
  <si>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</si>
  <si>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</si>
  <si>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</si>
  <si>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</si>
  <si>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</si>
  <si>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6</t>
  </si>
  <si>
    <t>ÚPRAVY POVRCHOV, PODLAHY, VÝPLNE</t>
  </si>
  <si>
    <t>K</t>
  </si>
  <si>
    <t>611460122.S</t>
  </si>
  <si>
    <t>Príprava vnútorného podkladu stropov penetráciou hĺbkovou na nasiakavé podklady</t>
  </si>
  <si>
    <t>m2</t>
  </si>
  <si>
    <t>4</t>
  </si>
  <si>
    <t>2</t>
  </si>
  <si>
    <t>612481119.S</t>
  </si>
  <si>
    <t>Potiahnutie vnútorných stien sklotextilnou mriežkou s celoplošným prilepením</t>
  </si>
  <si>
    <t>3</t>
  </si>
  <si>
    <t>620991121.S</t>
  </si>
  <si>
    <t>Zakrývanie výplní vonkajších otvorov s rámami a zárubňami, zábradlí, oplechovania, atď. zhotovené z lešenia akýmkoľvek spôsobom</t>
  </si>
  <si>
    <t>VV</t>
  </si>
  <si>
    <t>2,1*1,5*4+0,55*0,55*3+1,6*2,1*8+2,1*1,1+0,9*2,1</t>
  </si>
  <si>
    <t>Súčet</t>
  </si>
  <si>
    <t>622422321.S</t>
  </si>
  <si>
    <t>Oprava vonkajších omietok vápenných a vápenocem. stupeň členitosti Ia II -30% štukových</t>
  </si>
  <si>
    <t>8</t>
  </si>
  <si>
    <t xml:space="preserve">35,642+14,51+33,513+282,32 </t>
  </si>
  <si>
    <t>5</t>
  </si>
  <si>
    <t>622428971.S</t>
  </si>
  <si>
    <t>Príplatok k cene za viacfarebnú omietku</t>
  </si>
  <si>
    <t>10</t>
  </si>
  <si>
    <t>282,320+14,51+33,513</t>
  </si>
  <si>
    <t>622465112</t>
  </si>
  <si>
    <t>Vonkajšia omietka stien, mramorové zrná, marmolit, strednozrnná</t>
  </si>
  <si>
    <t>12</t>
  </si>
  <si>
    <t>7</t>
  </si>
  <si>
    <t>622464292</t>
  </si>
  <si>
    <t>Vonkajšia omietka stien tenkovrstvová BAUMIT, silikátová, Baumit openTop, škrabaná, hr. 2 mm</t>
  </si>
  <si>
    <t>14</t>
  </si>
  <si>
    <t xml:space="preserve">35,642+14,51 </t>
  </si>
  <si>
    <t>282,320</t>
  </si>
  <si>
    <t>625252301</t>
  </si>
  <si>
    <t>Kontaktný zatepľovací systém hr. 30 mm Nobasil FKD-S (minerálna vlna), skrutkovacie kotvy-ostenie a nadpražie</t>
  </si>
  <si>
    <t>16</t>
  </si>
  <si>
    <t xml:space="preserve">"podhlad vstupu"1,8*7,8+(1,8*2+7,8)*0,25 </t>
  </si>
  <si>
    <t xml:space="preserve">"špalety"((2,1+1,5+1,5)*(2+1)+(2,1*1,6*1,6)*(6+2)+(1,9+2,1+2,1)*2)*0,25 </t>
  </si>
  <si>
    <t xml:space="preserve">(0,5*3*3)*0,25 </t>
  </si>
  <si>
    <t>9</t>
  </si>
  <si>
    <t>625252303</t>
  </si>
  <si>
    <t>Kontaktný zatepľovací systém hr. 50 mm Nobasil FKD-S (minerálna vlna), skrutkovacie kotvy-rímsa</t>
  </si>
  <si>
    <t>18</t>
  </si>
  <si>
    <t xml:space="preserve">"rímsa"(9,65*(0,25+0,2+0,25))*2+(0,25*4) </t>
  </si>
  <si>
    <t>625252311</t>
  </si>
  <si>
    <t>Kontaktný zatepľovací systém hr. 200 mm Nobasil FKD-S (minerálna vlna), skrutkovacie kotvy</t>
  </si>
  <si>
    <t xml:space="preserve">"bočná fasáda"57,75-((2,1*1,6)*3) </t>
  </si>
  <si>
    <t xml:space="preserve">"čelná fasáda"82,9-(2,1*1,6*4) </t>
  </si>
  <si>
    <t xml:space="preserve">"zadná fasáda"76,36-2,1*1,5*3-0,5*0,5*3 </t>
  </si>
  <si>
    <t xml:space="preserve">"bočná fasáda"103,75-1*2-2,1*1,6 </t>
  </si>
  <si>
    <t xml:space="preserve">"čelá atík"0,16*4 </t>
  </si>
  <si>
    <t>Ostatné konštrukcie a práce-búranie</t>
  </si>
  <si>
    <t>11</t>
  </si>
  <si>
    <t>941941041.S</t>
  </si>
  <si>
    <t>Montáž lešenia ľahkého pracovného radového s podlahami šírky nad 1,00 do 1,20 m, výšky do 10 m</t>
  </si>
  <si>
    <t>22</t>
  </si>
  <si>
    <t xml:space="preserve">(10,25*9,2)+(10,25*9,2)+(12,5*9,2)+(12,5*4,58) </t>
  </si>
  <si>
    <t>941941291.S</t>
  </si>
  <si>
    <t>Príplatok za prvý a každý ďalší i začatý mesiac použitia lešenia ľahkého pracovného radového s podlahami šírky nad 1,00 do 1,20 m, výšky do 10 m</t>
  </si>
  <si>
    <t>24</t>
  </si>
  <si>
    <t>13</t>
  </si>
  <si>
    <t>941941841.S</t>
  </si>
  <si>
    <t>Demontáž lešenia ľahkého pracovného radového s podlahami šírky nad 1,00 do 1,20 m, výšky do 10 m</t>
  </si>
  <si>
    <t>26</t>
  </si>
  <si>
    <t>953945307.S</t>
  </si>
  <si>
    <t>Hliníkový soklový profil šírky 83 mm</t>
  </si>
  <si>
    <t>m</t>
  </si>
  <si>
    <t>28</t>
  </si>
  <si>
    <t>15</t>
  </si>
  <si>
    <t>953945319.S</t>
  </si>
  <si>
    <t>Hliníkový soklový profil šírky 203 mm</t>
  </si>
  <si>
    <t>30</t>
  </si>
  <si>
    <t xml:space="preserve">10,25+10,25+12,5+12,5 </t>
  </si>
  <si>
    <t>953945351.S</t>
  </si>
  <si>
    <t>Hliníkový rohový ochranný profil s integrovanou mriežkou</t>
  </si>
  <si>
    <t>32</t>
  </si>
  <si>
    <t xml:space="preserve">2,1*8+2,1*3+1,5*2*3+1,6*2*8+0,55*3*3+8,4*2+4,581+4,581+12,55*2*2 </t>
  </si>
  <si>
    <t>17</t>
  </si>
  <si>
    <t>953996121</t>
  </si>
  <si>
    <t>PCI okenný APU profil s integrovanou tkaninou</t>
  </si>
  <si>
    <t>34</t>
  </si>
  <si>
    <t xml:space="preserve">2,1*3+2,1*8+0,55*3*3+1,5*2*3+1,6*2*8+2,1*2*2+0,9+1,1 </t>
  </si>
  <si>
    <t>953995115</t>
  </si>
  <si>
    <t>BAUMIT Nadokenná lišta s odkvapovým nosom (PVC)</t>
  </si>
  <si>
    <t>36</t>
  </si>
  <si>
    <t xml:space="preserve">2,1*3+2,1*8+0,55*3+1,1+0,9 </t>
  </si>
  <si>
    <t xml:space="preserve">"rímsa"10,25*2 </t>
  </si>
  <si>
    <t>19</t>
  </si>
  <si>
    <t>978015241.S</t>
  </si>
  <si>
    <t>Otlčenie omietok vonkajších priečelí jednoduchých, s vyškriabaním škár, očistením muriva,  v rozsahu do 30 %,  -0,01600t</t>
  </si>
  <si>
    <t>38</t>
  </si>
  <si>
    <t>979081111.S</t>
  </si>
  <si>
    <t>Odvoz sutiny a vybúraných hmôt na skládku do 1 km</t>
  </si>
  <si>
    <t>t</t>
  </si>
  <si>
    <t>40</t>
  </si>
  <si>
    <t>21</t>
  </si>
  <si>
    <t>979081121.S</t>
  </si>
  <si>
    <t>Odvoz sutiny a vybúraných hmôt na skládku za každý ďalší 1 km</t>
  </si>
  <si>
    <t>42</t>
  </si>
  <si>
    <t xml:space="preserve">5,880*5 </t>
  </si>
  <si>
    <t>979082111.S</t>
  </si>
  <si>
    <t>Vnútrostavenisková doprava sutiny a vybúraných hmôt do 10 m</t>
  </si>
  <si>
    <t>44</t>
  </si>
  <si>
    <t>23</t>
  </si>
  <si>
    <t>979087213.S</t>
  </si>
  <si>
    <t>Nakladanie na dopravné prostriedky pre vodorovnú dopravu vybúraných hmôt</t>
  </si>
  <si>
    <t>46</t>
  </si>
  <si>
    <t>979089012.S</t>
  </si>
  <si>
    <t>Poplatok za ulož.a znešk.staveb.sute na vymedzených skládkach_x000D_
"O"-ostatný odpad</t>
  </si>
  <si>
    <t>48</t>
  </si>
  <si>
    <t>999281111.S</t>
  </si>
  <si>
    <t>Presun hmôt pre opravy a údržbu objektov vrátane vonkajších plášťov výšky do 25 m</t>
  </si>
  <si>
    <t>-2113247004</t>
  </si>
  <si>
    <t>D2</t>
  </si>
  <si>
    <t>PRÁCE A DODÁVKY PSV</t>
  </si>
  <si>
    <t>713</t>
  </si>
  <si>
    <t>Izolácie tepelné</t>
  </si>
  <si>
    <t>713132211.S</t>
  </si>
  <si>
    <t>Montáž tepelnej izolácie podzemných stien a základov xps celoplošným prilepením-sokel</t>
  </si>
  <si>
    <t>52</t>
  </si>
  <si>
    <t xml:space="preserve">33,513 </t>
  </si>
  <si>
    <t>27</t>
  </si>
  <si>
    <t>M</t>
  </si>
  <si>
    <t>283750002000</t>
  </si>
  <si>
    <t>Doska XPS STYRODUR 3000 CS hr. 80 mm</t>
  </si>
  <si>
    <t>54</t>
  </si>
  <si>
    <t xml:space="preserve">33,513*1,05 </t>
  </si>
  <si>
    <t>35</t>
  </si>
  <si>
    <t>998713202.S</t>
  </si>
  <si>
    <t>Presun hmôt pre izolácie tepelné v objektoch výšky nad 6 m do 12 m</t>
  </si>
  <si>
    <t>%</t>
  </si>
  <si>
    <t>-1941230798</t>
  </si>
  <si>
    <t>764</t>
  </si>
  <si>
    <t>Konštrukcie klampiarske</t>
  </si>
  <si>
    <t>D3</t>
  </si>
  <si>
    <t>PRÁCE A DODÁVKY M</t>
  </si>
  <si>
    <t>M21</t>
  </si>
  <si>
    <t>155 Elektromontáže</t>
  </si>
  <si>
    <t>210010001R1</t>
  </si>
  <si>
    <t>Demontáž bleskozvodu pre spetné použitie, vrátane uskladnenia</t>
  </si>
  <si>
    <t>súbor</t>
  </si>
  <si>
    <t>64</t>
  </si>
  <si>
    <t>33</t>
  </si>
  <si>
    <t>210010002R2</t>
  </si>
  <si>
    <t>Spätná montáž bleskozvodu vrátane úpravy, opravy vrátane kotviaceho systému</t>
  </si>
  <si>
    <t>66</t>
  </si>
  <si>
    <t>SO 02 - Zateplenie plochej strechy</t>
  </si>
  <si>
    <t xml:space="preserve">    9 - OSTATNÉ KONŠTRUKCIE A PRÁCE</t>
  </si>
  <si>
    <t xml:space="preserve">    712 - Izolácie striech, povlakové krytiny</t>
  </si>
  <si>
    <t>OSTATNÉ KONŠTRUKCIE A PRÁCE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</si>
  <si>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</si>
  <si>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</si>
  <si>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</si>
  <si>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</t>
  </si>
  <si>
    <t>979089211.S</t>
  </si>
  <si>
    <t>Poplatok za skladovanie - bitúmenové zmesi, uhoľný decht, dechtové výrobky (17 03), nebezpečné</t>
  </si>
  <si>
    <t>0,672-0,188</t>
  </si>
  <si>
    <t>Poplatok za skladovanie - betón, tehly, dlaždice (17 01) ostatné</t>
  </si>
  <si>
    <t>712</t>
  </si>
  <si>
    <t>Izolácie striech, povlakové krytiny</t>
  </si>
  <si>
    <t>712370350.S</t>
  </si>
  <si>
    <t>Zhotovenie povlakovej krytiny striech plochých do 10° fóliou EPDM  kotvenou</t>
  </si>
  <si>
    <t>283220002000</t>
  </si>
  <si>
    <t>Hydroizolačná fólia PVC-P FATRAFOL 810, hr. 1,5 mm, š. 1,3 m, izolácia plochých striech, farba sivá</t>
  </si>
  <si>
    <t>128</t>
  </si>
  <si>
    <t>760273825</t>
  </si>
  <si>
    <t>711491171.S</t>
  </si>
  <si>
    <t>Zhotovenie podkladnej vrstvy izolácie z textílie na ploche vodorovnej, pre izolácie proti zemnej vlhkosti, podpovrchovej a tlakovej vode</t>
  </si>
  <si>
    <t>693110001200</t>
  </si>
  <si>
    <t>Geotextília polypropylénová Tatratex PP 300</t>
  </si>
  <si>
    <t>711491172.S</t>
  </si>
  <si>
    <t>Zhotovenie ochrannej vrstvy izolácie z textílie na ploche vodorovnej, pre izolácie proti zemnej vlhkosti, podpovrchovej a tlakovej vode</t>
  </si>
  <si>
    <t>712491176.S</t>
  </si>
  <si>
    <t>Pripevnenie izolácie na šikmej streche do 30° kotviacim terčom vrát materiálu</t>
  </si>
  <si>
    <t>ks</t>
  </si>
  <si>
    <t>712400841.S</t>
  </si>
  <si>
    <t>Odstránenie povlak. krytiny na strechách šikmých do 30° machu,  -0,00200t</t>
  </si>
  <si>
    <t>712400842</t>
  </si>
  <si>
    <t>Vyspravenie stáv. HI zvrásnenia, priehlbne, puchýre 5% plochy</t>
  </si>
  <si>
    <t>712986161</t>
  </si>
  <si>
    <t>Prvky k termoplast. fóliam - stenový kotviaci pásik z poplast. plechu RŠ 50 mm</t>
  </si>
  <si>
    <t>712986186</t>
  </si>
  <si>
    <t>Prvky k termoplast. fóliam - oplechovanie okraja odkvapovou lištou z poplast. plechu RŠ 500 mm</t>
  </si>
  <si>
    <t>7129981R1</t>
  </si>
  <si>
    <t>Demontáž bleskozvodu pre spätné použitie, vrátanie dočasného uskladnenia</t>
  </si>
  <si>
    <t>7129981R2</t>
  </si>
  <si>
    <t>Spätná montáž bleskozvodu</t>
  </si>
  <si>
    <t>712998201</t>
  </si>
  <si>
    <t>Zhotovenie podklad. konštrukcie z OSB dosiek na atike š. 200 - 250 mm pre klampiarske práce</t>
  </si>
  <si>
    <t>712999905</t>
  </si>
  <si>
    <t>Povlakové krytiny, HZS T5</t>
  </si>
  <si>
    <t>hod</t>
  </si>
  <si>
    <t>39</t>
  </si>
  <si>
    <t>998712202.S</t>
  </si>
  <si>
    <t>Presun hmôt pre izoláciu povlakovej krytiny v objektoch výšky nad 6 do 12 m</t>
  </si>
  <si>
    <t>977337277</t>
  </si>
  <si>
    <t>713142155.S</t>
  </si>
  <si>
    <t>Montáž tepelnej izolácie striech plochých do 10° polystyrénom, rozloženej v jednej vrstve, prikotvením</t>
  </si>
  <si>
    <t>25</t>
  </si>
  <si>
    <t>283720009000</t>
  </si>
  <si>
    <t>Doska EPS 150S hr. 100 mm, na zateplenie podláh a strešných terás, ISOVER</t>
  </si>
  <si>
    <t>50</t>
  </si>
  <si>
    <t>-1850621293</t>
  </si>
  <si>
    <t>764352800.S</t>
  </si>
  <si>
    <t>Demontáž žľabov pododkvapových polkruhových so sklonom do 30st. rš 250 mm,  -0,00280t</t>
  </si>
  <si>
    <t>764352427.S</t>
  </si>
  <si>
    <t>Žľaby z pozinkovaného farbeného PZf plechu, pododkvapové polkruhové r.š. 330 mm</t>
  </si>
  <si>
    <t>56</t>
  </si>
  <si>
    <t>29</t>
  </si>
  <si>
    <t>764359412.S</t>
  </si>
  <si>
    <t>Kotlík kónický z pozinkovaného farbeného PZf plechu, pre rúry s priemerom od 100 do 125 mm</t>
  </si>
  <si>
    <t>58</t>
  </si>
  <si>
    <t>764359810.S</t>
  </si>
  <si>
    <t>Demontáž kotlíka kónického, so sklonom žľabu do 30st.,  -0,00110t</t>
  </si>
  <si>
    <t>60</t>
  </si>
  <si>
    <t>31</t>
  </si>
  <si>
    <t>764430460.S</t>
  </si>
  <si>
    <t>Oplechovanie muriva a atík z pozinkovaného farbeného PZf plechu, vrátane rohov r.š. 750 mm</t>
  </si>
  <si>
    <t>62</t>
  </si>
  <si>
    <t>764430850.S</t>
  </si>
  <si>
    <t>Demontáž oplechovania múrov a nadmuroviek rš 600 mm,  -0,00337t</t>
  </si>
  <si>
    <t>764453864.S</t>
  </si>
  <si>
    <t>Demontáž odpadového kolena výtokového štvorcového</t>
  </si>
  <si>
    <t>764453885.S</t>
  </si>
  <si>
    <t xml:space="preserve">Demontáž odpadového výpustu vody </t>
  </si>
  <si>
    <t>68</t>
  </si>
  <si>
    <t>764454802.S</t>
  </si>
  <si>
    <t>Demontáž odpadových rúr kruhových, s priemerom 120 mm,  -0,00285t</t>
  </si>
  <si>
    <t>70</t>
  </si>
  <si>
    <t>764454454.S</t>
  </si>
  <si>
    <t>Zvodové rúry z pozinkovaného farbeného PZf plechu, kruhové priemer 120 mm</t>
  </si>
  <si>
    <t>72</t>
  </si>
  <si>
    <t>37</t>
  </si>
  <si>
    <t>764454434.S</t>
  </si>
  <si>
    <t>Montáž kruhových výtokových kolien z pozinkovaného farbeného PZf plechu, pre zvodové rúry s priemerom 60 - 150 mm, vrátane dodávky</t>
  </si>
  <si>
    <t>74</t>
  </si>
  <si>
    <t>41</t>
  </si>
  <si>
    <t>998764202.S</t>
  </si>
  <si>
    <t>Presun hmôt pre konštrukcie klampiarske v objektoch výšky nad 6 do 12 m</t>
  </si>
  <si>
    <t>163034374</t>
  </si>
  <si>
    <t>SO 03 - Zateplenie stropu</t>
  </si>
  <si>
    <t>D1 - PRÁCE A DODÁVKY PSV</t>
  </si>
  <si>
    <t xml:space="preserve">    763 - Konštrukcie - drevostavby</t>
  </si>
  <si>
    <t>713111121.S</t>
  </si>
  <si>
    <t xml:space="preserve">Montáž tepelnej izolácie stropov rovných minerálnou vlnou, spodkom </t>
  </si>
  <si>
    <t>631440002400</t>
  </si>
  <si>
    <t>Doska ISOVER ORSIK 200x600x1200 mm z kamennej vlny, vhodná na akustickú izoláciu šikmých striech, stropov, priečok</t>
  </si>
  <si>
    <t>713191410</t>
  </si>
  <si>
    <t xml:space="preserve">Izolácia tepelná položenie parozábrany z PE folie </t>
  </si>
  <si>
    <t>459827320</t>
  </si>
  <si>
    <t>763</t>
  </si>
  <si>
    <t>Konštrukcie - drevostavby</t>
  </si>
  <si>
    <t>763137040</t>
  </si>
  <si>
    <t>Podhľady sadr. kazet RIGIPS 600x600 mm hr. 15mm</t>
  </si>
  <si>
    <t>998763201.S</t>
  </si>
  <si>
    <t>Presun hmôt pre drevostavby v objektoch výšky do 12 m</t>
  </si>
  <si>
    <t>-1722893869</t>
  </si>
  <si>
    <t>SO 04 - Výmena okien</t>
  </si>
  <si>
    <t xml:space="preserve">    6 - Úpravy povrchov, podlahy, osadenie</t>
  </si>
  <si>
    <t xml:space="preserve">    767 - Konštrukcie doplnk. kovové stavebné</t>
  </si>
  <si>
    <t>D3 - PRÁCE A DODÁVKY PSV</t>
  </si>
  <si>
    <t xml:space="preserve">    784 - Maľby</t>
  </si>
  <si>
    <t>PSV - Práce a dodávky PSV</t>
  </si>
  <si>
    <t xml:space="preserve">    766 - Konštrukcie stolárske</t>
  </si>
  <si>
    <t>Úpravy povrchov, podlahy, osadenie</t>
  </si>
  <si>
    <t>612460207.S</t>
  </si>
  <si>
    <t>Vnútorná omietka stien vápenná štuková (jemná), hr. 4 mm</t>
  </si>
  <si>
    <t>1215561114</t>
  </si>
  <si>
    <t>(0,5*3*3+(2,1+1,5*2)*4+(2,1+1,6*2)*8)*0,35</t>
  </si>
  <si>
    <t>((1,1+2,1*2)*1+(0,9+2,1*2)*1)*0,35</t>
  </si>
  <si>
    <t>648952421</t>
  </si>
  <si>
    <t>Dodávka a osadenie parapetných dosák vnútorných plastových, vrátane koncoviek, farba biela</t>
  </si>
  <si>
    <t>45287664</t>
  </si>
  <si>
    <t>952901110.S</t>
  </si>
  <si>
    <t>Čistenie budov umývaním vonkajších plôch okien a dverí</t>
  </si>
  <si>
    <t>1176902365</t>
  </si>
  <si>
    <t>1553058824</t>
  </si>
  <si>
    <t>-927402115</t>
  </si>
  <si>
    <t>-965904333</t>
  </si>
  <si>
    <t>2,924*6</t>
  </si>
  <si>
    <t>979082111</t>
  </si>
  <si>
    <t>Vnútrostavenisková doprava sute a vybúraných hmôt do 10 m</t>
  </si>
  <si>
    <t>934492576</t>
  </si>
  <si>
    <t>979082121</t>
  </si>
  <si>
    <t>Vnútrost. doprava sute a vybúraných hmôt každých ďalších 5 m</t>
  </si>
  <si>
    <t>2074292175</t>
  </si>
  <si>
    <t>2,924*4</t>
  </si>
  <si>
    <t>979086112</t>
  </si>
  <si>
    <t>Nakladanie alebo prekladanie sute a vybúraných hmôt</t>
  </si>
  <si>
    <t>-1328266937</t>
  </si>
  <si>
    <t>-548465686</t>
  </si>
  <si>
    <t>1321243340</t>
  </si>
  <si>
    <t>764410450.S</t>
  </si>
  <si>
    <t>Oplechovanie parapetov z pozinkovaného farbeného PZf plechu, vrátane rohov a koncoviek</t>
  </si>
  <si>
    <t>1233467008</t>
  </si>
  <si>
    <t>0,5*3+2,1*4+2,1*8</t>
  </si>
  <si>
    <t>764410850.S</t>
  </si>
  <si>
    <t>Demontáž oplechovania parapetov rš od 100 do 330 mm,  -0,00135t</t>
  </si>
  <si>
    <t>-1759351723</t>
  </si>
  <si>
    <t>-1667273229</t>
  </si>
  <si>
    <t>767</t>
  </si>
  <si>
    <t>Konštrukcie doplnk. kovové stavebné</t>
  </si>
  <si>
    <t>767634151.S</t>
  </si>
  <si>
    <t>Certifikovaná montáž okien a dvier na pasky</t>
  </si>
  <si>
    <t>-311248983</t>
  </si>
  <si>
    <t>0,5*4*3+(2,1+1,6)*2*8+(2,1*1,5)*2*4+(1,1+2,1)*2+(0,9+2,1)*2</t>
  </si>
  <si>
    <t>611431000O01</t>
  </si>
  <si>
    <t>a1-Okno plastové 1krídlové s izolačným trojsklom Uw=min 0,85, 50x50cm, ROTO,OS, farba biela</t>
  </si>
  <si>
    <t>kus</t>
  </si>
  <si>
    <t>10664188</t>
  </si>
  <si>
    <t>611431000O02</t>
  </si>
  <si>
    <t>a2-Okno plastové 1krídlové s izolačným trojsklom Uw=min 0,85, 210x150cm, ROTO,OS, farba biela</t>
  </si>
  <si>
    <t>-1103743691</t>
  </si>
  <si>
    <t>611431010O03</t>
  </si>
  <si>
    <t>a3-Okno plastové 1krídlové s izolačným trojsklom Uw=min 0,85, 210x160cm, ROTO,OS, farba biela</t>
  </si>
  <si>
    <t>49631913</t>
  </si>
  <si>
    <t>611432720D01</t>
  </si>
  <si>
    <t>b1-Dvere vchodové otváravé 110mx210cm, izolačné trojsklo Uw=min 0,85, FAB, farba biela</t>
  </si>
  <si>
    <t>-575755986</t>
  </si>
  <si>
    <t>611432730D02</t>
  </si>
  <si>
    <t>b2-Dvere vchodové otváravé 90x210cm, izolačné trojsklo Uw=min 0,85, FAB, farba biela</t>
  </si>
  <si>
    <t>1726928262</t>
  </si>
  <si>
    <t>767631800.S</t>
  </si>
  <si>
    <t>Demontáž okien a dvier pôvodných vrátane doplnkov</t>
  </si>
  <si>
    <t>-1642656159</t>
  </si>
  <si>
    <t>979089112.S</t>
  </si>
  <si>
    <t>Odvoz a skládkovanie pôvodných okien a dvier, vrát. sklennej výplne, parapetov, vrátane poplatku za skládkovanie</t>
  </si>
  <si>
    <t>komplet</t>
  </si>
  <si>
    <t>-1016547555</t>
  </si>
  <si>
    <t>998767202.S</t>
  </si>
  <si>
    <t>Presun hmôt pre kovové stavebné doplnkové konštrukcie v objektoch výšky nad 6 do 12 m</t>
  </si>
  <si>
    <t>-1696090048</t>
  </si>
  <si>
    <t>784</t>
  </si>
  <si>
    <t>Maľby</t>
  </si>
  <si>
    <t>78441-1301</t>
  </si>
  <si>
    <t>Pačok váp. mliekom s obrúsením a presádr. v miest. do 3,8m</t>
  </si>
  <si>
    <t>800878627</t>
  </si>
  <si>
    <t>78445-2571</t>
  </si>
  <si>
    <t>Maľba zo zmesí tekut. Esmal 1far. dvojnás. v miest. do 3,8m</t>
  </si>
  <si>
    <t>-1002634892</t>
  </si>
  <si>
    <t>PSV</t>
  </si>
  <si>
    <t>Práce a dodávky PSV</t>
  </si>
  <si>
    <t>766</t>
  </si>
  <si>
    <t>Konštrukcie stolárske</t>
  </si>
  <si>
    <t>766694985.S</t>
  </si>
  <si>
    <t>Demontáž parapetnej dosky plastovej šírky do 300 mm, dĺžky do 1600 mm, -0,003t</t>
  </si>
  <si>
    <t>-1890208647</t>
  </si>
  <si>
    <t>766694986.S</t>
  </si>
  <si>
    <t>Demontáž parapetnej dosky plastovej šírky do 300 mm, dĺžky nad 1600 mm, -0,006t</t>
  </si>
  <si>
    <t>221071550</t>
  </si>
  <si>
    <t>998766202.S</t>
  </si>
  <si>
    <t>Presun hmot pre konštrukcie stolárske v objektoch výšky nad 6 do 12 m</t>
  </si>
  <si>
    <t>-1864051245</t>
  </si>
  <si>
    <t>SO 05 - Zdravotechnika - Fotovoltaická príprava TV</t>
  </si>
  <si>
    <t>D1 - Práce PSV</t>
  </si>
  <si>
    <t xml:space="preserve">    722 - ZTI - VNÚTORNÝ VODOVOD - POTRUBIE</t>
  </si>
  <si>
    <t xml:space="preserve">    724 - ZTI - STROJNÉ VYBAVENIE</t>
  </si>
  <si>
    <t xml:space="preserve">    725 - ZTI - ZARIAĎOVACIE PREDMETY</t>
  </si>
  <si>
    <t>D2 - Montážne práce</t>
  </si>
  <si>
    <t xml:space="preserve">    921 - M-21 ELEKTROMONTÁŽE</t>
  </si>
  <si>
    <t>D3 - HZS</t>
  </si>
  <si>
    <t xml:space="preserve">    0 - HZS ZA SKÚŠKY A REVÍZIE</t>
  </si>
  <si>
    <t>Práce PSV</t>
  </si>
  <si>
    <t>722</t>
  </si>
  <si>
    <t>ZTI - VNÚTORNÝ VODOVOD - POTRUBIE</t>
  </si>
  <si>
    <t>722229101</t>
  </si>
  <si>
    <t>Montáž ventilu výtok., plavák.,vypúšť.,odvodňov.,kohút.plniaceho,vypúšťacieho PN 0.6, ventilov</t>
  </si>
  <si>
    <t>722230101</t>
  </si>
  <si>
    <t>Armatúry závitové s dvoma závitmi</t>
  </si>
  <si>
    <t>722231282</t>
  </si>
  <si>
    <t>Montáž regulátora výstupného tlaku membránového PN 1, 6 G 3/4 DN 20</t>
  </si>
  <si>
    <t>722262210</t>
  </si>
  <si>
    <t>Montáž vodomeru pre vodu závitový  G1/2</t>
  </si>
  <si>
    <t>551152063107</t>
  </si>
  <si>
    <t>Poistný ventil DN15 630kPa</t>
  </si>
  <si>
    <t>551152101902</t>
  </si>
  <si>
    <t>Vypúšťací guľový kohút s páčkou 1/2" Euro M</t>
  </si>
  <si>
    <t>388810150101</t>
  </si>
  <si>
    <t>Vodomer DN 15</t>
  </si>
  <si>
    <t>551200100244</t>
  </si>
  <si>
    <t>Guľový uzáver voda  1/2"</t>
  </si>
  <si>
    <t>551200100245</t>
  </si>
  <si>
    <t>Guľový uzáver voda  3/4"</t>
  </si>
  <si>
    <t>551200100867</t>
  </si>
  <si>
    <t>Tlakový redukčný ventil so šróbením a manometrom G 3/4" mm</t>
  </si>
  <si>
    <t>724</t>
  </si>
  <si>
    <t>ZTI - STROJNÉ VYBAVENIE</t>
  </si>
  <si>
    <t>724411101-5</t>
  </si>
  <si>
    <t>Montáž - expanzomatu TUV</t>
  </si>
  <si>
    <t>kpl</t>
  </si>
  <si>
    <t>998724101</t>
  </si>
  <si>
    <t>Presun hmôt pre strojné vybavenie v objektoch výšky do 6 m</t>
  </si>
  <si>
    <t>E1810</t>
  </si>
  <si>
    <t>Expanzomat Reflex Refix DD 18/10, 10 bar</t>
  </si>
  <si>
    <t>FLOWJET</t>
  </si>
  <si>
    <t>Nádoba príslušenstvo Reflex Flowjet, prietočná armatúra Rp 3/4</t>
  </si>
  <si>
    <t>725</t>
  </si>
  <si>
    <t>ZTI - ZARIAĎOVACIE PREDMETY</t>
  </si>
  <si>
    <t>725539105</t>
  </si>
  <si>
    <t>Montáž ohrievača vody</t>
  </si>
  <si>
    <t>998725101</t>
  </si>
  <si>
    <t>Presun hmôt pre zariaďovacie predmety v objektoch výšky do 6 m</t>
  </si>
  <si>
    <t>541810050501</t>
  </si>
  <si>
    <t>Solárny ohrievač vody LX ACDC/M+KW 200 litrov, riadiaca jednotka, spojovacie káble, výhrevná špirála AC+DC</t>
  </si>
  <si>
    <t>7700700715</t>
  </si>
  <si>
    <t>Čidlo zásobníka</t>
  </si>
  <si>
    <t>Montážne práce</t>
  </si>
  <si>
    <t>921</t>
  </si>
  <si>
    <t>M-21 ELEKTROMONTÁŽE</t>
  </si>
  <si>
    <t>941941041</t>
  </si>
  <si>
    <t>Montáž a prenájom lešenia ľahkého pracovného radového s podlahami</t>
  </si>
  <si>
    <t>725539105.1</t>
  </si>
  <si>
    <t>Doprava - fotovoltickej zostavy (6ks) na ohrev vody s 200 l zásobníkmi</t>
  </si>
  <si>
    <t>210010008</t>
  </si>
  <si>
    <t>Montáž - FV modulov</t>
  </si>
  <si>
    <t>210010009</t>
  </si>
  <si>
    <t>Montáž - konštrukcií FV</t>
  </si>
  <si>
    <t>210010010</t>
  </si>
  <si>
    <t>Montáž - elektro fve + káble, husí krk, elektro lišty, prestup cez stropnú konštrukciu</t>
  </si>
  <si>
    <t>cel</t>
  </si>
  <si>
    <t>210010019</t>
  </si>
  <si>
    <t>Oživenie a nastavenie systému</t>
  </si>
  <si>
    <t>388189021302</t>
  </si>
  <si>
    <t>Riadiaca jednotka MPPT LXDC POWER BOX 1-2,3kW</t>
  </si>
  <si>
    <t>426810050101</t>
  </si>
  <si>
    <t>Fotovoltický systém pre ohrev vody Logitex: SV60-330 (330W) panely 6ks</t>
  </si>
  <si>
    <t>592036030901</t>
  </si>
  <si>
    <t>Betónová platňa hrúbka 5 cm, 50 x 50 cm, farba sivá - 9 ks / 6 panelov</t>
  </si>
  <si>
    <t>628119170102</t>
  </si>
  <si>
    <t>Geotextília šedopestrá 300g/m2 (2mx50m/bal) - 5 m / 6 panelov</t>
  </si>
  <si>
    <t>M2</t>
  </si>
  <si>
    <t>HRWA</t>
  </si>
  <si>
    <t>Nosná konštrukcia pod 6 FV panelov s príslušenstvom</t>
  </si>
  <si>
    <t>LLRIDC2</t>
  </si>
  <si>
    <t>Poistkový odpojovač RIDC 2 kW</t>
  </si>
  <si>
    <t>HZS</t>
  </si>
  <si>
    <t>HZS ZA SKÚŠKY A REVÍZIE</t>
  </si>
  <si>
    <t>210010020</t>
  </si>
  <si>
    <t>Revízia FV systému</t>
  </si>
  <si>
    <t>SO 06 - Vykurovanie</t>
  </si>
  <si>
    <t>D1 - Práce HSV</t>
  </si>
  <si>
    <t xml:space="preserve">    6 - POVRCHOVÉ ÚPRAVY</t>
  </si>
  <si>
    <t>D2 - Práce PSV</t>
  </si>
  <si>
    <t xml:space="preserve">    713 - IZOLÁCIE TEPELNÉ BEŽNÝCH STAVEBNÝCH KONŠTRUKCIÍ</t>
  </si>
  <si>
    <t xml:space="preserve">    721 - ZTI - VNÚTORNA KANALIZÁCIA</t>
  </si>
  <si>
    <t xml:space="preserve">    723 - ZTI - VNÚTORNÝ PLYNOVOD</t>
  </si>
  <si>
    <t xml:space="preserve">    731 - ÚSTREDNÉ VYKUROVANIE - KOTOLNE</t>
  </si>
  <si>
    <t xml:space="preserve">    732 - ÚSTREDNÉ VYKUROVANIE - STROJOVNE</t>
  </si>
  <si>
    <t xml:space="preserve">    733 - ÚSTREDNÉ VYKUROVANIE - ROZVOD POTRUBIA</t>
  </si>
  <si>
    <t xml:space="preserve">    734 - ÚSTREDNÉ VYKUROVANIE - ARMATÚRY</t>
  </si>
  <si>
    <t xml:space="preserve">    735 - ÚSTREDNÉ VYKUROVANIE - VYKUROVACIE TELESÁ</t>
  </si>
  <si>
    <t xml:space="preserve">    767 - KOVOVÉ DOPLNKOVÉ KONŠTRUKCIE</t>
  </si>
  <si>
    <t>Práce HSV</t>
  </si>
  <si>
    <t>POVRCHOVÉ ÚPRAVY</t>
  </si>
  <si>
    <t>631312141</t>
  </si>
  <si>
    <t>Doplnenie existujúcich mazanín prostým betónom (s dodaním hmôt)</t>
  </si>
  <si>
    <t>M3</t>
  </si>
  <si>
    <t>972011211</t>
  </si>
  <si>
    <t>Vybúranie výplne otvoru</t>
  </si>
  <si>
    <t>979095311</t>
  </si>
  <si>
    <t>Doprava vybúraných hmôt, naloženie a zloženie vybúraných hmôt alebo konštrukcií</t>
  </si>
  <si>
    <t>súb</t>
  </si>
  <si>
    <t>IZOLÁCIE TEPELNÉ BEŽNÝCH STAVEBNÝCH KONŠTRUKCIÍ</t>
  </si>
  <si>
    <t>71341111B</t>
  </si>
  <si>
    <t>Tepelné izolácie - montáž izolácie potrubí a ohybov</t>
  </si>
  <si>
    <t>283170031201</t>
  </si>
  <si>
    <t>Sponky na izoláciu 100 ks v jednom sáčiku</t>
  </si>
  <si>
    <t>bal</t>
  </si>
  <si>
    <t>283170020404</t>
  </si>
  <si>
    <t>Armacell Izolácia Tubolit DG 18/20 3/8" PE obyčajná 0-102°C</t>
  </si>
  <si>
    <t>283170020604</t>
  </si>
  <si>
    <t>Armacell Izolácia Tubolit DG 22/20 1/2" PE obyčajná 0-102°C</t>
  </si>
  <si>
    <t>283170020804</t>
  </si>
  <si>
    <t>Armacell Izolácia Tubolit DG 28/20 3/4" PE obyčajná 0-102°C</t>
  </si>
  <si>
    <t>283170020902</t>
  </si>
  <si>
    <t>Armacell Izolácia Tubolit DG 32/ 9 3/4" PE obyčajná 0-102°C</t>
  </si>
  <si>
    <t>283170021004</t>
  </si>
  <si>
    <t>Izolácia Tubolit DG 35/20 1" PE obyčajná 0-102°C</t>
  </si>
  <si>
    <t>721</t>
  </si>
  <si>
    <t>ZTI - VNÚTORNA KANALIZÁCIA</t>
  </si>
  <si>
    <t>721173203</t>
  </si>
  <si>
    <t>Potrubie z novodurových rúr TPD 5-177-67 pripájacie D 32x1, 8</t>
  </si>
  <si>
    <t>721226411</t>
  </si>
  <si>
    <t>Zápachová uzávierka - lievik kondenz</t>
  </si>
  <si>
    <t>998721101</t>
  </si>
  <si>
    <t>Presun hmôt pre vnútornú kanalizáciu v objektoch výšky do 6 m</t>
  </si>
  <si>
    <t>286161210104</t>
  </si>
  <si>
    <t>Polypropylénová HT rúra DN 32/1000 pre beztlakový rozvod vnútorného odpadu</t>
  </si>
  <si>
    <t>551629210</t>
  </si>
  <si>
    <t>Lievik na kondenz</t>
  </si>
  <si>
    <t>723</t>
  </si>
  <si>
    <t>ZTI - VNÚTORNÝ PLYNOVOD</t>
  </si>
  <si>
    <t>723231113</t>
  </si>
  <si>
    <t>Armatúry závitové s dvoma závitmi G 3/4</t>
  </si>
  <si>
    <t>723300072</t>
  </si>
  <si>
    <t>Montáž plynovej hadice ku kotlom - Eurogas</t>
  </si>
  <si>
    <t>551152143502</t>
  </si>
  <si>
    <t>Guľový uzáver plyn 3/4"</t>
  </si>
  <si>
    <t>LALT503</t>
  </si>
  <si>
    <t>Plynová hadica - nerezový vlnovec s maticami 3/4" 1 m žltý - kotol</t>
  </si>
  <si>
    <t>731</t>
  </si>
  <si>
    <t>ÚSTREDNÉ VYKUROVANIE - KOTOLNE</t>
  </si>
  <si>
    <t>731119112</t>
  </si>
  <si>
    <t>Montáž plynového kotla kondenzačného s príslušenstvom</t>
  </si>
  <si>
    <t>731249117</t>
  </si>
  <si>
    <t>Montáž dymovodu</t>
  </si>
  <si>
    <t>731341130</t>
  </si>
  <si>
    <t>Hadica napúšťacia gumená</t>
  </si>
  <si>
    <t>998731101</t>
  </si>
  <si>
    <t>Presun hmôt pre kotolne umiestnené vo výške (hĺbke) do 6 m</t>
  </si>
  <si>
    <t>731200832</t>
  </si>
  <si>
    <t>Demontáž kotla</t>
  </si>
  <si>
    <t>731391811-1</t>
  </si>
  <si>
    <t>Vypúšťanie vody zo systému vykurovania</t>
  </si>
  <si>
    <t>731391850</t>
  </si>
  <si>
    <t>Demontáž dymovodu kotla</t>
  </si>
  <si>
    <t>731890801</t>
  </si>
  <si>
    <t>Vnútrostaveniskové premiestnenie vybúraných hmôt kotolní vodorovne do 6 m</t>
  </si>
  <si>
    <t>7719001771</t>
  </si>
  <si>
    <t>Montážna doska</t>
  </si>
  <si>
    <t>7736701317</t>
  </si>
  <si>
    <t>Kotol plynový závesný kondenzačný Bosch CONDENS GC8700iW 30P 3,2-31,1 kW</t>
  </si>
  <si>
    <t>7736701341</t>
  </si>
  <si>
    <t>CT 200-Inteligentný dotykový regulátor s ovládaním cez aplikáciu Bosch Easycontrol, biela farba</t>
  </si>
  <si>
    <t>7738112574</t>
  </si>
  <si>
    <t>Vodorovný odťah spalín pr.80/125 mm - koleno 87st. s kontrolným otvorom, rúra s nastaviteľnou dĺžkou 335-530 mm</t>
  </si>
  <si>
    <t>7738112646</t>
  </si>
  <si>
    <t>Predĺženie odťahu spalín pr.80/125 mm, 1,0 m</t>
  </si>
  <si>
    <t>7738112714</t>
  </si>
  <si>
    <t>Pripojovací adaptér na kotol pre odťah spalín pr.80/125 mm</t>
  </si>
  <si>
    <t>732</t>
  </si>
  <si>
    <t>ÚSTREDNÉ VYKUROVANIE - STROJOVNE</t>
  </si>
  <si>
    <t>732331512</t>
  </si>
  <si>
    <t>M-Nádoba expanzná tlaková s membránou typ Expanzomat I bez poistného ventilu</t>
  </si>
  <si>
    <t>E0804</t>
  </si>
  <si>
    <t>Expanzomat Reflex N (NG) 8/4, 4 bar</t>
  </si>
  <si>
    <t>733</t>
  </si>
  <si>
    <t>ÚSTREDNÉ VYKUROVANIE - ROZVOD POTRUBIA</t>
  </si>
  <si>
    <t>733151202</t>
  </si>
  <si>
    <t>Potrubie z medených rúrok polotvrdých D 15x1 mm</t>
  </si>
  <si>
    <t>733151203</t>
  </si>
  <si>
    <t>Potrubie z medených rúrok polotvrdých D 18x1 mm</t>
  </si>
  <si>
    <t>733151204</t>
  </si>
  <si>
    <t>Potrubie z medených rúrok polotvrdých D 22x1 mm</t>
  </si>
  <si>
    <t>76</t>
  </si>
  <si>
    <t>733151306</t>
  </si>
  <si>
    <t>Potrubie z medených rúrok tvrdých D 28x1 mm</t>
  </si>
  <si>
    <t>78</t>
  </si>
  <si>
    <t>733151307</t>
  </si>
  <si>
    <t>Potrubie z medených rúrok tvrdých D 35x1, 5 mm</t>
  </si>
  <si>
    <t>80</t>
  </si>
  <si>
    <t>733191112</t>
  </si>
  <si>
    <t>Manžeta - chránička priestupová pre rúrky</t>
  </si>
  <si>
    <t>82</t>
  </si>
  <si>
    <t>733191201</t>
  </si>
  <si>
    <t>Tlaková skúška medeného potrubia do D 35 mm + protokol</t>
  </si>
  <si>
    <t>84</t>
  </si>
  <si>
    <t>43</t>
  </si>
  <si>
    <t>998733101</t>
  </si>
  <si>
    <t>Presun hmôt pre rozvody potrubia v objektoch výšky do 6 m</t>
  </si>
  <si>
    <t>86</t>
  </si>
  <si>
    <t>733110808</t>
  </si>
  <si>
    <t>Demontáž potrubia z oceľových rúrok závitových DN 32-65 - cca</t>
  </si>
  <si>
    <t>88</t>
  </si>
  <si>
    <t>45</t>
  </si>
  <si>
    <t>733890801</t>
  </si>
  <si>
    <t>Vnútrostav. premiestnenie vybúraných hmôt rozvodov potrubia vodorovne do 100 m z obj. výš. do 6 m</t>
  </si>
  <si>
    <t>90</t>
  </si>
  <si>
    <t>319152134701</t>
  </si>
  <si>
    <t>Prechodka s vonkajším závitom 15-R 1/2 d x závit</t>
  </si>
  <si>
    <t>92</t>
  </si>
  <si>
    <t>47</t>
  </si>
  <si>
    <t>M00001CU28</t>
  </si>
  <si>
    <t>Medená rúra tvrdá 28x1,5</t>
  </si>
  <si>
    <t>94</t>
  </si>
  <si>
    <t>M00001CU34</t>
  </si>
  <si>
    <t>Medená rúra tvrdá 35x1,5</t>
  </si>
  <si>
    <t>96</t>
  </si>
  <si>
    <t>49</t>
  </si>
  <si>
    <t>VI0000005930</t>
  </si>
  <si>
    <t>Medená rúra 15x1 Cu polotvrdá</t>
  </si>
  <si>
    <t>98</t>
  </si>
  <si>
    <t>VI0000005931</t>
  </si>
  <si>
    <t>Medená rura 18x1 Cu polotvrdá</t>
  </si>
  <si>
    <t>100</t>
  </si>
  <si>
    <t>51</t>
  </si>
  <si>
    <t>VI0000005932</t>
  </si>
  <si>
    <t>Medená rúra 22x1 Cu polotvrdá</t>
  </si>
  <si>
    <t>102</t>
  </si>
  <si>
    <t>VIEGAAL001</t>
  </si>
  <si>
    <t>pripájacie tvarovky( prechody závitové) lisovacie z Cu (cca celkom)</t>
  </si>
  <si>
    <t>104</t>
  </si>
  <si>
    <t>734</t>
  </si>
  <si>
    <t>ÚSTREDNÉ VYKUROVANIE - ARMATÚRY</t>
  </si>
  <si>
    <t>53</t>
  </si>
  <si>
    <t>734109109</t>
  </si>
  <si>
    <t>Montáž armatúr závitových ostatných</t>
  </si>
  <si>
    <t>106</t>
  </si>
  <si>
    <t>734209103</t>
  </si>
  <si>
    <t>Montáž závitových armatúr s 1 závitom G 1/2"</t>
  </si>
  <si>
    <t>108</t>
  </si>
  <si>
    <t>55</t>
  </si>
  <si>
    <t>734209115</t>
  </si>
  <si>
    <t>Montáž závitovej armatúry s 2 závitmi G 3/4"</t>
  </si>
  <si>
    <t>110</t>
  </si>
  <si>
    <t>734222610</t>
  </si>
  <si>
    <t>Montáž radiátorových ventilov DN15 s termostatickou hlavicou</t>
  </si>
  <si>
    <t>112</t>
  </si>
  <si>
    <t>57</t>
  </si>
  <si>
    <t>734222615</t>
  </si>
  <si>
    <t>Montáž - Ventil radiátorový regulačný závitový  G 1/2</t>
  </si>
  <si>
    <t>114</t>
  </si>
  <si>
    <t>734100811</t>
  </si>
  <si>
    <t>Demontáž armatúr</t>
  </si>
  <si>
    <t>116</t>
  </si>
  <si>
    <t>59</t>
  </si>
  <si>
    <t>734890801</t>
  </si>
  <si>
    <t>Vnútrostaveniskové premiestnenie vybúraných hmôt armatúr do 6m</t>
  </si>
  <si>
    <t>118</t>
  </si>
  <si>
    <t>735000912</t>
  </si>
  <si>
    <t>Vyregulovanie dvojregulačného ventilu s termostatickým ovládaním, oživenie bezdrôtovej termostatickej hlavice</t>
  </si>
  <si>
    <t>120</t>
  </si>
  <si>
    <t>61</t>
  </si>
  <si>
    <t>551152061602</t>
  </si>
  <si>
    <t>Automatický odvzdušňovací ventil 1/2" so spätnou klapkou</t>
  </si>
  <si>
    <t>122</t>
  </si>
  <si>
    <t>551152100103</t>
  </si>
  <si>
    <t>Guľový uzáver voda 3/4"</t>
  </si>
  <si>
    <t>124</t>
  </si>
  <si>
    <t>63</t>
  </si>
  <si>
    <t>126</t>
  </si>
  <si>
    <t>7736701574</t>
  </si>
  <si>
    <t>Bezdrôtová termostatická hlavica pre riadenie teploty v jednotlivých miestnostiach Bosch</t>
  </si>
  <si>
    <t>65</t>
  </si>
  <si>
    <t>IDD15P</t>
  </si>
  <si>
    <t>Radiátorový ventil spiatočkový COMBI 2 dn15 p/r</t>
  </si>
  <si>
    <t>130</t>
  </si>
  <si>
    <t>IO31201034</t>
  </si>
  <si>
    <t>Magnetický filter 1"</t>
  </si>
  <si>
    <t>132</t>
  </si>
  <si>
    <t>67</t>
  </si>
  <si>
    <t>IVC15L</t>
  </si>
  <si>
    <t>Radiátorový ventil termostatický RFV9 DN15 p/r</t>
  </si>
  <si>
    <t>134</t>
  </si>
  <si>
    <t>VIEGAAL001.1</t>
  </si>
  <si>
    <t>drobný inštalačný materiál - mosadzné, pozinkované, varné fitingy</t>
  </si>
  <si>
    <t>136</t>
  </si>
  <si>
    <t>735</t>
  </si>
  <si>
    <t>ÚSTREDNÉ VYKUROVANIE - VYKUROVACIE TELESÁ</t>
  </si>
  <si>
    <t>69</t>
  </si>
  <si>
    <t>735154242</t>
  </si>
  <si>
    <t>Montáž vykurovacích telies  panelových, výška 600 mm, dĺžka -1600 mm</t>
  </si>
  <si>
    <t>138</t>
  </si>
  <si>
    <t>735158120</t>
  </si>
  <si>
    <t>Vykurovacie telesá panelové, tlaková skúška telesa vodou  dvojradového a rebríka</t>
  </si>
  <si>
    <t>140</t>
  </si>
  <si>
    <t>71</t>
  </si>
  <si>
    <t>735111810</t>
  </si>
  <si>
    <t>Demontáž vykurovacích telies</t>
  </si>
  <si>
    <t>142</t>
  </si>
  <si>
    <t>735890801</t>
  </si>
  <si>
    <t>Vnútrostaveniskové premiestnenie vybúraných hmôt vykurovacích telies do 6m</t>
  </si>
  <si>
    <t>144</t>
  </si>
  <si>
    <t>73</t>
  </si>
  <si>
    <t>484188123009</t>
  </si>
  <si>
    <t>Oceľový panelový radiátor 22K 600x1200 s bočným pripojením s dvoma panelmi a dvoma konvektormi</t>
  </si>
  <si>
    <t>146</t>
  </si>
  <si>
    <t>484188114411</t>
  </si>
  <si>
    <t>Oceľový panelový radiátor 11K 600x1400 s bočným pripojením s jedným panelom a jedným konvektorom</t>
  </si>
  <si>
    <t>148</t>
  </si>
  <si>
    <t>75</t>
  </si>
  <si>
    <t>484188120611</t>
  </si>
  <si>
    <t>Oceľový panelový radiátor 21K 600x1400 s bočným pripojením s dvoma panelmi a jedným konvektorom</t>
  </si>
  <si>
    <t>150</t>
  </si>
  <si>
    <t>484188120613</t>
  </si>
  <si>
    <t>Oceľový panelový radiátor 21K 600x1600 s bočným pripojením s dvoma panelmi a jedným konvektorom</t>
  </si>
  <si>
    <t>152</t>
  </si>
  <si>
    <t>77</t>
  </si>
  <si>
    <t>484188123105</t>
  </si>
  <si>
    <t>Oceľový panelový radiátor 22K 900x800 s bočným pripojením s dvoma panelmi a dvoma konvektormi</t>
  </si>
  <si>
    <t>154</t>
  </si>
  <si>
    <t>KOVOVÉ DOPLNKOVÉ KONŠTRUKCIE</t>
  </si>
  <si>
    <t>767995101</t>
  </si>
  <si>
    <t>Montáž ostatných atypických  kovových stavebných doplnkových konštrukcií nad 5 kg</t>
  </si>
  <si>
    <t>156</t>
  </si>
  <si>
    <t>79</t>
  </si>
  <si>
    <t>296</t>
  </si>
  <si>
    <t>Doplnkové oceľové konštrukcie - konzoly, objímky, závitová tyč, nosník</t>
  </si>
  <si>
    <t>158</t>
  </si>
  <si>
    <t>Revízia komínov</t>
  </si>
  <si>
    <t>160</t>
  </si>
  <si>
    <t>81</t>
  </si>
  <si>
    <t>Vykurovacia skúška, protokol</t>
  </si>
  <si>
    <t>162</t>
  </si>
  <si>
    <t>Servisné spustenie pl.kotla a regulácie k zariadeniu</t>
  </si>
  <si>
    <t>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</si>
</sst>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>
      <selection activeCell="J96" sqref="J96:AF96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05" t="s">
        <v>13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8"/>
      <c r="BE5" s="202" t="s">
        <v>14</v>
      </c>
      <c r="BS5" s="15" t="s">
        <v>6</v>
      </c>
    </row>
    <row r="6" spans="1:74" ht="36.9" customHeight="1">
      <c r="B6" s="18"/>
      <c r="D6" s="24" t="s">
        <v>15</v>
      </c>
      <c r="K6" s="207" t="s">
        <v>16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8"/>
      <c r="BE6" s="203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3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03"/>
      <c r="BS8" s="15" t="s">
        <v>6</v>
      </c>
    </row>
    <row r="9" spans="1:74" ht="14.4" customHeight="1">
      <c r="B9" s="18"/>
      <c r="AR9" s="18"/>
      <c r="BE9" s="203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25</v>
      </c>
      <c r="AR10" s="18"/>
      <c r="BE10" s="203"/>
      <c r="BS10" s="15" t="s">
        <v>6</v>
      </c>
    </row>
    <row r="11" spans="1:74" ht="18.45" customHeight="1">
      <c r="B11" s="18"/>
      <c r="E11" s="23" t="s">
        <v>26</v>
      </c>
      <c r="AK11" s="25" t="s">
        <v>27</v>
      </c>
      <c r="AN11" s="23" t="s">
        <v>28</v>
      </c>
      <c r="AR11" s="18"/>
      <c r="BE11" s="203"/>
      <c r="BS11" s="15" t="s">
        <v>6</v>
      </c>
    </row>
    <row r="12" spans="1:74" ht="6.9" customHeight="1">
      <c r="B12" s="18"/>
      <c r="AR12" s="18"/>
      <c r="BE12" s="203"/>
      <c r="BS12" s="15" t="s">
        <v>6</v>
      </c>
    </row>
    <row r="13" spans="1:74" ht="12" customHeight="1">
      <c r="B13" s="18"/>
      <c r="D13" s="25" t="s">
        <v>29</v>
      </c>
      <c r="AK13" s="25" t="s">
        <v>24</v>
      </c>
      <c r="AN13" s="27" t="s">
        <v>30</v>
      </c>
      <c r="AR13" s="18"/>
      <c r="BE13" s="203"/>
      <c r="BS13" s="15" t="s">
        <v>6</v>
      </c>
    </row>
    <row r="14" spans="1:74" ht="13.2">
      <c r="B14" s="18"/>
      <c r="E14" s="208" t="s">
        <v>30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27</v>
      </c>
      <c r="AN14" s="27" t="s">
        <v>30</v>
      </c>
      <c r="AR14" s="18"/>
      <c r="BE14" s="203"/>
      <c r="BS14" s="15" t="s">
        <v>6</v>
      </c>
    </row>
    <row r="15" spans="1:74" ht="6.9" customHeight="1">
      <c r="B15" s="18"/>
      <c r="AR15" s="18"/>
      <c r="BE15" s="203"/>
      <c r="BS15" s="15" t="s">
        <v>4</v>
      </c>
    </row>
    <row r="16" spans="1:74" ht="12" customHeight="1">
      <c r="B16" s="18"/>
      <c r="D16" s="25" t="s">
        <v>31</v>
      </c>
      <c r="AK16" s="25" t="s">
        <v>24</v>
      </c>
      <c r="AN16" s="23" t="s">
        <v>32</v>
      </c>
      <c r="AR16" s="18"/>
      <c r="BE16" s="203"/>
      <c r="BS16" s="15" t="s">
        <v>4</v>
      </c>
    </row>
    <row r="17" spans="2:71" ht="18.45" customHeight="1">
      <c r="B17" s="18"/>
      <c r="E17" s="23" t="s">
        <v>33</v>
      </c>
      <c r="AK17" s="25" t="s">
        <v>27</v>
      </c>
      <c r="AN17" s="23" t="s">
        <v>34</v>
      </c>
      <c r="AR17" s="18"/>
      <c r="BE17" s="203"/>
      <c r="BS17" s="15" t="s">
        <v>35</v>
      </c>
    </row>
    <row r="18" spans="2:71" ht="6.9" customHeight="1">
      <c r="B18" s="18"/>
      <c r="AR18" s="18"/>
      <c r="BE18" s="203"/>
      <c r="BS18" s="15" t="s">
        <v>6</v>
      </c>
    </row>
    <row r="19" spans="2:71" ht="12" customHeight="1">
      <c r="B19" s="18"/>
      <c r="D19" s="25" t="s">
        <v>36</v>
      </c>
      <c r="AK19" s="25" t="s">
        <v>24</v>
      </c>
      <c r="AN19" s="23" t="s">
        <v>1</v>
      </c>
      <c r="AR19" s="18"/>
      <c r="BE19" s="203"/>
      <c r="BS19" s="15" t="s">
        <v>6</v>
      </c>
    </row>
    <row r="20" spans="2:71" ht="18.45" customHeight="1">
      <c r="B20" s="18"/>
      <c r="E20" s="23" t="s">
        <v>37</v>
      </c>
      <c r="AK20" s="25" t="s">
        <v>27</v>
      </c>
      <c r="AN20" s="23" t="s">
        <v>1</v>
      </c>
      <c r="AR20" s="18"/>
      <c r="BE20" s="203"/>
      <c r="BS20" s="15" t="s">
        <v>35</v>
      </c>
    </row>
    <row r="21" spans="2:71" ht="6.9" customHeight="1">
      <c r="B21" s="18"/>
      <c r="AR21" s="18"/>
      <c r="BE21" s="203"/>
    </row>
    <row r="22" spans="2:71" ht="12" customHeight="1">
      <c r="B22" s="18"/>
      <c r="D22" s="25" t="s">
        <v>38</v>
      </c>
      <c r="AR22" s="18"/>
      <c r="BE22" s="203"/>
    </row>
    <row r="23" spans="2:71" ht="16.5" customHeight="1">
      <c r="B23" s="18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3"/>
    </row>
    <row r="24" spans="2:71" ht="6.9" customHeight="1">
      <c r="B24" s="18"/>
      <c r="AR24" s="18"/>
      <c r="BE24" s="203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3"/>
    </row>
    <row r="26" spans="2:71" s="1" customFormat="1" ht="25.95" customHeight="1">
      <c r="B26" s="30"/>
      <c r="D26" s="31" t="s">
        <v>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3"/>
    </row>
    <row r="27" spans="2:71" s="1" customFormat="1" ht="6.9" customHeight="1">
      <c r="B27" s="30"/>
      <c r="AR27" s="30"/>
      <c r="BE27" s="203"/>
    </row>
    <row r="28" spans="2:71" s="1" customFormat="1" ht="13.2">
      <c r="B28" s="30"/>
      <c r="L28" s="213" t="s">
        <v>40</v>
      </c>
      <c r="M28" s="213"/>
      <c r="N28" s="213"/>
      <c r="O28" s="213"/>
      <c r="P28" s="213"/>
      <c r="W28" s="213" t="s">
        <v>41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42</v>
      </c>
      <c r="AL28" s="213"/>
      <c r="AM28" s="213"/>
      <c r="AN28" s="213"/>
      <c r="AO28" s="213"/>
      <c r="AR28" s="30"/>
      <c r="BE28" s="203"/>
    </row>
    <row r="29" spans="2:71" s="2" customFormat="1" ht="14.4" customHeight="1">
      <c r="B29" s="34"/>
      <c r="D29" s="25" t="s">
        <v>43</v>
      </c>
      <c r="F29" s="35" t="s">
        <v>44</v>
      </c>
      <c r="L29" s="216">
        <v>0.2</v>
      </c>
      <c r="M29" s="215"/>
      <c r="N29" s="215"/>
      <c r="O29" s="215"/>
      <c r="P29" s="215"/>
      <c r="Q29" s="36"/>
      <c r="R29" s="36"/>
      <c r="S29" s="36"/>
      <c r="T29" s="36"/>
      <c r="U29" s="36"/>
      <c r="V29" s="36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6"/>
      <c r="AG29" s="36"/>
      <c r="AH29" s="36"/>
      <c r="AI29" s="36"/>
      <c r="AJ29" s="36"/>
      <c r="AK29" s="214">
        <f>ROUND(AV94, 2)</f>
        <v>0</v>
      </c>
      <c r="AL29" s="215"/>
      <c r="AM29" s="215"/>
      <c r="AN29" s="215"/>
      <c r="AO29" s="21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4"/>
    </row>
    <row r="30" spans="2:71" s="2" customFormat="1" ht="14.4" customHeight="1">
      <c r="B30" s="34"/>
      <c r="F30" s="35" t="s">
        <v>45</v>
      </c>
      <c r="L30" s="216">
        <v>0.2</v>
      </c>
      <c r="M30" s="215"/>
      <c r="N30" s="215"/>
      <c r="O30" s="215"/>
      <c r="P30" s="215"/>
      <c r="Q30" s="36"/>
      <c r="R30" s="36"/>
      <c r="S30" s="36"/>
      <c r="T30" s="36"/>
      <c r="U30" s="36"/>
      <c r="V30" s="36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F30" s="36"/>
      <c r="AG30" s="36"/>
      <c r="AH30" s="36"/>
      <c r="AI30" s="36"/>
      <c r="AJ30" s="36"/>
      <c r="AK30" s="214">
        <f>ROUND(AW94, 2)</f>
        <v>0</v>
      </c>
      <c r="AL30" s="215"/>
      <c r="AM30" s="215"/>
      <c r="AN30" s="215"/>
      <c r="AO30" s="21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4"/>
    </row>
    <row r="31" spans="2:71" s="2" customFormat="1" ht="14.4" hidden="1" customHeight="1">
      <c r="B31" s="34"/>
      <c r="F31" s="25" t="s">
        <v>46</v>
      </c>
      <c r="L31" s="217">
        <v>0.2</v>
      </c>
      <c r="M31" s="218"/>
      <c r="N31" s="218"/>
      <c r="O31" s="218"/>
      <c r="P31" s="218"/>
      <c r="W31" s="219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9">
        <v>0</v>
      </c>
      <c r="AL31" s="218"/>
      <c r="AM31" s="218"/>
      <c r="AN31" s="218"/>
      <c r="AO31" s="218"/>
      <c r="AR31" s="34"/>
      <c r="BE31" s="204"/>
    </row>
    <row r="32" spans="2:71" s="2" customFormat="1" ht="14.4" hidden="1" customHeight="1">
      <c r="B32" s="34"/>
      <c r="F32" s="25" t="s">
        <v>47</v>
      </c>
      <c r="L32" s="217">
        <v>0.2</v>
      </c>
      <c r="M32" s="218"/>
      <c r="N32" s="218"/>
      <c r="O32" s="218"/>
      <c r="P32" s="218"/>
      <c r="W32" s="219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9">
        <v>0</v>
      </c>
      <c r="AL32" s="218"/>
      <c r="AM32" s="218"/>
      <c r="AN32" s="218"/>
      <c r="AO32" s="218"/>
      <c r="AR32" s="34"/>
      <c r="BE32" s="204"/>
    </row>
    <row r="33" spans="2:57" s="2" customFormat="1" ht="14.4" hidden="1" customHeight="1">
      <c r="B33" s="34"/>
      <c r="F33" s="35" t="s">
        <v>48</v>
      </c>
      <c r="L33" s="216">
        <v>0</v>
      </c>
      <c r="M33" s="215"/>
      <c r="N33" s="215"/>
      <c r="O33" s="215"/>
      <c r="P33" s="215"/>
      <c r="Q33" s="36"/>
      <c r="R33" s="36"/>
      <c r="S33" s="36"/>
      <c r="T33" s="36"/>
      <c r="U33" s="36"/>
      <c r="V33" s="36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6"/>
      <c r="AG33" s="36"/>
      <c r="AH33" s="36"/>
      <c r="AI33" s="36"/>
      <c r="AJ33" s="36"/>
      <c r="AK33" s="214">
        <v>0</v>
      </c>
      <c r="AL33" s="215"/>
      <c r="AM33" s="215"/>
      <c r="AN33" s="215"/>
      <c r="AO33" s="21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4"/>
    </row>
    <row r="34" spans="2:57" s="1" customFormat="1" ht="6.9" customHeight="1">
      <c r="B34" s="30"/>
      <c r="AR34" s="30"/>
      <c r="BE34" s="203"/>
    </row>
    <row r="35" spans="2:57" s="1" customFormat="1" ht="25.95" customHeight="1">
      <c r="B35" s="30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223" t="s">
        <v>51</v>
      </c>
      <c r="Y35" s="221"/>
      <c r="Z35" s="221"/>
      <c r="AA35" s="221"/>
      <c r="AB35" s="221"/>
      <c r="AC35" s="40"/>
      <c r="AD35" s="40"/>
      <c r="AE35" s="40"/>
      <c r="AF35" s="40"/>
      <c r="AG35" s="40"/>
      <c r="AH35" s="40"/>
      <c r="AI35" s="40"/>
      <c r="AJ35" s="40"/>
      <c r="AK35" s="220">
        <f>SUM(AK26:AK33)</f>
        <v>0</v>
      </c>
      <c r="AL35" s="221"/>
      <c r="AM35" s="221"/>
      <c r="AN35" s="221"/>
      <c r="AO35" s="222"/>
      <c r="AP35" s="38"/>
      <c r="AQ35" s="38"/>
      <c r="AR35" s="30"/>
    </row>
    <row r="36" spans="2:57" s="1" customFormat="1" ht="6.9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42" t="s">
        <v>52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53</v>
      </c>
      <c r="AI49" s="43"/>
      <c r="AJ49" s="43"/>
      <c r="AK49" s="43"/>
      <c r="AL49" s="43"/>
      <c r="AM49" s="43"/>
      <c r="AN49" s="43"/>
      <c r="AO49" s="43"/>
      <c r="AR49" s="30"/>
    </row>
    <row r="50" spans="2:44" ht="10.199999999999999">
      <c r="B50" s="18"/>
      <c r="AR50" s="18"/>
    </row>
    <row r="51" spans="2:44" ht="10.199999999999999">
      <c r="B51" s="18"/>
      <c r="AR51" s="18"/>
    </row>
    <row r="52" spans="2:44" ht="10.199999999999999">
      <c r="B52" s="18"/>
      <c r="AR52" s="18"/>
    </row>
    <row r="53" spans="2:44" ht="10.199999999999999">
      <c r="B53" s="18"/>
      <c r="AR53" s="18"/>
    </row>
    <row r="54" spans="2:44" ht="10.199999999999999">
      <c r="B54" s="18"/>
      <c r="AR54" s="18"/>
    </row>
    <row r="55" spans="2:44" ht="10.199999999999999">
      <c r="B55" s="18"/>
      <c r="AR55" s="18"/>
    </row>
    <row r="56" spans="2:44" ht="10.199999999999999">
      <c r="B56" s="18"/>
      <c r="AR56" s="18"/>
    </row>
    <row r="57" spans="2:44" ht="10.199999999999999">
      <c r="B57" s="18"/>
      <c r="AR57" s="18"/>
    </row>
    <row r="58" spans="2:44" ht="10.199999999999999">
      <c r="B58" s="18"/>
      <c r="AR58" s="18"/>
    </row>
    <row r="59" spans="2:44" ht="10.199999999999999">
      <c r="B59" s="18"/>
      <c r="AR59" s="18"/>
    </row>
    <row r="60" spans="2:44" s="1" customFormat="1" ht="13.2">
      <c r="B60" s="30"/>
      <c r="D60" s="44" t="s">
        <v>54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54</v>
      </c>
      <c r="AI60" s="32"/>
      <c r="AJ60" s="32"/>
      <c r="AK60" s="32"/>
      <c r="AL60" s="32"/>
      <c r="AM60" s="44" t="s">
        <v>55</v>
      </c>
      <c r="AN60" s="32"/>
      <c r="AO60" s="32"/>
      <c r="AR60" s="30"/>
    </row>
    <row r="61" spans="2:44" ht="10.199999999999999">
      <c r="B61" s="18"/>
      <c r="AR61" s="18"/>
    </row>
    <row r="62" spans="2:44" ht="10.199999999999999">
      <c r="B62" s="18"/>
      <c r="AR62" s="18"/>
    </row>
    <row r="63" spans="2:44" ht="10.199999999999999">
      <c r="B63" s="18"/>
      <c r="AR63" s="18"/>
    </row>
    <row r="64" spans="2:44" s="1" customFormat="1" ht="13.2">
      <c r="B64" s="30"/>
      <c r="D64" s="42" t="s">
        <v>56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57</v>
      </c>
      <c r="AI64" s="43"/>
      <c r="AJ64" s="43"/>
      <c r="AK64" s="43"/>
      <c r="AL64" s="43"/>
      <c r="AM64" s="43"/>
      <c r="AN64" s="43"/>
      <c r="AO64" s="43"/>
      <c r="AR64" s="30"/>
    </row>
    <row r="65" spans="2:44" ht="10.199999999999999">
      <c r="B65" s="18"/>
      <c r="AR65" s="18"/>
    </row>
    <row r="66" spans="2:44" ht="10.199999999999999">
      <c r="B66" s="18"/>
      <c r="AR66" s="18"/>
    </row>
    <row r="67" spans="2:44" ht="10.199999999999999">
      <c r="B67" s="18"/>
      <c r="AR67" s="18"/>
    </row>
    <row r="68" spans="2:44" ht="10.199999999999999">
      <c r="B68" s="18"/>
      <c r="AR68" s="18"/>
    </row>
    <row r="69" spans="2:44" ht="10.199999999999999">
      <c r="B69" s="18"/>
      <c r="AR69" s="18"/>
    </row>
    <row r="70" spans="2:44" ht="10.199999999999999">
      <c r="B70" s="18"/>
      <c r="AR70" s="18"/>
    </row>
    <row r="71" spans="2:44" ht="10.199999999999999">
      <c r="B71" s="18"/>
      <c r="AR71" s="18"/>
    </row>
    <row r="72" spans="2:44" ht="10.199999999999999">
      <c r="B72" s="18"/>
      <c r="AR72" s="18"/>
    </row>
    <row r="73" spans="2:44" ht="10.199999999999999">
      <c r="B73" s="18"/>
      <c r="AR73" s="18"/>
    </row>
    <row r="74" spans="2:44" ht="10.199999999999999">
      <c r="B74" s="18"/>
      <c r="AR74" s="18"/>
    </row>
    <row r="75" spans="2:44" s="1" customFormat="1" ht="13.2">
      <c r="B75" s="30"/>
      <c r="D75" s="44" t="s">
        <v>54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54</v>
      </c>
      <c r="AI75" s="32"/>
      <c r="AJ75" s="32"/>
      <c r="AK75" s="32"/>
      <c r="AL75" s="32"/>
      <c r="AM75" s="44" t="s">
        <v>55</v>
      </c>
      <c r="AN75" s="32"/>
      <c r="AO75" s="32"/>
      <c r="AR75" s="30"/>
    </row>
    <row r="76" spans="2:44" s="1" customFormat="1" ht="10.199999999999999">
      <c r="B76" s="30"/>
      <c r="AR76" s="30"/>
    </row>
    <row r="77" spans="2:44" s="1" customFormat="1" ht="6.9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4.9" customHeight="1">
      <c r="B82" s="30"/>
      <c r="C82" s="19" t="s">
        <v>58</v>
      </c>
      <c r="AR82" s="30"/>
    </row>
    <row r="83" spans="1:91" s="1" customFormat="1" ht="6.9" customHeight="1">
      <c r="B83" s="30"/>
      <c r="AR83" s="30"/>
    </row>
    <row r="84" spans="1:91" s="3" customFormat="1" ht="12" customHeight="1">
      <c r="B84" s="49"/>
      <c r="C84" s="25" t="s">
        <v>12</v>
      </c>
      <c r="L84" s="3" t="str">
        <f>K5</f>
        <v>005</v>
      </c>
      <c r="AR84" s="49"/>
    </row>
    <row r="85" spans="1:91" s="4" customFormat="1" ht="36.9" customHeight="1">
      <c r="B85" s="50"/>
      <c r="C85" s="51" t="s">
        <v>15</v>
      </c>
      <c r="L85" s="183" t="str">
        <f>K6</f>
        <v>Skalica, Strážnická 2  - Zateplenie časti požiarnej zbrojnice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50"/>
    </row>
    <row r="86" spans="1:91" s="1" customFormat="1" ht="6.9" customHeight="1">
      <c r="B86" s="30"/>
      <c r="AR86" s="30"/>
    </row>
    <row r="87" spans="1:91" s="1" customFormat="1" ht="12" customHeight="1">
      <c r="B87" s="30"/>
      <c r="C87" s="25" t="s">
        <v>19</v>
      </c>
      <c r="L87" s="52" t="str">
        <f>IF(K8="","",K8)</f>
        <v>Skalica</v>
      </c>
      <c r="AI87" s="25" t="s">
        <v>21</v>
      </c>
      <c r="AM87" s="185" t="str">
        <f>IF(AN8= "","",AN8)</f>
        <v>20. 12. 2022</v>
      </c>
      <c r="AN87" s="185"/>
      <c r="AR87" s="30"/>
    </row>
    <row r="88" spans="1:91" s="1" customFormat="1" ht="6.9" customHeight="1">
      <c r="B88" s="30"/>
      <c r="AR88" s="30"/>
    </row>
    <row r="89" spans="1:91" s="1" customFormat="1" ht="26.4" customHeight="1">
      <c r="B89" s="30"/>
      <c r="C89" s="25" t="s">
        <v>23</v>
      </c>
      <c r="L89" s="3" t="str">
        <f>IF(E11= "","",E11)</f>
        <v>Mesto Skalica</v>
      </c>
      <c r="AI89" s="25" t="s">
        <v>31</v>
      </c>
      <c r="AM89" s="186" t="str">
        <f>IF(E17="","",E17)</f>
        <v>Ing. Šantavý Rudolf, aut.ing.,</v>
      </c>
      <c r="AN89" s="187"/>
      <c r="AO89" s="187"/>
      <c r="AP89" s="187"/>
      <c r="AR89" s="30"/>
      <c r="AS89" s="188" t="s">
        <v>59</v>
      </c>
      <c r="AT89" s="189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15" customHeight="1">
      <c r="B90" s="30"/>
      <c r="C90" s="25" t="s">
        <v>29</v>
      </c>
      <c r="L90" s="3" t="str">
        <f>IF(E14= "Vyplň údaj","",E14)</f>
        <v/>
      </c>
      <c r="AI90" s="25" t="s">
        <v>36</v>
      </c>
      <c r="AM90" s="186" t="str">
        <f>IF(E20="","",E20)</f>
        <v>Ing. Učník Michal</v>
      </c>
      <c r="AN90" s="187"/>
      <c r="AO90" s="187"/>
      <c r="AP90" s="187"/>
      <c r="AR90" s="30"/>
      <c r="AS90" s="190"/>
      <c r="AT90" s="191"/>
      <c r="BD90" s="57"/>
    </row>
    <row r="91" spans="1:91" s="1" customFormat="1" ht="10.8" customHeight="1">
      <c r="B91" s="30"/>
      <c r="AR91" s="30"/>
      <c r="AS91" s="190"/>
      <c r="AT91" s="191"/>
      <c r="BD91" s="57"/>
    </row>
    <row r="92" spans="1:91" s="1" customFormat="1" ht="29.25" customHeight="1">
      <c r="B92" s="30"/>
      <c r="C92" s="192" t="s">
        <v>60</v>
      </c>
      <c r="D92" s="193"/>
      <c r="E92" s="193"/>
      <c r="F92" s="193"/>
      <c r="G92" s="193"/>
      <c r="H92" s="58"/>
      <c r="I92" s="195" t="s">
        <v>61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4" t="s">
        <v>62</v>
      </c>
      <c r="AH92" s="193"/>
      <c r="AI92" s="193"/>
      <c r="AJ92" s="193"/>
      <c r="AK92" s="193"/>
      <c r="AL92" s="193"/>
      <c r="AM92" s="193"/>
      <c r="AN92" s="195" t="s">
        <v>63</v>
      </c>
      <c r="AO92" s="193"/>
      <c r="AP92" s="196"/>
      <c r="AQ92" s="59" t="s">
        <v>64</v>
      </c>
      <c r="AR92" s="30"/>
      <c r="AS92" s="60" t="s">
        <v>65</v>
      </c>
      <c r="AT92" s="61" t="s">
        <v>66</v>
      </c>
      <c r="AU92" s="61" t="s">
        <v>67</v>
      </c>
      <c r="AV92" s="61" t="s">
        <v>68</v>
      </c>
      <c r="AW92" s="61" t="s">
        <v>69</v>
      </c>
      <c r="AX92" s="61" t="s">
        <v>70</v>
      </c>
      <c r="AY92" s="61" t="s">
        <v>71</v>
      </c>
      <c r="AZ92" s="61" t="s">
        <v>72</v>
      </c>
      <c r="BA92" s="61" t="s">
        <v>73</v>
      </c>
      <c r="BB92" s="61" t="s">
        <v>74</v>
      </c>
      <c r="BC92" s="61" t="s">
        <v>75</v>
      </c>
      <c r="BD92" s="62" t="s">
        <v>76</v>
      </c>
    </row>
    <row r="93" spans="1:91" s="1" customFormat="1" ht="10.8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" customHeight="1">
      <c r="B94" s="64"/>
      <c r="C94" s="65" t="s">
        <v>77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00">
        <f>ROUND(SUM(AG95:AG100),2)</f>
        <v>0</v>
      </c>
      <c r="AH94" s="200"/>
      <c r="AI94" s="200"/>
      <c r="AJ94" s="200"/>
      <c r="AK94" s="200"/>
      <c r="AL94" s="200"/>
      <c r="AM94" s="200"/>
      <c r="AN94" s="201">
        <f t="shared" ref="AN94:AN100" si="0">SUM(AG94,AT94)</f>
        <v>0</v>
      </c>
      <c r="AO94" s="201"/>
      <c r="AP94" s="201"/>
      <c r="AQ94" s="68" t="s">
        <v>1</v>
      </c>
      <c r="AR94" s="64"/>
      <c r="AS94" s="69">
        <f>ROUND(SUM(AS95:AS100),2)</f>
        <v>0</v>
      </c>
      <c r="AT94" s="70">
        <f t="shared" ref="AT94:AT100" si="1">ROUND(SUM(AV94:AW94),2)</f>
        <v>0</v>
      </c>
      <c r="AU94" s="71">
        <f>ROUND(SUM(AU95:AU100),5)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ROUND(SUM(AZ95:AZ100),2)</f>
        <v>0</v>
      </c>
      <c r="BA94" s="70">
        <f>ROUND(SUM(BA95:BA100),2)</f>
        <v>0</v>
      </c>
      <c r="BB94" s="70">
        <f>ROUND(SUM(BB95:BB100),2)</f>
        <v>0</v>
      </c>
      <c r="BC94" s="70">
        <f>ROUND(SUM(BC95:BC100),2)</f>
        <v>0</v>
      </c>
      <c r="BD94" s="72">
        <f>ROUND(SUM(BD95:BD100),2)</f>
        <v>0</v>
      </c>
      <c r="BS94" s="73" t="s">
        <v>78</v>
      </c>
      <c r="BT94" s="73" t="s">
        <v>79</v>
      </c>
      <c r="BU94" s="74" t="s">
        <v>80</v>
      </c>
      <c r="BV94" s="73" t="s">
        <v>81</v>
      </c>
      <c r="BW94" s="73" t="s">
        <v>5</v>
      </c>
      <c r="BX94" s="73" t="s">
        <v>82</v>
      </c>
      <c r="CL94" s="73" t="s">
        <v>1</v>
      </c>
    </row>
    <row r="95" spans="1:91" s="6" customFormat="1" ht="16.5" customHeight="1">
      <c r="A95" s="75" t="s">
        <v>83</v>
      </c>
      <c r="B95" s="76"/>
      <c r="C95" s="77"/>
      <c r="D95" s="197" t="s">
        <v>84</v>
      </c>
      <c r="E95" s="197"/>
      <c r="F95" s="197"/>
      <c r="G95" s="197"/>
      <c r="H95" s="197"/>
      <c r="I95" s="78"/>
      <c r="J95" s="197" t="s">
        <v>85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8">
        <f>'SO 01 - Zateplenie fasády'!J30</f>
        <v>0</v>
      </c>
      <c r="AH95" s="199"/>
      <c r="AI95" s="199"/>
      <c r="AJ95" s="199"/>
      <c r="AK95" s="199"/>
      <c r="AL95" s="199"/>
      <c r="AM95" s="199"/>
      <c r="AN95" s="198">
        <f t="shared" si="0"/>
        <v>0</v>
      </c>
      <c r="AO95" s="199"/>
      <c r="AP95" s="199"/>
      <c r="AQ95" s="79" t="s">
        <v>86</v>
      </c>
      <c r="AR95" s="76"/>
      <c r="AS95" s="80">
        <v>0</v>
      </c>
      <c r="AT95" s="81">
        <f t="shared" si="1"/>
        <v>0</v>
      </c>
      <c r="AU95" s="82">
        <f>'SO 01 - Zateplenie fasády'!P124</f>
        <v>0</v>
      </c>
      <c r="AV95" s="81">
        <f>'SO 01 - Zateplenie fasády'!J33</f>
        <v>0</v>
      </c>
      <c r="AW95" s="81">
        <f>'SO 01 - Zateplenie fasády'!J34</f>
        <v>0</v>
      </c>
      <c r="AX95" s="81">
        <f>'SO 01 - Zateplenie fasády'!J35</f>
        <v>0</v>
      </c>
      <c r="AY95" s="81">
        <f>'SO 01 - Zateplenie fasády'!J36</f>
        <v>0</v>
      </c>
      <c r="AZ95" s="81">
        <f>'SO 01 - Zateplenie fasády'!F33</f>
        <v>0</v>
      </c>
      <c r="BA95" s="81">
        <f>'SO 01 - Zateplenie fasády'!F34</f>
        <v>0</v>
      </c>
      <c r="BB95" s="81">
        <f>'SO 01 - Zateplenie fasády'!F35</f>
        <v>0</v>
      </c>
      <c r="BC95" s="81">
        <f>'SO 01 - Zateplenie fasády'!F36</f>
        <v>0</v>
      </c>
      <c r="BD95" s="83">
        <f>'SO 01 - Zateplenie fasády'!F37</f>
        <v>0</v>
      </c>
      <c r="BT95" s="84" t="s">
        <v>87</v>
      </c>
      <c r="BV95" s="84" t="s">
        <v>81</v>
      </c>
      <c r="BW95" s="84" t="s">
        <v>88</v>
      </c>
      <c r="BX95" s="84" t="s">
        <v>5</v>
      </c>
      <c r="CL95" s="84" t="s">
        <v>1</v>
      </c>
      <c r="CM95" s="84" t="s">
        <v>79</v>
      </c>
    </row>
    <row r="96" spans="1:91" s="6" customFormat="1" ht="16.5" customHeight="1">
      <c r="A96" s="75" t="s">
        <v>83</v>
      </c>
      <c r="B96" s="76"/>
      <c r="C96" s="77"/>
      <c r="D96" s="197" t="s">
        <v>89</v>
      </c>
      <c r="E96" s="197"/>
      <c r="F96" s="197"/>
      <c r="G96" s="197"/>
      <c r="H96" s="197"/>
      <c r="I96" s="78"/>
      <c r="J96" s="197" t="s">
        <v>90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'SO 02 - Zateplenie ploche...'!J30</f>
        <v>0</v>
      </c>
      <c r="AH96" s="199"/>
      <c r="AI96" s="199"/>
      <c r="AJ96" s="199"/>
      <c r="AK96" s="199"/>
      <c r="AL96" s="199"/>
      <c r="AM96" s="199"/>
      <c r="AN96" s="198">
        <f t="shared" si="0"/>
        <v>0</v>
      </c>
      <c r="AO96" s="199"/>
      <c r="AP96" s="199"/>
      <c r="AQ96" s="79" t="s">
        <v>86</v>
      </c>
      <c r="AR96" s="76"/>
      <c r="AS96" s="80">
        <v>0</v>
      </c>
      <c r="AT96" s="81">
        <f t="shared" si="1"/>
        <v>0</v>
      </c>
      <c r="AU96" s="82">
        <f>'SO 02 - Zateplenie ploche...'!P122</f>
        <v>0</v>
      </c>
      <c r="AV96" s="81">
        <f>'SO 02 - Zateplenie ploche...'!J33</f>
        <v>0</v>
      </c>
      <c r="AW96" s="81">
        <f>'SO 02 - Zateplenie ploche...'!J34</f>
        <v>0</v>
      </c>
      <c r="AX96" s="81">
        <f>'SO 02 - Zateplenie ploche...'!J35</f>
        <v>0</v>
      </c>
      <c r="AY96" s="81">
        <f>'SO 02 - Zateplenie ploche...'!J36</f>
        <v>0</v>
      </c>
      <c r="AZ96" s="81">
        <f>'SO 02 - Zateplenie ploche...'!F33</f>
        <v>0</v>
      </c>
      <c r="BA96" s="81">
        <f>'SO 02 - Zateplenie ploche...'!F34</f>
        <v>0</v>
      </c>
      <c r="BB96" s="81">
        <f>'SO 02 - Zateplenie ploche...'!F35</f>
        <v>0</v>
      </c>
      <c r="BC96" s="81">
        <f>'SO 02 - Zateplenie ploche...'!F36</f>
        <v>0</v>
      </c>
      <c r="BD96" s="83">
        <f>'SO 02 - Zateplenie ploche...'!F37</f>
        <v>0</v>
      </c>
      <c r="BT96" s="84" t="s">
        <v>87</v>
      </c>
      <c r="BV96" s="84" t="s">
        <v>81</v>
      </c>
      <c r="BW96" s="84" t="s">
        <v>91</v>
      </c>
      <c r="BX96" s="84" t="s">
        <v>5</v>
      </c>
      <c r="CL96" s="84" t="s">
        <v>1</v>
      </c>
      <c r="CM96" s="84" t="s">
        <v>79</v>
      </c>
    </row>
    <row r="97" spans="1:91" s="6" customFormat="1" ht="16.5" customHeight="1">
      <c r="A97" s="75" t="s">
        <v>83</v>
      </c>
      <c r="B97" s="76"/>
      <c r="C97" s="77"/>
      <c r="D97" s="197" t="s">
        <v>92</v>
      </c>
      <c r="E97" s="197"/>
      <c r="F97" s="197"/>
      <c r="G97" s="197"/>
      <c r="H97" s="197"/>
      <c r="I97" s="78"/>
      <c r="J97" s="197" t="s">
        <v>93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'SO 03 - Zateplenie stropu'!J30</f>
        <v>0</v>
      </c>
      <c r="AH97" s="199"/>
      <c r="AI97" s="199"/>
      <c r="AJ97" s="199"/>
      <c r="AK97" s="199"/>
      <c r="AL97" s="199"/>
      <c r="AM97" s="199"/>
      <c r="AN97" s="198">
        <f t="shared" si="0"/>
        <v>0</v>
      </c>
      <c r="AO97" s="199"/>
      <c r="AP97" s="199"/>
      <c r="AQ97" s="79" t="s">
        <v>86</v>
      </c>
      <c r="AR97" s="76"/>
      <c r="AS97" s="80">
        <v>0</v>
      </c>
      <c r="AT97" s="81">
        <f t="shared" si="1"/>
        <v>0</v>
      </c>
      <c r="AU97" s="82">
        <f>'SO 03 - Zateplenie stropu'!P119</f>
        <v>0</v>
      </c>
      <c r="AV97" s="81">
        <f>'SO 03 - Zateplenie stropu'!J33</f>
        <v>0</v>
      </c>
      <c r="AW97" s="81">
        <f>'SO 03 - Zateplenie stropu'!J34</f>
        <v>0</v>
      </c>
      <c r="AX97" s="81">
        <f>'SO 03 - Zateplenie stropu'!J35</f>
        <v>0</v>
      </c>
      <c r="AY97" s="81">
        <f>'SO 03 - Zateplenie stropu'!J36</f>
        <v>0</v>
      </c>
      <c r="AZ97" s="81">
        <f>'SO 03 - Zateplenie stropu'!F33</f>
        <v>0</v>
      </c>
      <c r="BA97" s="81">
        <f>'SO 03 - Zateplenie stropu'!F34</f>
        <v>0</v>
      </c>
      <c r="BB97" s="81">
        <f>'SO 03 - Zateplenie stropu'!F35</f>
        <v>0</v>
      </c>
      <c r="BC97" s="81">
        <f>'SO 03 - Zateplenie stropu'!F36</f>
        <v>0</v>
      </c>
      <c r="BD97" s="83">
        <f>'SO 03 - Zateplenie stropu'!F37</f>
        <v>0</v>
      </c>
      <c r="BT97" s="84" t="s">
        <v>87</v>
      </c>
      <c r="BV97" s="84" t="s">
        <v>81</v>
      </c>
      <c r="BW97" s="84" t="s">
        <v>94</v>
      </c>
      <c r="BX97" s="84" t="s">
        <v>5</v>
      </c>
      <c r="CL97" s="84" t="s">
        <v>1</v>
      </c>
      <c r="CM97" s="84" t="s">
        <v>79</v>
      </c>
    </row>
    <row r="98" spans="1:91" s="6" customFormat="1" ht="16.5" customHeight="1">
      <c r="A98" s="75" t="s">
        <v>83</v>
      </c>
      <c r="B98" s="76"/>
      <c r="C98" s="77"/>
      <c r="D98" s="197" t="s">
        <v>95</v>
      </c>
      <c r="E98" s="197"/>
      <c r="F98" s="197"/>
      <c r="G98" s="197"/>
      <c r="H98" s="197"/>
      <c r="I98" s="78"/>
      <c r="J98" s="197" t="s">
        <v>96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'SO 04 - Výmena okien'!J30</f>
        <v>0</v>
      </c>
      <c r="AH98" s="199"/>
      <c r="AI98" s="199"/>
      <c r="AJ98" s="199"/>
      <c r="AK98" s="199"/>
      <c r="AL98" s="199"/>
      <c r="AM98" s="199"/>
      <c r="AN98" s="198">
        <f t="shared" si="0"/>
        <v>0</v>
      </c>
      <c r="AO98" s="199"/>
      <c r="AP98" s="199"/>
      <c r="AQ98" s="79" t="s">
        <v>86</v>
      </c>
      <c r="AR98" s="76"/>
      <c r="AS98" s="80">
        <v>0</v>
      </c>
      <c r="AT98" s="81">
        <f t="shared" si="1"/>
        <v>0</v>
      </c>
      <c r="AU98" s="82">
        <f>'SO 04 - Výmena okien'!P125</f>
        <v>0</v>
      </c>
      <c r="AV98" s="81">
        <f>'SO 04 - Výmena okien'!J33</f>
        <v>0</v>
      </c>
      <c r="AW98" s="81">
        <f>'SO 04 - Výmena okien'!J34</f>
        <v>0</v>
      </c>
      <c r="AX98" s="81">
        <f>'SO 04 - Výmena okien'!J35</f>
        <v>0</v>
      </c>
      <c r="AY98" s="81">
        <f>'SO 04 - Výmena okien'!J36</f>
        <v>0</v>
      </c>
      <c r="AZ98" s="81">
        <f>'SO 04 - Výmena okien'!F33</f>
        <v>0</v>
      </c>
      <c r="BA98" s="81">
        <f>'SO 04 - Výmena okien'!F34</f>
        <v>0</v>
      </c>
      <c r="BB98" s="81">
        <f>'SO 04 - Výmena okien'!F35</f>
        <v>0</v>
      </c>
      <c r="BC98" s="81">
        <f>'SO 04 - Výmena okien'!F36</f>
        <v>0</v>
      </c>
      <c r="BD98" s="83">
        <f>'SO 04 - Výmena okien'!F37</f>
        <v>0</v>
      </c>
      <c r="BT98" s="84" t="s">
        <v>87</v>
      </c>
      <c r="BV98" s="84" t="s">
        <v>81</v>
      </c>
      <c r="BW98" s="84" t="s">
        <v>97</v>
      </c>
      <c r="BX98" s="84" t="s">
        <v>5</v>
      </c>
      <c r="CL98" s="84" t="s">
        <v>1</v>
      </c>
      <c r="CM98" s="84" t="s">
        <v>79</v>
      </c>
    </row>
    <row r="99" spans="1:91" s="6" customFormat="1" ht="24.75" customHeight="1">
      <c r="A99" s="75" t="s">
        <v>83</v>
      </c>
      <c r="B99" s="76"/>
      <c r="C99" s="77"/>
      <c r="D99" s="197" t="s">
        <v>98</v>
      </c>
      <c r="E99" s="197"/>
      <c r="F99" s="197"/>
      <c r="G99" s="197"/>
      <c r="H99" s="197"/>
      <c r="I99" s="78"/>
      <c r="J99" s="197" t="s">
        <v>99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8">
        <f>'SO 05 - Zdravotechnika - ...'!J30</f>
        <v>0</v>
      </c>
      <c r="AH99" s="199"/>
      <c r="AI99" s="199"/>
      <c r="AJ99" s="199"/>
      <c r="AK99" s="199"/>
      <c r="AL99" s="199"/>
      <c r="AM99" s="199"/>
      <c r="AN99" s="198">
        <f t="shared" si="0"/>
        <v>0</v>
      </c>
      <c r="AO99" s="199"/>
      <c r="AP99" s="199"/>
      <c r="AQ99" s="79" t="s">
        <v>86</v>
      </c>
      <c r="AR99" s="76"/>
      <c r="AS99" s="80">
        <v>0</v>
      </c>
      <c r="AT99" s="81">
        <f t="shared" si="1"/>
        <v>0</v>
      </c>
      <c r="AU99" s="82">
        <f>'SO 05 - Zdravotechnika - ...'!P124</f>
        <v>0</v>
      </c>
      <c r="AV99" s="81">
        <f>'SO 05 - Zdravotechnika - ...'!J33</f>
        <v>0</v>
      </c>
      <c r="AW99" s="81">
        <f>'SO 05 - Zdravotechnika - ...'!J34</f>
        <v>0</v>
      </c>
      <c r="AX99" s="81">
        <f>'SO 05 - Zdravotechnika - ...'!J35</f>
        <v>0</v>
      </c>
      <c r="AY99" s="81">
        <f>'SO 05 - Zdravotechnika - ...'!J36</f>
        <v>0</v>
      </c>
      <c r="AZ99" s="81">
        <f>'SO 05 - Zdravotechnika - ...'!F33</f>
        <v>0</v>
      </c>
      <c r="BA99" s="81">
        <f>'SO 05 - Zdravotechnika - ...'!F34</f>
        <v>0</v>
      </c>
      <c r="BB99" s="81">
        <f>'SO 05 - Zdravotechnika - ...'!F35</f>
        <v>0</v>
      </c>
      <c r="BC99" s="81">
        <f>'SO 05 - Zdravotechnika - ...'!F36</f>
        <v>0</v>
      </c>
      <c r="BD99" s="83">
        <f>'SO 05 - Zdravotechnika - ...'!F37</f>
        <v>0</v>
      </c>
      <c r="BT99" s="84" t="s">
        <v>87</v>
      </c>
      <c r="BV99" s="84" t="s">
        <v>81</v>
      </c>
      <c r="BW99" s="84" t="s">
        <v>100</v>
      </c>
      <c r="BX99" s="84" t="s">
        <v>5</v>
      </c>
      <c r="CL99" s="84" t="s">
        <v>1</v>
      </c>
      <c r="CM99" s="84" t="s">
        <v>79</v>
      </c>
    </row>
    <row r="100" spans="1:91" s="6" customFormat="1" ht="16.5" customHeight="1">
      <c r="A100" s="75" t="s">
        <v>83</v>
      </c>
      <c r="B100" s="76"/>
      <c r="C100" s="77"/>
      <c r="D100" s="197" t="s">
        <v>101</v>
      </c>
      <c r="E100" s="197"/>
      <c r="F100" s="197"/>
      <c r="G100" s="197"/>
      <c r="H100" s="197"/>
      <c r="I100" s="78"/>
      <c r="J100" s="197" t="s">
        <v>102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8">
        <f>'SO 06 - Vykurovanie'!J30</f>
        <v>0</v>
      </c>
      <c r="AH100" s="199"/>
      <c r="AI100" s="199"/>
      <c r="AJ100" s="199"/>
      <c r="AK100" s="199"/>
      <c r="AL100" s="199"/>
      <c r="AM100" s="199"/>
      <c r="AN100" s="198">
        <f t="shared" si="0"/>
        <v>0</v>
      </c>
      <c r="AO100" s="199"/>
      <c r="AP100" s="199"/>
      <c r="AQ100" s="79" t="s">
        <v>86</v>
      </c>
      <c r="AR100" s="76"/>
      <c r="AS100" s="85">
        <v>0</v>
      </c>
      <c r="AT100" s="86">
        <f t="shared" si="1"/>
        <v>0</v>
      </c>
      <c r="AU100" s="87">
        <f>'SO 06 - Vykurovanie'!P131</f>
        <v>0</v>
      </c>
      <c r="AV100" s="86">
        <f>'SO 06 - Vykurovanie'!J33</f>
        <v>0</v>
      </c>
      <c r="AW100" s="86">
        <f>'SO 06 - Vykurovanie'!J34</f>
        <v>0</v>
      </c>
      <c r="AX100" s="86">
        <f>'SO 06 - Vykurovanie'!J35</f>
        <v>0</v>
      </c>
      <c r="AY100" s="86">
        <f>'SO 06 - Vykurovanie'!J36</f>
        <v>0</v>
      </c>
      <c r="AZ100" s="86">
        <f>'SO 06 - Vykurovanie'!F33</f>
        <v>0</v>
      </c>
      <c r="BA100" s="86">
        <f>'SO 06 - Vykurovanie'!F34</f>
        <v>0</v>
      </c>
      <c r="BB100" s="86">
        <f>'SO 06 - Vykurovanie'!F35</f>
        <v>0</v>
      </c>
      <c r="BC100" s="86">
        <f>'SO 06 - Vykurovanie'!F36</f>
        <v>0</v>
      </c>
      <c r="BD100" s="88">
        <f>'SO 06 - Vykurovanie'!F37</f>
        <v>0</v>
      </c>
      <c r="BT100" s="84" t="s">
        <v>87</v>
      </c>
      <c r="BV100" s="84" t="s">
        <v>81</v>
      </c>
      <c r="BW100" s="84" t="s">
        <v>103</v>
      </c>
      <c r="BX100" s="84" t="s">
        <v>5</v>
      </c>
      <c r="CL100" s="84" t="s">
        <v>1</v>
      </c>
      <c r="CM100" s="84" t="s">
        <v>79</v>
      </c>
    </row>
    <row r="101" spans="1:91" s="1" customFormat="1" ht="30" customHeight="1">
      <c r="B101" s="30"/>
      <c r="AR101" s="30"/>
    </row>
    <row r="102" spans="1:91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30"/>
    </row>
  </sheetData>
  <sheetProtection algorithmName="SHA-512" hashValue="z5+hQ5shih8k8p55Sdts9hEHpdhwBiBR6JTA3DYA0aHsWmx515Faa23DZvAX4NE9ziM2IoBNFC83DAvnEEQMow==" saltValue="xsVmGdbooVIsdIKnZuS7qOAOwriDQpUmf/6lsac0rVGKJwvEHQ/gm64p1NzNmoEp7DnJeMm9D00UcPo0D+0FUQ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01 - Zateplenie fasády'!C2" display="/" xr:uid="{00000000-0004-0000-0000-000000000000}"/>
    <hyperlink ref="A96" location="'SO 02 - Zateplenie ploche...'!C2" display="/" xr:uid="{00000000-0004-0000-0000-000001000000}"/>
    <hyperlink ref="A97" location="'SO 03 - Zateplenie stropu'!C2" display="/" xr:uid="{00000000-0004-0000-0000-000002000000}"/>
    <hyperlink ref="A98" location="'SO 04 - Výmena okien'!C2" display="/" xr:uid="{00000000-0004-0000-0000-000003000000}"/>
    <hyperlink ref="A99" location="'SO 05 - Zdravotechnika - ...'!C2" display="/" xr:uid="{00000000-0004-0000-0000-000004000000}"/>
    <hyperlink ref="A100" location="'SO 06 - Vykurovanie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workbookViewId="0">
      <selection activeCell="F22" sqref="F2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88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106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ROUND(J124,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ROUND((SUM(BE124:BE191)),  2)</f>
        <v>0</v>
      </c>
      <c r="G33" s="93"/>
      <c r="H33" s="93"/>
      <c r="I33" s="94">
        <v>0.2</v>
      </c>
      <c r="J33" s="92">
        <f>ROUND(((SUM(BE124:BE191))*I33),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ROUND((SUM(BF124:BF191)),  2)</f>
        <v>0</v>
      </c>
      <c r="G34" s="93"/>
      <c r="H34" s="93"/>
      <c r="I34" s="94">
        <v>0.2</v>
      </c>
      <c r="J34" s="92">
        <f>ROUND(((SUM(BF124:BF191))*I34),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ROUND((SUM(BG124:BG191)),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ROUND((SUM(BH124:BH191)),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ROUND((SUM(BI124:BI191)),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01 - Zateplenie fasády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J124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112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9" customFormat="1" ht="19.95" hidden="1" customHeight="1">
      <c r="B98" s="112"/>
      <c r="D98" s="113" t="s">
        <v>113</v>
      </c>
      <c r="E98" s="114"/>
      <c r="F98" s="114"/>
      <c r="G98" s="114"/>
      <c r="H98" s="114"/>
      <c r="I98" s="114"/>
      <c r="J98" s="115">
        <f>J126</f>
        <v>0</v>
      </c>
      <c r="L98" s="112"/>
    </row>
    <row r="99" spans="2:12" s="9" customFormat="1" ht="19.95" hidden="1" customHeight="1">
      <c r="B99" s="112"/>
      <c r="D99" s="113" t="s">
        <v>114</v>
      </c>
      <c r="E99" s="114"/>
      <c r="F99" s="114"/>
      <c r="G99" s="114"/>
      <c r="H99" s="114"/>
      <c r="I99" s="114"/>
      <c r="J99" s="115">
        <f>J155</f>
        <v>0</v>
      </c>
      <c r="L99" s="112"/>
    </row>
    <row r="100" spans="2:12" s="8" customFormat="1" ht="24.9" hidden="1" customHeight="1">
      <c r="B100" s="108"/>
      <c r="D100" s="109" t="s">
        <v>115</v>
      </c>
      <c r="E100" s="110"/>
      <c r="F100" s="110"/>
      <c r="G100" s="110"/>
      <c r="H100" s="110"/>
      <c r="I100" s="110"/>
      <c r="J100" s="111">
        <f>J180</f>
        <v>0</v>
      </c>
      <c r="L100" s="108"/>
    </row>
    <row r="101" spans="2:12" s="9" customFormat="1" ht="19.95" hidden="1" customHeight="1">
      <c r="B101" s="112"/>
      <c r="D101" s="113" t="s">
        <v>116</v>
      </c>
      <c r="E101" s="114"/>
      <c r="F101" s="114"/>
      <c r="G101" s="114"/>
      <c r="H101" s="114"/>
      <c r="I101" s="114"/>
      <c r="J101" s="115">
        <f>J181</f>
        <v>0</v>
      </c>
      <c r="L101" s="112"/>
    </row>
    <row r="102" spans="2:12" s="9" customFormat="1" ht="19.95" hidden="1" customHeight="1">
      <c r="B102" s="112"/>
      <c r="D102" s="113" t="s">
        <v>117</v>
      </c>
      <c r="E102" s="114"/>
      <c r="F102" s="114"/>
      <c r="G102" s="114"/>
      <c r="H102" s="114"/>
      <c r="I102" s="114"/>
      <c r="J102" s="115">
        <f>J187</f>
        <v>0</v>
      </c>
      <c r="L102" s="112"/>
    </row>
    <row r="103" spans="2:12" s="8" customFormat="1" ht="24.9" hidden="1" customHeight="1">
      <c r="B103" s="108"/>
      <c r="D103" s="109" t="s">
        <v>118</v>
      </c>
      <c r="E103" s="110"/>
      <c r="F103" s="110"/>
      <c r="G103" s="110"/>
      <c r="H103" s="110"/>
      <c r="I103" s="110"/>
      <c r="J103" s="111">
        <f>J188</f>
        <v>0</v>
      </c>
      <c r="L103" s="108"/>
    </row>
    <row r="104" spans="2:12" s="9" customFormat="1" ht="19.95" hidden="1" customHeight="1">
      <c r="B104" s="112"/>
      <c r="D104" s="113" t="s">
        <v>119</v>
      </c>
      <c r="E104" s="114"/>
      <c r="F104" s="114"/>
      <c r="G104" s="114"/>
      <c r="H104" s="114"/>
      <c r="I104" s="114"/>
      <c r="J104" s="115">
        <f>J189</f>
        <v>0</v>
      </c>
      <c r="L104" s="112"/>
    </row>
    <row r="105" spans="2:12" s="1" customFormat="1" ht="21.75" hidden="1" customHeight="1">
      <c r="B105" s="30"/>
      <c r="L105" s="30"/>
    </row>
    <row r="106" spans="2:12" s="1" customFormat="1" ht="6.9" hidden="1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0"/>
    </row>
    <row r="107" spans="2:12" ht="10.199999999999999" hidden="1"/>
    <row r="108" spans="2:12" ht="10.199999999999999" hidden="1"/>
    <row r="109" spans="2:12" ht="10.199999999999999" hidden="1"/>
    <row r="110" spans="2:12" s="1" customFormat="1" ht="6.9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0"/>
    </row>
    <row r="111" spans="2:12" s="1" customFormat="1" ht="24.9" customHeight="1">
      <c r="B111" s="30"/>
      <c r="C111" s="19" t="s">
        <v>120</v>
      </c>
      <c r="L111" s="30"/>
    </row>
    <row r="112" spans="2:12" s="1" customFormat="1" ht="6.9" customHeight="1">
      <c r="B112" s="30"/>
      <c r="L112" s="30"/>
    </row>
    <row r="113" spans="2:65" s="1" customFormat="1" ht="12" customHeight="1">
      <c r="B113" s="30"/>
      <c r="C113" s="25" t="s">
        <v>15</v>
      </c>
      <c r="L113" s="30"/>
    </row>
    <row r="114" spans="2:65" s="1" customFormat="1" ht="16.5" customHeight="1">
      <c r="B114" s="30"/>
      <c r="E114" s="224" t="str">
        <f>E7</f>
        <v>Skalica, Strážnická 2  - Zateplenie časti požiarnej zbrojnice</v>
      </c>
      <c r="F114" s="225"/>
      <c r="G114" s="225"/>
      <c r="H114" s="225"/>
      <c r="L114" s="30"/>
    </row>
    <row r="115" spans="2:65" s="1" customFormat="1" ht="12" customHeight="1">
      <c r="B115" s="30"/>
      <c r="C115" s="25" t="s">
        <v>105</v>
      </c>
      <c r="L115" s="30"/>
    </row>
    <row r="116" spans="2:65" s="1" customFormat="1" ht="16.5" customHeight="1">
      <c r="B116" s="30"/>
      <c r="E116" s="183" t="str">
        <f>E9</f>
        <v>SO 01 - Zateplenie fasády</v>
      </c>
      <c r="F116" s="226"/>
      <c r="G116" s="226"/>
      <c r="H116" s="226"/>
      <c r="L116" s="30"/>
    </row>
    <row r="117" spans="2:65" s="1" customFormat="1" ht="6.9" customHeight="1">
      <c r="B117" s="30"/>
      <c r="L117" s="30"/>
    </row>
    <row r="118" spans="2:65" s="1" customFormat="1" ht="12" customHeight="1">
      <c r="B118" s="30"/>
      <c r="C118" s="25" t="s">
        <v>19</v>
      </c>
      <c r="F118" s="23" t="str">
        <f>F12</f>
        <v>Skalica</v>
      </c>
      <c r="I118" s="25" t="s">
        <v>21</v>
      </c>
      <c r="J118" s="53" t="str">
        <f>IF(J12="","",J12)</f>
        <v>20. 12. 2022</v>
      </c>
      <c r="L118" s="30"/>
    </row>
    <row r="119" spans="2:65" s="1" customFormat="1" ht="6.9" customHeight="1">
      <c r="B119" s="30"/>
      <c r="L119" s="30"/>
    </row>
    <row r="120" spans="2:65" s="1" customFormat="1" ht="25.65" customHeight="1">
      <c r="B120" s="30"/>
      <c r="C120" s="25" t="s">
        <v>23</v>
      </c>
      <c r="F120" s="23" t="str">
        <f>E15</f>
        <v>Mesto Skalica</v>
      </c>
      <c r="I120" s="25" t="s">
        <v>31</v>
      </c>
      <c r="J120" s="28" t="str">
        <f>E21</f>
        <v>Ing. Šantavý Rudolf, aut.ing.,</v>
      </c>
      <c r="L120" s="30"/>
    </row>
    <row r="121" spans="2:65" s="1" customFormat="1" ht="15.15" customHeight="1">
      <c r="B121" s="30"/>
      <c r="C121" s="25" t="s">
        <v>29</v>
      </c>
      <c r="F121" s="23" t="str">
        <f>IF(E18="","",E18)</f>
        <v>Vyplň údaj</v>
      </c>
      <c r="I121" s="25" t="s">
        <v>36</v>
      </c>
      <c r="J121" s="28" t="str">
        <f>E24</f>
        <v>Ing. Učník Michal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6"/>
      <c r="C123" s="117" t="s">
        <v>121</v>
      </c>
      <c r="D123" s="118" t="s">
        <v>64</v>
      </c>
      <c r="E123" s="118" t="s">
        <v>60</v>
      </c>
      <c r="F123" s="118" t="s">
        <v>61</v>
      </c>
      <c r="G123" s="118" t="s">
        <v>122</v>
      </c>
      <c r="H123" s="118" t="s">
        <v>123</v>
      </c>
      <c r="I123" s="118" t="s">
        <v>124</v>
      </c>
      <c r="J123" s="119" t="s">
        <v>109</v>
      </c>
      <c r="K123" s="120" t="s">
        <v>125</v>
      </c>
      <c r="L123" s="116"/>
      <c r="M123" s="60" t="s">
        <v>1</v>
      </c>
      <c r="N123" s="61" t="s">
        <v>43</v>
      </c>
      <c r="O123" s="61" t="s">
        <v>126</v>
      </c>
      <c r="P123" s="61" t="s">
        <v>127</v>
      </c>
      <c r="Q123" s="61" t="s">
        <v>128</v>
      </c>
      <c r="R123" s="61" t="s">
        <v>129</v>
      </c>
      <c r="S123" s="61" t="s">
        <v>130</v>
      </c>
      <c r="T123" s="62" t="s">
        <v>131</v>
      </c>
    </row>
    <row r="124" spans="2:65" s="1" customFormat="1" ht="22.8" customHeight="1">
      <c r="B124" s="30"/>
      <c r="C124" s="65" t="s">
        <v>110</v>
      </c>
      <c r="J124" s="121">
        <f>BK124</f>
        <v>0</v>
      </c>
      <c r="L124" s="30"/>
      <c r="M124" s="63"/>
      <c r="N124" s="54"/>
      <c r="O124" s="54"/>
      <c r="P124" s="122">
        <f>P125+P180+P188</f>
        <v>0</v>
      </c>
      <c r="Q124" s="54"/>
      <c r="R124" s="122">
        <f>R125+R180+R188</f>
        <v>38.073197519999994</v>
      </c>
      <c r="S124" s="54"/>
      <c r="T124" s="123">
        <f>T125+T180+T188</f>
        <v>5.8557600000000001</v>
      </c>
      <c r="AT124" s="15" t="s">
        <v>78</v>
      </c>
      <c r="AU124" s="15" t="s">
        <v>111</v>
      </c>
      <c r="BK124" s="124">
        <f>BK125+BK180+BK188</f>
        <v>0</v>
      </c>
    </row>
    <row r="125" spans="2:65" s="11" customFormat="1" ht="25.95" customHeight="1">
      <c r="B125" s="125"/>
      <c r="D125" s="126" t="s">
        <v>78</v>
      </c>
      <c r="E125" s="127" t="s">
        <v>132</v>
      </c>
      <c r="F125" s="127" t="s">
        <v>133</v>
      </c>
      <c r="I125" s="128"/>
      <c r="J125" s="129">
        <f>BK125</f>
        <v>0</v>
      </c>
      <c r="L125" s="125"/>
      <c r="M125" s="130"/>
      <c r="P125" s="131">
        <f>P126+P155</f>
        <v>0</v>
      </c>
      <c r="R125" s="131">
        <f>R126+R155</f>
        <v>37.863003059999997</v>
      </c>
      <c r="T125" s="132">
        <f>T126+T155</f>
        <v>5.8557600000000001</v>
      </c>
      <c r="AR125" s="126" t="s">
        <v>87</v>
      </c>
      <c r="AT125" s="133" t="s">
        <v>78</v>
      </c>
      <c r="AU125" s="133" t="s">
        <v>79</v>
      </c>
      <c r="AY125" s="126" t="s">
        <v>134</v>
      </c>
      <c r="BK125" s="134">
        <f>BK126+BK155</f>
        <v>0</v>
      </c>
    </row>
    <row r="126" spans="2:65" s="11" customFormat="1" ht="22.8" customHeight="1">
      <c r="B126" s="125"/>
      <c r="D126" s="126" t="s">
        <v>78</v>
      </c>
      <c r="E126" s="135" t="s">
        <v>135</v>
      </c>
      <c r="F126" s="135" t="s">
        <v>136</v>
      </c>
      <c r="I126" s="128"/>
      <c r="J126" s="136">
        <f>BK126</f>
        <v>0</v>
      </c>
      <c r="L126" s="125"/>
      <c r="M126" s="130"/>
      <c r="P126" s="131">
        <f>SUM(P127:P154)</f>
        <v>0</v>
      </c>
      <c r="R126" s="131">
        <f>SUM(R127:R154)</f>
        <v>19.252751199999999</v>
      </c>
      <c r="T126" s="132">
        <f>SUM(T127:T154)</f>
        <v>0</v>
      </c>
      <c r="AR126" s="126" t="s">
        <v>87</v>
      </c>
      <c r="AT126" s="133" t="s">
        <v>78</v>
      </c>
      <c r="AU126" s="133" t="s">
        <v>87</v>
      </c>
      <c r="AY126" s="126" t="s">
        <v>134</v>
      </c>
      <c r="BK126" s="134">
        <f>SUM(BK127:BK154)</f>
        <v>0</v>
      </c>
    </row>
    <row r="127" spans="2:65" s="1" customFormat="1" ht="24.15" customHeight="1">
      <c r="B127" s="30"/>
      <c r="C127" s="137" t="s">
        <v>87</v>
      </c>
      <c r="D127" s="137" t="s">
        <v>137</v>
      </c>
      <c r="E127" s="138" t="s">
        <v>138</v>
      </c>
      <c r="F127" s="139" t="s">
        <v>139</v>
      </c>
      <c r="G127" s="140" t="s">
        <v>140</v>
      </c>
      <c r="H127" s="141">
        <v>365.98500000000001</v>
      </c>
      <c r="I127" s="142"/>
      <c r="J127" s="143">
        <f>ROUND(I127*H127,2)</f>
        <v>0</v>
      </c>
      <c r="K127" s="144"/>
      <c r="L127" s="30"/>
      <c r="M127" s="145" t="s">
        <v>1</v>
      </c>
      <c r="N127" s="146" t="s">
        <v>45</v>
      </c>
      <c r="P127" s="147">
        <f>O127*H127</f>
        <v>0</v>
      </c>
      <c r="Q127" s="147">
        <v>2.0000000000000001E-4</v>
      </c>
      <c r="R127" s="147">
        <f>Q127*H127</f>
        <v>7.3197000000000012E-2</v>
      </c>
      <c r="S127" s="147">
        <v>0</v>
      </c>
      <c r="T127" s="148">
        <f>S127*H127</f>
        <v>0</v>
      </c>
      <c r="AR127" s="149" t="s">
        <v>141</v>
      </c>
      <c r="AT127" s="149" t="s">
        <v>137</v>
      </c>
      <c r="AU127" s="149" t="s">
        <v>142</v>
      </c>
      <c r="AY127" s="15" t="s">
        <v>134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5" t="s">
        <v>142</v>
      </c>
      <c r="BK127" s="150">
        <f>ROUND(I127*H127,2)</f>
        <v>0</v>
      </c>
      <c r="BL127" s="15" t="s">
        <v>141</v>
      </c>
      <c r="BM127" s="149" t="s">
        <v>142</v>
      </c>
    </row>
    <row r="128" spans="2:65" s="1" customFormat="1" ht="24.15" customHeight="1">
      <c r="B128" s="30"/>
      <c r="C128" s="137" t="s">
        <v>142</v>
      </c>
      <c r="D128" s="137" t="s">
        <v>137</v>
      </c>
      <c r="E128" s="138" t="s">
        <v>143</v>
      </c>
      <c r="F128" s="139" t="s">
        <v>144</v>
      </c>
      <c r="G128" s="140" t="s">
        <v>140</v>
      </c>
      <c r="H128" s="141">
        <v>365.98500000000001</v>
      </c>
      <c r="I128" s="142"/>
      <c r="J128" s="143">
        <f>ROUND(I128*H128,2)</f>
        <v>0</v>
      </c>
      <c r="K128" s="144"/>
      <c r="L128" s="30"/>
      <c r="M128" s="145" t="s">
        <v>1</v>
      </c>
      <c r="N128" s="146" t="s">
        <v>45</v>
      </c>
      <c r="P128" s="147">
        <f>O128*H128</f>
        <v>0</v>
      </c>
      <c r="Q128" s="147">
        <v>5.1500000000000001E-3</v>
      </c>
      <c r="R128" s="147">
        <f>Q128*H128</f>
        <v>1.8848227500000001</v>
      </c>
      <c r="S128" s="147">
        <v>0</v>
      </c>
      <c r="T128" s="148">
        <f>S128*H128</f>
        <v>0</v>
      </c>
      <c r="AR128" s="149" t="s">
        <v>141</v>
      </c>
      <c r="AT128" s="149" t="s">
        <v>137</v>
      </c>
      <c r="AU128" s="149" t="s">
        <v>142</v>
      </c>
      <c r="AY128" s="15" t="s">
        <v>134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5" t="s">
        <v>142</v>
      </c>
      <c r="BK128" s="150">
        <f>ROUND(I128*H128,2)</f>
        <v>0</v>
      </c>
      <c r="BL128" s="15" t="s">
        <v>141</v>
      </c>
      <c r="BM128" s="149" t="s">
        <v>141</v>
      </c>
    </row>
    <row r="129" spans="2:65" s="1" customFormat="1" ht="37.799999999999997" customHeight="1">
      <c r="B129" s="30"/>
      <c r="C129" s="137" t="s">
        <v>145</v>
      </c>
      <c r="D129" s="137" t="s">
        <v>137</v>
      </c>
      <c r="E129" s="138" t="s">
        <v>146</v>
      </c>
      <c r="F129" s="139" t="s">
        <v>147</v>
      </c>
      <c r="G129" s="140" t="s">
        <v>140</v>
      </c>
      <c r="H129" s="141">
        <v>44.588000000000001</v>
      </c>
      <c r="I129" s="142"/>
      <c r="J129" s="143">
        <f>ROUND(I129*H129,2)</f>
        <v>0</v>
      </c>
      <c r="K129" s="144"/>
      <c r="L129" s="30"/>
      <c r="M129" s="145" t="s">
        <v>1</v>
      </c>
      <c r="N129" s="146" t="s">
        <v>45</v>
      </c>
      <c r="P129" s="147">
        <f>O129*H129</f>
        <v>0</v>
      </c>
      <c r="Q129" s="147">
        <v>1.9000000000000001E-4</v>
      </c>
      <c r="R129" s="147">
        <f>Q129*H129</f>
        <v>8.4717200000000003E-3</v>
      </c>
      <c r="S129" s="147">
        <v>0</v>
      </c>
      <c r="T129" s="148">
        <f>S129*H129</f>
        <v>0</v>
      </c>
      <c r="AR129" s="149" t="s">
        <v>141</v>
      </c>
      <c r="AT129" s="149" t="s">
        <v>137</v>
      </c>
      <c r="AU129" s="149" t="s">
        <v>142</v>
      </c>
      <c r="AY129" s="15" t="s">
        <v>134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5" t="s">
        <v>142</v>
      </c>
      <c r="BK129" s="150">
        <f>ROUND(I129*H129,2)</f>
        <v>0</v>
      </c>
      <c r="BL129" s="15" t="s">
        <v>141</v>
      </c>
      <c r="BM129" s="149" t="s">
        <v>135</v>
      </c>
    </row>
    <row r="130" spans="2:65" s="12" customFormat="1" ht="10.199999999999999">
      <c r="B130" s="151"/>
      <c r="D130" s="152" t="s">
        <v>148</v>
      </c>
      <c r="E130" s="153" t="s">
        <v>1</v>
      </c>
      <c r="F130" s="154" t="s">
        <v>149</v>
      </c>
      <c r="H130" s="155">
        <v>44.588000000000001</v>
      </c>
      <c r="I130" s="156"/>
      <c r="L130" s="151"/>
      <c r="M130" s="157"/>
      <c r="T130" s="158"/>
      <c r="AT130" s="153" t="s">
        <v>148</v>
      </c>
      <c r="AU130" s="153" t="s">
        <v>142</v>
      </c>
      <c r="AV130" s="12" t="s">
        <v>142</v>
      </c>
      <c r="AW130" s="12" t="s">
        <v>35</v>
      </c>
      <c r="AX130" s="12" t="s">
        <v>79</v>
      </c>
      <c r="AY130" s="153" t="s">
        <v>134</v>
      </c>
    </row>
    <row r="131" spans="2:65" s="13" customFormat="1" ht="10.199999999999999">
      <c r="B131" s="159"/>
      <c r="D131" s="152" t="s">
        <v>148</v>
      </c>
      <c r="E131" s="160" t="s">
        <v>1</v>
      </c>
      <c r="F131" s="161" t="s">
        <v>150</v>
      </c>
      <c r="H131" s="162">
        <v>44.588000000000001</v>
      </c>
      <c r="I131" s="163"/>
      <c r="L131" s="159"/>
      <c r="M131" s="164"/>
      <c r="T131" s="165"/>
      <c r="AT131" s="160" t="s">
        <v>148</v>
      </c>
      <c r="AU131" s="160" t="s">
        <v>142</v>
      </c>
      <c r="AV131" s="13" t="s">
        <v>141</v>
      </c>
      <c r="AW131" s="13" t="s">
        <v>35</v>
      </c>
      <c r="AX131" s="13" t="s">
        <v>87</v>
      </c>
      <c r="AY131" s="160" t="s">
        <v>134</v>
      </c>
    </row>
    <row r="132" spans="2:65" s="1" customFormat="1" ht="33" customHeight="1">
      <c r="B132" s="30"/>
      <c r="C132" s="137" t="s">
        <v>141</v>
      </c>
      <c r="D132" s="137" t="s">
        <v>137</v>
      </c>
      <c r="E132" s="138" t="s">
        <v>151</v>
      </c>
      <c r="F132" s="139" t="s">
        <v>152</v>
      </c>
      <c r="G132" s="140" t="s">
        <v>140</v>
      </c>
      <c r="H132" s="141">
        <v>365.98500000000001</v>
      </c>
      <c r="I132" s="142"/>
      <c r="J132" s="143">
        <f>ROUND(I132*H132,2)</f>
        <v>0</v>
      </c>
      <c r="K132" s="144"/>
      <c r="L132" s="30"/>
      <c r="M132" s="145" t="s">
        <v>1</v>
      </c>
      <c r="N132" s="146" t="s">
        <v>45</v>
      </c>
      <c r="P132" s="147">
        <f>O132*H132</f>
        <v>0</v>
      </c>
      <c r="Q132" s="147">
        <v>1.814E-2</v>
      </c>
      <c r="R132" s="147">
        <f>Q132*H132</f>
        <v>6.6389678999999999</v>
      </c>
      <c r="S132" s="147">
        <v>0</v>
      </c>
      <c r="T132" s="148">
        <f>S132*H132</f>
        <v>0</v>
      </c>
      <c r="AR132" s="149" t="s">
        <v>141</v>
      </c>
      <c r="AT132" s="149" t="s">
        <v>137</v>
      </c>
      <c r="AU132" s="149" t="s">
        <v>142</v>
      </c>
      <c r="AY132" s="15" t="s">
        <v>134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5" t="s">
        <v>142</v>
      </c>
      <c r="BK132" s="150">
        <f>ROUND(I132*H132,2)</f>
        <v>0</v>
      </c>
      <c r="BL132" s="15" t="s">
        <v>141</v>
      </c>
      <c r="BM132" s="149" t="s">
        <v>153</v>
      </c>
    </row>
    <row r="133" spans="2:65" s="12" customFormat="1" ht="10.199999999999999">
      <c r="B133" s="151"/>
      <c r="D133" s="152" t="s">
        <v>148</v>
      </c>
      <c r="E133" s="153" t="s">
        <v>1</v>
      </c>
      <c r="F133" s="154" t="s">
        <v>154</v>
      </c>
      <c r="H133" s="155">
        <v>365.98500000000001</v>
      </c>
      <c r="I133" s="156"/>
      <c r="L133" s="151"/>
      <c r="M133" s="157"/>
      <c r="T133" s="158"/>
      <c r="AT133" s="153" t="s">
        <v>148</v>
      </c>
      <c r="AU133" s="153" t="s">
        <v>142</v>
      </c>
      <c r="AV133" s="12" t="s">
        <v>142</v>
      </c>
      <c r="AW133" s="12" t="s">
        <v>35</v>
      </c>
      <c r="AX133" s="12" t="s">
        <v>87</v>
      </c>
      <c r="AY133" s="153" t="s">
        <v>134</v>
      </c>
    </row>
    <row r="134" spans="2:65" s="1" customFormat="1" ht="16.5" customHeight="1">
      <c r="B134" s="30"/>
      <c r="C134" s="137" t="s">
        <v>155</v>
      </c>
      <c r="D134" s="137" t="s">
        <v>137</v>
      </c>
      <c r="E134" s="138" t="s">
        <v>156</v>
      </c>
      <c r="F134" s="139" t="s">
        <v>157</v>
      </c>
      <c r="G134" s="140" t="s">
        <v>140</v>
      </c>
      <c r="H134" s="141">
        <v>330.34300000000002</v>
      </c>
      <c r="I134" s="142"/>
      <c r="J134" s="143">
        <f>ROUND(I134*H134,2)</f>
        <v>0</v>
      </c>
      <c r="K134" s="144"/>
      <c r="L134" s="30"/>
      <c r="M134" s="145" t="s">
        <v>1</v>
      </c>
      <c r="N134" s="146" t="s">
        <v>45</v>
      </c>
      <c r="P134" s="147">
        <f>O134*H134</f>
        <v>0</v>
      </c>
      <c r="Q134" s="147">
        <v>3.3E-4</v>
      </c>
      <c r="R134" s="147">
        <f>Q134*H134</f>
        <v>0.10901319000000001</v>
      </c>
      <c r="S134" s="147">
        <v>0</v>
      </c>
      <c r="T134" s="148">
        <f>S134*H134</f>
        <v>0</v>
      </c>
      <c r="AR134" s="149" t="s">
        <v>141</v>
      </c>
      <c r="AT134" s="149" t="s">
        <v>137</v>
      </c>
      <c r="AU134" s="149" t="s">
        <v>142</v>
      </c>
      <c r="AY134" s="15" t="s">
        <v>134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5" t="s">
        <v>142</v>
      </c>
      <c r="BK134" s="150">
        <f>ROUND(I134*H134,2)</f>
        <v>0</v>
      </c>
      <c r="BL134" s="15" t="s">
        <v>141</v>
      </c>
      <c r="BM134" s="149" t="s">
        <v>158</v>
      </c>
    </row>
    <row r="135" spans="2:65" s="12" customFormat="1" ht="10.199999999999999">
      <c r="B135" s="151"/>
      <c r="D135" s="152" t="s">
        <v>148</v>
      </c>
      <c r="E135" s="153" t="s">
        <v>1</v>
      </c>
      <c r="F135" s="154" t="s">
        <v>159</v>
      </c>
      <c r="H135" s="155">
        <v>330.34300000000002</v>
      </c>
      <c r="I135" s="156"/>
      <c r="L135" s="151"/>
      <c r="M135" s="157"/>
      <c r="T135" s="158"/>
      <c r="AT135" s="153" t="s">
        <v>148</v>
      </c>
      <c r="AU135" s="153" t="s">
        <v>142</v>
      </c>
      <c r="AV135" s="12" t="s">
        <v>142</v>
      </c>
      <c r="AW135" s="12" t="s">
        <v>35</v>
      </c>
      <c r="AX135" s="12" t="s">
        <v>87</v>
      </c>
      <c r="AY135" s="153" t="s">
        <v>134</v>
      </c>
    </row>
    <row r="136" spans="2:65" s="1" customFormat="1" ht="24.15" customHeight="1">
      <c r="B136" s="30"/>
      <c r="C136" s="137" t="s">
        <v>135</v>
      </c>
      <c r="D136" s="137" t="s">
        <v>137</v>
      </c>
      <c r="E136" s="138" t="s">
        <v>160</v>
      </c>
      <c r="F136" s="139" t="s">
        <v>161</v>
      </c>
      <c r="G136" s="140" t="s">
        <v>140</v>
      </c>
      <c r="H136" s="141">
        <v>33.512999999999998</v>
      </c>
      <c r="I136" s="142"/>
      <c r="J136" s="143">
        <f>ROUND(I136*H136,2)</f>
        <v>0</v>
      </c>
      <c r="K136" s="144"/>
      <c r="L136" s="30"/>
      <c r="M136" s="145" t="s">
        <v>1</v>
      </c>
      <c r="N136" s="146" t="s">
        <v>45</v>
      </c>
      <c r="P136" s="147">
        <f>O136*H136</f>
        <v>0</v>
      </c>
      <c r="Q136" s="147">
        <v>6.1799999999999997E-3</v>
      </c>
      <c r="R136" s="147">
        <f>Q136*H136</f>
        <v>0.20711033999999998</v>
      </c>
      <c r="S136" s="147">
        <v>0</v>
      </c>
      <c r="T136" s="148">
        <f>S136*H136</f>
        <v>0</v>
      </c>
      <c r="AR136" s="149" t="s">
        <v>141</v>
      </c>
      <c r="AT136" s="149" t="s">
        <v>137</v>
      </c>
      <c r="AU136" s="149" t="s">
        <v>142</v>
      </c>
      <c r="AY136" s="15" t="s">
        <v>134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5" t="s">
        <v>142</v>
      </c>
      <c r="BK136" s="150">
        <f>ROUND(I136*H136,2)</f>
        <v>0</v>
      </c>
      <c r="BL136" s="15" t="s">
        <v>141</v>
      </c>
      <c r="BM136" s="149" t="s">
        <v>162</v>
      </c>
    </row>
    <row r="137" spans="2:65" s="1" customFormat="1" ht="24.15" customHeight="1">
      <c r="B137" s="30"/>
      <c r="C137" s="137" t="s">
        <v>163</v>
      </c>
      <c r="D137" s="137" t="s">
        <v>137</v>
      </c>
      <c r="E137" s="138" t="s">
        <v>164</v>
      </c>
      <c r="F137" s="139" t="s">
        <v>165</v>
      </c>
      <c r="G137" s="140" t="s">
        <v>140</v>
      </c>
      <c r="H137" s="141">
        <v>332.47199999999998</v>
      </c>
      <c r="I137" s="142"/>
      <c r="J137" s="143">
        <f>ROUND(I137*H137,2)</f>
        <v>0</v>
      </c>
      <c r="K137" s="144"/>
      <c r="L137" s="30"/>
      <c r="M137" s="145" t="s">
        <v>1</v>
      </c>
      <c r="N137" s="146" t="s">
        <v>45</v>
      </c>
      <c r="P137" s="147">
        <f>O137*H137</f>
        <v>0</v>
      </c>
      <c r="Q137" s="147">
        <v>3.3E-3</v>
      </c>
      <c r="R137" s="147">
        <f>Q137*H137</f>
        <v>1.0971575999999998</v>
      </c>
      <c r="S137" s="147">
        <v>0</v>
      </c>
      <c r="T137" s="148">
        <f>S137*H137</f>
        <v>0</v>
      </c>
      <c r="AR137" s="149" t="s">
        <v>141</v>
      </c>
      <c r="AT137" s="149" t="s">
        <v>137</v>
      </c>
      <c r="AU137" s="149" t="s">
        <v>142</v>
      </c>
      <c r="AY137" s="15" t="s">
        <v>134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5" t="s">
        <v>142</v>
      </c>
      <c r="BK137" s="150">
        <f>ROUND(I137*H137,2)</f>
        <v>0</v>
      </c>
      <c r="BL137" s="15" t="s">
        <v>141</v>
      </c>
      <c r="BM137" s="149" t="s">
        <v>166</v>
      </c>
    </row>
    <row r="138" spans="2:65" s="12" customFormat="1" ht="10.199999999999999">
      <c r="B138" s="151"/>
      <c r="D138" s="152" t="s">
        <v>148</v>
      </c>
      <c r="E138" s="153" t="s">
        <v>1</v>
      </c>
      <c r="F138" s="154" t="s">
        <v>167</v>
      </c>
      <c r="H138" s="155">
        <v>50.152000000000001</v>
      </c>
      <c r="I138" s="156"/>
      <c r="L138" s="151"/>
      <c r="M138" s="157"/>
      <c r="T138" s="158"/>
      <c r="AT138" s="153" t="s">
        <v>148</v>
      </c>
      <c r="AU138" s="153" t="s">
        <v>142</v>
      </c>
      <c r="AV138" s="12" t="s">
        <v>142</v>
      </c>
      <c r="AW138" s="12" t="s">
        <v>35</v>
      </c>
      <c r="AX138" s="12" t="s">
        <v>79</v>
      </c>
      <c r="AY138" s="153" t="s">
        <v>134</v>
      </c>
    </row>
    <row r="139" spans="2:65" s="12" customFormat="1" ht="10.199999999999999">
      <c r="B139" s="151"/>
      <c r="D139" s="152" t="s">
        <v>148</v>
      </c>
      <c r="E139" s="153" t="s">
        <v>1</v>
      </c>
      <c r="F139" s="154" t="s">
        <v>168</v>
      </c>
      <c r="H139" s="155">
        <v>282.32</v>
      </c>
      <c r="I139" s="156"/>
      <c r="L139" s="151"/>
      <c r="M139" s="157"/>
      <c r="T139" s="158"/>
      <c r="AT139" s="153" t="s">
        <v>148</v>
      </c>
      <c r="AU139" s="153" t="s">
        <v>142</v>
      </c>
      <c r="AV139" s="12" t="s">
        <v>142</v>
      </c>
      <c r="AW139" s="12" t="s">
        <v>35</v>
      </c>
      <c r="AX139" s="12" t="s">
        <v>79</v>
      </c>
      <c r="AY139" s="153" t="s">
        <v>134</v>
      </c>
    </row>
    <row r="140" spans="2:65" s="13" customFormat="1" ht="10.199999999999999">
      <c r="B140" s="159"/>
      <c r="D140" s="152" t="s">
        <v>148</v>
      </c>
      <c r="E140" s="160" t="s">
        <v>1</v>
      </c>
      <c r="F140" s="161" t="s">
        <v>150</v>
      </c>
      <c r="H140" s="162">
        <v>332.47199999999998</v>
      </c>
      <c r="I140" s="163"/>
      <c r="L140" s="159"/>
      <c r="M140" s="164"/>
      <c r="T140" s="165"/>
      <c r="AT140" s="160" t="s">
        <v>148</v>
      </c>
      <c r="AU140" s="160" t="s">
        <v>142</v>
      </c>
      <c r="AV140" s="13" t="s">
        <v>141</v>
      </c>
      <c r="AW140" s="13" t="s">
        <v>35</v>
      </c>
      <c r="AX140" s="13" t="s">
        <v>87</v>
      </c>
      <c r="AY140" s="160" t="s">
        <v>134</v>
      </c>
    </row>
    <row r="141" spans="2:65" s="1" customFormat="1" ht="37.799999999999997" customHeight="1">
      <c r="B141" s="30"/>
      <c r="C141" s="137" t="s">
        <v>153</v>
      </c>
      <c r="D141" s="137" t="s">
        <v>137</v>
      </c>
      <c r="E141" s="138" t="s">
        <v>169</v>
      </c>
      <c r="F141" s="139" t="s">
        <v>170</v>
      </c>
      <c r="G141" s="140" t="s">
        <v>140</v>
      </c>
      <c r="H141" s="141">
        <v>35.642000000000003</v>
      </c>
      <c r="I141" s="142"/>
      <c r="J141" s="143">
        <f>ROUND(I141*H141,2)</f>
        <v>0</v>
      </c>
      <c r="K141" s="144"/>
      <c r="L141" s="30"/>
      <c r="M141" s="145" t="s">
        <v>1</v>
      </c>
      <c r="N141" s="146" t="s">
        <v>45</v>
      </c>
      <c r="P141" s="147">
        <f>O141*H141</f>
        <v>0</v>
      </c>
      <c r="Q141" s="147">
        <v>1.4200000000000001E-2</v>
      </c>
      <c r="R141" s="147">
        <f>Q141*H141</f>
        <v>0.50611640000000002</v>
      </c>
      <c r="S141" s="147">
        <v>0</v>
      </c>
      <c r="T141" s="148">
        <f>S141*H141</f>
        <v>0</v>
      </c>
      <c r="AR141" s="149" t="s">
        <v>141</v>
      </c>
      <c r="AT141" s="149" t="s">
        <v>137</v>
      </c>
      <c r="AU141" s="149" t="s">
        <v>142</v>
      </c>
      <c r="AY141" s="15" t="s">
        <v>134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5" t="s">
        <v>142</v>
      </c>
      <c r="BK141" s="150">
        <f>ROUND(I141*H141,2)</f>
        <v>0</v>
      </c>
      <c r="BL141" s="15" t="s">
        <v>141</v>
      </c>
      <c r="BM141" s="149" t="s">
        <v>171</v>
      </c>
    </row>
    <row r="142" spans="2:65" s="12" customFormat="1" ht="10.199999999999999">
      <c r="B142" s="151"/>
      <c r="D142" s="152" t="s">
        <v>148</v>
      </c>
      <c r="E142" s="153" t="s">
        <v>1</v>
      </c>
      <c r="F142" s="154" t="s">
        <v>172</v>
      </c>
      <c r="H142" s="155">
        <v>16.89</v>
      </c>
      <c r="I142" s="156"/>
      <c r="L142" s="151"/>
      <c r="M142" s="157"/>
      <c r="T142" s="158"/>
      <c r="AT142" s="153" t="s">
        <v>148</v>
      </c>
      <c r="AU142" s="153" t="s">
        <v>142</v>
      </c>
      <c r="AV142" s="12" t="s">
        <v>142</v>
      </c>
      <c r="AW142" s="12" t="s">
        <v>35</v>
      </c>
      <c r="AX142" s="12" t="s">
        <v>79</v>
      </c>
      <c r="AY142" s="153" t="s">
        <v>134</v>
      </c>
    </row>
    <row r="143" spans="2:65" s="12" customFormat="1" ht="20.399999999999999">
      <c r="B143" s="151"/>
      <c r="D143" s="152" t="s">
        <v>148</v>
      </c>
      <c r="E143" s="153" t="s">
        <v>1</v>
      </c>
      <c r="F143" s="154" t="s">
        <v>173</v>
      </c>
      <c r="H143" s="155">
        <v>17.626999999999999</v>
      </c>
      <c r="I143" s="156"/>
      <c r="L143" s="151"/>
      <c r="M143" s="157"/>
      <c r="T143" s="158"/>
      <c r="AT143" s="153" t="s">
        <v>148</v>
      </c>
      <c r="AU143" s="153" t="s">
        <v>142</v>
      </c>
      <c r="AV143" s="12" t="s">
        <v>142</v>
      </c>
      <c r="AW143" s="12" t="s">
        <v>35</v>
      </c>
      <c r="AX143" s="12" t="s">
        <v>79</v>
      </c>
      <c r="AY143" s="153" t="s">
        <v>134</v>
      </c>
    </row>
    <row r="144" spans="2:65" s="12" customFormat="1" ht="10.199999999999999">
      <c r="B144" s="151"/>
      <c r="D144" s="152" t="s">
        <v>148</v>
      </c>
      <c r="E144" s="153" t="s">
        <v>1</v>
      </c>
      <c r="F144" s="154" t="s">
        <v>174</v>
      </c>
      <c r="H144" s="155">
        <v>1.125</v>
      </c>
      <c r="I144" s="156"/>
      <c r="L144" s="151"/>
      <c r="M144" s="157"/>
      <c r="T144" s="158"/>
      <c r="AT144" s="153" t="s">
        <v>148</v>
      </c>
      <c r="AU144" s="153" t="s">
        <v>142</v>
      </c>
      <c r="AV144" s="12" t="s">
        <v>142</v>
      </c>
      <c r="AW144" s="12" t="s">
        <v>35</v>
      </c>
      <c r="AX144" s="12" t="s">
        <v>79</v>
      </c>
      <c r="AY144" s="153" t="s">
        <v>134</v>
      </c>
    </row>
    <row r="145" spans="2:65" s="13" customFormat="1" ht="10.199999999999999">
      <c r="B145" s="159"/>
      <c r="D145" s="152" t="s">
        <v>148</v>
      </c>
      <c r="E145" s="160" t="s">
        <v>1</v>
      </c>
      <c r="F145" s="161" t="s">
        <v>150</v>
      </c>
      <c r="H145" s="162">
        <v>35.642000000000003</v>
      </c>
      <c r="I145" s="163"/>
      <c r="L145" s="159"/>
      <c r="M145" s="164"/>
      <c r="T145" s="165"/>
      <c r="AT145" s="160" t="s">
        <v>148</v>
      </c>
      <c r="AU145" s="160" t="s">
        <v>142</v>
      </c>
      <c r="AV145" s="13" t="s">
        <v>141</v>
      </c>
      <c r="AW145" s="13" t="s">
        <v>35</v>
      </c>
      <c r="AX145" s="13" t="s">
        <v>87</v>
      </c>
      <c r="AY145" s="160" t="s">
        <v>134</v>
      </c>
    </row>
    <row r="146" spans="2:65" s="1" customFormat="1" ht="24.15" customHeight="1">
      <c r="B146" s="30"/>
      <c r="C146" s="137" t="s">
        <v>175</v>
      </c>
      <c r="D146" s="137" t="s">
        <v>137</v>
      </c>
      <c r="E146" s="138" t="s">
        <v>176</v>
      </c>
      <c r="F146" s="139" t="s">
        <v>177</v>
      </c>
      <c r="G146" s="140" t="s">
        <v>140</v>
      </c>
      <c r="H146" s="141">
        <v>14.51</v>
      </c>
      <c r="I146" s="142"/>
      <c r="J146" s="143">
        <f>ROUND(I146*H146,2)</f>
        <v>0</v>
      </c>
      <c r="K146" s="144"/>
      <c r="L146" s="30"/>
      <c r="M146" s="145" t="s">
        <v>1</v>
      </c>
      <c r="N146" s="146" t="s">
        <v>45</v>
      </c>
      <c r="P146" s="147">
        <f>O146*H146</f>
        <v>0</v>
      </c>
      <c r="Q146" s="147">
        <v>1.6049999999999998E-2</v>
      </c>
      <c r="R146" s="147">
        <f>Q146*H146</f>
        <v>0.23288549999999997</v>
      </c>
      <c r="S146" s="147">
        <v>0</v>
      </c>
      <c r="T146" s="148">
        <f>S146*H146</f>
        <v>0</v>
      </c>
      <c r="AR146" s="149" t="s">
        <v>141</v>
      </c>
      <c r="AT146" s="149" t="s">
        <v>137</v>
      </c>
      <c r="AU146" s="149" t="s">
        <v>142</v>
      </c>
      <c r="AY146" s="15" t="s">
        <v>134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5" t="s">
        <v>142</v>
      </c>
      <c r="BK146" s="150">
        <f>ROUND(I146*H146,2)</f>
        <v>0</v>
      </c>
      <c r="BL146" s="15" t="s">
        <v>141</v>
      </c>
      <c r="BM146" s="149" t="s">
        <v>178</v>
      </c>
    </row>
    <row r="147" spans="2:65" s="12" customFormat="1" ht="10.199999999999999">
      <c r="B147" s="151"/>
      <c r="D147" s="152" t="s">
        <v>148</v>
      </c>
      <c r="E147" s="153" t="s">
        <v>1</v>
      </c>
      <c r="F147" s="154" t="s">
        <v>179</v>
      </c>
      <c r="H147" s="155">
        <v>14.51</v>
      </c>
      <c r="I147" s="156"/>
      <c r="L147" s="151"/>
      <c r="M147" s="157"/>
      <c r="T147" s="158"/>
      <c r="AT147" s="153" t="s">
        <v>148</v>
      </c>
      <c r="AU147" s="153" t="s">
        <v>142</v>
      </c>
      <c r="AV147" s="12" t="s">
        <v>142</v>
      </c>
      <c r="AW147" s="12" t="s">
        <v>35</v>
      </c>
      <c r="AX147" s="12" t="s">
        <v>87</v>
      </c>
      <c r="AY147" s="153" t="s">
        <v>134</v>
      </c>
    </row>
    <row r="148" spans="2:65" s="1" customFormat="1" ht="33" customHeight="1">
      <c r="B148" s="30"/>
      <c r="C148" s="137" t="s">
        <v>158</v>
      </c>
      <c r="D148" s="137" t="s">
        <v>137</v>
      </c>
      <c r="E148" s="138" t="s">
        <v>180</v>
      </c>
      <c r="F148" s="139" t="s">
        <v>181</v>
      </c>
      <c r="G148" s="140" t="s">
        <v>140</v>
      </c>
      <c r="H148" s="141">
        <v>282.32</v>
      </c>
      <c r="I148" s="142"/>
      <c r="J148" s="143">
        <f>ROUND(I148*H148,2)</f>
        <v>0</v>
      </c>
      <c r="K148" s="144"/>
      <c r="L148" s="30"/>
      <c r="M148" s="145" t="s">
        <v>1</v>
      </c>
      <c r="N148" s="146" t="s">
        <v>45</v>
      </c>
      <c r="P148" s="147">
        <f>O148*H148</f>
        <v>0</v>
      </c>
      <c r="Q148" s="147">
        <v>3.0089999999999999E-2</v>
      </c>
      <c r="R148" s="147">
        <f>Q148*H148</f>
        <v>8.495008799999999</v>
      </c>
      <c r="S148" s="147">
        <v>0</v>
      </c>
      <c r="T148" s="148">
        <f>S148*H148</f>
        <v>0</v>
      </c>
      <c r="AR148" s="149" t="s">
        <v>141</v>
      </c>
      <c r="AT148" s="149" t="s">
        <v>137</v>
      </c>
      <c r="AU148" s="149" t="s">
        <v>142</v>
      </c>
      <c r="AY148" s="15" t="s">
        <v>134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5" t="s">
        <v>142</v>
      </c>
      <c r="BK148" s="150">
        <f>ROUND(I148*H148,2)</f>
        <v>0</v>
      </c>
      <c r="BL148" s="15" t="s">
        <v>141</v>
      </c>
      <c r="BM148" s="149" t="s">
        <v>7</v>
      </c>
    </row>
    <row r="149" spans="2:65" s="12" customFormat="1" ht="10.199999999999999">
      <c r="B149" s="151"/>
      <c r="D149" s="152" t="s">
        <v>148</v>
      </c>
      <c r="E149" s="153" t="s">
        <v>1</v>
      </c>
      <c r="F149" s="154" t="s">
        <v>182</v>
      </c>
      <c r="H149" s="155">
        <v>47.67</v>
      </c>
      <c r="I149" s="156"/>
      <c r="L149" s="151"/>
      <c r="M149" s="157"/>
      <c r="T149" s="158"/>
      <c r="AT149" s="153" t="s">
        <v>148</v>
      </c>
      <c r="AU149" s="153" t="s">
        <v>142</v>
      </c>
      <c r="AV149" s="12" t="s">
        <v>142</v>
      </c>
      <c r="AW149" s="12" t="s">
        <v>35</v>
      </c>
      <c r="AX149" s="12" t="s">
        <v>79</v>
      </c>
      <c r="AY149" s="153" t="s">
        <v>134</v>
      </c>
    </row>
    <row r="150" spans="2:65" s="12" customFormat="1" ht="10.199999999999999">
      <c r="B150" s="151"/>
      <c r="D150" s="152" t="s">
        <v>148</v>
      </c>
      <c r="E150" s="153" t="s">
        <v>1</v>
      </c>
      <c r="F150" s="154" t="s">
        <v>183</v>
      </c>
      <c r="H150" s="155">
        <v>69.459999999999994</v>
      </c>
      <c r="I150" s="156"/>
      <c r="L150" s="151"/>
      <c r="M150" s="157"/>
      <c r="T150" s="158"/>
      <c r="AT150" s="153" t="s">
        <v>148</v>
      </c>
      <c r="AU150" s="153" t="s">
        <v>142</v>
      </c>
      <c r="AV150" s="12" t="s">
        <v>142</v>
      </c>
      <c r="AW150" s="12" t="s">
        <v>35</v>
      </c>
      <c r="AX150" s="12" t="s">
        <v>79</v>
      </c>
      <c r="AY150" s="153" t="s">
        <v>134</v>
      </c>
    </row>
    <row r="151" spans="2:65" s="12" customFormat="1" ht="10.199999999999999">
      <c r="B151" s="151"/>
      <c r="D151" s="152" t="s">
        <v>148</v>
      </c>
      <c r="E151" s="153" t="s">
        <v>1</v>
      </c>
      <c r="F151" s="154" t="s">
        <v>184</v>
      </c>
      <c r="H151" s="155">
        <v>66.16</v>
      </c>
      <c r="I151" s="156"/>
      <c r="L151" s="151"/>
      <c r="M151" s="157"/>
      <c r="T151" s="158"/>
      <c r="AT151" s="153" t="s">
        <v>148</v>
      </c>
      <c r="AU151" s="153" t="s">
        <v>142</v>
      </c>
      <c r="AV151" s="12" t="s">
        <v>142</v>
      </c>
      <c r="AW151" s="12" t="s">
        <v>35</v>
      </c>
      <c r="AX151" s="12" t="s">
        <v>79</v>
      </c>
      <c r="AY151" s="153" t="s">
        <v>134</v>
      </c>
    </row>
    <row r="152" spans="2:65" s="12" customFormat="1" ht="10.199999999999999">
      <c r="B152" s="151"/>
      <c r="D152" s="152" t="s">
        <v>148</v>
      </c>
      <c r="E152" s="153" t="s">
        <v>1</v>
      </c>
      <c r="F152" s="154" t="s">
        <v>185</v>
      </c>
      <c r="H152" s="155">
        <v>98.39</v>
      </c>
      <c r="I152" s="156"/>
      <c r="L152" s="151"/>
      <c r="M152" s="157"/>
      <c r="T152" s="158"/>
      <c r="AT152" s="153" t="s">
        <v>148</v>
      </c>
      <c r="AU152" s="153" t="s">
        <v>142</v>
      </c>
      <c r="AV152" s="12" t="s">
        <v>142</v>
      </c>
      <c r="AW152" s="12" t="s">
        <v>35</v>
      </c>
      <c r="AX152" s="12" t="s">
        <v>79</v>
      </c>
      <c r="AY152" s="153" t="s">
        <v>134</v>
      </c>
    </row>
    <row r="153" spans="2:65" s="12" customFormat="1" ht="10.199999999999999">
      <c r="B153" s="151"/>
      <c r="D153" s="152" t="s">
        <v>148</v>
      </c>
      <c r="E153" s="153" t="s">
        <v>1</v>
      </c>
      <c r="F153" s="154" t="s">
        <v>186</v>
      </c>
      <c r="H153" s="155">
        <v>0.64</v>
      </c>
      <c r="I153" s="156"/>
      <c r="L153" s="151"/>
      <c r="M153" s="157"/>
      <c r="T153" s="158"/>
      <c r="AT153" s="153" t="s">
        <v>148</v>
      </c>
      <c r="AU153" s="153" t="s">
        <v>142</v>
      </c>
      <c r="AV153" s="12" t="s">
        <v>142</v>
      </c>
      <c r="AW153" s="12" t="s">
        <v>35</v>
      </c>
      <c r="AX153" s="12" t="s">
        <v>79</v>
      </c>
      <c r="AY153" s="153" t="s">
        <v>134</v>
      </c>
    </row>
    <row r="154" spans="2:65" s="13" customFormat="1" ht="10.199999999999999">
      <c r="B154" s="159"/>
      <c r="D154" s="152" t="s">
        <v>148</v>
      </c>
      <c r="E154" s="160" t="s">
        <v>1</v>
      </c>
      <c r="F154" s="161" t="s">
        <v>150</v>
      </c>
      <c r="H154" s="162">
        <v>282.32</v>
      </c>
      <c r="I154" s="163"/>
      <c r="L154" s="159"/>
      <c r="M154" s="164"/>
      <c r="T154" s="165"/>
      <c r="AT154" s="160" t="s">
        <v>148</v>
      </c>
      <c r="AU154" s="160" t="s">
        <v>142</v>
      </c>
      <c r="AV154" s="13" t="s">
        <v>141</v>
      </c>
      <c r="AW154" s="13" t="s">
        <v>35</v>
      </c>
      <c r="AX154" s="13" t="s">
        <v>87</v>
      </c>
      <c r="AY154" s="160" t="s">
        <v>134</v>
      </c>
    </row>
    <row r="155" spans="2:65" s="11" customFormat="1" ht="22.8" customHeight="1">
      <c r="B155" s="125"/>
      <c r="D155" s="126" t="s">
        <v>78</v>
      </c>
      <c r="E155" s="135" t="s">
        <v>175</v>
      </c>
      <c r="F155" s="135" t="s">
        <v>187</v>
      </c>
      <c r="I155" s="128"/>
      <c r="J155" s="136">
        <f>BK155</f>
        <v>0</v>
      </c>
      <c r="L155" s="125"/>
      <c r="M155" s="130"/>
      <c r="P155" s="131">
        <f>SUM(P156:P179)</f>
        <v>0</v>
      </c>
      <c r="R155" s="131">
        <f>SUM(R156:R179)</f>
        <v>18.610251860000002</v>
      </c>
      <c r="T155" s="132">
        <f>SUM(T156:T179)</f>
        <v>5.8557600000000001</v>
      </c>
      <c r="AR155" s="126" t="s">
        <v>87</v>
      </c>
      <c r="AT155" s="133" t="s">
        <v>78</v>
      </c>
      <c r="AU155" s="133" t="s">
        <v>87</v>
      </c>
      <c r="AY155" s="126" t="s">
        <v>134</v>
      </c>
      <c r="BK155" s="134">
        <f>SUM(BK156:BK179)</f>
        <v>0</v>
      </c>
    </row>
    <row r="156" spans="2:65" s="1" customFormat="1" ht="33" customHeight="1">
      <c r="B156" s="30"/>
      <c r="C156" s="137" t="s">
        <v>188</v>
      </c>
      <c r="D156" s="137" t="s">
        <v>137</v>
      </c>
      <c r="E156" s="138" t="s">
        <v>189</v>
      </c>
      <c r="F156" s="139" t="s">
        <v>190</v>
      </c>
      <c r="G156" s="140" t="s">
        <v>140</v>
      </c>
      <c r="H156" s="141">
        <v>360.85</v>
      </c>
      <c r="I156" s="142"/>
      <c r="J156" s="143">
        <f>ROUND(I156*H156,2)</f>
        <v>0</v>
      </c>
      <c r="K156" s="144"/>
      <c r="L156" s="30"/>
      <c r="M156" s="145" t="s">
        <v>1</v>
      </c>
      <c r="N156" s="146" t="s">
        <v>45</v>
      </c>
      <c r="P156" s="147">
        <f>O156*H156</f>
        <v>0</v>
      </c>
      <c r="Q156" s="147">
        <v>2.572E-2</v>
      </c>
      <c r="R156" s="147">
        <f>Q156*H156</f>
        <v>9.2810620000000004</v>
      </c>
      <c r="S156" s="147">
        <v>0</v>
      </c>
      <c r="T156" s="148">
        <f>S156*H156</f>
        <v>0</v>
      </c>
      <c r="AR156" s="149" t="s">
        <v>141</v>
      </c>
      <c r="AT156" s="149" t="s">
        <v>137</v>
      </c>
      <c r="AU156" s="149" t="s">
        <v>142</v>
      </c>
      <c r="AY156" s="15" t="s">
        <v>134</v>
      </c>
      <c r="BE156" s="150">
        <f>IF(N156="základná",J156,0)</f>
        <v>0</v>
      </c>
      <c r="BF156" s="150">
        <f>IF(N156="znížená",J156,0)</f>
        <v>0</v>
      </c>
      <c r="BG156" s="150">
        <f>IF(N156="zákl. prenesená",J156,0)</f>
        <v>0</v>
      </c>
      <c r="BH156" s="150">
        <f>IF(N156="zníž. prenesená",J156,0)</f>
        <v>0</v>
      </c>
      <c r="BI156" s="150">
        <f>IF(N156="nulová",J156,0)</f>
        <v>0</v>
      </c>
      <c r="BJ156" s="15" t="s">
        <v>142</v>
      </c>
      <c r="BK156" s="150">
        <f>ROUND(I156*H156,2)</f>
        <v>0</v>
      </c>
      <c r="BL156" s="15" t="s">
        <v>141</v>
      </c>
      <c r="BM156" s="149" t="s">
        <v>191</v>
      </c>
    </row>
    <row r="157" spans="2:65" s="12" customFormat="1" ht="10.199999999999999">
      <c r="B157" s="151"/>
      <c r="D157" s="152" t="s">
        <v>148</v>
      </c>
      <c r="E157" s="153" t="s">
        <v>1</v>
      </c>
      <c r="F157" s="154" t="s">
        <v>192</v>
      </c>
      <c r="H157" s="155">
        <v>360.85</v>
      </c>
      <c r="I157" s="156"/>
      <c r="L157" s="151"/>
      <c r="M157" s="157"/>
      <c r="T157" s="158"/>
      <c r="AT157" s="153" t="s">
        <v>148</v>
      </c>
      <c r="AU157" s="153" t="s">
        <v>142</v>
      </c>
      <c r="AV157" s="12" t="s">
        <v>142</v>
      </c>
      <c r="AW157" s="12" t="s">
        <v>35</v>
      </c>
      <c r="AX157" s="12" t="s">
        <v>87</v>
      </c>
      <c r="AY157" s="153" t="s">
        <v>134</v>
      </c>
    </row>
    <row r="158" spans="2:65" s="1" customFormat="1" ht="44.25" customHeight="1">
      <c r="B158" s="30"/>
      <c r="C158" s="137" t="s">
        <v>162</v>
      </c>
      <c r="D158" s="137" t="s">
        <v>137</v>
      </c>
      <c r="E158" s="138" t="s">
        <v>193</v>
      </c>
      <c r="F158" s="139" t="s">
        <v>194</v>
      </c>
      <c r="G158" s="140" t="s">
        <v>140</v>
      </c>
      <c r="H158" s="141">
        <v>360.85</v>
      </c>
      <c r="I158" s="142"/>
      <c r="J158" s="143">
        <f>ROUND(I158*H158,2)</f>
        <v>0</v>
      </c>
      <c r="K158" s="144"/>
      <c r="L158" s="30"/>
      <c r="M158" s="145" t="s">
        <v>1</v>
      </c>
      <c r="N158" s="146" t="s">
        <v>45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141</v>
      </c>
      <c r="AT158" s="149" t="s">
        <v>137</v>
      </c>
      <c r="AU158" s="149" t="s">
        <v>142</v>
      </c>
      <c r="AY158" s="15" t="s">
        <v>134</v>
      </c>
      <c r="BE158" s="150">
        <f>IF(N158="základná",J158,0)</f>
        <v>0</v>
      </c>
      <c r="BF158" s="150">
        <f>IF(N158="znížená",J158,0)</f>
        <v>0</v>
      </c>
      <c r="BG158" s="150">
        <f>IF(N158="zákl. prenesená",J158,0)</f>
        <v>0</v>
      </c>
      <c r="BH158" s="150">
        <f>IF(N158="zníž. prenesená",J158,0)</f>
        <v>0</v>
      </c>
      <c r="BI158" s="150">
        <f>IF(N158="nulová",J158,0)</f>
        <v>0</v>
      </c>
      <c r="BJ158" s="15" t="s">
        <v>142</v>
      </c>
      <c r="BK158" s="150">
        <f>ROUND(I158*H158,2)</f>
        <v>0</v>
      </c>
      <c r="BL158" s="15" t="s">
        <v>141</v>
      </c>
      <c r="BM158" s="149" t="s">
        <v>195</v>
      </c>
    </row>
    <row r="159" spans="2:65" s="1" customFormat="1" ht="33" customHeight="1">
      <c r="B159" s="30"/>
      <c r="C159" s="137" t="s">
        <v>196</v>
      </c>
      <c r="D159" s="137" t="s">
        <v>137</v>
      </c>
      <c r="E159" s="138" t="s">
        <v>197</v>
      </c>
      <c r="F159" s="139" t="s">
        <v>198</v>
      </c>
      <c r="G159" s="140" t="s">
        <v>140</v>
      </c>
      <c r="H159" s="141">
        <v>360.85</v>
      </c>
      <c r="I159" s="142"/>
      <c r="J159" s="143">
        <f>ROUND(I159*H159,2)</f>
        <v>0</v>
      </c>
      <c r="K159" s="144"/>
      <c r="L159" s="30"/>
      <c r="M159" s="145" t="s">
        <v>1</v>
      </c>
      <c r="N159" s="146" t="s">
        <v>45</v>
      </c>
      <c r="P159" s="147">
        <f>O159*H159</f>
        <v>0</v>
      </c>
      <c r="Q159" s="147">
        <v>2.572E-2</v>
      </c>
      <c r="R159" s="147">
        <f>Q159*H159</f>
        <v>9.2810620000000004</v>
      </c>
      <c r="S159" s="147">
        <v>0</v>
      </c>
      <c r="T159" s="148">
        <f>S159*H159</f>
        <v>0</v>
      </c>
      <c r="AR159" s="149" t="s">
        <v>141</v>
      </c>
      <c r="AT159" s="149" t="s">
        <v>137</v>
      </c>
      <c r="AU159" s="149" t="s">
        <v>142</v>
      </c>
      <c r="AY159" s="15" t="s">
        <v>134</v>
      </c>
      <c r="BE159" s="150">
        <f>IF(N159="základná",J159,0)</f>
        <v>0</v>
      </c>
      <c r="BF159" s="150">
        <f>IF(N159="znížená",J159,0)</f>
        <v>0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5" t="s">
        <v>142</v>
      </c>
      <c r="BK159" s="150">
        <f>ROUND(I159*H159,2)</f>
        <v>0</v>
      </c>
      <c r="BL159" s="15" t="s">
        <v>141</v>
      </c>
      <c r="BM159" s="149" t="s">
        <v>199</v>
      </c>
    </row>
    <row r="160" spans="2:65" s="1" customFormat="1" ht="16.5" customHeight="1">
      <c r="B160" s="30"/>
      <c r="C160" s="137" t="s">
        <v>166</v>
      </c>
      <c r="D160" s="137" t="s">
        <v>137</v>
      </c>
      <c r="E160" s="138" t="s">
        <v>200</v>
      </c>
      <c r="F160" s="139" t="s">
        <v>201</v>
      </c>
      <c r="G160" s="140" t="s">
        <v>202</v>
      </c>
      <c r="H160" s="141">
        <v>45.5</v>
      </c>
      <c r="I160" s="142"/>
      <c r="J160" s="143">
        <f>ROUND(I160*H160,2)</f>
        <v>0</v>
      </c>
      <c r="K160" s="144"/>
      <c r="L160" s="30"/>
      <c r="M160" s="145" t="s">
        <v>1</v>
      </c>
      <c r="N160" s="146" t="s">
        <v>45</v>
      </c>
      <c r="P160" s="147">
        <f>O160*H160</f>
        <v>0</v>
      </c>
      <c r="Q160" s="147">
        <v>2.5000000000000001E-4</v>
      </c>
      <c r="R160" s="147">
        <f>Q160*H160</f>
        <v>1.1375E-2</v>
      </c>
      <c r="S160" s="147">
        <v>0</v>
      </c>
      <c r="T160" s="148">
        <f>S160*H160</f>
        <v>0</v>
      </c>
      <c r="AR160" s="149" t="s">
        <v>141</v>
      </c>
      <c r="AT160" s="149" t="s">
        <v>137</v>
      </c>
      <c r="AU160" s="149" t="s">
        <v>142</v>
      </c>
      <c r="AY160" s="15" t="s">
        <v>134</v>
      </c>
      <c r="BE160" s="150">
        <f>IF(N160="základná",J160,0)</f>
        <v>0</v>
      </c>
      <c r="BF160" s="150">
        <f>IF(N160="znížená",J160,0)</f>
        <v>0</v>
      </c>
      <c r="BG160" s="150">
        <f>IF(N160="zákl. prenesená",J160,0)</f>
        <v>0</v>
      </c>
      <c r="BH160" s="150">
        <f>IF(N160="zníž. prenesená",J160,0)</f>
        <v>0</v>
      </c>
      <c r="BI160" s="150">
        <f>IF(N160="nulová",J160,0)</f>
        <v>0</v>
      </c>
      <c r="BJ160" s="15" t="s">
        <v>142</v>
      </c>
      <c r="BK160" s="150">
        <f>ROUND(I160*H160,2)</f>
        <v>0</v>
      </c>
      <c r="BL160" s="15" t="s">
        <v>141</v>
      </c>
      <c r="BM160" s="149" t="s">
        <v>203</v>
      </c>
    </row>
    <row r="161" spans="2:65" s="1" customFormat="1" ht="16.5" customHeight="1">
      <c r="B161" s="30"/>
      <c r="C161" s="137" t="s">
        <v>204</v>
      </c>
      <c r="D161" s="137" t="s">
        <v>137</v>
      </c>
      <c r="E161" s="138" t="s">
        <v>205</v>
      </c>
      <c r="F161" s="139" t="s">
        <v>206</v>
      </c>
      <c r="G161" s="140" t="s">
        <v>202</v>
      </c>
      <c r="H161" s="141">
        <v>45.5</v>
      </c>
      <c r="I161" s="142"/>
      <c r="J161" s="143">
        <f>ROUND(I161*H161,2)</f>
        <v>0</v>
      </c>
      <c r="K161" s="144"/>
      <c r="L161" s="30"/>
      <c r="M161" s="145" t="s">
        <v>1</v>
      </c>
      <c r="N161" s="146" t="s">
        <v>45</v>
      </c>
      <c r="P161" s="147">
        <f>O161*H161</f>
        <v>0</v>
      </c>
      <c r="Q161" s="147">
        <v>5.0000000000000001E-4</v>
      </c>
      <c r="R161" s="147">
        <f>Q161*H161</f>
        <v>2.2749999999999999E-2</v>
      </c>
      <c r="S161" s="147">
        <v>0</v>
      </c>
      <c r="T161" s="148">
        <f>S161*H161</f>
        <v>0</v>
      </c>
      <c r="AR161" s="149" t="s">
        <v>141</v>
      </c>
      <c r="AT161" s="149" t="s">
        <v>137</v>
      </c>
      <c r="AU161" s="149" t="s">
        <v>142</v>
      </c>
      <c r="AY161" s="15" t="s">
        <v>134</v>
      </c>
      <c r="BE161" s="150">
        <f>IF(N161="základná",J161,0)</f>
        <v>0</v>
      </c>
      <c r="BF161" s="150">
        <f>IF(N161="znížená",J161,0)</f>
        <v>0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5" t="s">
        <v>142</v>
      </c>
      <c r="BK161" s="150">
        <f>ROUND(I161*H161,2)</f>
        <v>0</v>
      </c>
      <c r="BL161" s="15" t="s">
        <v>141</v>
      </c>
      <c r="BM161" s="149" t="s">
        <v>207</v>
      </c>
    </row>
    <row r="162" spans="2:65" s="12" customFormat="1" ht="10.199999999999999">
      <c r="B162" s="151"/>
      <c r="D162" s="152" t="s">
        <v>148</v>
      </c>
      <c r="E162" s="153" t="s">
        <v>1</v>
      </c>
      <c r="F162" s="154" t="s">
        <v>208</v>
      </c>
      <c r="H162" s="155">
        <v>45.5</v>
      </c>
      <c r="I162" s="156"/>
      <c r="L162" s="151"/>
      <c r="M162" s="157"/>
      <c r="T162" s="158"/>
      <c r="AT162" s="153" t="s">
        <v>148</v>
      </c>
      <c r="AU162" s="153" t="s">
        <v>142</v>
      </c>
      <c r="AV162" s="12" t="s">
        <v>142</v>
      </c>
      <c r="AW162" s="12" t="s">
        <v>35</v>
      </c>
      <c r="AX162" s="12" t="s">
        <v>87</v>
      </c>
      <c r="AY162" s="153" t="s">
        <v>134</v>
      </c>
    </row>
    <row r="163" spans="2:65" s="1" customFormat="1" ht="24.15" customHeight="1">
      <c r="B163" s="30"/>
      <c r="C163" s="137" t="s">
        <v>171</v>
      </c>
      <c r="D163" s="137" t="s">
        <v>137</v>
      </c>
      <c r="E163" s="138" t="s">
        <v>209</v>
      </c>
      <c r="F163" s="139" t="s">
        <v>210</v>
      </c>
      <c r="G163" s="140" t="s">
        <v>202</v>
      </c>
      <c r="H163" s="141">
        <v>138.81200000000001</v>
      </c>
      <c r="I163" s="142"/>
      <c r="J163" s="143">
        <f>ROUND(I163*H163,2)</f>
        <v>0</v>
      </c>
      <c r="K163" s="144"/>
      <c r="L163" s="30"/>
      <c r="M163" s="145" t="s">
        <v>1</v>
      </c>
      <c r="N163" s="146" t="s">
        <v>45</v>
      </c>
      <c r="P163" s="147">
        <f>O163*H163</f>
        <v>0</v>
      </c>
      <c r="Q163" s="147">
        <v>3.0000000000000001E-5</v>
      </c>
      <c r="R163" s="147">
        <f>Q163*H163</f>
        <v>4.1643600000000006E-3</v>
      </c>
      <c r="S163" s="147">
        <v>0</v>
      </c>
      <c r="T163" s="148">
        <f>S163*H163</f>
        <v>0</v>
      </c>
      <c r="AR163" s="149" t="s">
        <v>141</v>
      </c>
      <c r="AT163" s="149" t="s">
        <v>137</v>
      </c>
      <c r="AU163" s="149" t="s">
        <v>142</v>
      </c>
      <c r="AY163" s="15" t="s">
        <v>134</v>
      </c>
      <c r="BE163" s="150">
        <f>IF(N163="základná",J163,0)</f>
        <v>0</v>
      </c>
      <c r="BF163" s="150">
        <f>IF(N163="znížená",J163,0)</f>
        <v>0</v>
      </c>
      <c r="BG163" s="150">
        <f>IF(N163="zákl. prenesená",J163,0)</f>
        <v>0</v>
      </c>
      <c r="BH163" s="150">
        <f>IF(N163="zníž. prenesená",J163,0)</f>
        <v>0</v>
      </c>
      <c r="BI163" s="150">
        <f>IF(N163="nulová",J163,0)</f>
        <v>0</v>
      </c>
      <c r="BJ163" s="15" t="s">
        <v>142</v>
      </c>
      <c r="BK163" s="150">
        <f>ROUND(I163*H163,2)</f>
        <v>0</v>
      </c>
      <c r="BL163" s="15" t="s">
        <v>141</v>
      </c>
      <c r="BM163" s="149" t="s">
        <v>211</v>
      </c>
    </row>
    <row r="164" spans="2:65" s="12" customFormat="1" ht="20.399999999999999">
      <c r="B164" s="151"/>
      <c r="D164" s="152" t="s">
        <v>148</v>
      </c>
      <c r="E164" s="153" t="s">
        <v>1</v>
      </c>
      <c r="F164" s="154" t="s">
        <v>212</v>
      </c>
      <c r="H164" s="155">
        <v>138.81200000000001</v>
      </c>
      <c r="I164" s="156"/>
      <c r="L164" s="151"/>
      <c r="M164" s="157"/>
      <c r="T164" s="158"/>
      <c r="AT164" s="153" t="s">
        <v>148</v>
      </c>
      <c r="AU164" s="153" t="s">
        <v>142</v>
      </c>
      <c r="AV164" s="12" t="s">
        <v>142</v>
      </c>
      <c r="AW164" s="12" t="s">
        <v>35</v>
      </c>
      <c r="AX164" s="12" t="s">
        <v>87</v>
      </c>
      <c r="AY164" s="153" t="s">
        <v>134</v>
      </c>
    </row>
    <row r="165" spans="2:65" s="1" customFormat="1" ht="16.5" customHeight="1">
      <c r="B165" s="30"/>
      <c r="C165" s="137" t="s">
        <v>213</v>
      </c>
      <c r="D165" s="137" t="s">
        <v>137</v>
      </c>
      <c r="E165" s="138" t="s">
        <v>214</v>
      </c>
      <c r="F165" s="139" t="s">
        <v>215</v>
      </c>
      <c r="G165" s="140" t="s">
        <v>202</v>
      </c>
      <c r="H165" s="141">
        <v>73.05</v>
      </c>
      <c r="I165" s="142"/>
      <c r="J165" s="143">
        <f>ROUND(I165*H165,2)</f>
        <v>0</v>
      </c>
      <c r="K165" s="144"/>
      <c r="L165" s="30"/>
      <c r="M165" s="145" t="s">
        <v>1</v>
      </c>
      <c r="N165" s="146" t="s">
        <v>45</v>
      </c>
      <c r="P165" s="147">
        <f>O165*H165</f>
        <v>0</v>
      </c>
      <c r="Q165" s="147">
        <v>6.9999999999999994E-5</v>
      </c>
      <c r="R165" s="147">
        <f>Q165*H165</f>
        <v>5.1134999999999991E-3</v>
      </c>
      <c r="S165" s="147">
        <v>0</v>
      </c>
      <c r="T165" s="148">
        <f>S165*H165</f>
        <v>0</v>
      </c>
      <c r="AR165" s="149" t="s">
        <v>141</v>
      </c>
      <c r="AT165" s="149" t="s">
        <v>137</v>
      </c>
      <c r="AU165" s="149" t="s">
        <v>142</v>
      </c>
      <c r="AY165" s="15" t="s">
        <v>134</v>
      </c>
      <c r="BE165" s="150">
        <f>IF(N165="základná",J165,0)</f>
        <v>0</v>
      </c>
      <c r="BF165" s="150">
        <f>IF(N165="znížená",J165,0)</f>
        <v>0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5" t="s">
        <v>142</v>
      </c>
      <c r="BK165" s="150">
        <f>ROUND(I165*H165,2)</f>
        <v>0</v>
      </c>
      <c r="BL165" s="15" t="s">
        <v>141</v>
      </c>
      <c r="BM165" s="149" t="s">
        <v>216</v>
      </c>
    </row>
    <row r="166" spans="2:65" s="12" customFormat="1" ht="10.199999999999999">
      <c r="B166" s="151"/>
      <c r="D166" s="152" t="s">
        <v>148</v>
      </c>
      <c r="E166" s="153" t="s">
        <v>1</v>
      </c>
      <c r="F166" s="154" t="s">
        <v>217</v>
      </c>
      <c r="H166" s="155">
        <v>73.05</v>
      </c>
      <c r="I166" s="156"/>
      <c r="L166" s="151"/>
      <c r="M166" s="157"/>
      <c r="T166" s="158"/>
      <c r="AT166" s="153" t="s">
        <v>148</v>
      </c>
      <c r="AU166" s="153" t="s">
        <v>142</v>
      </c>
      <c r="AV166" s="12" t="s">
        <v>142</v>
      </c>
      <c r="AW166" s="12" t="s">
        <v>35</v>
      </c>
      <c r="AX166" s="12" t="s">
        <v>87</v>
      </c>
      <c r="AY166" s="153" t="s">
        <v>134</v>
      </c>
    </row>
    <row r="167" spans="2:65" s="1" customFormat="1" ht="21.75" customHeight="1">
      <c r="B167" s="30"/>
      <c r="C167" s="137" t="s">
        <v>178</v>
      </c>
      <c r="D167" s="137" t="s">
        <v>137</v>
      </c>
      <c r="E167" s="138" t="s">
        <v>218</v>
      </c>
      <c r="F167" s="139" t="s">
        <v>219</v>
      </c>
      <c r="G167" s="140" t="s">
        <v>202</v>
      </c>
      <c r="H167" s="141">
        <v>47.25</v>
      </c>
      <c r="I167" s="142"/>
      <c r="J167" s="143">
        <f>ROUND(I167*H167,2)</f>
        <v>0</v>
      </c>
      <c r="K167" s="144"/>
      <c r="L167" s="30"/>
      <c r="M167" s="145" t="s">
        <v>1</v>
      </c>
      <c r="N167" s="146" t="s">
        <v>45</v>
      </c>
      <c r="P167" s="147">
        <f>O167*H167</f>
        <v>0</v>
      </c>
      <c r="Q167" s="147">
        <v>1E-4</v>
      </c>
      <c r="R167" s="147">
        <f>Q167*H167</f>
        <v>4.725E-3</v>
      </c>
      <c r="S167" s="147">
        <v>0</v>
      </c>
      <c r="T167" s="148">
        <f>S167*H167</f>
        <v>0</v>
      </c>
      <c r="AR167" s="149" t="s">
        <v>141</v>
      </c>
      <c r="AT167" s="149" t="s">
        <v>137</v>
      </c>
      <c r="AU167" s="149" t="s">
        <v>142</v>
      </c>
      <c r="AY167" s="15" t="s">
        <v>134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5" t="s">
        <v>142</v>
      </c>
      <c r="BK167" s="150">
        <f>ROUND(I167*H167,2)</f>
        <v>0</v>
      </c>
      <c r="BL167" s="15" t="s">
        <v>141</v>
      </c>
      <c r="BM167" s="149" t="s">
        <v>220</v>
      </c>
    </row>
    <row r="168" spans="2:65" s="12" customFormat="1" ht="10.199999999999999">
      <c r="B168" s="151"/>
      <c r="D168" s="152" t="s">
        <v>148</v>
      </c>
      <c r="E168" s="153" t="s">
        <v>1</v>
      </c>
      <c r="F168" s="154" t="s">
        <v>221</v>
      </c>
      <c r="H168" s="155">
        <v>26.75</v>
      </c>
      <c r="I168" s="156"/>
      <c r="L168" s="151"/>
      <c r="M168" s="157"/>
      <c r="T168" s="158"/>
      <c r="AT168" s="153" t="s">
        <v>148</v>
      </c>
      <c r="AU168" s="153" t="s">
        <v>142</v>
      </c>
      <c r="AV168" s="12" t="s">
        <v>142</v>
      </c>
      <c r="AW168" s="12" t="s">
        <v>35</v>
      </c>
      <c r="AX168" s="12" t="s">
        <v>79</v>
      </c>
      <c r="AY168" s="153" t="s">
        <v>134</v>
      </c>
    </row>
    <row r="169" spans="2:65" s="12" customFormat="1" ht="10.199999999999999">
      <c r="B169" s="151"/>
      <c r="D169" s="152" t="s">
        <v>148</v>
      </c>
      <c r="E169" s="153" t="s">
        <v>1</v>
      </c>
      <c r="F169" s="154" t="s">
        <v>222</v>
      </c>
      <c r="H169" s="155">
        <v>20.5</v>
      </c>
      <c r="I169" s="156"/>
      <c r="L169" s="151"/>
      <c r="M169" s="157"/>
      <c r="T169" s="158"/>
      <c r="AT169" s="153" t="s">
        <v>148</v>
      </c>
      <c r="AU169" s="153" t="s">
        <v>142</v>
      </c>
      <c r="AV169" s="12" t="s">
        <v>142</v>
      </c>
      <c r="AW169" s="12" t="s">
        <v>35</v>
      </c>
      <c r="AX169" s="12" t="s">
        <v>79</v>
      </c>
      <c r="AY169" s="153" t="s">
        <v>134</v>
      </c>
    </row>
    <row r="170" spans="2:65" s="13" customFormat="1" ht="10.199999999999999">
      <c r="B170" s="159"/>
      <c r="D170" s="152" t="s">
        <v>148</v>
      </c>
      <c r="E170" s="160" t="s">
        <v>1</v>
      </c>
      <c r="F170" s="161" t="s">
        <v>150</v>
      </c>
      <c r="H170" s="162">
        <v>47.25</v>
      </c>
      <c r="I170" s="163"/>
      <c r="L170" s="159"/>
      <c r="M170" s="164"/>
      <c r="T170" s="165"/>
      <c r="AT170" s="160" t="s">
        <v>148</v>
      </c>
      <c r="AU170" s="160" t="s">
        <v>142</v>
      </c>
      <c r="AV170" s="13" t="s">
        <v>141</v>
      </c>
      <c r="AW170" s="13" t="s">
        <v>35</v>
      </c>
      <c r="AX170" s="13" t="s">
        <v>87</v>
      </c>
      <c r="AY170" s="160" t="s">
        <v>134</v>
      </c>
    </row>
    <row r="171" spans="2:65" s="1" customFormat="1" ht="37.799999999999997" customHeight="1">
      <c r="B171" s="30"/>
      <c r="C171" s="137" t="s">
        <v>223</v>
      </c>
      <c r="D171" s="137" t="s">
        <v>137</v>
      </c>
      <c r="E171" s="138" t="s">
        <v>224</v>
      </c>
      <c r="F171" s="139" t="s">
        <v>225</v>
      </c>
      <c r="G171" s="140" t="s">
        <v>140</v>
      </c>
      <c r="H171" s="141">
        <v>365.98500000000001</v>
      </c>
      <c r="I171" s="142"/>
      <c r="J171" s="143">
        <f>ROUND(I171*H171,2)</f>
        <v>0</v>
      </c>
      <c r="K171" s="144"/>
      <c r="L171" s="30"/>
      <c r="M171" s="145" t="s">
        <v>1</v>
      </c>
      <c r="N171" s="146" t="s">
        <v>45</v>
      </c>
      <c r="P171" s="147">
        <f>O171*H171</f>
        <v>0</v>
      </c>
      <c r="Q171" s="147">
        <v>0</v>
      </c>
      <c r="R171" s="147">
        <f>Q171*H171</f>
        <v>0</v>
      </c>
      <c r="S171" s="147">
        <v>1.6E-2</v>
      </c>
      <c r="T171" s="148">
        <f>S171*H171</f>
        <v>5.8557600000000001</v>
      </c>
      <c r="AR171" s="149" t="s">
        <v>141</v>
      </c>
      <c r="AT171" s="149" t="s">
        <v>137</v>
      </c>
      <c r="AU171" s="149" t="s">
        <v>142</v>
      </c>
      <c r="AY171" s="15" t="s">
        <v>134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5" t="s">
        <v>142</v>
      </c>
      <c r="BK171" s="150">
        <f>ROUND(I171*H171,2)</f>
        <v>0</v>
      </c>
      <c r="BL171" s="15" t="s">
        <v>141</v>
      </c>
      <c r="BM171" s="149" t="s">
        <v>226</v>
      </c>
    </row>
    <row r="172" spans="2:65" s="12" customFormat="1" ht="10.199999999999999">
      <c r="B172" s="151"/>
      <c r="D172" s="152" t="s">
        <v>148</v>
      </c>
      <c r="E172" s="153" t="s">
        <v>1</v>
      </c>
      <c r="F172" s="154" t="s">
        <v>154</v>
      </c>
      <c r="H172" s="155">
        <v>365.98500000000001</v>
      </c>
      <c r="I172" s="156"/>
      <c r="L172" s="151"/>
      <c r="M172" s="157"/>
      <c r="T172" s="158"/>
      <c r="AT172" s="153" t="s">
        <v>148</v>
      </c>
      <c r="AU172" s="153" t="s">
        <v>142</v>
      </c>
      <c r="AV172" s="12" t="s">
        <v>142</v>
      </c>
      <c r="AW172" s="12" t="s">
        <v>35</v>
      </c>
      <c r="AX172" s="12" t="s">
        <v>87</v>
      </c>
      <c r="AY172" s="153" t="s">
        <v>134</v>
      </c>
    </row>
    <row r="173" spans="2:65" s="1" customFormat="1" ht="21.75" customHeight="1">
      <c r="B173" s="30"/>
      <c r="C173" s="137" t="s">
        <v>7</v>
      </c>
      <c r="D173" s="137" t="s">
        <v>137</v>
      </c>
      <c r="E173" s="138" t="s">
        <v>227</v>
      </c>
      <c r="F173" s="139" t="s">
        <v>228</v>
      </c>
      <c r="G173" s="140" t="s">
        <v>229</v>
      </c>
      <c r="H173" s="141">
        <v>5.8559999999999999</v>
      </c>
      <c r="I173" s="142"/>
      <c r="J173" s="143">
        <f>ROUND(I173*H173,2)</f>
        <v>0</v>
      </c>
      <c r="K173" s="144"/>
      <c r="L173" s="30"/>
      <c r="M173" s="145" t="s">
        <v>1</v>
      </c>
      <c r="N173" s="146" t="s">
        <v>45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141</v>
      </c>
      <c r="AT173" s="149" t="s">
        <v>137</v>
      </c>
      <c r="AU173" s="149" t="s">
        <v>142</v>
      </c>
      <c r="AY173" s="15" t="s">
        <v>134</v>
      </c>
      <c r="BE173" s="150">
        <f>IF(N173="základná",J173,0)</f>
        <v>0</v>
      </c>
      <c r="BF173" s="150">
        <f>IF(N173="znížená",J173,0)</f>
        <v>0</v>
      </c>
      <c r="BG173" s="150">
        <f>IF(N173="zákl. prenesená",J173,0)</f>
        <v>0</v>
      </c>
      <c r="BH173" s="150">
        <f>IF(N173="zníž. prenesená",J173,0)</f>
        <v>0</v>
      </c>
      <c r="BI173" s="150">
        <f>IF(N173="nulová",J173,0)</f>
        <v>0</v>
      </c>
      <c r="BJ173" s="15" t="s">
        <v>142</v>
      </c>
      <c r="BK173" s="150">
        <f>ROUND(I173*H173,2)</f>
        <v>0</v>
      </c>
      <c r="BL173" s="15" t="s">
        <v>141</v>
      </c>
      <c r="BM173" s="149" t="s">
        <v>230</v>
      </c>
    </row>
    <row r="174" spans="2:65" s="1" customFormat="1" ht="24.15" customHeight="1">
      <c r="B174" s="30"/>
      <c r="C174" s="137" t="s">
        <v>231</v>
      </c>
      <c r="D174" s="137" t="s">
        <v>137</v>
      </c>
      <c r="E174" s="138" t="s">
        <v>232</v>
      </c>
      <c r="F174" s="139" t="s">
        <v>233</v>
      </c>
      <c r="G174" s="140" t="s">
        <v>229</v>
      </c>
      <c r="H174" s="141">
        <v>29.4</v>
      </c>
      <c r="I174" s="142"/>
      <c r="J174" s="143">
        <f>ROUND(I174*H174,2)</f>
        <v>0</v>
      </c>
      <c r="K174" s="144"/>
      <c r="L174" s="30"/>
      <c r="M174" s="145" t="s">
        <v>1</v>
      </c>
      <c r="N174" s="146" t="s">
        <v>45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141</v>
      </c>
      <c r="AT174" s="149" t="s">
        <v>137</v>
      </c>
      <c r="AU174" s="149" t="s">
        <v>142</v>
      </c>
      <c r="AY174" s="15" t="s">
        <v>134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5" t="s">
        <v>142</v>
      </c>
      <c r="BK174" s="150">
        <f>ROUND(I174*H174,2)</f>
        <v>0</v>
      </c>
      <c r="BL174" s="15" t="s">
        <v>141</v>
      </c>
      <c r="BM174" s="149" t="s">
        <v>234</v>
      </c>
    </row>
    <row r="175" spans="2:65" s="12" customFormat="1" ht="10.199999999999999">
      <c r="B175" s="151"/>
      <c r="D175" s="152" t="s">
        <v>148</v>
      </c>
      <c r="E175" s="153" t="s">
        <v>1</v>
      </c>
      <c r="F175" s="154" t="s">
        <v>235</v>
      </c>
      <c r="H175" s="155">
        <v>29.4</v>
      </c>
      <c r="I175" s="156"/>
      <c r="L175" s="151"/>
      <c r="M175" s="157"/>
      <c r="T175" s="158"/>
      <c r="AT175" s="153" t="s">
        <v>148</v>
      </c>
      <c r="AU175" s="153" t="s">
        <v>142</v>
      </c>
      <c r="AV175" s="12" t="s">
        <v>142</v>
      </c>
      <c r="AW175" s="12" t="s">
        <v>35</v>
      </c>
      <c r="AX175" s="12" t="s">
        <v>87</v>
      </c>
      <c r="AY175" s="153" t="s">
        <v>134</v>
      </c>
    </row>
    <row r="176" spans="2:65" s="1" customFormat="1" ht="24.15" customHeight="1">
      <c r="B176" s="30"/>
      <c r="C176" s="137" t="s">
        <v>191</v>
      </c>
      <c r="D176" s="137" t="s">
        <v>137</v>
      </c>
      <c r="E176" s="138" t="s">
        <v>236</v>
      </c>
      <c r="F176" s="139" t="s">
        <v>237</v>
      </c>
      <c r="G176" s="140" t="s">
        <v>229</v>
      </c>
      <c r="H176" s="141">
        <v>5.8559999999999999</v>
      </c>
      <c r="I176" s="142"/>
      <c r="J176" s="143">
        <f>ROUND(I176*H176,2)</f>
        <v>0</v>
      </c>
      <c r="K176" s="144"/>
      <c r="L176" s="30"/>
      <c r="M176" s="145" t="s">
        <v>1</v>
      </c>
      <c r="N176" s="146" t="s">
        <v>45</v>
      </c>
      <c r="P176" s="147">
        <f>O176*H176</f>
        <v>0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141</v>
      </c>
      <c r="AT176" s="149" t="s">
        <v>137</v>
      </c>
      <c r="AU176" s="149" t="s">
        <v>142</v>
      </c>
      <c r="AY176" s="15" t="s">
        <v>134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5" t="s">
        <v>142</v>
      </c>
      <c r="BK176" s="150">
        <f>ROUND(I176*H176,2)</f>
        <v>0</v>
      </c>
      <c r="BL176" s="15" t="s">
        <v>141</v>
      </c>
      <c r="BM176" s="149" t="s">
        <v>238</v>
      </c>
    </row>
    <row r="177" spans="2:65" s="1" customFormat="1" ht="24.15" customHeight="1">
      <c r="B177" s="30"/>
      <c r="C177" s="137" t="s">
        <v>239</v>
      </c>
      <c r="D177" s="137" t="s">
        <v>137</v>
      </c>
      <c r="E177" s="138" t="s">
        <v>240</v>
      </c>
      <c r="F177" s="139" t="s">
        <v>241</v>
      </c>
      <c r="G177" s="140" t="s">
        <v>229</v>
      </c>
      <c r="H177" s="141">
        <v>5.8559999999999999</v>
      </c>
      <c r="I177" s="142"/>
      <c r="J177" s="143">
        <f>ROUND(I177*H177,2)</f>
        <v>0</v>
      </c>
      <c r="K177" s="144"/>
      <c r="L177" s="30"/>
      <c r="M177" s="145" t="s">
        <v>1</v>
      </c>
      <c r="N177" s="146" t="s">
        <v>45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141</v>
      </c>
      <c r="AT177" s="149" t="s">
        <v>137</v>
      </c>
      <c r="AU177" s="149" t="s">
        <v>142</v>
      </c>
      <c r="AY177" s="15" t="s">
        <v>134</v>
      </c>
      <c r="BE177" s="150">
        <f>IF(N177="základná",J177,0)</f>
        <v>0</v>
      </c>
      <c r="BF177" s="150">
        <f>IF(N177="znížená",J177,0)</f>
        <v>0</v>
      </c>
      <c r="BG177" s="150">
        <f>IF(N177="zákl. prenesená",J177,0)</f>
        <v>0</v>
      </c>
      <c r="BH177" s="150">
        <f>IF(N177="zníž. prenesená",J177,0)</f>
        <v>0</v>
      </c>
      <c r="BI177" s="150">
        <f>IF(N177="nulová",J177,0)</f>
        <v>0</v>
      </c>
      <c r="BJ177" s="15" t="s">
        <v>142</v>
      </c>
      <c r="BK177" s="150">
        <f>ROUND(I177*H177,2)</f>
        <v>0</v>
      </c>
      <c r="BL177" s="15" t="s">
        <v>141</v>
      </c>
      <c r="BM177" s="149" t="s">
        <v>242</v>
      </c>
    </row>
    <row r="178" spans="2:65" s="1" customFormat="1" ht="37.799999999999997" customHeight="1">
      <c r="B178" s="30"/>
      <c r="C178" s="137" t="s">
        <v>195</v>
      </c>
      <c r="D178" s="137" t="s">
        <v>137</v>
      </c>
      <c r="E178" s="138" t="s">
        <v>243</v>
      </c>
      <c r="F178" s="139" t="s">
        <v>244</v>
      </c>
      <c r="G178" s="140" t="s">
        <v>229</v>
      </c>
      <c r="H178" s="141">
        <v>5.8559999999999999</v>
      </c>
      <c r="I178" s="142"/>
      <c r="J178" s="143">
        <f>ROUND(I178*H178,2)</f>
        <v>0</v>
      </c>
      <c r="K178" s="144"/>
      <c r="L178" s="30"/>
      <c r="M178" s="145" t="s">
        <v>1</v>
      </c>
      <c r="N178" s="146" t="s">
        <v>45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141</v>
      </c>
      <c r="AT178" s="149" t="s">
        <v>137</v>
      </c>
      <c r="AU178" s="149" t="s">
        <v>142</v>
      </c>
      <c r="AY178" s="15" t="s">
        <v>134</v>
      </c>
      <c r="BE178" s="150">
        <f>IF(N178="základná",J178,0)</f>
        <v>0</v>
      </c>
      <c r="BF178" s="150">
        <f>IF(N178="znížená",J178,0)</f>
        <v>0</v>
      </c>
      <c r="BG178" s="150">
        <f>IF(N178="zákl. prenesená",J178,0)</f>
        <v>0</v>
      </c>
      <c r="BH178" s="150">
        <f>IF(N178="zníž. prenesená",J178,0)</f>
        <v>0</v>
      </c>
      <c r="BI178" s="150">
        <f>IF(N178="nulová",J178,0)</f>
        <v>0</v>
      </c>
      <c r="BJ178" s="15" t="s">
        <v>142</v>
      </c>
      <c r="BK178" s="150">
        <f>ROUND(I178*H178,2)</f>
        <v>0</v>
      </c>
      <c r="BL178" s="15" t="s">
        <v>141</v>
      </c>
      <c r="BM178" s="149" t="s">
        <v>245</v>
      </c>
    </row>
    <row r="179" spans="2:65" s="1" customFormat="1" ht="24.15" customHeight="1">
      <c r="B179" s="30"/>
      <c r="C179" s="137" t="s">
        <v>220</v>
      </c>
      <c r="D179" s="137" t="s">
        <v>137</v>
      </c>
      <c r="E179" s="138" t="s">
        <v>246</v>
      </c>
      <c r="F179" s="139" t="s">
        <v>247</v>
      </c>
      <c r="G179" s="140" t="s">
        <v>229</v>
      </c>
      <c r="H179" s="141">
        <v>37.863</v>
      </c>
      <c r="I179" s="142"/>
      <c r="J179" s="143">
        <f>ROUND(I179*H179,2)</f>
        <v>0</v>
      </c>
      <c r="K179" s="144"/>
      <c r="L179" s="30"/>
      <c r="M179" s="145" t="s">
        <v>1</v>
      </c>
      <c r="N179" s="146" t="s">
        <v>45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141</v>
      </c>
      <c r="AT179" s="149" t="s">
        <v>137</v>
      </c>
      <c r="AU179" s="149" t="s">
        <v>142</v>
      </c>
      <c r="AY179" s="15" t="s">
        <v>134</v>
      </c>
      <c r="BE179" s="150">
        <f>IF(N179="základná",J179,0)</f>
        <v>0</v>
      </c>
      <c r="BF179" s="150">
        <f>IF(N179="znížená",J179,0)</f>
        <v>0</v>
      </c>
      <c r="BG179" s="150">
        <f>IF(N179="zákl. prenesená",J179,0)</f>
        <v>0</v>
      </c>
      <c r="BH179" s="150">
        <f>IF(N179="zníž. prenesená",J179,0)</f>
        <v>0</v>
      </c>
      <c r="BI179" s="150">
        <f>IF(N179="nulová",J179,0)</f>
        <v>0</v>
      </c>
      <c r="BJ179" s="15" t="s">
        <v>142</v>
      </c>
      <c r="BK179" s="150">
        <f>ROUND(I179*H179,2)</f>
        <v>0</v>
      </c>
      <c r="BL179" s="15" t="s">
        <v>141</v>
      </c>
      <c r="BM179" s="149" t="s">
        <v>248</v>
      </c>
    </row>
    <row r="180" spans="2:65" s="11" customFormat="1" ht="25.95" customHeight="1">
      <c r="B180" s="125"/>
      <c r="D180" s="126" t="s">
        <v>78</v>
      </c>
      <c r="E180" s="127" t="s">
        <v>249</v>
      </c>
      <c r="F180" s="127" t="s">
        <v>250</v>
      </c>
      <c r="I180" s="128"/>
      <c r="J180" s="129">
        <f>BK180</f>
        <v>0</v>
      </c>
      <c r="L180" s="125"/>
      <c r="M180" s="130"/>
      <c r="P180" s="131">
        <f>P181+P187</f>
        <v>0</v>
      </c>
      <c r="R180" s="131">
        <f>R181+R187</f>
        <v>0.21019446</v>
      </c>
      <c r="T180" s="132">
        <f>T181+T187</f>
        <v>0</v>
      </c>
      <c r="AR180" s="126" t="s">
        <v>87</v>
      </c>
      <c r="AT180" s="133" t="s">
        <v>78</v>
      </c>
      <c r="AU180" s="133" t="s">
        <v>79</v>
      </c>
      <c r="AY180" s="126" t="s">
        <v>134</v>
      </c>
      <c r="BK180" s="134">
        <f>BK181+BK187</f>
        <v>0</v>
      </c>
    </row>
    <row r="181" spans="2:65" s="11" customFormat="1" ht="22.8" customHeight="1">
      <c r="B181" s="125"/>
      <c r="D181" s="126" t="s">
        <v>78</v>
      </c>
      <c r="E181" s="135" t="s">
        <v>251</v>
      </c>
      <c r="F181" s="135" t="s">
        <v>252</v>
      </c>
      <c r="I181" s="128"/>
      <c r="J181" s="136">
        <f>BK181</f>
        <v>0</v>
      </c>
      <c r="L181" s="125"/>
      <c r="M181" s="130"/>
      <c r="P181" s="131">
        <f>SUM(P182:P186)</f>
        <v>0</v>
      </c>
      <c r="R181" s="131">
        <f>SUM(R182:R186)</f>
        <v>0.21019446</v>
      </c>
      <c r="T181" s="132">
        <f>SUM(T182:T186)</f>
        <v>0</v>
      </c>
      <c r="AR181" s="126" t="s">
        <v>142</v>
      </c>
      <c r="AT181" s="133" t="s">
        <v>78</v>
      </c>
      <c r="AU181" s="133" t="s">
        <v>87</v>
      </c>
      <c r="AY181" s="126" t="s">
        <v>134</v>
      </c>
      <c r="BK181" s="134">
        <f>SUM(BK182:BK186)</f>
        <v>0</v>
      </c>
    </row>
    <row r="182" spans="2:65" s="1" customFormat="1" ht="24.15" customHeight="1">
      <c r="B182" s="30"/>
      <c r="C182" s="137" t="s">
        <v>199</v>
      </c>
      <c r="D182" s="137" t="s">
        <v>137</v>
      </c>
      <c r="E182" s="138" t="s">
        <v>253</v>
      </c>
      <c r="F182" s="139" t="s">
        <v>254</v>
      </c>
      <c r="G182" s="140" t="s">
        <v>140</v>
      </c>
      <c r="H182" s="141">
        <v>33.512999999999998</v>
      </c>
      <c r="I182" s="142"/>
      <c r="J182" s="143">
        <f>ROUND(I182*H182,2)</f>
        <v>0</v>
      </c>
      <c r="K182" s="144"/>
      <c r="L182" s="30"/>
      <c r="M182" s="145" t="s">
        <v>1</v>
      </c>
      <c r="N182" s="146" t="s">
        <v>45</v>
      </c>
      <c r="P182" s="147">
        <f>O182*H182</f>
        <v>0</v>
      </c>
      <c r="Q182" s="147">
        <v>3.5000000000000001E-3</v>
      </c>
      <c r="R182" s="147">
        <f>Q182*H182</f>
        <v>0.1172955</v>
      </c>
      <c r="S182" s="147">
        <v>0</v>
      </c>
      <c r="T182" s="148">
        <f>S182*H182</f>
        <v>0</v>
      </c>
      <c r="AR182" s="149" t="s">
        <v>171</v>
      </c>
      <c r="AT182" s="149" t="s">
        <v>137</v>
      </c>
      <c r="AU182" s="149" t="s">
        <v>142</v>
      </c>
      <c r="AY182" s="15" t="s">
        <v>134</v>
      </c>
      <c r="BE182" s="150">
        <f>IF(N182="základná",J182,0)</f>
        <v>0</v>
      </c>
      <c r="BF182" s="150">
        <f>IF(N182="znížená",J182,0)</f>
        <v>0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5" t="s">
        <v>142</v>
      </c>
      <c r="BK182" s="150">
        <f>ROUND(I182*H182,2)</f>
        <v>0</v>
      </c>
      <c r="BL182" s="15" t="s">
        <v>171</v>
      </c>
      <c r="BM182" s="149" t="s">
        <v>255</v>
      </c>
    </row>
    <row r="183" spans="2:65" s="12" customFormat="1" ht="10.199999999999999">
      <c r="B183" s="151"/>
      <c r="D183" s="152" t="s">
        <v>148</v>
      </c>
      <c r="E183" s="153" t="s">
        <v>1</v>
      </c>
      <c r="F183" s="154" t="s">
        <v>256</v>
      </c>
      <c r="H183" s="155">
        <v>33.512999999999998</v>
      </c>
      <c r="I183" s="156"/>
      <c r="L183" s="151"/>
      <c r="M183" s="157"/>
      <c r="T183" s="158"/>
      <c r="AT183" s="153" t="s">
        <v>148</v>
      </c>
      <c r="AU183" s="153" t="s">
        <v>142</v>
      </c>
      <c r="AV183" s="12" t="s">
        <v>142</v>
      </c>
      <c r="AW183" s="12" t="s">
        <v>35</v>
      </c>
      <c r="AX183" s="12" t="s">
        <v>87</v>
      </c>
      <c r="AY183" s="153" t="s">
        <v>134</v>
      </c>
    </row>
    <row r="184" spans="2:65" s="1" customFormat="1" ht="16.5" customHeight="1">
      <c r="B184" s="30"/>
      <c r="C184" s="166" t="s">
        <v>257</v>
      </c>
      <c r="D184" s="166" t="s">
        <v>258</v>
      </c>
      <c r="E184" s="167" t="s">
        <v>259</v>
      </c>
      <c r="F184" s="168" t="s">
        <v>260</v>
      </c>
      <c r="G184" s="169" t="s">
        <v>140</v>
      </c>
      <c r="H184" s="170">
        <v>35.189</v>
      </c>
      <c r="I184" s="171"/>
      <c r="J184" s="172">
        <f>ROUND(I184*H184,2)</f>
        <v>0</v>
      </c>
      <c r="K184" s="173"/>
      <c r="L184" s="174"/>
      <c r="M184" s="175" t="s">
        <v>1</v>
      </c>
      <c r="N184" s="176" t="s">
        <v>45</v>
      </c>
      <c r="P184" s="147">
        <f>O184*H184</f>
        <v>0</v>
      </c>
      <c r="Q184" s="147">
        <v>2.64E-3</v>
      </c>
      <c r="R184" s="147">
        <f>Q184*H184</f>
        <v>9.2898960000000003E-2</v>
      </c>
      <c r="S184" s="147">
        <v>0</v>
      </c>
      <c r="T184" s="148">
        <f>S184*H184</f>
        <v>0</v>
      </c>
      <c r="AR184" s="149" t="s">
        <v>211</v>
      </c>
      <c r="AT184" s="149" t="s">
        <v>258</v>
      </c>
      <c r="AU184" s="149" t="s">
        <v>142</v>
      </c>
      <c r="AY184" s="15" t="s">
        <v>134</v>
      </c>
      <c r="BE184" s="150">
        <f>IF(N184="základná",J184,0)</f>
        <v>0</v>
      </c>
      <c r="BF184" s="150">
        <f>IF(N184="znížená",J184,0)</f>
        <v>0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5" t="s">
        <v>142</v>
      </c>
      <c r="BK184" s="150">
        <f>ROUND(I184*H184,2)</f>
        <v>0</v>
      </c>
      <c r="BL184" s="15" t="s">
        <v>171</v>
      </c>
      <c r="BM184" s="149" t="s">
        <v>261</v>
      </c>
    </row>
    <row r="185" spans="2:65" s="12" customFormat="1" ht="10.199999999999999">
      <c r="B185" s="151"/>
      <c r="D185" s="152" t="s">
        <v>148</v>
      </c>
      <c r="E185" s="153" t="s">
        <v>1</v>
      </c>
      <c r="F185" s="154" t="s">
        <v>262</v>
      </c>
      <c r="H185" s="155">
        <v>35.189</v>
      </c>
      <c r="I185" s="156"/>
      <c r="L185" s="151"/>
      <c r="M185" s="157"/>
      <c r="T185" s="158"/>
      <c r="AT185" s="153" t="s">
        <v>148</v>
      </c>
      <c r="AU185" s="153" t="s">
        <v>142</v>
      </c>
      <c r="AV185" s="12" t="s">
        <v>142</v>
      </c>
      <c r="AW185" s="12" t="s">
        <v>35</v>
      </c>
      <c r="AX185" s="12" t="s">
        <v>87</v>
      </c>
      <c r="AY185" s="153" t="s">
        <v>134</v>
      </c>
    </row>
    <row r="186" spans="2:65" s="1" customFormat="1" ht="24.15" customHeight="1">
      <c r="B186" s="30"/>
      <c r="C186" s="137" t="s">
        <v>263</v>
      </c>
      <c r="D186" s="137" t="s">
        <v>137</v>
      </c>
      <c r="E186" s="138" t="s">
        <v>264</v>
      </c>
      <c r="F186" s="139" t="s">
        <v>265</v>
      </c>
      <c r="G186" s="140" t="s">
        <v>266</v>
      </c>
      <c r="H186" s="177"/>
      <c r="I186" s="142"/>
      <c r="J186" s="143">
        <f>ROUND(I186*H186,2)</f>
        <v>0</v>
      </c>
      <c r="K186" s="144"/>
      <c r="L186" s="30"/>
      <c r="M186" s="145" t="s">
        <v>1</v>
      </c>
      <c r="N186" s="146" t="s">
        <v>45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AR186" s="149" t="s">
        <v>171</v>
      </c>
      <c r="AT186" s="149" t="s">
        <v>137</v>
      </c>
      <c r="AU186" s="149" t="s">
        <v>142</v>
      </c>
      <c r="AY186" s="15" t="s">
        <v>134</v>
      </c>
      <c r="BE186" s="150">
        <f>IF(N186="základná",J186,0)</f>
        <v>0</v>
      </c>
      <c r="BF186" s="150">
        <f>IF(N186="znížená",J186,0)</f>
        <v>0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5" t="s">
        <v>142</v>
      </c>
      <c r="BK186" s="150">
        <f>ROUND(I186*H186,2)</f>
        <v>0</v>
      </c>
      <c r="BL186" s="15" t="s">
        <v>171</v>
      </c>
      <c r="BM186" s="149" t="s">
        <v>267</v>
      </c>
    </row>
    <row r="187" spans="2:65" s="11" customFormat="1" ht="22.8" customHeight="1">
      <c r="B187" s="125"/>
      <c r="D187" s="126" t="s">
        <v>78</v>
      </c>
      <c r="E187" s="135" t="s">
        <v>268</v>
      </c>
      <c r="F187" s="135" t="s">
        <v>269</v>
      </c>
      <c r="I187" s="128"/>
      <c r="J187" s="136">
        <f>BK187</f>
        <v>0</v>
      </c>
      <c r="L187" s="125"/>
      <c r="M187" s="130"/>
      <c r="P187" s="131">
        <v>0</v>
      </c>
      <c r="R187" s="131">
        <v>0</v>
      </c>
      <c r="T187" s="132">
        <v>0</v>
      </c>
      <c r="AR187" s="126" t="s">
        <v>142</v>
      </c>
      <c r="AT187" s="133" t="s">
        <v>78</v>
      </c>
      <c r="AU187" s="133" t="s">
        <v>87</v>
      </c>
      <c r="AY187" s="126" t="s">
        <v>134</v>
      </c>
      <c r="BK187" s="134">
        <v>0</v>
      </c>
    </row>
    <row r="188" spans="2:65" s="11" customFormat="1" ht="25.95" customHeight="1">
      <c r="B188" s="125"/>
      <c r="D188" s="126" t="s">
        <v>78</v>
      </c>
      <c r="E188" s="127" t="s">
        <v>270</v>
      </c>
      <c r="F188" s="127" t="s">
        <v>271</v>
      </c>
      <c r="I188" s="128"/>
      <c r="J188" s="129">
        <f>BK188</f>
        <v>0</v>
      </c>
      <c r="L188" s="125"/>
      <c r="M188" s="130"/>
      <c r="P188" s="131">
        <f>P189</f>
        <v>0</v>
      </c>
      <c r="R188" s="131">
        <f>R189</f>
        <v>0</v>
      </c>
      <c r="T188" s="132">
        <f>T189</f>
        <v>0</v>
      </c>
      <c r="AR188" s="126" t="s">
        <v>87</v>
      </c>
      <c r="AT188" s="133" t="s">
        <v>78</v>
      </c>
      <c r="AU188" s="133" t="s">
        <v>79</v>
      </c>
      <c r="AY188" s="126" t="s">
        <v>134</v>
      </c>
      <c r="BK188" s="134">
        <f>BK189</f>
        <v>0</v>
      </c>
    </row>
    <row r="189" spans="2:65" s="11" customFormat="1" ht="22.8" customHeight="1">
      <c r="B189" s="125"/>
      <c r="D189" s="126" t="s">
        <v>78</v>
      </c>
      <c r="E189" s="135" t="s">
        <v>272</v>
      </c>
      <c r="F189" s="135" t="s">
        <v>273</v>
      </c>
      <c r="I189" s="128"/>
      <c r="J189" s="136">
        <f>BK189</f>
        <v>0</v>
      </c>
      <c r="L189" s="125"/>
      <c r="M189" s="130"/>
      <c r="P189" s="131">
        <f>SUM(P190:P191)</f>
        <v>0</v>
      </c>
      <c r="R189" s="131">
        <f>SUM(R190:R191)</f>
        <v>0</v>
      </c>
      <c r="T189" s="132">
        <f>SUM(T190:T191)</f>
        <v>0</v>
      </c>
      <c r="AR189" s="126" t="s">
        <v>87</v>
      </c>
      <c r="AT189" s="133" t="s">
        <v>78</v>
      </c>
      <c r="AU189" s="133" t="s">
        <v>87</v>
      </c>
      <c r="AY189" s="126" t="s">
        <v>134</v>
      </c>
      <c r="BK189" s="134">
        <f>SUM(BK190:BK191)</f>
        <v>0</v>
      </c>
    </row>
    <row r="190" spans="2:65" s="1" customFormat="1" ht="24.15" customHeight="1">
      <c r="B190" s="30"/>
      <c r="C190" s="137" t="s">
        <v>211</v>
      </c>
      <c r="D190" s="137" t="s">
        <v>137</v>
      </c>
      <c r="E190" s="138" t="s">
        <v>274</v>
      </c>
      <c r="F190" s="139" t="s">
        <v>275</v>
      </c>
      <c r="G190" s="140" t="s">
        <v>276</v>
      </c>
      <c r="H190" s="141">
        <v>1</v>
      </c>
      <c r="I190" s="142"/>
      <c r="J190" s="143">
        <f>ROUND(I190*H190,2)</f>
        <v>0</v>
      </c>
      <c r="K190" s="144"/>
      <c r="L190" s="30"/>
      <c r="M190" s="145" t="s">
        <v>1</v>
      </c>
      <c r="N190" s="146" t="s">
        <v>45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141</v>
      </c>
      <c r="AT190" s="149" t="s">
        <v>137</v>
      </c>
      <c r="AU190" s="149" t="s">
        <v>142</v>
      </c>
      <c r="AY190" s="15" t="s">
        <v>134</v>
      </c>
      <c r="BE190" s="150">
        <f>IF(N190="základná",J190,0)</f>
        <v>0</v>
      </c>
      <c r="BF190" s="150">
        <f>IF(N190="znížená",J190,0)</f>
        <v>0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5" t="s">
        <v>142</v>
      </c>
      <c r="BK190" s="150">
        <f>ROUND(I190*H190,2)</f>
        <v>0</v>
      </c>
      <c r="BL190" s="15" t="s">
        <v>141</v>
      </c>
      <c r="BM190" s="149" t="s">
        <v>277</v>
      </c>
    </row>
    <row r="191" spans="2:65" s="1" customFormat="1" ht="24.15" customHeight="1">
      <c r="B191" s="30"/>
      <c r="C191" s="137" t="s">
        <v>278</v>
      </c>
      <c r="D191" s="137" t="s">
        <v>137</v>
      </c>
      <c r="E191" s="138" t="s">
        <v>279</v>
      </c>
      <c r="F191" s="139" t="s">
        <v>280</v>
      </c>
      <c r="G191" s="140" t="s">
        <v>276</v>
      </c>
      <c r="H191" s="141">
        <v>1</v>
      </c>
      <c r="I191" s="142"/>
      <c r="J191" s="143">
        <f>ROUND(I191*H191,2)</f>
        <v>0</v>
      </c>
      <c r="K191" s="144"/>
      <c r="L191" s="30"/>
      <c r="M191" s="178" t="s">
        <v>1</v>
      </c>
      <c r="N191" s="179" t="s">
        <v>45</v>
      </c>
      <c r="O191" s="180"/>
      <c r="P191" s="181">
        <f>O191*H191</f>
        <v>0</v>
      </c>
      <c r="Q191" s="181">
        <v>0</v>
      </c>
      <c r="R191" s="181">
        <f>Q191*H191</f>
        <v>0</v>
      </c>
      <c r="S191" s="181">
        <v>0</v>
      </c>
      <c r="T191" s="182">
        <f>S191*H191</f>
        <v>0</v>
      </c>
      <c r="AR191" s="149" t="s">
        <v>141</v>
      </c>
      <c r="AT191" s="149" t="s">
        <v>137</v>
      </c>
      <c r="AU191" s="149" t="s">
        <v>142</v>
      </c>
      <c r="AY191" s="15" t="s">
        <v>134</v>
      </c>
      <c r="BE191" s="150">
        <f>IF(N191="základná",J191,0)</f>
        <v>0</v>
      </c>
      <c r="BF191" s="150">
        <f>IF(N191="znížená",J191,0)</f>
        <v>0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5" t="s">
        <v>142</v>
      </c>
      <c r="BK191" s="150">
        <f>ROUND(I191*H191,2)</f>
        <v>0</v>
      </c>
      <c r="BL191" s="15" t="s">
        <v>141</v>
      </c>
      <c r="BM191" s="149" t="s">
        <v>281</v>
      </c>
    </row>
    <row r="192" spans="2:65" s="1" customFormat="1" ht="6.9" customHeight="1"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30"/>
    </row>
  </sheetData>
  <sheetProtection algorithmName="SHA-512" hashValue="UOroazl74qr7Hk3M67Ex65ORO6zyPnVhLcZFnoCXURm4XPtmbbi+Jsc3qrmJRP9iZlvUlOXOqBmrJAVe8AGrFA==" saltValue="5tzE2Vy2qTZzMBWWLcYXjnjThJz5WktROCaW0HpbHcMVjw3GUNRb6ONP+4T/4B78VP7VKV2FiNs0L6mRlaZ22A==" spinCount="100000" sheet="1" objects="1" scenarios="1" formatColumns="0" formatRows="0" autoFilter="0"/>
  <autoFilter ref="C123:K191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91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282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ROUND(J122,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ROUND((SUM(BE122:BE167)),  2)</f>
        <v>0</v>
      </c>
      <c r="G33" s="93"/>
      <c r="H33" s="93"/>
      <c r="I33" s="94">
        <v>0.2</v>
      </c>
      <c r="J33" s="92">
        <f>ROUND(((SUM(BE122:BE167))*I33),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ROUND((SUM(BF122:BF167)),  2)</f>
        <v>0</v>
      </c>
      <c r="G34" s="93"/>
      <c r="H34" s="93"/>
      <c r="I34" s="94">
        <v>0.2</v>
      </c>
      <c r="J34" s="92">
        <f>ROUND(((SUM(BF122:BF167))*I34),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ROUND((SUM(BG122:BG167)),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ROUND((SUM(BH122:BH167)),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ROUND((SUM(BI122:BI167)),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02 - Zateplenie plochej strechy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J122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112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95" hidden="1" customHeight="1">
      <c r="B98" s="112"/>
      <c r="D98" s="113" t="s">
        <v>283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8" customFormat="1" ht="24.9" hidden="1" customHeight="1">
      <c r="B99" s="108"/>
      <c r="D99" s="109" t="s">
        <v>115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12" s="9" customFormat="1" ht="19.95" hidden="1" customHeight="1">
      <c r="B100" s="112"/>
      <c r="D100" s="113" t="s">
        <v>284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2:12" s="9" customFormat="1" ht="19.95" hidden="1" customHeight="1">
      <c r="B101" s="112"/>
      <c r="D101" s="113" t="s">
        <v>116</v>
      </c>
      <c r="E101" s="114"/>
      <c r="F101" s="114"/>
      <c r="G101" s="114"/>
      <c r="H101" s="114"/>
      <c r="I101" s="114"/>
      <c r="J101" s="115">
        <f>J151</f>
        <v>0</v>
      </c>
      <c r="L101" s="112"/>
    </row>
    <row r="102" spans="2:12" s="9" customFormat="1" ht="19.95" hidden="1" customHeight="1">
      <c r="B102" s="112"/>
      <c r="D102" s="113" t="s">
        <v>117</v>
      </c>
      <c r="E102" s="114"/>
      <c r="F102" s="114"/>
      <c r="G102" s="114"/>
      <c r="H102" s="114"/>
      <c r="I102" s="114"/>
      <c r="J102" s="115">
        <f>J155</f>
        <v>0</v>
      </c>
      <c r="L102" s="112"/>
    </row>
    <row r="103" spans="2:12" s="1" customFormat="1" ht="21.75" hidden="1" customHeight="1">
      <c r="B103" s="30"/>
      <c r="L103" s="30"/>
    </row>
    <row r="104" spans="2:12" s="1" customFormat="1" ht="6.9" hidden="1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0"/>
    </row>
    <row r="105" spans="2:12" ht="10.199999999999999" hidden="1"/>
    <row r="106" spans="2:12" ht="10.199999999999999" hidden="1"/>
    <row r="107" spans="2:12" ht="10.199999999999999" hidden="1"/>
    <row r="108" spans="2:12" s="1" customFormat="1" ht="6.9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0"/>
    </row>
    <row r="109" spans="2:12" s="1" customFormat="1" ht="24.9" customHeight="1">
      <c r="B109" s="30"/>
      <c r="C109" s="19" t="s">
        <v>120</v>
      </c>
      <c r="L109" s="30"/>
    </row>
    <row r="110" spans="2:12" s="1" customFormat="1" ht="6.9" customHeight="1">
      <c r="B110" s="30"/>
      <c r="L110" s="30"/>
    </row>
    <row r="111" spans="2:12" s="1" customFormat="1" ht="12" customHeight="1">
      <c r="B111" s="30"/>
      <c r="C111" s="25" t="s">
        <v>15</v>
      </c>
      <c r="L111" s="30"/>
    </row>
    <row r="112" spans="2:12" s="1" customFormat="1" ht="16.5" customHeight="1">
      <c r="B112" s="30"/>
      <c r="E112" s="224" t="str">
        <f>E7</f>
        <v>Skalica, Strážnická 2  - Zateplenie časti požiarnej zbrojnice</v>
      </c>
      <c r="F112" s="225"/>
      <c r="G112" s="225"/>
      <c r="H112" s="225"/>
      <c r="L112" s="30"/>
    </row>
    <row r="113" spans="2:65" s="1" customFormat="1" ht="12" customHeight="1">
      <c r="B113" s="30"/>
      <c r="C113" s="25" t="s">
        <v>105</v>
      </c>
      <c r="L113" s="30"/>
    </row>
    <row r="114" spans="2:65" s="1" customFormat="1" ht="16.5" customHeight="1">
      <c r="B114" s="30"/>
      <c r="E114" s="183" t="str">
        <f>E9</f>
        <v>SO 02 - Zateplenie plochej strechy</v>
      </c>
      <c r="F114" s="226"/>
      <c r="G114" s="226"/>
      <c r="H114" s="226"/>
      <c r="L114" s="30"/>
    </row>
    <row r="115" spans="2:65" s="1" customFormat="1" ht="6.9" customHeight="1">
      <c r="B115" s="30"/>
      <c r="L115" s="30"/>
    </row>
    <row r="116" spans="2:65" s="1" customFormat="1" ht="12" customHeight="1">
      <c r="B116" s="30"/>
      <c r="C116" s="25" t="s">
        <v>19</v>
      </c>
      <c r="F116" s="23" t="str">
        <f>F12</f>
        <v>Skalica</v>
      </c>
      <c r="I116" s="25" t="s">
        <v>21</v>
      </c>
      <c r="J116" s="53" t="str">
        <f>IF(J12="","",J12)</f>
        <v>20. 12. 2022</v>
      </c>
      <c r="L116" s="30"/>
    </row>
    <row r="117" spans="2:65" s="1" customFormat="1" ht="6.9" customHeight="1">
      <c r="B117" s="30"/>
      <c r="L117" s="30"/>
    </row>
    <row r="118" spans="2:65" s="1" customFormat="1" ht="25.65" customHeight="1">
      <c r="B118" s="30"/>
      <c r="C118" s="25" t="s">
        <v>23</v>
      </c>
      <c r="F118" s="23" t="str">
        <f>E15</f>
        <v>Mesto Skalica</v>
      </c>
      <c r="I118" s="25" t="s">
        <v>31</v>
      </c>
      <c r="J118" s="28" t="str">
        <f>E21</f>
        <v>Ing. Šantavý Rudolf, aut.ing.,</v>
      </c>
      <c r="L118" s="30"/>
    </row>
    <row r="119" spans="2:65" s="1" customFormat="1" ht="15.15" customHeight="1">
      <c r="B119" s="30"/>
      <c r="C119" s="25" t="s">
        <v>29</v>
      </c>
      <c r="F119" s="23" t="str">
        <f>IF(E18="","",E18)</f>
        <v>Vyplň údaj</v>
      </c>
      <c r="I119" s="25" t="s">
        <v>36</v>
      </c>
      <c r="J119" s="28" t="str">
        <f>E24</f>
        <v>Ing. Učník Michal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6"/>
      <c r="C121" s="117" t="s">
        <v>121</v>
      </c>
      <c r="D121" s="118" t="s">
        <v>64</v>
      </c>
      <c r="E121" s="118" t="s">
        <v>60</v>
      </c>
      <c r="F121" s="118" t="s">
        <v>61</v>
      </c>
      <c r="G121" s="118" t="s">
        <v>122</v>
      </c>
      <c r="H121" s="118" t="s">
        <v>123</v>
      </c>
      <c r="I121" s="118" t="s">
        <v>124</v>
      </c>
      <c r="J121" s="119" t="s">
        <v>109</v>
      </c>
      <c r="K121" s="120" t="s">
        <v>125</v>
      </c>
      <c r="L121" s="116"/>
      <c r="M121" s="60" t="s">
        <v>1</v>
      </c>
      <c r="N121" s="61" t="s">
        <v>43</v>
      </c>
      <c r="O121" s="61" t="s">
        <v>126</v>
      </c>
      <c r="P121" s="61" t="s">
        <v>127</v>
      </c>
      <c r="Q121" s="61" t="s">
        <v>128</v>
      </c>
      <c r="R121" s="61" t="s">
        <v>129</v>
      </c>
      <c r="S121" s="61" t="s">
        <v>130</v>
      </c>
      <c r="T121" s="62" t="s">
        <v>131</v>
      </c>
    </row>
    <row r="122" spans="2:65" s="1" customFormat="1" ht="22.8" customHeight="1">
      <c r="B122" s="30"/>
      <c r="C122" s="65" t="s">
        <v>110</v>
      </c>
      <c r="J122" s="121">
        <f>BK122</f>
        <v>0</v>
      </c>
      <c r="L122" s="30"/>
      <c r="M122" s="63"/>
      <c r="N122" s="54"/>
      <c r="O122" s="54"/>
      <c r="P122" s="122">
        <f>P123+P133</f>
        <v>0</v>
      </c>
      <c r="Q122" s="54"/>
      <c r="R122" s="122">
        <f>R123+R133</f>
        <v>1.0763053399999998</v>
      </c>
      <c r="S122" s="54"/>
      <c r="T122" s="123">
        <f>T123+T133</f>
        <v>0.72911000000000004</v>
      </c>
      <c r="AT122" s="15" t="s">
        <v>78</v>
      </c>
      <c r="AU122" s="15" t="s">
        <v>111</v>
      </c>
      <c r="BK122" s="124">
        <f>BK123+BK133</f>
        <v>0</v>
      </c>
    </row>
    <row r="123" spans="2:65" s="11" customFormat="1" ht="25.95" customHeight="1">
      <c r="B123" s="125"/>
      <c r="D123" s="126" t="s">
        <v>78</v>
      </c>
      <c r="E123" s="127" t="s">
        <v>132</v>
      </c>
      <c r="F123" s="127" t="s">
        <v>133</v>
      </c>
      <c r="I123" s="128"/>
      <c r="J123" s="129">
        <f>BK123</f>
        <v>0</v>
      </c>
      <c r="L123" s="125"/>
      <c r="M123" s="130"/>
      <c r="P123" s="131">
        <f>P124</f>
        <v>0</v>
      </c>
      <c r="R123" s="131">
        <f>R124</f>
        <v>0</v>
      </c>
      <c r="T123" s="132">
        <f>T124</f>
        <v>0</v>
      </c>
      <c r="AR123" s="126" t="s">
        <v>87</v>
      </c>
      <c r="AT123" s="133" t="s">
        <v>78</v>
      </c>
      <c r="AU123" s="133" t="s">
        <v>79</v>
      </c>
      <c r="AY123" s="126" t="s">
        <v>134</v>
      </c>
      <c r="BK123" s="134">
        <f>BK124</f>
        <v>0</v>
      </c>
    </row>
    <row r="124" spans="2:65" s="11" customFormat="1" ht="22.8" customHeight="1">
      <c r="B124" s="125"/>
      <c r="D124" s="126" t="s">
        <v>78</v>
      </c>
      <c r="E124" s="135" t="s">
        <v>175</v>
      </c>
      <c r="F124" s="135" t="s">
        <v>285</v>
      </c>
      <c r="I124" s="128"/>
      <c r="J124" s="136">
        <f>BK124</f>
        <v>0</v>
      </c>
      <c r="L124" s="125"/>
      <c r="M124" s="130"/>
      <c r="P124" s="131">
        <f>SUM(P125:P132)</f>
        <v>0</v>
      </c>
      <c r="R124" s="131">
        <f>SUM(R125:R132)</f>
        <v>0</v>
      </c>
      <c r="T124" s="132">
        <f>SUM(T125:T132)</f>
        <v>0</v>
      </c>
      <c r="AR124" s="126" t="s">
        <v>87</v>
      </c>
      <c r="AT124" s="133" t="s">
        <v>78</v>
      </c>
      <c r="AU124" s="133" t="s">
        <v>87</v>
      </c>
      <c r="AY124" s="126" t="s">
        <v>134</v>
      </c>
      <c r="BK124" s="134">
        <f>SUM(BK125:BK132)</f>
        <v>0</v>
      </c>
    </row>
    <row r="125" spans="2:65" s="1" customFormat="1" ht="24.15" customHeight="1">
      <c r="B125" s="30"/>
      <c r="C125" s="137" t="s">
        <v>87</v>
      </c>
      <c r="D125" s="137" t="s">
        <v>137</v>
      </c>
      <c r="E125" s="138" t="s">
        <v>286</v>
      </c>
      <c r="F125" s="139" t="s">
        <v>287</v>
      </c>
      <c r="G125" s="140" t="s">
        <v>229</v>
      </c>
      <c r="H125" s="141">
        <v>0.72899999999999998</v>
      </c>
      <c r="I125" s="142"/>
      <c r="J125" s="143">
        <f t="shared" ref="J125:J130" si="0">ROUND(I125*H125,2)</f>
        <v>0</v>
      </c>
      <c r="K125" s="144"/>
      <c r="L125" s="30"/>
      <c r="M125" s="145" t="s">
        <v>1</v>
      </c>
      <c r="N125" s="146" t="s">
        <v>45</v>
      </c>
      <c r="P125" s="147">
        <f t="shared" ref="P125:P130" si="1">O125*H125</f>
        <v>0</v>
      </c>
      <c r="Q125" s="147">
        <v>0</v>
      </c>
      <c r="R125" s="147">
        <f t="shared" ref="R125:R130" si="2">Q125*H125</f>
        <v>0</v>
      </c>
      <c r="S125" s="147">
        <v>0</v>
      </c>
      <c r="T125" s="148">
        <f t="shared" ref="T125:T130" si="3">S125*H125</f>
        <v>0</v>
      </c>
      <c r="AR125" s="149" t="s">
        <v>141</v>
      </c>
      <c r="AT125" s="149" t="s">
        <v>137</v>
      </c>
      <c r="AU125" s="149" t="s">
        <v>142</v>
      </c>
      <c r="AY125" s="15" t="s">
        <v>134</v>
      </c>
      <c r="BE125" s="150">
        <f t="shared" ref="BE125:BE130" si="4">IF(N125="základná",J125,0)</f>
        <v>0</v>
      </c>
      <c r="BF125" s="150">
        <f t="shared" ref="BF125:BF130" si="5">IF(N125="znížená",J125,0)</f>
        <v>0</v>
      </c>
      <c r="BG125" s="150">
        <f t="shared" ref="BG125:BG130" si="6">IF(N125="zákl. prenesená",J125,0)</f>
        <v>0</v>
      </c>
      <c r="BH125" s="150">
        <f t="shared" ref="BH125:BH130" si="7">IF(N125="zníž. prenesená",J125,0)</f>
        <v>0</v>
      </c>
      <c r="BI125" s="150">
        <f t="shared" ref="BI125:BI130" si="8">IF(N125="nulová",J125,0)</f>
        <v>0</v>
      </c>
      <c r="BJ125" s="15" t="s">
        <v>142</v>
      </c>
      <c r="BK125" s="150">
        <f t="shared" ref="BK125:BK130" si="9">ROUND(I125*H125,2)</f>
        <v>0</v>
      </c>
      <c r="BL125" s="15" t="s">
        <v>141</v>
      </c>
      <c r="BM125" s="149" t="s">
        <v>142</v>
      </c>
    </row>
    <row r="126" spans="2:65" s="1" customFormat="1" ht="24.15" customHeight="1">
      <c r="B126" s="30"/>
      <c r="C126" s="137" t="s">
        <v>142</v>
      </c>
      <c r="D126" s="137" t="s">
        <v>137</v>
      </c>
      <c r="E126" s="138" t="s">
        <v>288</v>
      </c>
      <c r="F126" s="139" t="s">
        <v>289</v>
      </c>
      <c r="G126" s="140" t="s">
        <v>229</v>
      </c>
      <c r="H126" s="141">
        <v>0.72899999999999998</v>
      </c>
      <c r="I126" s="142"/>
      <c r="J126" s="143">
        <f t="shared" si="0"/>
        <v>0</v>
      </c>
      <c r="K126" s="144"/>
      <c r="L126" s="30"/>
      <c r="M126" s="145" t="s">
        <v>1</v>
      </c>
      <c r="N126" s="146" t="s">
        <v>45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AR126" s="149" t="s">
        <v>141</v>
      </c>
      <c r="AT126" s="149" t="s">
        <v>137</v>
      </c>
      <c r="AU126" s="149" t="s">
        <v>142</v>
      </c>
      <c r="AY126" s="15" t="s">
        <v>134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5" t="s">
        <v>142</v>
      </c>
      <c r="BK126" s="150">
        <f t="shared" si="9"/>
        <v>0</v>
      </c>
      <c r="BL126" s="15" t="s">
        <v>141</v>
      </c>
      <c r="BM126" s="149" t="s">
        <v>141</v>
      </c>
    </row>
    <row r="127" spans="2:65" s="1" customFormat="1" ht="21.75" customHeight="1">
      <c r="B127" s="30"/>
      <c r="C127" s="137" t="s">
        <v>145</v>
      </c>
      <c r="D127" s="137" t="s">
        <v>137</v>
      </c>
      <c r="E127" s="138" t="s">
        <v>227</v>
      </c>
      <c r="F127" s="139" t="s">
        <v>228</v>
      </c>
      <c r="G127" s="140" t="s">
        <v>229</v>
      </c>
      <c r="H127" s="141">
        <v>0.72899999999999998</v>
      </c>
      <c r="I127" s="142"/>
      <c r="J127" s="143">
        <f t="shared" si="0"/>
        <v>0</v>
      </c>
      <c r="K127" s="144"/>
      <c r="L127" s="30"/>
      <c r="M127" s="145" t="s">
        <v>1</v>
      </c>
      <c r="N127" s="146" t="s">
        <v>45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AR127" s="149" t="s">
        <v>141</v>
      </c>
      <c r="AT127" s="149" t="s">
        <v>137</v>
      </c>
      <c r="AU127" s="149" t="s">
        <v>142</v>
      </c>
      <c r="AY127" s="15" t="s">
        <v>134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5" t="s">
        <v>142</v>
      </c>
      <c r="BK127" s="150">
        <f t="shared" si="9"/>
        <v>0</v>
      </c>
      <c r="BL127" s="15" t="s">
        <v>141</v>
      </c>
      <c r="BM127" s="149" t="s">
        <v>135</v>
      </c>
    </row>
    <row r="128" spans="2:65" s="1" customFormat="1" ht="24.15" customHeight="1">
      <c r="B128" s="30"/>
      <c r="C128" s="137" t="s">
        <v>141</v>
      </c>
      <c r="D128" s="137" t="s">
        <v>137</v>
      </c>
      <c r="E128" s="138" t="s">
        <v>232</v>
      </c>
      <c r="F128" s="139" t="s">
        <v>233</v>
      </c>
      <c r="G128" s="140" t="s">
        <v>229</v>
      </c>
      <c r="H128" s="141">
        <v>0.72899999999999998</v>
      </c>
      <c r="I128" s="142"/>
      <c r="J128" s="143">
        <f t="shared" si="0"/>
        <v>0</v>
      </c>
      <c r="K128" s="144"/>
      <c r="L128" s="30"/>
      <c r="M128" s="145" t="s">
        <v>1</v>
      </c>
      <c r="N128" s="146" t="s">
        <v>45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AR128" s="149" t="s">
        <v>141</v>
      </c>
      <c r="AT128" s="149" t="s">
        <v>137</v>
      </c>
      <c r="AU128" s="149" t="s">
        <v>142</v>
      </c>
      <c r="AY128" s="15" t="s">
        <v>134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5" t="s">
        <v>142</v>
      </c>
      <c r="BK128" s="150">
        <f t="shared" si="9"/>
        <v>0</v>
      </c>
      <c r="BL128" s="15" t="s">
        <v>141</v>
      </c>
      <c r="BM128" s="149" t="s">
        <v>153</v>
      </c>
    </row>
    <row r="129" spans="2:65" s="1" customFormat="1" ht="24.15" customHeight="1">
      <c r="B129" s="30"/>
      <c r="C129" s="137" t="s">
        <v>155</v>
      </c>
      <c r="D129" s="137" t="s">
        <v>137</v>
      </c>
      <c r="E129" s="138" t="s">
        <v>240</v>
      </c>
      <c r="F129" s="139" t="s">
        <v>241</v>
      </c>
      <c r="G129" s="140" t="s">
        <v>229</v>
      </c>
      <c r="H129" s="141">
        <v>0.72899999999999998</v>
      </c>
      <c r="I129" s="142"/>
      <c r="J129" s="143">
        <f t="shared" si="0"/>
        <v>0</v>
      </c>
      <c r="K129" s="144"/>
      <c r="L129" s="30"/>
      <c r="M129" s="145" t="s">
        <v>1</v>
      </c>
      <c r="N129" s="146" t="s">
        <v>45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141</v>
      </c>
      <c r="AT129" s="149" t="s">
        <v>137</v>
      </c>
      <c r="AU129" s="149" t="s">
        <v>142</v>
      </c>
      <c r="AY129" s="15" t="s">
        <v>134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5" t="s">
        <v>142</v>
      </c>
      <c r="BK129" s="150">
        <f t="shared" si="9"/>
        <v>0</v>
      </c>
      <c r="BL129" s="15" t="s">
        <v>141</v>
      </c>
      <c r="BM129" s="149" t="s">
        <v>158</v>
      </c>
    </row>
    <row r="130" spans="2:65" s="1" customFormat="1" ht="33" customHeight="1">
      <c r="B130" s="30"/>
      <c r="C130" s="137" t="s">
        <v>135</v>
      </c>
      <c r="D130" s="137" t="s">
        <v>137</v>
      </c>
      <c r="E130" s="138" t="s">
        <v>290</v>
      </c>
      <c r="F130" s="139" t="s">
        <v>291</v>
      </c>
      <c r="G130" s="140" t="s">
        <v>229</v>
      </c>
      <c r="H130" s="141">
        <v>0.48399999999999999</v>
      </c>
      <c r="I130" s="142"/>
      <c r="J130" s="143">
        <f t="shared" si="0"/>
        <v>0</v>
      </c>
      <c r="K130" s="144"/>
      <c r="L130" s="30"/>
      <c r="M130" s="145" t="s">
        <v>1</v>
      </c>
      <c r="N130" s="146" t="s">
        <v>45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AR130" s="149" t="s">
        <v>141</v>
      </c>
      <c r="AT130" s="149" t="s">
        <v>137</v>
      </c>
      <c r="AU130" s="149" t="s">
        <v>142</v>
      </c>
      <c r="AY130" s="15" t="s">
        <v>134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5" t="s">
        <v>142</v>
      </c>
      <c r="BK130" s="150">
        <f t="shared" si="9"/>
        <v>0</v>
      </c>
      <c r="BL130" s="15" t="s">
        <v>141</v>
      </c>
      <c r="BM130" s="149" t="s">
        <v>162</v>
      </c>
    </row>
    <row r="131" spans="2:65" s="12" customFormat="1" ht="10.199999999999999">
      <c r="B131" s="151"/>
      <c r="D131" s="152" t="s">
        <v>148</v>
      </c>
      <c r="E131" s="153" t="s">
        <v>1</v>
      </c>
      <c r="F131" s="154" t="s">
        <v>292</v>
      </c>
      <c r="H131" s="155">
        <v>0.48399999999999999</v>
      </c>
      <c r="I131" s="156"/>
      <c r="L131" s="151"/>
      <c r="M131" s="157"/>
      <c r="T131" s="158"/>
      <c r="AT131" s="153" t="s">
        <v>148</v>
      </c>
      <c r="AU131" s="153" t="s">
        <v>142</v>
      </c>
      <c r="AV131" s="12" t="s">
        <v>142</v>
      </c>
      <c r="AW131" s="12" t="s">
        <v>35</v>
      </c>
      <c r="AX131" s="12" t="s">
        <v>87</v>
      </c>
      <c r="AY131" s="153" t="s">
        <v>134</v>
      </c>
    </row>
    <row r="132" spans="2:65" s="1" customFormat="1" ht="24.15" customHeight="1">
      <c r="B132" s="30"/>
      <c r="C132" s="137" t="s">
        <v>163</v>
      </c>
      <c r="D132" s="137" t="s">
        <v>137</v>
      </c>
      <c r="E132" s="138" t="s">
        <v>243</v>
      </c>
      <c r="F132" s="139" t="s">
        <v>293</v>
      </c>
      <c r="G132" s="140" t="s">
        <v>229</v>
      </c>
      <c r="H132" s="141">
        <v>0.188</v>
      </c>
      <c r="I132" s="142"/>
      <c r="J132" s="143">
        <f>ROUND(I132*H132,2)</f>
        <v>0</v>
      </c>
      <c r="K132" s="144"/>
      <c r="L132" s="30"/>
      <c r="M132" s="145" t="s">
        <v>1</v>
      </c>
      <c r="N132" s="146" t="s">
        <v>45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141</v>
      </c>
      <c r="AT132" s="149" t="s">
        <v>137</v>
      </c>
      <c r="AU132" s="149" t="s">
        <v>142</v>
      </c>
      <c r="AY132" s="15" t="s">
        <v>134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5" t="s">
        <v>142</v>
      </c>
      <c r="BK132" s="150">
        <f>ROUND(I132*H132,2)</f>
        <v>0</v>
      </c>
      <c r="BL132" s="15" t="s">
        <v>141</v>
      </c>
      <c r="BM132" s="149" t="s">
        <v>166</v>
      </c>
    </row>
    <row r="133" spans="2:65" s="11" customFormat="1" ht="25.95" customHeight="1">
      <c r="B133" s="125"/>
      <c r="D133" s="126" t="s">
        <v>78</v>
      </c>
      <c r="E133" s="127" t="s">
        <v>249</v>
      </c>
      <c r="F133" s="127" t="s">
        <v>250</v>
      </c>
      <c r="I133" s="128"/>
      <c r="J133" s="129">
        <f>BK133</f>
        <v>0</v>
      </c>
      <c r="L133" s="125"/>
      <c r="M133" s="130"/>
      <c r="P133" s="131">
        <f>P134+P151+P155</f>
        <v>0</v>
      </c>
      <c r="R133" s="131">
        <f>R134+R151+R155</f>
        <v>1.0763053399999998</v>
      </c>
      <c r="T133" s="132">
        <f>T134+T151+T155</f>
        <v>0.72911000000000004</v>
      </c>
      <c r="AR133" s="126" t="s">
        <v>87</v>
      </c>
      <c r="AT133" s="133" t="s">
        <v>78</v>
      </c>
      <c r="AU133" s="133" t="s">
        <v>79</v>
      </c>
      <c r="AY133" s="126" t="s">
        <v>134</v>
      </c>
      <c r="BK133" s="134">
        <f>BK134+BK151+BK155</f>
        <v>0</v>
      </c>
    </row>
    <row r="134" spans="2:65" s="11" customFormat="1" ht="22.8" customHeight="1">
      <c r="B134" s="125"/>
      <c r="D134" s="126" t="s">
        <v>78</v>
      </c>
      <c r="E134" s="135" t="s">
        <v>294</v>
      </c>
      <c r="F134" s="135" t="s">
        <v>295</v>
      </c>
      <c r="I134" s="128"/>
      <c r="J134" s="136">
        <f>BK134</f>
        <v>0</v>
      </c>
      <c r="L134" s="125"/>
      <c r="M134" s="130"/>
      <c r="P134" s="131">
        <f>SUM(P135:P150)</f>
        <v>0</v>
      </c>
      <c r="R134" s="131">
        <f>SUM(R135:R150)</f>
        <v>0.45008783999999991</v>
      </c>
      <c r="T134" s="132">
        <f>SUM(T135:T150)</f>
        <v>0.48399999999999999</v>
      </c>
      <c r="AR134" s="126" t="s">
        <v>142</v>
      </c>
      <c r="AT134" s="133" t="s">
        <v>78</v>
      </c>
      <c r="AU134" s="133" t="s">
        <v>87</v>
      </c>
      <c r="AY134" s="126" t="s">
        <v>134</v>
      </c>
      <c r="BK134" s="134">
        <f>SUM(BK135:BK150)</f>
        <v>0</v>
      </c>
    </row>
    <row r="135" spans="2:65" s="1" customFormat="1" ht="24.15" customHeight="1">
      <c r="B135" s="30"/>
      <c r="C135" s="137" t="s">
        <v>153</v>
      </c>
      <c r="D135" s="137" t="s">
        <v>137</v>
      </c>
      <c r="E135" s="138" t="s">
        <v>296</v>
      </c>
      <c r="F135" s="139" t="s">
        <v>297</v>
      </c>
      <c r="G135" s="140" t="s">
        <v>140</v>
      </c>
      <c r="H135" s="141">
        <v>144.66999999999999</v>
      </c>
      <c r="I135" s="142"/>
      <c r="J135" s="143">
        <f t="shared" ref="J135:J150" si="10">ROUND(I135*H135,2)</f>
        <v>0</v>
      </c>
      <c r="K135" s="144"/>
      <c r="L135" s="30"/>
      <c r="M135" s="145" t="s">
        <v>1</v>
      </c>
      <c r="N135" s="146" t="s">
        <v>45</v>
      </c>
      <c r="P135" s="147">
        <f t="shared" ref="P135:P150" si="11">O135*H135</f>
        <v>0</v>
      </c>
      <c r="Q135" s="147">
        <v>2.2000000000000001E-4</v>
      </c>
      <c r="R135" s="147">
        <f t="shared" ref="R135:R150" si="12">Q135*H135</f>
        <v>3.1827399999999999E-2</v>
      </c>
      <c r="S135" s="147">
        <v>0</v>
      </c>
      <c r="T135" s="148">
        <f t="shared" ref="T135:T150" si="13">S135*H135</f>
        <v>0</v>
      </c>
      <c r="AR135" s="149" t="s">
        <v>171</v>
      </c>
      <c r="AT135" s="149" t="s">
        <v>137</v>
      </c>
      <c r="AU135" s="149" t="s">
        <v>142</v>
      </c>
      <c r="AY135" s="15" t="s">
        <v>134</v>
      </c>
      <c r="BE135" s="150">
        <f t="shared" ref="BE135:BE150" si="14">IF(N135="základná",J135,0)</f>
        <v>0</v>
      </c>
      <c r="BF135" s="150">
        <f t="shared" ref="BF135:BF150" si="15">IF(N135="znížená",J135,0)</f>
        <v>0</v>
      </c>
      <c r="BG135" s="150">
        <f t="shared" ref="BG135:BG150" si="16">IF(N135="zákl. prenesená",J135,0)</f>
        <v>0</v>
      </c>
      <c r="BH135" s="150">
        <f t="shared" ref="BH135:BH150" si="17">IF(N135="zníž. prenesená",J135,0)</f>
        <v>0</v>
      </c>
      <c r="BI135" s="150">
        <f t="shared" ref="BI135:BI150" si="18">IF(N135="nulová",J135,0)</f>
        <v>0</v>
      </c>
      <c r="BJ135" s="15" t="s">
        <v>142</v>
      </c>
      <c r="BK135" s="150">
        <f t="shared" ref="BK135:BK150" si="19">ROUND(I135*H135,2)</f>
        <v>0</v>
      </c>
      <c r="BL135" s="15" t="s">
        <v>171</v>
      </c>
      <c r="BM135" s="149" t="s">
        <v>171</v>
      </c>
    </row>
    <row r="136" spans="2:65" s="1" customFormat="1" ht="33" customHeight="1">
      <c r="B136" s="30"/>
      <c r="C136" s="166" t="s">
        <v>234</v>
      </c>
      <c r="D136" s="166" t="s">
        <v>258</v>
      </c>
      <c r="E136" s="167" t="s">
        <v>298</v>
      </c>
      <c r="F136" s="168" t="s">
        <v>299</v>
      </c>
      <c r="G136" s="169" t="s">
        <v>140</v>
      </c>
      <c r="H136" s="170">
        <v>151.904</v>
      </c>
      <c r="I136" s="171"/>
      <c r="J136" s="172">
        <f t="shared" si="10"/>
        <v>0</v>
      </c>
      <c r="K136" s="173"/>
      <c r="L136" s="174"/>
      <c r="M136" s="175" t="s">
        <v>1</v>
      </c>
      <c r="N136" s="176" t="s">
        <v>45</v>
      </c>
      <c r="P136" s="147">
        <f t="shared" si="11"/>
        <v>0</v>
      </c>
      <c r="Q136" s="147">
        <v>1.9E-3</v>
      </c>
      <c r="R136" s="147">
        <f t="shared" si="12"/>
        <v>0.28861759999999997</v>
      </c>
      <c r="S136" s="147">
        <v>0</v>
      </c>
      <c r="T136" s="148">
        <f t="shared" si="13"/>
        <v>0</v>
      </c>
      <c r="AR136" s="149" t="s">
        <v>300</v>
      </c>
      <c r="AT136" s="149" t="s">
        <v>258</v>
      </c>
      <c r="AU136" s="149" t="s">
        <v>142</v>
      </c>
      <c r="AY136" s="15" t="s">
        <v>134</v>
      </c>
      <c r="BE136" s="150">
        <f t="shared" si="14"/>
        <v>0</v>
      </c>
      <c r="BF136" s="150">
        <f t="shared" si="15"/>
        <v>0</v>
      </c>
      <c r="BG136" s="150">
        <f t="shared" si="16"/>
        <v>0</v>
      </c>
      <c r="BH136" s="150">
        <f t="shared" si="17"/>
        <v>0</v>
      </c>
      <c r="BI136" s="150">
        <f t="shared" si="18"/>
        <v>0</v>
      </c>
      <c r="BJ136" s="15" t="s">
        <v>142</v>
      </c>
      <c r="BK136" s="150">
        <f t="shared" si="19"/>
        <v>0</v>
      </c>
      <c r="BL136" s="15" t="s">
        <v>300</v>
      </c>
      <c r="BM136" s="149" t="s">
        <v>301</v>
      </c>
    </row>
    <row r="137" spans="2:65" s="1" customFormat="1" ht="37.799999999999997" customHeight="1">
      <c r="B137" s="30"/>
      <c r="C137" s="137" t="s">
        <v>158</v>
      </c>
      <c r="D137" s="137" t="s">
        <v>137</v>
      </c>
      <c r="E137" s="138" t="s">
        <v>302</v>
      </c>
      <c r="F137" s="139" t="s">
        <v>303</v>
      </c>
      <c r="G137" s="140" t="s">
        <v>140</v>
      </c>
      <c r="H137" s="141">
        <v>144.66999999999999</v>
      </c>
      <c r="I137" s="142"/>
      <c r="J137" s="143">
        <f t="shared" si="10"/>
        <v>0</v>
      </c>
      <c r="K137" s="144"/>
      <c r="L137" s="30"/>
      <c r="M137" s="145" t="s">
        <v>1</v>
      </c>
      <c r="N137" s="146" t="s">
        <v>45</v>
      </c>
      <c r="P137" s="147">
        <f t="shared" si="11"/>
        <v>0</v>
      </c>
      <c r="Q137" s="147">
        <v>0</v>
      </c>
      <c r="R137" s="147">
        <f t="shared" si="12"/>
        <v>0</v>
      </c>
      <c r="S137" s="147">
        <v>0</v>
      </c>
      <c r="T137" s="148">
        <f t="shared" si="13"/>
        <v>0</v>
      </c>
      <c r="AR137" s="149" t="s">
        <v>171</v>
      </c>
      <c r="AT137" s="149" t="s">
        <v>137</v>
      </c>
      <c r="AU137" s="149" t="s">
        <v>142</v>
      </c>
      <c r="AY137" s="15" t="s">
        <v>134</v>
      </c>
      <c r="BE137" s="150">
        <f t="shared" si="14"/>
        <v>0</v>
      </c>
      <c r="BF137" s="150">
        <f t="shared" si="15"/>
        <v>0</v>
      </c>
      <c r="BG137" s="150">
        <f t="shared" si="16"/>
        <v>0</v>
      </c>
      <c r="BH137" s="150">
        <f t="shared" si="17"/>
        <v>0</v>
      </c>
      <c r="BI137" s="150">
        <f t="shared" si="18"/>
        <v>0</v>
      </c>
      <c r="BJ137" s="15" t="s">
        <v>142</v>
      </c>
      <c r="BK137" s="150">
        <f t="shared" si="19"/>
        <v>0</v>
      </c>
      <c r="BL137" s="15" t="s">
        <v>171</v>
      </c>
      <c r="BM137" s="149" t="s">
        <v>7</v>
      </c>
    </row>
    <row r="138" spans="2:65" s="1" customFormat="1" ht="16.5" customHeight="1">
      <c r="B138" s="30"/>
      <c r="C138" s="166" t="s">
        <v>188</v>
      </c>
      <c r="D138" s="166" t="s">
        <v>258</v>
      </c>
      <c r="E138" s="167" t="s">
        <v>304</v>
      </c>
      <c r="F138" s="168" t="s">
        <v>305</v>
      </c>
      <c r="G138" s="169" t="s">
        <v>140</v>
      </c>
      <c r="H138" s="170">
        <v>151.904</v>
      </c>
      <c r="I138" s="171"/>
      <c r="J138" s="172">
        <f t="shared" si="10"/>
        <v>0</v>
      </c>
      <c r="K138" s="173"/>
      <c r="L138" s="174"/>
      <c r="M138" s="175" t="s">
        <v>1</v>
      </c>
      <c r="N138" s="176" t="s">
        <v>45</v>
      </c>
      <c r="P138" s="147">
        <f t="shared" si="11"/>
        <v>0</v>
      </c>
      <c r="Q138" s="147">
        <v>4.0000000000000002E-4</v>
      </c>
      <c r="R138" s="147">
        <f t="shared" si="12"/>
        <v>6.0761599999999999E-2</v>
      </c>
      <c r="S138" s="147">
        <v>0</v>
      </c>
      <c r="T138" s="148">
        <f t="shared" si="13"/>
        <v>0</v>
      </c>
      <c r="AR138" s="149" t="s">
        <v>211</v>
      </c>
      <c r="AT138" s="149" t="s">
        <v>258</v>
      </c>
      <c r="AU138" s="149" t="s">
        <v>142</v>
      </c>
      <c r="AY138" s="15" t="s">
        <v>134</v>
      </c>
      <c r="BE138" s="150">
        <f t="shared" si="14"/>
        <v>0</v>
      </c>
      <c r="BF138" s="150">
        <f t="shared" si="15"/>
        <v>0</v>
      </c>
      <c r="BG138" s="150">
        <f t="shared" si="16"/>
        <v>0</v>
      </c>
      <c r="BH138" s="150">
        <f t="shared" si="17"/>
        <v>0</v>
      </c>
      <c r="BI138" s="150">
        <f t="shared" si="18"/>
        <v>0</v>
      </c>
      <c r="BJ138" s="15" t="s">
        <v>142</v>
      </c>
      <c r="BK138" s="150">
        <f t="shared" si="19"/>
        <v>0</v>
      </c>
      <c r="BL138" s="15" t="s">
        <v>171</v>
      </c>
      <c r="BM138" s="149" t="s">
        <v>191</v>
      </c>
    </row>
    <row r="139" spans="2:65" s="1" customFormat="1" ht="37.799999999999997" customHeight="1">
      <c r="B139" s="30"/>
      <c r="C139" s="137" t="s">
        <v>162</v>
      </c>
      <c r="D139" s="137" t="s">
        <v>137</v>
      </c>
      <c r="E139" s="138" t="s">
        <v>306</v>
      </c>
      <c r="F139" s="139" t="s">
        <v>307</v>
      </c>
      <c r="G139" s="140" t="s">
        <v>140</v>
      </c>
      <c r="H139" s="141">
        <v>144.66999999999999</v>
      </c>
      <c r="I139" s="142"/>
      <c r="J139" s="143">
        <f t="shared" si="10"/>
        <v>0</v>
      </c>
      <c r="K139" s="144"/>
      <c r="L139" s="30"/>
      <c r="M139" s="145" t="s">
        <v>1</v>
      </c>
      <c r="N139" s="146" t="s">
        <v>45</v>
      </c>
      <c r="P139" s="147">
        <f t="shared" si="11"/>
        <v>0</v>
      </c>
      <c r="Q139" s="147">
        <v>0</v>
      </c>
      <c r="R139" s="147">
        <f t="shared" si="12"/>
        <v>0</v>
      </c>
      <c r="S139" s="147">
        <v>0</v>
      </c>
      <c r="T139" s="148">
        <f t="shared" si="13"/>
        <v>0</v>
      </c>
      <c r="AR139" s="149" t="s">
        <v>171</v>
      </c>
      <c r="AT139" s="149" t="s">
        <v>137</v>
      </c>
      <c r="AU139" s="149" t="s">
        <v>142</v>
      </c>
      <c r="AY139" s="15" t="s">
        <v>134</v>
      </c>
      <c r="BE139" s="150">
        <f t="shared" si="14"/>
        <v>0</v>
      </c>
      <c r="BF139" s="150">
        <f t="shared" si="15"/>
        <v>0</v>
      </c>
      <c r="BG139" s="150">
        <f t="shared" si="16"/>
        <v>0</v>
      </c>
      <c r="BH139" s="150">
        <f t="shared" si="17"/>
        <v>0</v>
      </c>
      <c r="BI139" s="150">
        <f t="shared" si="18"/>
        <v>0</v>
      </c>
      <c r="BJ139" s="15" t="s">
        <v>142</v>
      </c>
      <c r="BK139" s="150">
        <f t="shared" si="19"/>
        <v>0</v>
      </c>
      <c r="BL139" s="15" t="s">
        <v>171</v>
      </c>
      <c r="BM139" s="149" t="s">
        <v>195</v>
      </c>
    </row>
    <row r="140" spans="2:65" s="1" customFormat="1" ht="16.5" customHeight="1">
      <c r="B140" s="30"/>
      <c r="C140" s="166" t="s">
        <v>196</v>
      </c>
      <c r="D140" s="166" t="s">
        <v>258</v>
      </c>
      <c r="E140" s="167" t="s">
        <v>304</v>
      </c>
      <c r="F140" s="168" t="s">
        <v>305</v>
      </c>
      <c r="G140" s="169" t="s">
        <v>140</v>
      </c>
      <c r="H140" s="170">
        <v>151.904</v>
      </c>
      <c r="I140" s="171"/>
      <c r="J140" s="172">
        <f t="shared" si="10"/>
        <v>0</v>
      </c>
      <c r="K140" s="173"/>
      <c r="L140" s="174"/>
      <c r="M140" s="175" t="s">
        <v>1</v>
      </c>
      <c r="N140" s="176" t="s">
        <v>45</v>
      </c>
      <c r="P140" s="147">
        <f t="shared" si="11"/>
        <v>0</v>
      </c>
      <c r="Q140" s="147">
        <v>4.0000000000000002E-4</v>
      </c>
      <c r="R140" s="147">
        <f t="shared" si="12"/>
        <v>6.0761599999999999E-2</v>
      </c>
      <c r="S140" s="147">
        <v>0</v>
      </c>
      <c r="T140" s="148">
        <f t="shared" si="13"/>
        <v>0</v>
      </c>
      <c r="AR140" s="149" t="s">
        <v>211</v>
      </c>
      <c r="AT140" s="149" t="s">
        <v>258</v>
      </c>
      <c r="AU140" s="149" t="s">
        <v>142</v>
      </c>
      <c r="AY140" s="15" t="s">
        <v>134</v>
      </c>
      <c r="BE140" s="150">
        <f t="shared" si="14"/>
        <v>0</v>
      </c>
      <c r="BF140" s="150">
        <f t="shared" si="15"/>
        <v>0</v>
      </c>
      <c r="BG140" s="150">
        <f t="shared" si="16"/>
        <v>0</v>
      </c>
      <c r="BH140" s="150">
        <f t="shared" si="17"/>
        <v>0</v>
      </c>
      <c r="BI140" s="150">
        <f t="shared" si="18"/>
        <v>0</v>
      </c>
      <c r="BJ140" s="15" t="s">
        <v>142</v>
      </c>
      <c r="BK140" s="150">
        <f t="shared" si="19"/>
        <v>0</v>
      </c>
      <c r="BL140" s="15" t="s">
        <v>171</v>
      </c>
      <c r="BM140" s="149" t="s">
        <v>199</v>
      </c>
    </row>
    <row r="141" spans="2:65" s="1" customFormat="1" ht="24.15" customHeight="1">
      <c r="B141" s="30"/>
      <c r="C141" s="137" t="s">
        <v>166</v>
      </c>
      <c r="D141" s="137" t="s">
        <v>137</v>
      </c>
      <c r="E141" s="138" t="s">
        <v>308</v>
      </c>
      <c r="F141" s="139" t="s">
        <v>309</v>
      </c>
      <c r="G141" s="140" t="s">
        <v>310</v>
      </c>
      <c r="H141" s="141">
        <v>304</v>
      </c>
      <c r="I141" s="142"/>
      <c r="J141" s="143">
        <f t="shared" si="10"/>
        <v>0</v>
      </c>
      <c r="K141" s="144"/>
      <c r="L141" s="30"/>
      <c r="M141" s="145" t="s">
        <v>1</v>
      </c>
      <c r="N141" s="146" t="s">
        <v>45</v>
      </c>
      <c r="P141" s="147">
        <f t="shared" si="11"/>
        <v>0</v>
      </c>
      <c r="Q141" s="147">
        <v>0</v>
      </c>
      <c r="R141" s="147">
        <f t="shared" si="12"/>
        <v>0</v>
      </c>
      <c r="S141" s="147">
        <v>0</v>
      </c>
      <c r="T141" s="148">
        <f t="shared" si="13"/>
        <v>0</v>
      </c>
      <c r="AR141" s="149" t="s">
        <v>171</v>
      </c>
      <c r="AT141" s="149" t="s">
        <v>137</v>
      </c>
      <c r="AU141" s="149" t="s">
        <v>142</v>
      </c>
      <c r="AY141" s="15" t="s">
        <v>134</v>
      </c>
      <c r="BE141" s="150">
        <f t="shared" si="14"/>
        <v>0</v>
      </c>
      <c r="BF141" s="150">
        <f t="shared" si="15"/>
        <v>0</v>
      </c>
      <c r="BG141" s="150">
        <f t="shared" si="16"/>
        <v>0</v>
      </c>
      <c r="BH141" s="150">
        <f t="shared" si="17"/>
        <v>0</v>
      </c>
      <c r="BI141" s="150">
        <f t="shared" si="18"/>
        <v>0</v>
      </c>
      <c r="BJ141" s="15" t="s">
        <v>142</v>
      </c>
      <c r="BK141" s="150">
        <f t="shared" si="19"/>
        <v>0</v>
      </c>
      <c r="BL141" s="15" t="s">
        <v>171</v>
      </c>
      <c r="BM141" s="149" t="s">
        <v>203</v>
      </c>
    </row>
    <row r="142" spans="2:65" s="1" customFormat="1" ht="24.15" customHeight="1">
      <c r="B142" s="30"/>
      <c r="C142" s="137" t="s">
        <v>204</v>
      </c>
      <c r="D142" s="137" t="s">
        <v>137</v>
      </c>
      <c r="E142" s="138" t="s">
        <v>311</v>
      </c>
      <c r="F142" s="139" t="s">
        <v>312</v>
      </c>
      <c r="G142" s="140" t="s">
        <v>140</v>
      </c>
      <c r="H142" s="141">
        <v>121</v>
      </c>
      <c r="I142" s="142"/>
      <c r="J142" s="143">
        <f t="shared" si="10"/>
        <v>0</v>
      </c>
      <c r="K142" s="144"/>
      <c r="L142" s="30"/>
      <c r="M142" s="145" t="s">
        <v>1</v>
      </c>
      <c r="N142" s="146" t="s">
        <v>45</v>
      </c>
      <c r="P142" s="147">
        <f t="shared" si="11"/>
        <v>0</v>
      </c>
      <c r="Q142" s="147">
        <v>0</v>
      </c>
      <c r="R142" s="147">
        <f t="shared" si="12"/>
        <v>0</v>
      </c>
      <c r="S142" s="147">
        <v>2E-3</v>
      </c>
      <c r="T142" s="148">
        <f t="shared" si="13"/>
        <v>0.24199999999999999</v>
      </c>
      <c r="AR142" s="149" t="s">
        <v>171</v>
      </c>
      <c r="AT142" s="149" t="s">
        <v>137</v>
      </c>
      <c r="AU142" s="149" t="s">
        <v>142</v>
      </c>
      <c r="AY142" s="15" t="s">
        <v>134</v>
      </c>
      <c r="BE142" s="150">
        <f t="shared" si="14"/>
        <v>0</v>
      </c>
      <c r="BF142" s="150">
        <f t="shared" si="15"/>
        <v>0</v>
      </c>
      <c r="BG142" s="150">
        <f t="shared" si="16"/>
        <v>0</v>
      </c>
      <c r="BH142" s="150">
        <f t="shared" si="17"/>
        <v>0</v>
      </c>
      <c r="BI142" s="150">
        <f t="shared" si="18"/>
        <v>0</v>
      </c>
      <c r="BJ142" s="15" t="s">
        <v>142</v>
      </c>
      <c r="BK142" s="150">
        <f t="shared" si="19"/>
        <v>0</v>
      </c>
      <c r="BL142" s="15" t="s">
        <v>171</v>
      </c>
      <c r="BM142" s="149" t="s">
        <v>207</v>
      </c>
    </row>
    <row r="143" spans="2:65" s="1" customFormat="1" ht="24.15" customHeight="1">
      <c r="B143" s="30"/>
      <c r="C143" s="137" t="s">
        <v>171</v>
      </c>
      <c r="D143" s="137" t="s">
        <v>137</v>
      </c>
      <c r="E143" s="138" t="s">
        <v>313</v>
      </c>
      <c r="F143" s="139" t="s">
        <v>314</v>
      </c>
      <c r="G143" s="140" t="s">
        <v>140</v>
      </c>
      <c r="H143" s="141">
        <v>121</v>
      </c>
      <c r="I143" s="142"/>
      <c r="J143" s="143">
        <f t="shared" si="10"/>
        <v>0</v>
      </c>
      <c r="K143" s="144"/>
      <c r="L143" s="30"/>
      <c r="M143" s="145" t="s">
        <v>1</v>
      </c>
      <c r="N143" s="146" t="s">
        <v>45</v>
      </c>
      <c r="P143" s="147">
        <f t="shared" si="11"/>
        <v>0</v>
      </c>
      <c r="Q143" s="147">
        <v>0</v>
      </c>
      <c r="R143" s="147">
        <f t="shared" si="12"/>
        <v>0</v>
      </c>
      <c r="S143" s="147">
        <v>2E-3</v>
      </c>
      <c r="T143" s="148">
        <f t="shared" si="13"/>
        <v>0.24199999999999999</v>
      </c>
      <c r="AR143" s="149" t="s">
        <v>171</v>
      </c>
      <c r="AT143" s="149" t="s">
        <v>137</v>
      </c>
      <c r="AU143" s="149" t="s">
        <v>142</v>
      </c>
      <c r="AY143" s="15" t="s">
        <v>134</v>
      </c>
      <c r="BE143" s="150">
        <f t="shared" si="14"/>
        <v>0</v>
      </c>
      <c r="BF143" s="150">
        <f t="shared" si="15"/>
        <v>0</v>
      </c>
      <c r="BG143" s="150">
        <f t="shared" si="16"/>
        <v>0</v>
      </c>
      <c r="BH143" s="150">
        <f t="shared" si="17"/>
        <v>0</v>
      </c>
      <c r="BI143" s="150">
        <f t="shared" si="18"/>
        <v>0</v>
      </c>
      <c r="BJ143" s="15" t="s">
        <v>142</v>
      </c>
      <c r="BK143" s="150">
        <f t="shared" si="19"/>
        <v>0</v>
      </c>
      <c r="BL143" s="15" t="s">
        <v>171</v>
      </c>
      <c r="BM143" s="149" t="s">
        <v>211</v>
      </c>
    </row>
    <row r="144" spans="2:65" s="1" customFormat="1" ht="24.15" customHeight="1">
      <c r="B144" s="30"/>
      <c r="C144" s="137" t="s">
        <v>213</v>
      </c>
      <c r="D144" s="137" t="s">
        <v>137</v>
      </c>
      <c r="E144" s="138" t="s">
        <v>315</v>
      </c>
      <c r="F144" s="139" t="s">
        <v>316</v>
      </c>
      <c r="G144" s="140" t="s">
        <v>202</v>
      </c>
      <c r="H144" s="141">
        <v>25.015999999999998</v>
      </c>
      <c r="I144" s="142"/>
      <c r="J144" s="143">
        <f t="shared" si="10"/>
        <v>0</v>
      </c>
      <c r="K144" s="144"/>
      <c r="L144" s="30"/>
      <c r="M144" s="145" t="s">
        <v>1</v>
      </c>
      <c r="N144" s="146" t="s">
        <v>45</v>
      </c>
      <c r="P144" s="147">
        <f t="shared" si="11"/>
        <v>0</v>
      </c>
      <c r="Q144" s="147">
        <v>4.0000000000000003E-5</v>
      </c>
      <c r="R144" s="147">
        <f t="shared" si="12"/>
        <v>1.0006399999999999E-3</v>
      </c>
      <c r="S144" s="147">
        <v>0</v>
      </c>
      <c r="T144" s="148">
        <f t="shared" si="13"/>
        <v>0</v>
      </c>
      <c r="AR144" s="149" t="s">
        <v>171</v>
      </c>
      <c r="AT144" s="149" t="s">
        <v>137</v>
      </c>
      <c r="AU144" s="149" t="s">
        <v>142</v>
      </c>
      <c r="AY144" s="15" t="s">
        <v>134</v>
      </c>
      <c r="BE144" s="150">
        <f t="shared" si="14"/>
        <v>0</v>
      </c>
      <c r="BF144" s="150">
        <f t="shared" si="15"/>
        <v>0</v>
      </c>
      <c r="BG144" s="150">
        <f t="shared" si="16"/>
        <v>0</v>
      </c>
      <c r="BH144" s="150">
        <f t="shared" si="17"/>
        <v>0</v>
      </c>
      <c r="BI144" s="150">
        <f t="shared" si="18"/>
        <v>0</v>
      </c>
      <c r="BJ144" s="15" t="s">
        <v>142</v>
      </c>
      <c r="BK144" s="150">
        <f t="shared" si="19"/>
        <v>0</v>
      </c>
      <c r="BL144" s="15" t="s">
        <v>171</v>
      </c>
      <c r="BM144" s="149" t="s">
        <v>216</v>
      </c>
    </row>
    <row r="145" spans="2:65" s="1" customFormat="1" ht="33" customHeight="1">
      <c r="B145" s="30"/>
      <c r="C145" s="137" t="s">
        <v>178</v>
      </c>
      <c r="D145" s="137" t="s">
        <v>137</v>
      </c>
      <c r="E145" s="138" t="s">
        <v>317</v>
      </c>
      <c r="F145" s="139" t="s">
        <v>318</v>
      </c>
      <c r="G145" s="140" t="s">
        <v>202</v>
      </c>
      <c r="H145" s="141">
        <v>19.3</v>
      </c>
      <c r="I145" s="142"/>
      <c r="J145" s="143">
        <f t="shared" si="10"/>
        <v>0</v>
      </c>
      <c r="K145" s="144"/>
      <c r="L145" s="30"/>
      <c r="M145" s="145" t="s">
        <v>1</v>
      </c>
      <c r="N145" s="146" t="s">
        <v>45</v>
      </c>
      <c r="P145" s="147">
        <f t="shared" si="11"/>
        <v>0</v>
      </c>
      <c r="Q145" s="147">
        <v>3.3E-4</v>
      </c>
      <c r="R145" s="147">
        <f t="shared" si="12"/>
        <v>6.3690000000000005E-3</v>
      </c>
      <c r="S145" s="147">
        <v>0</v>
      </c>
      <c r="T145" s="148">
        <f t="shared" si="13"/>
        <v>0</v>
      </c>
      <c r="AR145" s="149" t="s">
        <v>171</v>
      </c>
      <c r="AT145" s="149" t="s">
        <v>137</v>
      </c>
      <c r="AU145" s="149" t="s">
        <v>142</v>
      </c>
      <c r="AY145" s="15" t="s">
        <v>134</v>
      </c>
      <c r="BE145" s="150">
        <f t="shared" si="14"/>
        <v>0</v>
      </c>
      <c r="BF145" s="150">
        <f t="shared" si="15"/>
        <v>0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5" t="s">
        <v>142</v>
      </c>
      <c r="BK145" s="150">
        <f t="shared" si="19"/>
        <v>0</v>
      </c>
      <c r="BL145" s="15" t="s">
        <v>171</v>
      </c>
      <c r="BM145" s="149" t="s">
        <v>220</v>
      </c>
    </row>
    <row r="146" spans="2:65" s="1" customFormat="1" ht="24.15" customHeight="1">
      <c r="B146" s="30"/>
      <c r="C146" s="137" t="s">
        <v>223</v>
      </c>
      <c r="D146" s="137" t="s">
        <v>137</v>
      </c>
      <c r="E146" s="138" t="s">
        <v>319</v>
      </c>
      <c r="F146" s="139" t="s">
        <v>320</v>
      </c>
      <c r="G146" s="140" t="s">
        <v>276</v>
      </c>
      <c r="H146" s="141">
        <v>1</v>
      </c>
      <c r="I146" s="142"/>
      <c r="J146" s="143">
        <f t="shared" si="10"/>
        <v>0</v>
      </c>
      <c r="K146" s="144"/>
      <c r="L146" s="30"/>
      <c r="M146" s="145" t="s">
        <v>1</v>
      </c>
      <c r="N146" s="146" t="s">
        <v>45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AR146" s="149" t="s">
        <v>171</v>
      </c>
      <c r="AT146" s="149" t="s">
        <v>137</v>
      </c>
      <c r="AU146" s="149" t="s">
        <v>142</v>
      </c>
      <c r="AY146" s="15" t="s">
        <v>134</v>
      </c>
      <c r="BE146" s="150">
        <f t="shared" si="14"/>
        <v>0</v>
      </c>
      <c r="BF146" s="150">
        <f t="shared" si="15"/>
        <v>0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5" t="s">
        <v>142</v>
      </c>
      <c r="BK146" s="150">
        <f t="shared" si="19"/>
        <v>0</v>
      </c>
      <c r="BL146" s="15" t="s">
        <v>171</v>
      </c>
      <c r="BM146" s="149" t="s">
        <v>226</v>
      </c>
    </row>
    <row r="147" spans="2:65" s="1" customFormat="1" ht="16.5" customHeight="1">
      <c r="B147" s="30"/>
      <c r="C147" s="137" t="s">
        <v>7</v>
      </c>
      <c r="D147" s="137" t="s">
        <v>137</v>
      </c>
      <c r="E147" s="138" t="s">
        <v>321</v>
      </c>
      <c r="F147" s="139" t="s">
        <v>322</v>
      </c>
      <c r="G147" s="140" t="s">
        <v>276</v>
      </c>
      <c r="H147" s="141">
        <v>1</v>
      </c>
      <c r="I147" s="142"/>
      <c r="J147" s="143">
        <f t="shared" si="10"/>
        <v>0</v>
      </c>
      <c r="K147" s="144"/>
      <c r="L147" s="30"/>
      <c r="M147" s="145" t="s">
        <v>1</v>
      </c>
      <c r="N147" s="146" t="s">
        <v>45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AR147" s="149" t="s">
        <v>171</v>
      </c>
      <c r="AT147" s="149" t="s">
        <v>137</v>
      </c>
      <c r="AU147" s="149" t="s">
        <v>142</v>
      </c>
      <c r="AY147" s="15" t="s">
        <v>134</v>
      </c>
      <c r="BE147" s="150">
        <f t="shared" si="14"/>
        <v>0</v>
      </c>
      <c r="BF147" s="150">
        <f t="shared" si="15"/>
        <v>0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5" t="s">
        <v>142</v>
      </c>
      <c r="BK147" s="150">
        <f t="shared" si="19"/>
        <v>0</v>
      </c>
      <c r="BL147" s="15" t="s">
        <v>171</v>
      </c>
      <c r="BM147" s="149" t="s">
        <v>230</v>
      </c>
    </row>
    <row r="148" spans="2:65" s="1" customFormat="1" ht="33" customHeight="1">
      <c r="B148" s="30"/>
      <c r="C148" s="137" t="s">
        <v>231</v>
      </c>
      <c r="D148" s="137" t="s">
        <v>137</v>
      </c>
      <c r="E148" s="138" t="s">
        <v>323</v>
      </c>
      <c r="F148" s="139" t="s">
        <v>324</v>
      </c>
      <c r="G148" s="140" t="s">
        <v>202</v>
      </c>
      <c r="H148" s="141">
        <v>25</v>
      </c>
      <c r="I148" s="142"/>
      <c r="J148" s="143">
        <f t="shared" si="10"/>
        <v>0</v>
      </c>
      <c r="K148" s="144"/>
      <c r="L148" s="30"/>
      <c r="M148" s="145" t="s">
        <v>1</v>
      </c>
      <c r="N148" s="146" t="s">
        <v>45</v>
      </c>
      <c r="P148" s="147">
        <f t="shared" si="11"/>
        <v>0</v>
      </c>
      <c r="Q148" s="147">
        <v>3.0000000000000001E-5</v>
      </c>
      <c r="R148" s="147">
        <f t="shared" si="12"/>
        <v>7.5000000000000002E-4</v>
      </c>
      <c r="S148" s="147">
        <v>0</v>
      </c>
      <c r="T148" s="148">
        <f t="shared" si="13"/>
        <v>0</v>
      </c>
      <c r="AR148" s="149" t="s">
        <v>171</v>
      </c>
      <c r="AT148" s="149" t="s">
        <v>137</v>
      </c>
      <c r="AU148" s="149" t="s">
        <v>142</v>
      </c>
      <c r="AY148" s="15" t="s">
        <v>134</v>
      </c>
      <c r="BE148" s="150">
        <f t="shared" si="14"/>
        <v>0</v>
      </c>
      <c r="BF148" s="150">
        <f t="shared" si="15"/>
        <v>0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5" t="s">
        <v>142</v>
      </c>
      <c r="BK148" s="150">
        <f t="shared" si="19"/>
        <v>0</v>
      </c>
      <c r="BL148" s="15" t="s">
        <v>171</v>
      </c>
      <c r="BM148" s="149" t="s">
        <v>234</v>
      </c>
    </row>
    <row r="149" spans="2:65" s="1" customFormat="1" ht="16.5" customHeight="1">
      <c r="B149" s="30"/>
      <c r="C149" s="137" t="s">
        <v>191</v>
      </c>
      <c r="D149" s="137" t="s">
        <v>137</v>
      </c>
      <c r="E149" s="138" t="s">
        <v>325</v>
      </c>
      <c r="F149" s="139" t="s">
        <v>326</v>
      </c>
      <c r="G149" s="140" t="s">
        <v>327</v>
      </c>
      <c r="H149" s="141">
        <v>5</v>
      </c>
      <c r="I149" s="142"/>
      <c r="J149" s="143">
        <f t="shared" si="10"/>
        <v>0</v>
      </c>
      <c r="K149" s="144"/>
      <c r="L149" s="30"/>
      <c r="M149" s="145" t="s">
        <v>1</v>
      </c>
      <c r="N149" s="146" t="s">
        <v>45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AR149" s="149" t="s">
        <v>171</v>
      </c>
      <c r="AT149" s="149" t="s">
        <v>137</v>
      </c>
      <c r="AU149" s="149" t="s">
        <v>142</v>
      </c>
      <c r="AY149" s="15" t="s">
        <v>134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5" t="s">
        <v>142</v>
      </c>
      <c r="BK149" s="150">
        <f t="shared" si="19"/>
        <v>0</v>
      </c>
      <c r="BL149" s="15" t="s">
        <v>171</v>
      </c>
      <c r="BM149" s="149" t="s">
        <v>238</v>
      </c>
    </row>
    <row r="150" spans="2:65" s="1" customFormat="1" ht="24.15" customHeight="1">
      <c r="B150" s="30"/>
      <c r="C150" s="137" t="s">
        <v>328</v>
      </c>
      <c r="D150" s="137" t="s">
        <v>137</v>
      </c>
      <c r="E150" s="138" t="s">
        <v>329</v>
      </c>
      <c r="F150" s="139" t="s">
        <v>330</v>
      </c>
      <c r="G150" s="140" t="s">
        <v>266</v>
      </c>
      <c r="H150" s="177"/>
      <c r="I150" s="142"/>
      <c r="J150" s="143">
        <f t="shared" si="10"/>
        <v>0</v>
      </c>
      <c r="K150" s="144"/>
      <c r="L150" s="30"/>
      <c r="M150" s="145" t="s">
        <v>1</v>
      </c>
      <c r="N150" s="146" t="s">
        <v>45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AR150" s="149" t="s">
        <v>171</v>
      </c>
      <c r="AT150" s="149" t="s">
        <v>137</v>
      </c>
      <c r="AU150" s="149" t="s">
        <v>142</v>
      </c>
      <c r="AY150" s="15" t="s">
        <v>134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5" t="s">
        <v>142</v>
      </c>
      <c r="BK150" s="150">
        <f t="shared" si="19"/>
        <v>0</v>
      </c>
      <c r="BL150" s="15" t="s">
        <v>171</v>
      </c>
      <c r="BM150" s="149" t="s">
        <v>331</v>
      </c>
    </row>
    <row r="151" spans="2:65" s="11" customFormat="1" ht="22.8" customHeight="1">
      <c r="B151" s="125"/>
      <c r="D151" s="126" t="s">
        <v>78</v>
      </c>
      <c r="E151" s="135" t="s">
        <v>251</v>
      </c>
      <c r="F151" s="135" t="s">
        <v>252</v>
      </c>
      <c r="I151" s="128"/>
      <c r="J151" s="136">
        <f>BK151</f>
        <v>0</v>
      </c>
      <c r="L151" s="125"/>
      <c r="M151" s="130"/>
      <c r="P151" s="131">
        <f>SUM(P152:P154)</f>
        <v>0</v>
      </c>
      <c r="R151" s="131">
        <f>SUM(R152:R154)</f>
        <v>0.32579249999999998</v>
      </c>
      <c r="T151" s="132">
        <f>SUM(T152:T154)</f>
        <v>0</v>
      </c>
      <c r="AR151" s="126" t="s">
        <v>142</v>
      </c>
      <c r="AT151" s="133" t="s">
        <v>78</v>
      </c>
      <c r="AU151" s="133" t="s">
        <v>87</v>
      </c>
      <c r="AY151" s="126" t="s">
        <v>134</v>
      </c>
      <c r="BK151" s="134">
        <f>SUM(BK152:BK154)</f>
        <v>0</v>
      </c>
    </row>
    <row r="152" spans="2:65" s="1" customFormat="1" ht="33" customHeight="1">
      <c r="B152" s="30"/>
      <c r="C152" s="137" t="s">
        <v>195</v>
      </c>
      <c r="D152" s="137" t="s">
        <v>137</v>
      </c>
      <c r="E152" s="138" t="s">
        <v>332</v>
      </c>
      <c r="F152" s="139" t="s">
        <v>333</v>
      </c>
      <c r="G152" s="140" t="s">
        <v>140</v>
      </c>
      <c r="H152" s="141">
        <v>121</v>
      </c>
      <c r="I152" s="142"/>
      <c r="J152" s="143">
        <f>ROUND(I152*H152,2)</f>
        <v>0</v>
      </c>
      <c r="K152" s="144"/>
      <c r="L152" s="30"/>
      <c r="M152" s="145" t="s">
        <v>1</v>
      </c>
      <c r="N152" s="146" t="s">
        <v>45</v>
      </c>
      <c r="P152" s="147">
        <f>O152*H152</f>
        <v>0</v>
      </c>
      <c r="Q152" s="147">
        <v>1.2E-4</v>
      </c>
      <c r="R152" s="147">
        <f>Q152*H152</f>
        <v>1.452E-2</v>
      </c>
      <c r="S152" s="147">
        <v>0</v>
      </c>
      <c r="T152" s="148">
        <f>S152*H152</f>
        <v>0</v>
      </c>
      <c r="AR152" s="149" t="s">
        <v>171</v>
      </c>
      <c r="AT152" s="149" t="s">
        <v>137</v>
      </c>
      <c r="AU152" s="149" t="s">
        <v>142</v>
      </c>
      <c r="AY152" s="15" t="s">
        <v>134</v>
      </c>
      <c r="BE152" s="150">
        <f>IF(N152="základná",J152,0)</f>
        <v>0</v>
      </c>
      <c r="BF152" s="150">
        <f>IF(N152="znížená",J152,0)</f>
        <v>0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5" t="s">
        <v>142</v>
      </c>
      <c r="BK152" s="150">
        <f>ROUND(I152*H152,2)</f>
        <v>0</v>
      </c>
      <c r="BL152" s="15" t="s">
        <v>171</v>
      </c>
      <c r="BM152" s="149" t="s">
        <v>245</v>
      </c>
    </row>
    <row r="153" spans="2:65" s="1" customFormat="1" ht="24.15" customHeight="1">
      <c r="B153" s="30"/>
      <c r="C153" s="166" t="s">
        <v>334</v>
      </c>
      <c r="D153" s="166" t="s">
        <v>258</v>
      </c>
      <c r="E153" s="167" t="s">
        <v>335</v>
      </c>
      <c r="F153" s="168" t="s">
        <v>336</v>
      </c>
      <c r="G153" s="169" t="s">
        <v>140</v>
      </c>
      <c r="H153" s="170">
        <v>127.05</v>
      </c>
      <c r="I153" s="171"/>
      <c r="J153" s="172">
        <f>ROUND(I153*H153,2)</f>
        <v>0</v>
      </c>
      <c r="K153" s="173"/>
      <c r="L153" s="174"/>
      <c r="M153" s="175" t="s">
        <v>1</v>
      </c>
      <c r="N153" s="176" t="s">
        <v>45</v>
      </c>
      <c r="P153" s="147">
        <f>O153*H153</f>
        <v>0</v>
      </c>
      <c r="Q153" s="147">
        <v>2.4499999999999999E-3</v>
      </c>
      <c r="R153" s="147">
        <f>Q153*H153</f>
        <v>0.31127250000000001</v>
      </c>
      <c r="S153" s="147">
        <v>0</v>
      </c>
      <c r="T153" s="148">
        <f>S153*H153</f>
        <v>0</v>
      </c>
      <c r="AR153" s="149" t="s">
        <v>211</v>
      </c>
      <c r="AT153" s="149" t="s">
        <v>258</v>
      </c>
      <c r="AU153" s="149" t="s">
        <v>142</v>
      </c>
      <c r="AY153" s="15" t="s">
        <v>134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5" t="s">
        <v>142</v>
      </c>
      <c r="BK153" s="150">
        <f>ROUND(I153*H153,2)</f>
        <v>0</v>
      </c>
      <c r="BL153" s="15" t="s">
        <v>171</v>
      </c>
      <c r="BM153" s="149" t="s">
        <v>337</v>
      </c>
    </row>
    <row r="154" spans="2:65" s="1" customFormat="1" ht="24.15" customHeight="1">
      <c r="B154" s="30"/>
      <c r="C154" s="137" t="s">
        <v>230</v>
      </c>
      <c r="D154" s="137" t="s">
        <v>137</v>
      </c>
      <c r="E154" s="138" t="s">
        <v>264</v>
      </c>
      <c r="F154" s="139" t="s">
        <v>265</v>
      </c>
      <c r="G154" s="140" t="s">
        <v>266</v>
      </c>
      <c r="H154" s="177"/>
      <c r="I154" s="142"/>
      <c r="J154" s="143">
        <f>ROUND(I154*H154,2)</f>
        <v>0</v>
      </c>
      <c r="K154" s="144"/>
      <c r="L154" s="30"/>
      <c r="M154" s="145" t="s">
        <v>1</v>
      </c>
      <c r="N154" s="146" t="s">
        <v>45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171</v>
      </c>
      <c r="AT154" s="149" t="s">
        <v>137</v>
      </c>
      <c r="AU154" s="149" t="s">
        <v>142</v>
      </c>
      <c r="AY154" s="15" t="s">
        <v>134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5" t="s">
        <v>142</v>
      </c>
      <c r="BK154" s="150">
        <f>ROUND(I154*H154,2)</f>
        <v>0</v>
      </c>
      <c r="BL154" s="15" t="s">
        <v>171</v>
      </c>
      <c r="BM154" s="149" t="s">
        <v>338</v>
      </c>
    </row>
    <row r="155" spans="2:65" s="11" customFormat="1" ht="22.8" customHeight="1">
      <c r="B155" s="125"/>
      <c r="D155" s="126" t="s">
        <v>78</v>
      </c>
      <c r="E155" s="135" t="s">
        <v>268</v>
      </c>
      <c r="F155" s="135" t="s">
        <v>269</v>
      </c>
      <c r="I155" s="128"/>
      <c r="J155" s="136">
        <f>BK155</f>
        <v>0</v>
      </c>
      <c r="L155" s="125"/>
      <c r="M155" s="130"/>
      <c r="P155" s="131">
        <f>SUM(P156:P167)</f>
        <v>0</v>
      </c>
      <c r="R155" s="131">
        <f>SUM(R156:R167)</f>
        <v>0.300425</v>
      </c>
      <c r="T155" s="132">
        <f>SUM(T156:T167)</f>
        <v>0.24511000000000002</v>
      </c>
      <c r="AR155" s="126" t="s">
        <v>142</v>
      </c>
      <c r="AT155" s="133" t="s">
        <v>78</v>
      </c>
      <c r="AU155" s="133" t="s">
        <v>87</v>
      </c>
      <c r="AY155" s="126" t="s">
        <v>134</v>
      </c>
      <c r="BK155" s="134">
        <f>SUM(BK156:BK167)</f>
        <v>0</v>
      </c>
    </row>
    <row r="156" spans="2:65" s="1" customFormat="1" ht="24.15" customHeight="1">
      <c r="B156" s="30"/>
      <c r="C156" s="137" t="s">
        <v>257</v>
      </c>
      <c r="D156" s="137" t="s">
        <v>137</v>
      </c>
      <c r="E156" s="138" t="s">
        <v>339</v>
      </c>
      <c r="F156" s="139" t="s">
        <v>340</v>
      </c>
      <c r="G156" s="140" t="s">
        <v>202</v>
      </c>
      <c r="H156" s="141">
        <v>19.3</v>
      </c>
      <c r="I156" s="142"/>
      <c r="J156" s="143">
        <f t="shared" ref="J156:J167" si="20">ROUND(I156*H156,2)</f>
        <v>0</v>
      </c>
      <c r="K156" s="144"/>
      <c r="L156" s="30"/>
      <c r="M156" s="145" t="s">
        <v>1</v>
      </c>
      <c r="N156" s="146" t="s">
        <v>45</v>
      </c>
      <c r="P156" s="147">
        <f t="shared" ref="P156:P167" si="21">O156*H156</f>
        <v>0</v>
      </c>
      <c r="Q156" s="147">
        <v>0</v>
      </c>
      <c r="R156" s="147">
        <f t="shared" ref="R156:R167" si="22">Q156*H156</f>
        <v>0</v>
      </c>
      <c r="S156" s="147">
        <v>2.8E-3</v>
      </c>
      <c r="T156" s="148">
        <f t="shared" ref="T156:T167" si="23">S156*H156</f>
        <v>5.4040000000000005E-2</v>
      </c>
      <c r="AR156" s="149" t="s">
        <v>171</v>
      </c>
      <c r="AT156" s="149" t="s">
        <v>137</v>
      </c>
      <c r="AU156" s="149" t="s">
        <v>142</v>
      </c>
      <c r="AY156" s="15" t="s">
        <v>134</v>
      </c>
      <c r="BE156" s="150">
        <f t="shared" ref="BE156:BE167" si="24">IF(N156="základná",J156,0)</f>
        <v>0</v>
      </c>
      <c r="BF156" s="150">
        <f t="shared" ref="BF156:BF167" si="25">IF(N156="znížená",J156,0)</f>
        <v>0</v>
      </c>
      <c r="BG156" s="150">
        <f t="shared" ref="BG156:BG167" si="26">IF(N156="zákl. prenesená",J156,0)</f>
        <v>0</v>
      </c>
      <c r="BH156" s="150">
        <f t="shared" ref="BH156:BH167" si="27">IF(N156="zníž. prenesená",J156,0)</f>
        <v>0</v>
      </c>
      <c r="BI156" s="150">
        <f t="shared" ref="BI156:BI167" si="28">IF(N156="nulová",J156,0)</f>
        <v>0</v>
      </c>
      <c r="BJ156" s="15" t="s">
        <v>142</v>
      </c>
      <c r="BK156" s="150">
        <f t="shared" ref="BK156:BK167" si="29">ROUND(I156*H156,2)</f>
        <v>0</v>
      </c>
      <c r="BL156" s="15" t="s">
        <v>171</v>
      </c>
      <c r="BM156" s="149" t="s">
        <v>261</v>
      </c>
    </row>
    <row r="157" spans="2:65" s="1" customFormat="1" ht="24.15" customHeight="1">
      <c r="B157" s="30"/>
      <c r="C157" s="137" t="s">
        <v>203</v>
      </c>
      <c r="D157" s="137" t="s">
        <v>137</v>
      </c>
      <c r="E157" s="138" t="s">
        <v>341</v>
      </c>
      <c r="F157" s="139" t="s">
        <v>342</v>
      </c>
      <c r="G157" s="140" t="s">
        <v>202</v>
      </c>
      <c r="H157" s="141">
        <v>19.3</v>
      </c>
      <c r="I157" s="142"/>
      <c r="J157" s="143">
        <f t="shared" si="20"/>
        <v>0</v>
      </c>
      <c r="K157" s="144"/>
      <c r="L157" s="30"/>
      <c r="M157" s="145" t="s">
        <v>1</v>
      </c>
      <c r="N157" s="146" t="s">
        <v>45</v>
      </c>
      <c r="P157" s="147">
        <f t="shared" si="21"/>
        <v>0</v>
      </c>
      <c r="Q157" s="147">
        <v>2.15E-3</v>
      </c>
      <c r="R157" s="147">
        <f t="shared" si="22"/>
        <v>4.1495000000000004E-2</v>
      </c>
      <c r="S157" s="147">
        <v>0</v>
      </c>
      <c r="T157" s="148">
        <f t="shared" si="23"/>
        <v>0</v>
      </c>
      <c r="AR157" s="149" t="s">
        <v>171</v>
      </c>
      <c r="AT157" s="149" t="s">
        <v>137</v>
      </c>
      <c r="AU157" s="149" t="s">
        <v>142</v>
      </c>
      <c r="AY157" s="15" t="s">
        <v>134</v>
      </c>
      <c r="BE157" s="150">
        <f t="shared" si="24"/>
        <v>0</v>
      </c>
      <c r="BF157" s="150">
        <f t="shared" si="25"/>
        <v>0</v>
      </c>
      <c r="BG157" s="150">
        <f t="shared" si="26"/>
        <v>0</v>
      </c>
      <c r="BH157" s="150">
        <f t="shared" si="27"/>
        <v>0</v>
      </c>
      <c r="BI157" s="150">
        <f t="shared" si="28"/>
        <v>0</v>
      </c>
      <c r="BJ157" s="15" t="s">
        <v>142</v>
      </c>
      <c r="BK157" s="150">
        <f t="shared" si="29"/>
        <v>0</v>
      </c>
      <c r="BL157" s="15" t="s">
        <v>171</v>
      </c>
      <c r="BM157" s="149" t="s">
        <v>343</v>
      </c>
    </row>
    <row r="158" spans="2:65" s="1" customFormat="1" ht="33" customHeight="1">
      <c r="B158" s="30"/>
      <c r="C158" s="137" t="s">
        <v>344</v>
      </c>
      <c r="D158" s="137" t="s">
        <v>137</v>
      </c>
      <c r="E158" s="138" t="s">
        <v>345</v>
      </c>
      <c r="F158" s="139" t="s">
        <v>346</v>
      </c>
      <c r="G158" s="140" t="s">
        <v>310</v>
      </c>
      <c r="H158" s="141">
        <v>4</v>
      </c>
      <c r="I158" s="142"/>
      <c r="J158" s="143">
        <f t="shared" si="20"/>
        <v>0</v>
      </c>
      <c r="K158" s="144"/>
      <c r="L158" s="30"/>
      <c r="M158" s="145" t="s">
        <v>1</v>
      </c>
      <c r="N158" s="146" t="s">
        <v>45</v>
      </c>
      <c r="P158" s="147">
        <f t="shared" si="21"/>
        <v>0</v>
      </c>
      <c r="Q158" s="147">
        <v>1.58E-3</v>
      </c>
      <c r="R158" s="147">
        <f t="shared" si="22"/>
        <v>6.3200000000000001E-3</v>
      </c>
      <c r="S158" s="147">
        <v>0</v>
      </c>
      <c r="T158" s="148">
        <f t="shared" si="23"/>
        <v>0</v>
      </c>
      <c r="AR158" s="149" t="s">
        <v>171</v>
      </c>
      <c r="AT158" s="149" t="s">
        <v>137</v>
      </c>
      <c r="AU158" s="149" t="s">
        <v>142</v>
      </c>
      <c r="AY158" s="15" t="s">
        <v>134</v>
      </c>
      <c r="BE158" s="150">
        <f t="shared" si="24"/>
        <v>0</v>
      </c>
      <c r="BF158" s="150">
        <f t="shared" si="25"/>
        <v>0</v>
      </c>
      <c r="BG158" s="150">
        <f t="shared" si="26"/>
        <v>0</v>
      </c>
      <c r="BH158" s="150">
        <f t="shared" si="27"/>
        <v>0</v>
      </c>
      <c r="BI158" s="150">
        <f t="shared" si="28"/>
        <v>0</v>
      </c>
      <c r="BJ158" s="15" t="s">
        <v>142</v>
      </c>
      <c r="BK158" s="150">
        <f t="shared" si="29"/>
        <v>0</v>
      </c>
      <c r="BL158" s="15" t="s">
        <v>171</v>
      </c>
      <c r="BM158" s="149" t="s">
        <v>347</v>
      </c>
    </row>
    <row r="159" spans="2:65" s="1" customFormat="1" ht="24.15" customHeight="1">
      <c r="B159" s="30"/>
      <c r="C159" s="137" t="s">
        <v>207</v>
      </c>
      <c r="D159" s="137" t="s">
        <v>137</v>
      </c>
      <c r="E159" s="138" t="s">
        <v>348</v>
      </c>
      <c r="F159" s="139" t="s">
        <v>349</v>
      </c>
      <c r="G159" s="140" t="s">
        <v>310</v>
      </c>
      <c r="H159" s="141">
        <v>4</v>
      </c>
      <c r="I159" s="142"/>
      <c r="J159" s="143">
        <f t="shared" si="20"/>
        <v>0</v>
      </c>
      <c r="K159" s="144"/>
      <c r="L159" s="30"/>
      <c r="M159" s="145" t="s">
        <v>1</v>
      </c>
      <c r="N159" s="146" t="s">
        <v>45</v>
      </c>
      <c r="P159" s="147">
        <f t="shared" si="21"/>
        <v>0</v>
      </c>
      <c r="Q159" s="147">
        <v>0</v>
      </c>
      <c r="R159" s="147">
        <f t="shared" si="22"/>
        <v>0</v>
      </c>
      <c r="S159" s="147">
        <v>1.1000000000000001E-3</v>
      </c>
      <c r="T159" s="148">
        <f t="shared" si="23"/>
        <v>4.4000000000000003E-3</v>
      </c>
      <c r="AR159" s="149" t="s">
        <v>171</v>
      </c>
      <c r="AT159" s="149" t="s">
        <v>137</v>
      </c>
      <c r="AU159" s="149" t="s">
        <v>142</v>
      </c>
      <c r="AY159" s="15" t="s">
        <v>134</v>
      </c>
      <c r="BE159" s="150">
        <f t="shared" si="24"/>
        <v>0</v>
      </c>
      <c r="BF159" s="150">
        <f t="shared" si="25"/>
        <v>0</v>
      </c>
      <c r="BG159" s="150">
        <f t="shared" si="26"/>
        <v>0</v>
      </c>
      <c r="BH159" s="150">
        <f t="shared" si="27"/>
        <v>0</v>
      </c>
      <c r="BI159" s="150">
        <f t="shared" si="28"/>
        <v>0</v>
      </c>
      <c r="BJ159" s="15" t="s">
        <v>142</v>
      </c>
      <c r="BK159" s="150">
        <f t="shared" si="29"/>
        <v>0</v>
      </c>
      <c r="BL159" s="15" t="s">
        <v>171</v>
      </c>
      <c r="BM159" s="149" t="s">
        <v>350</v>
      </c>
    </row>
    <row r="160" spans="2:65" s="1" customFormat="1" ht="33" customHeight="1">
      <c r="B160" s="30"/>
      <c r="C160" s="137" t="s">
        <v>351</v>
      </c>
      <c r="D160" s="137" t="s">
        <v>137</v>
      </c>
      <c r="E160" s="138" t="s">
        <v>352</v>
      </c>
      <c r="F160" s="139" t="s">
        <v>353</v>
      </c>
      <c r="G160" s="140" t="s">
        <v>202</v>
      </c>
      <c r="H160" s="141">
        <v>25</v>
      </c>
      <c r="I160" s="142"/>
      <c r="J160" s="143">
        <f t="shared" si="20"/>
        <v>0</v>
      </c>
      <c r="K160" s="144"/>
      <c r="L160" s="30"/>
      <c r="M160" s="145" t="s">
        <v>1</v>
      </c>
      <c r="N160" s="146" t="s">
        <v>45</v>
      </c>
      <c r="P160" s="147">
        <f t="shared" si="21"/>
        <v>0</v>
      </c>
      <c r="Q160" s="147">
        <v>6.3699999999999998E-3</v>
      </c>
      <c r="R160" s="147">
        <f t="shared" si="22"/>
        <v>0.15925</v>
      </c>
      <c r="S160" s="147">
        <v>0</v>
      </c>
      <c r="T160" s="148">
        <f t="shared" si="23"/>
        <v>0</v>
      </c>
      <c r="AR160" s="149" t="s">
        <v>171</v>
      </c>
      <c r="AT160" s="149" t="s">
        <v>137</v>
      </c>
      <c r="AU160" s="149" t="s">
        <v>142</v>
      </c>
      <c r="AY160" s="15" t="s">
        <v>134</v>
      </c>
      <c r="BE160" s="150">
        <f t="shared" si="24"/>
        <v>0</v>
      </c>
      <c r="BF160" s="150">
        <f t="shared" si="25"/>
        <v>0</v>
      </c>
      <c r="BG160" s="150">
        <f t="shared" si="26"/>
        <v>0</v>
      </c>
      <c r="BH160" s="150">
        <f t="shared" si="27"/>
        <v>0</v>
      </c>
      <c r="BI160" s="150">
        <f t="shared" si="28"/>
        <v>0</v>
      </c>
      <c r="BJ160" s="15" t="s">
        <v>142</v>
      </c>
      <c r="BK160" s="150">
        <f t="shared" si="29"/>
        <v>0</v>
      </c>
      <c r="BL160" s="15" t="s">
        <v>171</v>
      </c>
      <c r="BM160" s="149" t="s">
        <v>354</v>
      </c>
    </row>
    <row r="161" spans="2:65" s="1" customFormat="1" ht="24.15" customHeight="1">
      <c r="B161" s="30"/>
      <c r="C161" s="137" t="s">
        <v>211</v>
      </c>
      <c r="D161" s="137" t="s">
        <v>137</v>
      </c>
      <c r="E161" s="138" t="s">
        <v>355</v>
      </c>
      <c r="F161" s="139" t="s">
        <v>356</v>
      </c>
      <c r="G161" s="140" t="s">
        <v>202</v>
      </c>
      <c r="H161" s="141">
        <v>25</v>
      </c>
      <c r="I161" s="142"/>
      <c r="J161" s="143">
        <f t="shared" si="20"/>
        <v>0</v>
      </c>
      <c r="K161" s="144"/>
      <c r="L161" s="30"/>
      <c r="M161" s="145" t="s">
        <v>1</v>
      </c>
      <c r="N161" s="146" t="s">
        <v>45</v>
      </c>
      <c r="P161" s="147">
        <f t="shared" si="21"/>
        <v>0</v>
      </c>
      <c r="Q161" s="147">
        <v>0</v>
      </c>
      <c r="R161" s="147">
        <f t="shared" si="22"/>
        <v>0</v>
      </c>
      <c r="S161" s="147">
        <v>3.3700000000000002E-3</v>
      </c>
      <c r="T161" s="148">
        <f t="shared" si="23"/>
        <v>8.4250000000000005E-2</v>
      </c>
      <c r="AR161" s="149" t="s">
        <v>171</v>
      </c>
      <c r="AT161" s="149" t="s">
        <v>137</v>
      </c>
      <c r="AU161" s="149" t="s">
        <v>142</v>
      </c>
      <c r="AY161" s="15" t="s">
        <v>134</v>
      </c>
      <c r="BE161" s="150">
        <f t="shared" si="24"/>
        <v>0</v>
      </c>
      <c r="BF161" s="150">
        <f t="shared" si="25"/>
        <v>0</v>
      </c>
      <c r="BG161" s="150">
        <f t="shared" si="26"/>
        <v>0</v>
      </c>
      <c r="BH161" s="150">
        <f t="shared" si="27"/>
        <v>0</v>
      </c>
      <c r="BI161" s="150">
        <f t="shared" si="28"/>
        <v>0</v>
      </c>
      <c r="BJ161" s="15" t="s">
        <v>142</v>
      </c>
      <c r="BK161" s="150">
        <f t="shared" si="29"/>
        <v>0</v>
      </c>
      <c r="BL161" s="15" t="s">
        <v>171</v>
      </c>
      <c r="BM161" s="149" t="s">
        <v>277</v>
      </c>
    </row>
    <row r="162" spans="2:65" s="1" customFormat="1" ht="21.75" customHeight="1">
      <c r="B162" s="30"/>
      <c r="C162" s="137" t="s">
        <v>278</v>
      </c>
      <c r="D162" s="137" t="s">
        <v>137</v>
      </c>
      <c r="E162" s="138" t="s">
        <v>357</v>
      </c>
      <c r="F162" s="139" t="s">
        <v>358</v>
      </c>
      <c r="G162" s="140" t="s">
        <v>310</v>
      </c>
      <c r="H162" s="141">
        <v>4</v>
      </c>
      <c r="I162" s="142"/>
      <c r="J162" s="143">
        <f t="shared" si="20"/>
        <v>0</v>
      </c>
      <c r="K162" s="144"/>
      <c r="L162" s="30"/>
      <c r="M162" s="145" t="s">
        <v>1</v>
      </c>
      <c r="N162" s="146" t="s">
        <v>45</v>
      </c>
      <c r="P162" s="147">
        <f t="shared" si="21"/>
        <v>0</v>
      </c>
      <c r="Q162" s="147">
        <v>0</v>
      </c>
      <c r="R162" s="147">
        <f t="shared" si="22"/>
        <v>0</v>
      </c>
      <c r="S162" s="147">
        <v>1.6999999999999999E-3</v>
      </c>
      <c r="T162" s="148">
        <f t="shared" si="23"/>
        <v>6.7999999999999996E-3</v>
      </c>
      <c r="AR162" s="149" t="s">
        <v>171</v>
      </c>
      <c r="AT162" s="149" t="s">
        <v>137</v>
      </c>
      <c r="AU162" s="149" t="s">
        <v>142</v>
      </c>
      <c r="AY162" s="15" t="s">
        <v>134</v>
      </c>
      <c r="BE162" s="150">
        <f t="shared" si="24"/>
        <v>0</v>
      </c>
      <c r="BF162" s="150">
        <f t="shared" si="25"/>
        <v>0</v>
      </c>
      <c r="BG162" s="150">
        <f t="shared" si="26"/>
        <v>0</v>
      </c>
      <c r="BH162" s="150">
        <f t="shared" si="27"/>
        <v>0</v>
      </c>
      <c r="BI162" s="150">
        <f t="shared" si="28"/>
        <v>0</v>
      </c>
      <c r="BJ162" s="15" t="s">
        <v>142</v>
      </c>
      <c r="BK162" s="150">
        <f t="shared" si="29"/>
        <v>0</v>
      </c>
      <c r="BL162" s="15" t="s">
        <v>171</v>
      </c>
      <c r="BM162" s="149" t="s">
        <v>281</v>
      </c>
    </row>
    <row r="163" spans="2:65" s="1" customFormat="1" ht="16.5" customHeight="1">
      <c r="B163" s="30"/>
      <c r="C163" s="137" t="s">
        <v>216</v>
      </c>
      <c r="D163" s="137" t="s">
        <v>137</v>
      </c>
      <c r="E163" s="138" t="s">
        <v>359</v>
      </c>
      <c r="F163" s="139" t="s">
        <v>360</v>
      </c>
      <c r="G163" s="140" t="s">
        <v>310</v>
      </c>
      <c r="H163" s="141">
        <v>4</v>
      </c>
      <c r="I163" s="142"/>
      <c r="J163" s="143">
        <f t="shared" si="20"/>
        <v>0</v>
      </c>
      <c r="K163" s="144"/>
      <c r="L163" s="30"/>
      <c r="M163" s="145" t="s">
        <v>1</v>
      </c>
      <c r="N163" s="146" t="s">
        <v>45</v>
      </c>
      <c r="P163" s="147">
        <f t="shared" si="21"/>
        <v>0</v>
      </c>
      <c r="Q163" s="147">
        <v>0</v>
      </c>
      <c r="R163" s="147">
        <f t="shared" si="22"/>
        <v>0</v>
      </c>
      <c r="S163" s="147">
        <v>2.5000000000000001E-4</v>
      </c>
      <c r="T163" s="148">
        <f t="shared" si="23"/>
        <v>1E-3</v>
      </c>
      <c r="AR163" s="149" t="s">
        <v>171</v>
      </c>
      <c r="AT163" s="149" t="s">
        <v>137</v>
      </c>
      <c r="AU163" s="149" t="s">
        <v>142</v>
      </c>
      <c r="AY163" s="15" t="s">
        <v>134</v>
      </c>
      <c r="BE163" s="150">
        <f t="shared" si="24"/>
        <v>0</v>
      </c>
      <c r="BF163" s="150">
        <f t="shared" si="25"/>
        <v>0</v>
      </c>
      <c r="BG163" s="150">
        <f t="shared" si="26"/>
        <v>0</v>
      </c>
      <c r="BH163" s="150">
        <f t="shared" si="27"/>
        <v>0</v>
      </c>
      <c r="BI163" s="150">
        <f t="shared" si="28"/>
        <v>0</v>
      </c>
      <c r="BJ163" s="15" t="s">
        <v>142</v>
      </c>
      <c r="BK163" s="150">
        <f t="shared" si="29"/>
        <v>0</v>
      </c>
      <c r="BL163" s="15" t="s">
        <v>171</v>
      </c>
      <c r="BM163" s="149" t="s">
        <v>361</v>
      </c>
    </row>
    <row r="164" spans="2:65" s="1" customFormat="1" ht="24.15" customHeight="1">
      <c r="B164" s="30"/>
      <c r="C164" s="137" t="s">
        <v>263</v>
      </c>
      <c r="D164" s="137" t="s">
        <v>137</v>
      </c>
      <c r="E164" s="138" t="s">
        <v>362</v>
      </c>
      <c r="F164" s="139" t="s">
        <v>363</v>
      </c>
      <c r="G164" s="140" t="s">
        <v>202</v>
      </c>
      <c r="H164" s="141">
        <v>33.200000000000003</v>
      </c>
      <c r="I164" s="142"/>
      <c r="J164" s="143">
        <f t="shared" si="20"/>
        <v>0</v>
      </c>
      <c r="K164" s="144"/>
      <c r="L164" s="30"/>
      <c r="M164" s="145" t="s">
        <v>1</v>
      </c>
      <c r="N164" s="146" t="s">
        <v>45</v>
      </c>
      <c r="P164" s="147">
        <f t="shared" si="21"/>
        <v>0</v>
      </c>
      <c r="Q164" s="147">
        <v>0</v>
      </c>
      <c r="R164" s="147">
        <f t="shared" si="22"/>
        <v>0</v>
      </c>
      <c r="S164" s="147">
        <v>2.8500000000000001E-3</v>
      </c>
      <c r="T164" s="148">
        <f t="shared" si="23"/>
        <v>9.462000000000001E-2</v>
      </c>
      <c r="AR164" s="149" t="s">
        <v>171</v>
      </c>
      <c r="AT164" s="149" t="s">
        <v>137</v>
      </c>
      <c r="AU164" s="149" t="s">
        <v>142</v>
      </c>
      <c r="AY164" s="15" t="s">
        <v>134</v>
      </c>
      <c r="BE164" s="150">
        <f t="shared" si="24"/>
        <v>0</v>
      </c>
      <c r="BF164" s="150">
        <f t="shared" si="25"/>
        <v>0</v>
      </c>
      <c r="BG164" s="150">
        <f t="shared" si="26"/>
        <v>0</v>
      </c>
      <c r="BH164" s="150">
        <f t="shared" si="27"/>
        <v>0</v>
      </c>
      <c r="BI164" s="150">
        <f t="shared" si="28"/>
        <v>0</v>
      </c>
      <c r="BJ164" s="15" t="s">
        <v>142</v>
      </c>
      <c r="BK164" s="150">
        <f t="shared" si="29"/>
        <v>0</v>
      </c>
      <c r="BL164" s="15" t="s">
        <v>171</v>
      </c>
      <c r="BM164" s="149" t="s">
        <v>364</v>
      </c>
    </row>
    <row r="165" spans="2:65" s="1" customFormat="1" ht="24.15" customHeight="1">
      <c r="B165" s="30"/>
      <c r="C165" s="137" t="s">
        <v>220</v>
      </c>
      <c r="D165" s="137" t="s">
        <v>137</v>
      </c>
      <c r="E165" s="138" t="s">
        <v>365</v>
      </c>
      <c r="F165" s="139" t="s">
        <v>366</v>
      </c>
      <c r="G165" s="140" t="s">
        <v>202</v>
      </c>
      <c r="H165" s="141">
        <v>33.200000000000003</v>
      </c>
      <c r="I165" s="142"/>
      <c r="J165" s="143">
        <f t="shared" si="20"/>
        <v>0</v>
      </c>
      <c r="K165" s="144"/>
      <c r="L165" s="30"/>
      <c r="M165" s="145" t="s">
        <v>1</v>
      </c>
      <c r="N165" s="146" t="s">
        <v>45</v>
      </c>
      <c r="P165" s="147">
        <f t="shared" si="21"/>
        <v>0</v>
      </c>
      <c r="Q165" s="147">
        <v>2.8E-3</v>
      </c>
      <c r="R165" s="147">
        <f t="shared" si="22"/>
        <v>9.2960000000000001E-2</v>
      </c>
      <c r="S165" s="147">
        <v>0</v>
      </c>
      <c r="T165" s="148">
        <f t="shared" si="23"/>
        <v>0</v>
      </c>
      <c r="AR165" s="149" t="s">
        <v>171</v>
      </c>
      <c r="AT165" s="149" t="s">
        <v>137</v>
      </c>
      <c r="AU165" s="149" t="s">
        <v>142</v>
      </c>
      <c r="AY165" s="15" t="s">
        <v>134</v>
      </c>
      <c r="BE165" s="150">
        <f t="shared" si="24"/>
        <v>0</v>
      </c>
      <c r="BF165" s="150">
        <f t="shared" si="25"/>
        <v>0</v>
      </c>
      <c r="BG165" s="150">
        <f t="shared" si="26"/>
        <v>0</v>
      </c>
      <c r="BH165" s="150">
        <f t="shared" si="27"/>
        <v>0</v>
      </c>
      <c r="BI165" s="150">
        <f t="shared" si="28"/>
        <v>0</v>
      </c>
      <c r="BJ165" s="15" t="s">
        <v>142</v>
      </c>
      <c r="BK165" s="150">
        <f t="shared" si="29"/>
        <v>0</v>
      </c>
      <c r="BL165" s="15" t="s">
        <v>171</v>
      </c>
      <c r="BM165" s="149" t="s">
        <v>367</v>
      </c>
    </row>
    <row r="166" spans="2:65" s="1" customFormat="1" ht="44.25" customHeight="1">
      <c r="B166" s="30"/>
      <c r="C166" s="137" t="s">
        <v>368</v>
      </c>
      <c r="D166" s="137" t="s">
        <v>137</v>
      </c>
      <c r="E166" s="138" t="s">
        <v>369</v>
      </c>
      <c r="F166" s="139" t="s">
        <v>370</v>
      </c>
      <c r="G166" s="140" t="s">
        <v>310</v>
      </c>
      <c r="H166" s="141">
        <v>4</v>
      </c>
      <c r="I166" s="142"/>
      <c r="J166" s="143">
        <f t="shared" si="20"/>
        <v>0</v>
      </c>
      <c r="K166" s="144"/>
      <c r="L166" s="30"/>
      <c r="M166" s="145" t="s">
        <v>1</v>
      </c>
      <c r="N166" s="146" t="s">
        <v>45</v>
      </c>
      <c r="P166" s="147">
        <f t="shared" si="21"/>
        <v>0</v>
      </c>
      <c r="Q166" s="147">
        <v>1E-4</v>
      </c>
      <c r="R166" s="147">
        <f t="shared" si="22"/>
        <v>4.0000000000000002E-4</v>
      </c>
      <c r="S166" s="147">
        <v>0</v>
      </c>
      <c r="T166" s="148">
        <f t="shared" si="23"/>
        <v>0</v>
      </c>
      <c r="AR166" s="149" t="s">
        <v>171</v>
      </c>
      <c r="AT166" s="149" t="s">
        <v>137</v>
      </c>
      <c r="AU166" s="149" t="s">
        <v>142</v>
      </c>
      <c r="AY166" s="15" t="s">
        <v>134</v>
      </c>
      <c r="BE166" s="150">
        <f t="shared" si="24"/>
        <v>0</v>
      </c>
      <c r="BF166" s="150">
        <f t="shared" si="25"/>
        <v>0</v>
      </c>
      <c r="BG166" s="150">
        <f t="shared" si="26"/>
        <v>0</v>
      </c>
      <c r="BH166" s="150">
        <f t="shared" si="27"/>
        <v>0</v>
      </c>
      <c r="BI166" s="150">
        <f t="shared" si="28"/>
        <v>0</v>
      </c>
      <c r="BJ166" s="15" t="s">
        <v>142</v>
      </c>
      <c r="BK166" s="150">
        <f t="shared" si="29"/>
        <v>0</v>
      </c>
      <c r="BL166" s="15" t="s">
        <v>171</v>
      </c>
      <c r="BM166" s="149" t="s">
        <v>371</v>
      </c>
    </row>
    <row r="167" spans="2:65" s="1" customFormat="1" ht="24.15" customHeight="1">
      <c r="B167" s="30"/>
      <c r="C167" s="137" t="s">
        <v>372</v>
      </c>
      <c r="D167" s="137" t="s">
        <v>137</v>
      </c>
      <c r="E167" s="138" t="s">
        <v>373</v>
      </c>
      <c r="F167" s="139" t="s">
        <v>374</v>
      </c>
      <c r="G167" s="140" t="s">
        <v>266</v>
      </c>
      <c r="H167" s="177"/>
      <c r="I167" s="142"/>
      <c r="J167" s="143">
        <f t="shared" si="20"/>
        <v>0</v>
      </c>
      <c r="K167" s="144"/>
      <c r="L167" s="30"/>
      <c r="M167" s="178" t="s">
        <v>1</v>
      </c>
      <c r="N167" s="179" t="s">
        <v>45</v>
      </c>
      <c r="O167" s="180"/>
      <c r="P167" s="181">
        <f t="shared" si="21"/>
        <v>0</v>
      </c>
      <c r="Q167" s="181">
        <v>0</v>
      </c>
      <c r="R167" s="181">
        <f t="shared" si="22"/>
        <v>0</v>
      </c>
      <c r="S167" s="181">
        <v>0</v>
      </c>
      <c r="T167" s="182">
        <f t="shared" si="23"/>
        <v>0</v>
      </c>
      <c r="AR167" s="149" t="s">
        <v>171</v>
      </c>
      <c r="AT167" s="149" t="s">
        <v>137</v>
      </c>
      <c r="AU167" s="149" t="s">
        <v>142</v>
      </c>
      <c r="AY167" s="15" t="s">
        <v>134</v>
      </c>
      <c r="BE167" s="150">
        <f t="shared" si="24"/>
        <v>0</v>
      </c>
      <c r="BF167" s="150">
        <f t="shared" si="25"/>
        <v>0</v>
      </c>
      <c r="BG167" s="150">
        <f t="shared" si="26"/>
        <v>0</v>
      </c>
      <c r="BH167" s="150">
        <f t="shared" si="27"/>
        <v>0</v>
      </c>
      <c r="BI167" s="150">
        <f t="shared" si="28"/>
        <v>0</v>
      </c>
      <c r="BJ167" s="15" t="s">
        <v>142</v>
      </c>
      <c r="BK167" s="150">
        <f t="shared" si="29"/>
        <v>0</v>
      </c>
      <c r="BL167" s="15" t="s">
        <v>171</v>
      </c>
      <c r="BM167" s="149" t="s">
        <v>375</v>
      </c>
    </row>
    <row r="168" spans="2:65" s="1" customFormat="1" ht="6.9" customHeight="1">
      <c r="B168" s="45"/>
      <c r="C168" s="46"/>
      <c r="D168" s="46"/>
      <c r="E168" s="46"/>
      <c r="F168" s="46"/>
      <c r="G168" s="46"/>
      <c r="H168" s="46"/>
      <c r="I168" s="46"/>
      <c r="J168" s="46"/>
      <c r="K168" s="46"/>
      <c r="L168" s="30"/>
    </row>
  </sheetData>
  <sheetProtection algorithmName="SHA-512" hashValue="6e/amyUlvRuxNvGp+0BxlQGPAzSpW2s+nIBAvQjaoy6UQu1FQpkKOKtuCoF63QCvEg7zPbm0IKx7rFymOwwptQ==" saltValue="Yut3L66RrSI3vvFko/DE8TiCIZHGeLTem2dbZ6jmQuAPeoC0z/PBs+dowPI+U1OAASNHYiGKIJBWtti8B7OJRA==" spinCount="100000" sheet="1" objects="1" scenarios="1" formatColumns="0" formatRows="0" autoFilter="0"/>
  <autoFilter ref="C121:K167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94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376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ROUND(J119,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ROUND((SUM(BE119:BE128)),  2)</f>
        <v>0</v>
      </c>
      <c r="G33" s="93"/>
      <c r="H33" s="93"/>
      <c r="I33" s="94">
        <v>0.2</v>
      </c>
      <c r="J33" s="92">
        <f>ROUND(((SUM(BE119:BE128))*I33),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ROUND((SUM(BF119:BF128)),  2)</f>
        <v>0</v>
      </c>
      <c r="G34" s="93"/>
      <c r="H34" s="93"/>
      <c r="I34" s="94">
        <v>0.2</v>
      </c>
      <c r="J34" s="92">
        <f>ROUND(((SUM(BF119:BF128))*I34),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ROUND((SUM(BG119:BG128)),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ROUND((SUM(BH119:BH128)),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ROUND((SUM(BI119:BI128)),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03 - Zateplenie stropu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J119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377</v>
      </c>
      <c r="E97" s="110"/>
      <c r="F97" s="110"/>
      <c r="G97" s="110"/>
      <c r="H97" s="110"/>
      <c r="I97" s="110"/>
      <c r="J97" s="111">
        <f>J120</f>
        <v>0</v>
      </c>
      <c r="L97" s="108"/>
    </row>
    <row r="98" spans="2:12" s="9" customFormat="1" ht="19.95" hidden="1" customHeight="1">
      <c r="B98" s="112"/>
      <c r="D98" s="113" t="s">
        <v>116</v>
      </c>
      <c r="E98" s="114"/>
      <c r="F98" s="114"/>
      <c r="G98" s="114"/>
      <c r="H98" s="114"/>
      <c r="I98" s="114"/>
      <c r="J98" s="115">
        <f>J121</f>
        <v>0</v>
      </c>
      <c r="L98" s="112"/>
    </row>
    <row r="99" spans="2:12" s="9" customFormat="1" ht="19.95" hidden="1" customHeight="1">
      <c r="B99" s="112"/>
      <c r="D99" s="113" t="s">
        <v>378</v>
      </c>
      <c r="E99" s="114"/>
      <c r="F99" s="114"/>
      <c r="G99" s="114"/>
      <c r="H99" s="114"/>
      <c r="I99" s="114"/>
      <c r="J99" s="115">
        <f>J126</f>
        <v>0</v>
      </c>
      <c r="L99" s="112"/>
    </row>
    <row r="100" spans="2:12" s="1" customFormat="1" ht="21.75" hidden="1" customHeight="1">
      <c r="B100" s="30"/>
      <c r="L100" s="30"/>
    </row>
    <row r="101" spans="2:12" s="1" customFormat="1" ht="6.9" hidden="1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0"/>
    </row>
    <row r="102" spans="2:12" ht="10.199999999999999" hidden="1"/>
    <row r="103" spans="2:12" ht="10.199999999999999" hidden="1"/>
    <row r="104" spans="2:12" ht="10.199999999999999" hidden="1"/>
    <row r="105" spans="2:12" s="1" customFormat="1" ht="6.9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0"/>
    </row>
    <row r="106" spans="2:12" s="1" customFormat="1" ht="24.9" customHeight="1">
      <c r="B106" s="30"/>
      <c r="C106" s="19" t="s">
        <v>120</v>
      </c>
      <c r="L106" s="30"/>
    </row>
    <row r="107" spans="2:12" s="1" customFormat="1" ht="6.9" customHeight="1">
      <c r="B107" s="30"/>
      <c r="L107" s="30"/>
    </row>
    <row r="108" spans="2:12" s="1" customFormat="1" ht="12" customHeight="1">
      <c r="B108" s="30"/>
      <c r="C108" s="25" t="s">
        <v>15</v>
      </c>
      <c r="L108" s="30"/>
    </row>
    <row r="109" spans="2:12" s="1" customFormat="1" ht="16.5" customHeight="1">
      <c r="B109" s="30"/>
      <c r="E109" s="224" t="str">
        <f>E7</f>
        <v>Skalica, Strážnická 2  - Zateplenie časti požiarnej zbrojnice</v>
      </c>
      <c r="F109" s="225"/>
      <c r="G109" s="225"/>
      <c r="H109" s="225"/>
      <c r="L109" s="30"/>
    </row>
    <row r="110" spans="2:12" s="1" customFormat="1" ht="12" customHeight="1">
      <c r="B110" s="30"/>
      <c r="C110" s="25" t="s">
        <v>105</v>
      </c>
      <c r="L110" s="30"/>
    </row>
    <row r="111" spans="2:12" s="1" customFormat="1" ht="16.5" customHeight="1">
      <c r="B111" s="30"/>
      <c r="E111" s="183" t="str">
        <f>E9</f>
        <v>SO 03 - Zateplenie stropu</v>
      </c>
      <c r="F111" s="226"/>
      <c r="G111" s="226"/>
      <c r="H111" s="226"/>
      <c r="L111" s="30"/>
    </row>
    <row r="112" spans="2:12" s="1" customFormat="1" ht="6.9" customHeight="1">
      <c r="B112" s="30"/>
      <c r="L112" s="30"/>
    </row>
    <row r="113" spans="2:65" s="1" customFormat="1" ht="12" customHeight="1">
      <c r="B113" s="30"/>
      <c r="C113" s="25" t="s">
        <v>19</v>
      </c>
      <c r="F113" s="23" t="str">
        <f>F12</f>
        <v>Skalica</v>
      </c>
      <c r="I113" s="25" t="s">
        <v>21</v>
      </c>
      <c r="J113" s="53" t="str">
        <f>IF(J12="","",J12)</f>
        <v>20. 12. 2022</v>
      </c>
      <c r="L113" s="30"/>
    </row>
    <row r="114" spans="2:65" s="1" customFormat="1" ht="6.9" customHeight="1">
      <c r="B114" s="30"/>
      <c r="L114" s="30"/>
    </row>
    <row r="115" spans="2:65" s="1" customFormat="1" ht="25.65" customHeight="1">
      <c r="B115" s="30"/>
      <c r="C115" s="25" t="s">
        <v>23</v>
      </c>
      <c r="F115" s="23" t="str">
        <f>E15</f>
        <v>Mesto Skalica</v>
      </c>
      <c r="I115" s="25" t="s">
        <v>31</v>
      </c>
      <c r="J115" s="28" t="str">
        <f>E21</f>
        <v>Ing. Šantavý Rudolf, aut.ing.,</v>
      </c>
      <c r="L115" s="30"/>
    </row>
    <row r="116" spans="2:65" s="1" customFormat="1" ht="15.15" customHeight="1">
      <c r="B116" s="30"/>
      <c r="C116" s="25" t="s">
        <v>29</v>
      </c>
      <c r="F116" s="23" t="str">
        <f>IF(E18="","",E18)</f>
        <v>Vyplň údaj</v>
      </c>
      <c r="I116" s="25" t="s">
        <v>36</v>
      </c>
      <c r="J116" s="28" t="str">
        <f>E24</f>
        <v>Ing. Učník Michal</v>
      </c>
      <c r="L116" s="30"/>
    </row>
    <row r="117" spans="2:65" s="1" customFormat="1" ht="10.35" customHeight="1">
      <c r="B117" s="30"/>
      <c r="L117" s="30"/>
    </row>
    <row r="118" spans="2:65" s="10" customFormat="1" ht="29.25" customHeight="1">
      <c r="B118" s="116"/>
      <c r="C118" s="117" t="s">
        <v>121</v>
      </c>
      <c r="D118" s="118" t="s">
        <v>64</v>
      </c>
      <c r="E118" s="118" t="s">
        <v>60</v>
      </c>
      <c r="F118" s="118" t="s">
        <v>61</v>
      </c>
      <c r="G118" s="118" t="s">
        <v>122</v>
      </c>
      <c r="H118" s="118" t="s">
        <v>123</v>
      </c>
      <c r="I118" s="118" t="s">
        <v>124</v>
      </c>
      <c r="J118" s="119" t="s">
        <v>109</v>
      </c>
      <c r="K118" s="120" t="s">
        <v>125</v>
      </c>
      <c r="L118" s="116"/>
      <c r="M118" s="60" t="s">
        <v>1</v>
      </c>
      <c r="N118" s="61" t="s">
        <v>43</v>
      </c>
      <c r="O118" s="61" t="s">
        <v>126</v>
      </c>
      <c r="P118" s="61" t="s">
        <v>127</v>
      </c>
      <c r="Q118" s="61" t="s">
        <v>128</v>
      </c>
      <c r="R118" s="61" t="s">
        <v>129</v>
      </c>
      <c r="S118" s="61" t="s">
        <v>130</v>
      </c>
      <c r="T118" s="62" t="s">
        <v>131</v>
      </c>
    </row>
    <row r="119" spans="2:65" s="1" customFormat="1" ht="22.8" customHeight="1">
      <c r="B119" s="30"/>
      <c r="C119" s="65" t="s">
        <v>110</v>
      </c>
      <c r="J119" s="121">
        <f>BK119</f>
        <v>0</v>
      </c>
      <c r="L119" s="30"/>
      <c r="M119" s="63"/>
      <c r="N119" s="54"/>
      <c r="O119" s="54"/>
      <c r="P119" s="122">
        <f>P120</f>
        <v>0</v>
      </c>
      <c r="Q119" s="54"/>
      <c r="R119" s="122">
        <f>R120</f>
        <v>1.8239368</v>
      </c>
      <c r="S119" s="54"/>
      <c r="T119" s="123">
        <f>T120</f>
        <v>0</v>
      </c>
      <c r="AT119" s="15" t="s">
        <v>78</v>
      </c>
      <c r="AU119" s="15" t="s">
        <v>111</v>
      </c>
      <c r="BK119" s="124">
        <f>BK120</f>
        <v>0</v>
      </c>
    </row>
    <row r="120" spans="2:65" s="11" customFormat="1" ht="25.95" customHeight="1">
      <c r="B120" s="125"/>
      <c r="D120" s="126" t="s">
        <v>78</v>
      </c>
      <c r="E120" s="127" t="s">
        <v>132</v>
      </c>
      <c r="F120" s="127" t="s">
        <v>250</v>
      </c>
      <c r="I120" s="128"/>
      <c r="J120" s="129">
        <f>BK120</f>
        <v>0</v>
      </c>
      <c r="L120" s="125"/>
      <c r="M120" s="130"/>
      <c r="P120" s="131">
        <f>P121+P126</f>
        <v>0</v>
      </c>
      <c r="R120" s="131">
        <f>R121+R126</f>
        <v>1.8239368</v>
      </c>
      <c r="T120" s="132">
        <f>T121+T126</f>
        <v>0</v>
      </c>
      <c r="AR120" s="126" t="s">
        <v>87</v>
      </c>
      <c r="AT120" s="133" t="s">
        <v>78</v>
      </c>
      <c r="AU120" s="133" t="s">
        <v>79</v>
      </c>
      <c r="AY120" s="126" t="s">
        <v>134</v>
      </c>
      <c r="BK120" s="134">
        <f>BK121+BK126</f>
        <v>0</v>
      </c>
    </row>
    <row r="121" spans="2:65" s="11" customFormat="1" ht="22.8" customHeight="1">
      <c r="B121" s="125"/>
      <c r="D121" s="126" t="s">
        <v>78</v>
      </c>
      <c r="E121" s="135" t="s">
        <v>251</v>
      </c>
      <c r="F121" s="135" t="s">
        <v>252</v>
      </c>
      <c r="I121" s="128"/>
      <c r="J121" s="136">
        <f>BK121</f>
        <v>0</v>
      </c>
      <c r="L121" s="125"/>
      <c r="M121" s="130"/>
      <c r="P121" s="131">
        <f>SUM(P122:P125)</f>
        <v>0</v>
      </c>
      <c r="R121" s="131">
        <f>SUM(R122:R125)</f>
        <v>0.85941800000000002</v>
      </c>
      <c r="T121" s="132">
        <f>SUM(T122:T125)</f>
        <v>0</v>
      </c>
      <c r="AR121" s="126" t="s">
        <v>142</v>
      </c>
      <c r="AT121" s="133" t="s">
        <v>78</v>
      </c>
      <c r="AU121" s="133" t="s">
        <v>87</v>
      </c>
      <c r="AY121" s="126" t="s">
        <v>134</v>
      </c>
      <c r="BK121" s="134">
        <f>SUM(BK122:BK125)</f>
        <v>0</v>
      </c>
    </row>
    <row r="122" spans="2:65" s="1" customFormat="1" ht="24.15" customHeight="1">
      <c r="B122" s="30"/>
      <c r="C122" s="137" t="s">
        <v>87</v>
      </c>
      <c r="D122" s="137" t="s">
        <v>137</v>
      </c>
      <c r="E122" s="138" t="s">
        <v>379</v>
      </c>
      <c r="F122" s="139" t="s">
        <v>380</v>
      </c>
      <c r="G122" s="140" t="s">
        <v>140</v>
      </c>
      <c r="H122" s="141">
        <v>109.48</v>
      </c>
      <c r="I122" s="142"/>
      <c r="J122" s="143">
        <f>ROUND(I122*H122,2)</f>
        <v>0</v>
      </c>
      <c r="K122" s="144"/>
      <c r="L122" s="30"/>
      <c r="M122" s="145" t="s">
        <v>1</v>
      </c>
      <c r="N122" s="146" t="s">
        <v>45</v>
      </c>
      <c r="P122" s="147">
        <f>O122*H122</f>
        <v>0</v>
      </c>
      <c r="Q122" s="147">
        <v>2.9999999999999997E-4</v>
      </c>
      <c r="R122" s="147">
        <f>Q122*H122</f>
        <v>3.2843999999999998E-2</v>
      </c>
      <c r="S122" s="147">
        <v>0</v>
      </c>
      <c r="T122" s="148">
        <f>S122*H122</f>
        <v>0</v>
      </c>
      <c r="AR122" s="149" t="s">
        <v>171</v>
      </c>
      <c r="AT122" s="149" t="s">
        <v>137</v>
      </c>
      <c r="AU122" s="149" t="s">
        <v>142</v>
      </c>
      <c r="AY122" s="15" t="s">
        <v>134</v>
      </c>
      <c r="BE122" s="150">
        <f>IF(N122="základná",J122,0)</f>
        <v>0</v>
      </c>
      <c r="BF122" s="150">
        <f>IF(N122="znížená",J122,0)</f>
        <v>0</v>
      </c>
      <c r="BG122" s="150">
        <f>IF(N122="zákl. prenesená",J122,0)</f>
        <v>0</v>
      </c>
      <c r="BH122" s="150">
        <f>IF(N122="zníž. prenesená",J122,0)</f>
        <v>0</v>
      </c>
      <c r="BI122" s="150">
        <f>IF(N122="nulová",J122,0)</f>
        <v>0</v>
      </c>
      <c r="BJ122" s="15" t="s">
        <v>142</v>
      </c>
      <c r="BK122" s="150">
        <f>ROUND(I122*H122,2)</f>
        <v>0</v>
      </c>
      <c r="BL122" s="15" t="s">
        <v>171</v>
      </c>
      <c r="BM122" s="149" t="s">
        <v>142</v>
      </c>
    </row>
    <row r="123" spans="2:65" s="1" customFormat="1" ht="37.799999999999997" customHeight="1">
      <c r="B123" s="30"/>
      <c r="C123" s="166" t="s">
        <v>142</v>
      </c>
      <c r="D123" s="166" t="s">
        <v>258</v>
      </c>
      <c r="E123" s="167" t="s">
        <v>381</v>
      </c>
      <c r="F123" s="168" t="s">
        <v>382</v>
      </c>
      <c r="G123" s="169" t="s">
        <v>140</v>
      </c>
      <c r="H123" s="170">
        <v>114.95399999999999</v>
      </c>
      <c r="I123" s="171"/>
      <c r="J123" s="172">
        <f>ROUND(I123*H123,2)</f>
        <v>0</v>
      </c>
      <c r="K123" s="173"/>
      <c r="L123" s="174"/>
      <c r="M123" s="175" t="s">
        <v>1</v>
      </c>
      <c r="N123" s="176" t="s">
        <v>45</v>
      </c>
      <c r="P123" s="147">
        <f>O123*H123</f>
        <v>0</v>
      </c>
      <c r="Q123" s="147">
        <v>6.0000000000000001E-3</v>
      </c>
      <c r="R123" s="147">
        <f>Q123*H123</f>
        <v>0.689724</v>
      </c>
      <c r="S123" s="147">
        <v>0</v>
      </c>
      <c r="T123" s="148">
        <f>S123*H123</f>
        <v>0</v>
      </c>
      <c r="AR123" s="149" t="s">
        <v>211</v>
      </c>
      <c r="AT123" s="149" t="s">
        <v>258</v>
      </c>
      <c r="AU123" s="149" t="s">
        <v>142</v>
      </c>
      <c r="AY123" s="15" t="s">
        <v>134</v>
      </c>
      <c r="BE123" s="150">
        <f>IF(N123="základná",J123,0)</f>
        <v>0</v>
      </c>
      <c r="BF123" s="150">
        <f>IF(N123="znížená",J123,0)</f>
        <v>0</v>
      </c>
      <c r="BG123" s="150">
        <f>IF(N123="zákl. prenesená",J123,0)</f>
        <v>0</v>
      </c>
      <c r="BH123" s="150">
        <f>IF(N123="zníž. prenesená",J123,0)</f>
        <v>0</v>
      </c>
      <c r="BI123" s="150">
        <f>IF(N123="nulová",J123,0)</f>
        <v>0</v>
      </c>
      <c r="BJ123" s="15" t="s">
        <v>142</v>
      </c>
      <c r="BK123" s="150">
        <f>ROUND(I123*H123,2)</f>
        <v>0</v>
      </c>
      <c r="BL123" s="15" t="s">
        <v>171</v>
      </c>
      <c r="BM123" s="149" t="s">
        <v>141</v>
      </c>
    </row>
    <row r="124" spans="2:65" s="1" customFormat="1" ht="21.75" customHeight="1">
      <c r="B124" s="30"/>
      <c r="C124" s="137" t="s">
        <v>145</v>
      </c>
      <c r="D124" s="137" t="s">
        <v>137</v>
      </c>
      <c r="E124" s="138" t="s">
        <v>383</v>
      </c>
      <c r="F124" s="139" t="s">
        <v>384</v>
      </c>
      <c r="G124" s="140" t="s">
        <v>140</v>
      </c>
      <c r="H124" s="141">
        <v>109.48</v>
      </c>
      <c r="I124" s="142"/>
      <c r="J124" s="143">
        <f>ROUND(I124*H124,2)</f>
        <v>0</v>
      </c>
      <c r="K124" s="144"/>
      <c r="L124" s="30"/>
      <c r="M124" s="145" t="s">
        <v>1</v>
      </c>
      <c r="N124" s="146" t="s">
        <v>45</v>
      </c>
      <c r="P124" s="147">
        <f>O124*H124</f>
        <v>0</v>
      </c>
      <c r="Q124" s="147">
        <v>1.25E-3</v>
      </c>
      <c r="R124" s="147">
        <f>Q124*H124</f>
        <v>0.13685</v>
      </c>
      <c r="S124" s="147">
        <v>0</v>
      </c>
      <c r="T124" s="148">
        <f>S124*H124</f>
        <v>0</v>
      </c>
      <c r="AR124" s="149" t="s">
        <v>171</v>
      </c>
      <c r="AT124" s="149" t="s">
        <v>137</v>
      </c>
      <c r="AU124" s="149" t="s">
        <v>142</v>
      </c>
      <c r="AY124" s="15" t="s">
        <v>134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5" t="s">
        <v>142</v>
      </c>
      <c r="BK124" s="150">
        <f>ROUND(I124*H124,2)</f>
        <v>0</v>
      </c>
      <c r="BL124" s="15" t="s">
        <v>171</v>
      </c>
      <c r="BM124" s="149" t="s">
        <v>135</v>
      </c>
    </row>
    <row r="125" spans="2:65" s="1" customFormat="1" ht="24.15" customHeight="1">
      <c r="B125" s="30"/>
      <c r="C125" s="137" t="s">
        <v>153</v>
      </c>
      <c r="D125" s="137" t="s">
        <v>137</v>
      </c>
      <c r="E125" s="138" t="s">
        <v>264</v>
      </c>
      <c r="F125" s="139" t="s">
        <v>265</v>
      </c>
      <c r="G125" s="140" t="s">
        <v>266</v>
      </c>
      <c r="H125" s="177"/>
      <c r="I125" s="142"/>
      <c r="J125" s="143">
        <f>ROUND(I125*H125,2)</f>
        <v>0</v>
      </c>
      <c r="K125" s="144"/>
      <c r="L125" s="30"/>
      <c r="M125" s="145" t="s">
        <v>1</v>
      </c>
      <c r="N125" s="146" t="s">
        <v>45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171</v>
      </c>
      <c r="AT125" s="149" t="s">
        <v>137</v>
      </c>
      <c r="AU125" s="149" t="s">
        <v>142</v>
      </c>
      <c r="AY125" s="15" t="s">
        <v>134</v>
      </c>
      <c r="BE125" s="150">
        <f>IF(N125="základná",J125,0)</f>
        <v>0</v>
      </c>
      <c r="BF125" s="150">
        <f>IF(N125="znížená",J125,0)</f>
        <v>0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5" t="s">
        <v>142</v>
      </c>
      <c r="BK125" s="150">
        <f>ROUND(I125*H125,2)</f>
        <v>0</v>
      </c>
      <c r="BL125" s="15" t="s">
        <v>171</v>
      </c>
      <c r="BM125" s="149" t="s">
        <v>385</v>
      </c>
    </row>
    <row r="126" spans="2:65" s="11" customFormat="1" ht="22.8" customHeight="1">
      <c r="B126" s="125"/>
      <c r="D126" s="126" t="s">
        <v>78</v>
      </c>
      <c r="E126" s="135" t="s">
        <v>386</v>
      </c>
      <c r="F126" s="135" t="s">
        <v>387</v>
      </c>
      <c r="I126" s="128"/>
      <c r="J126" s="136">
        <f>BK126</f>
        <v>0</v>
      </c>
      <c r="L126" s="125"/>
      <c r="M126" s="130"/>
      <c r="P126" s="131">
        <f>SUM(P127:P128)</f>
        <v>0</v>
      </c>
      <c r="R126" s="131">
        <f>SUM(R127:R128)</f>
        <v>0.96451880000000001</v>
      </c>
      <c r="T126" s="132">
        <f>SUM(T127:T128)</f>
        <v>0</v>
      </c>
      <c r="AR126" s="126" t="s">
        <v>142</v>
      </c>
      <c r="AT126" s="133" t="s">
        <v>78</v>
      </c>
      <c r="AU126" s="133" t="s">
        <v>87</v>
      </c>
      <c r="AY126" s="126" t="s">
        <v>134</v>
      </c>
      <c r="BK126" s="134">
        <f>SUM(BK127:BK128)</f>
        <v>0</v>
      </c>
    </row>
    <row r="127" spans="2:65" s="1" customFormat="1" ht="21.75" customHeight="1">
      <c r="B127" s="30"/>
      <c r="C127" s="137" t="s">
        <v>155</v>
      </c>
      <c r="D127" s="137" t="s">
        <v>137</v>
      </c>
      <c r="E127" s="138" t="s">
        <v>388</v>
      </c>
      <c r="F127" s="139" t="s">
        <v>389</v>
      </c>
      <c r="G127" s="140" t="s">
        <v>140</v>
      </c>
      <c r="H127" s="141">
        <v>109.48</v>
      </c>
      <c r="I127" s="142"/>
      <c r="J127" s="143">
        <f>ROUND(I127*H127,2)</f>
        <v>0</v>
      </c>
      <c r="K127" s="144"/>
      <c r="L127" s="30"/>
      <c r="M127" s="145" t="s">
        <v>1</v>
      </c>
      <c r="N127" s="146" t="s">
        <v>45</v>
      </c>
      <c r="P127" s="147">
        <f>O127*H127</f>
        <v>0</v>
      </c>
      <c r="Q127" s="147">
        <v>8.8100000000000001E-3</v>
      </c>
      <c r="R127" s="147">
        <f>Q127*H127</f>
        <v>0.96451880000000001</v>
      </c>
      <c r="S127" s="147">
        <v>0</v>
      </c>
      <c r="T127" s="148">
        <f>S127*H127</f>
        <v>0</v>
      </c>
      <c r="AR127" s="149" t="s">
        <v>171</v>
      </c>
      <c r="AT127" s="149" t="s">
        <v>137</v>
      </c>
      <c r="AU127" s="149" t="s">
        <v>142</v>
      </c>
      <c r="AY127" s="15" t="s">
        <v>134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5" t="s">
        <v>142</v>
      </c>
      <c r="BK127" s="150">
        <f>ROUND(I127*H127,2)</f>
        <v>0</v>
      </c>
      <c r="BL127" s="15" t="s">
        <v>171</v>
      </c>
      <c r="BM127" s="149" t="s">
        <v>158</v>
      </c>
    </row>
    <row r="128" spans="2:65" s="1" customFormat="1" ht="21.75" customHeight="1">
      <c r="B128" s="30"/>
      <c r="C128" s="137" t="s">
        <v>163</v>
      </c>
      <c r="D128" s="137" t="s">
        <v>137</v>
      </c>
      <c r="E128" s="138" t="s">
        <v>390</v>
      </c>
      <c r="F128" s="139" t="s">
        <v>391</v>
      </c>
      <c r="G128" s="140" t="s">
        <v>266</v>
      </c>
      <c r="H128" s="177"/>
      <c r="I128" s="142"/>
      <c r="J128" s="143">
        <f>ROUND(I128*H128,2)</f>
        <v>0</v>
      </c>
      <c r="K128" s="144"/>
      <c r="L128" s="30"/>
      <c r="M128" s="178" t="s">
        <v>1</v>
      </c>
      <c r="N128" s="179" t="s">
        <v>45</v>
      </c>
      <c r="O128" s="180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AR128" s="149" t="s">
        <v>171</v>
      </c>
      <c r="AT128" s="149" t="s">
        <v>137</v>
      </c>
      <c r="AU128" s="149" t="s">
        <v>142</v>
      </c>
      <c r="AY128" s="15" t="s">
        <v>134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5" t="s">
        <v>142</v>
      </c>
      <c r="BK128" s="150">
        <f>ROUND(I128*H128,2)</f>
        <v>0</v>
      </c>
      <c r="BL128" s="15" t="s">
        <v>171</v>
      </c>
      <c r="BM128" s="149" t="s">
        <v>392</v>
      </c>
    </row>
    <row r="129" spans="2:12" s="1" customFormat="1" ht="6.9" customHeight="1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30"/>
    </row>
  </sheetData>
  <sheetProtection algorithmName="SHA-512" hashValue="BDAxy9O1YLfPwm/SEzReH/nl1HH/3aBUF6j38SWPTgkaBNOpR+awJ2CX1jZAabxJKJ4JEE+VLJu3BVJEpnzcGQ==" saltValue="TkVWdVAYy7jJqPRdWJ7PTVr4+J0rCkGak2UvatRzyZ2jTjzbgG5b56R+JiMV9vu1uUdOMQnHKTfqTpbD42KjpQ==" spinCount="100000" sheet="1" objects="1" scenarios="1" formatColumns="0" formatRows="0" autoFilter="0"/>
  <autoFilter ref="C118:K128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97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393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ROUND(J125,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ROUND((SUM(BE125:BE169)),  2)</f>
        <v>0</v>
      </c>
      <c r="G33" s="93"/>
      <c r="H33" s="93"/>
      <c r="I33" s="94">
        <v>0.2</v>
      </c>
      <c r="J33" s="92">
        <f>ROUND(((SUM(BE125:BE169))*I33),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ROUND((SUM(BF125:BF169)),  2)</f>
        <v>0</v>
      </c>
      <c r="G34" s="93"/>
      <c r="H34" s="93"/>
      <c r="I34" s="94">
        <v>0.2</v>
      </c>
      <c r="J34" s="92">
        <f>ROUND(((SUM(BF125:BF169))*I34),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ROUND((SUM(BG125:BG169)),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ROUND((SUM(BH125:BH169)),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ROUND((SUM(BI125:BI169)),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04 - Výmena okien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J125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112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2:12" s="9" customFormat="1" ht="19.95" hidden="1" customHeight="1">
      <c r="B98" s="112"/>
      <c r="D98" s="113" t="s">
        <v>394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2:12" s="9" customFormat="1" ht="19.95" hidden="1" customHeight="1">
      <c r="B99" s="112"/>
      <c r="D99" s="113" t="s">
        <v>283</v>
      </c>
      <c r="E99" s="114"/>
      <c r="F99" s="114"/>
      <c r="G99" s="114"/>
      <c r="H99" s="114"/>
      <c r="I99" s="114"/>
      <c r="J99" s="115">
        <f>J133</f>
        <v>0</v>
      </c>
      <c r="L99" s="112"/>
    </row>
    <row r="100" spans="2:12" s="9" customFormat="1" ht="19.95" hidden="1" customHeight="1">
      <c r="B100" s="112"/>
      <c r="D100" s="113" t="s">
        <v>117</v>
      </c>
      <c r="E100" s="114"/>
      <c r="F100" s="114"/>
      <c r="G100" s="114"/>
      <c r="H100" s="114"/>
      <c r="I100" s="114"/>
      <c r="J100" s="115">
        <f>J145</f>
        <v>0</v>
      </c>
      <c r="L100" s="112"/>
    </row>
    <row r="101" spans="2:12" s="9" customFormat="1" ht="19.95" hidden="1" customHeight="1">
      <c r="B101" s="112"/>
      <c r="D101" s="113" t="s">
        <v>395</v>
      </c>
      <c r="E101" s="114"/>
      <c r="F101" s="114"/>
      <c r="G101" s="114"/>
      <c r="H101" s="114"/>
      <c r="I101" s="114"/>
      <c r="J101" s="115">
        <f>J150</f>
        <v>0</v>
      </c>
      <c r="L101" s="112"/>
    </row>
    <row r="102" spans="2:12" s="8" customFormat="1" ht="24.9" hidden="1" customHeight="1">
      <c r="B102" s="108"/>
      <c r="D102" s="109" t="s">
        <v>396</v>
      </c>
      <c r="E102" s="110"/>
      <c r="F102" s="110"/>
      <c r="G102" s="110"/>
      <c r="H102" s="110"/>
      <c r="I102" s="110"/>
      <c r="J102" s="111">
        <f>J161</f>
        <v>0</v>
      </c>
      <c r="L102" s="108"/>
    </row>
    <row r="103" spans="2:12" s="9" customFormat="1" ht="19.95" hidden="1" customHeight="1">
      <c r="B103" s="112"/>
      <c r="D103" s="113" t="s">
        <v>397</v>
      </c>
      <c r="E103" s="114"/>
      <c r="F103" s="114"/>
      <c r="G103" s="114"/>
      <c r="H103" s="114"/>
      <c r="I103" s="114"/>
      <c r="J103" s="115">
        <f>J162</f>
        <v>0</v>
      </c>
      <c r="L103" s="112"/>
    </row>
    <row r="104" spans="2:12" s="8" customFormat="1" ht="24.9" hidden="1" customHeight="1">
      <c r="B104" s="108"/>
      <c r="D104" s="109" t="s">
        <v>398</v>
      </c>
      <c r="E104" s="110"/>
      <c r="F104" s="110"/>
      <c r="G104" s="110"/>
      <c r="H104" s="110"/>
      <c r="I104" s="110"/>
      <c r="J104" s="111">
        <f>J165</f>
        <v>0</v>
      </c>
      <c r="L104" s="108"/>
    </row>
    <row r="105" spans="2:12" s="9" customFormat="1" ht="19.95" hidden="1" customHeight="1">
      <c r="B105" s="112"/>
      <c r="D105" s="113" t="s">
        <v>399</v>
      </c>
      <c r="E105" s="114"/>
      <c r="F105" s="114"/>
      <c r="G105" s="114"/>
      <c r="H105" s="114"/>
      <c r="I105" s="114"/>
      <c r="J105" s="115">
        <f>J166</f>
        <v>0</v>
      </c>
      <c r="L105" s="112"/>
    </row>
    <row r="106" spans="2:12" s="1" customFormat="1" ht="21.75" hidden="1" customHeight="1">
      <c r="B106" s="30"/>
      <c r="L106" s="30"/>
    </row>
    <row r="107" spans="2:12" s="1" customFormat="1" ht="6.9" hidden="1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0"/>
    </row>
    <row r="108" spans="2:12" ht="10.199999999999999" hidden="1"/>
    <row r="109" spans="2:12" ht="10.199999999999999" hidden="1"/>
    <row r="110" spans="2:12" ht="10.199999999999999" hidden="1"/>
    <row r="111" spans="2:12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0"/>
    </row>
    <row r="112" spans="2:12" s="1" customFormat="1" ht="24.9" customHeight="1">
      <c r="B112" s="30"/>
      <c r="C112" s="19" t="s">
        <v>120</v>
      </c>
      <c r="L112" s="30"/>
    </row>
    <row r="113" spans="2:65" s="1" customFormat="1" ht="6.9" customHeight="1">
      <c r="B113" s="30"/>
      <c r="L113" s="30"/>
    </row>
    <row r="114" spans="2:65" s="1" customFormat="1" ht="12" customHeight="1">
      <c r="B114" s="30"/>
      <c r="C114" s="25" t="s">
        <v>15</v>
      </c>
      <c r="L114" s="30"/>
    </row>
    <row r="115" spans="2:65" s="1" customFormat="1" ht="16.5" customHeight="1">
      <c r="B115" s="30"/>
      <c r="E115" s="224" t="str">
        <f>E7</f>
        <v>Skalica, Strážnická 2  - Zateplenie časti požiarnej zbrojnice</v>
      </c>
      <c r="F115" s="225"/>
      <c r="G115" s="225"/>
      <c r="H115" s="225"/>
      <c r="L115" s="30"/>
    </row>
    <row r="116" spans="2:65" s="1" customFormat="1" ht="12" customHeight="1">
      <c r="B116" s="30"/>
      <c r="C116" s="25" t="s">
        <v>105</v>
      </c>
      <c r="L116" s="30"/>
    </row>
    <row r="117" spans="2:65" s="1" customFormat="1" ht="16.5" customHeight="1">
      <c r="B117" s="30"/>
      <c r="E117" s="183" t="str">
        <f>E9</f>
        <v>SO 04 - Výmena okien</v>
      </c>
      <c r="F117" s="226"/>
      <c r="G117" s="226"/>
      <c r="H117" s="226"/>
      <c r="L117" s="30"/>
    </row>
    <row r="118" spans="2:65" s="1" customFormat="1" ht="6.9" customHeight="1">
      <c r="B118" s="30"/>
      <c r="L118" s="30"/>
    </row>
    <row r="119" spans="2:65" s="1" customFormat="1" ht="12" customHeight="1">
      <c r="B119" s="30"/>
      <c r="C119" s="25" t="s">
        <v>19</v>
      </c>
      <c r="F119" s="23" t="str">
        <f>F12</f>
        <v>Skalica</v>
      </c>
      <c r="I119" s="25" t="s">
        <v>21</v>
      </c>
      <c r="J119" s="53" t="str">
        <f>IF(J12="","",J12)</f>
        <v>20. 12. 2022</v>
      </c>
      <c r="L119" s="30"/>
    </row>
    <row r="120" spans="2:65" s="1" customFormat="1" ht="6.9" customHeight="1">
      <c r="B120" s="30"/>
      <c r="L120" s="30"/>
    </row>
    <row r="121" spans="2:65" s="1" customFormat="1" ht="25.65" customHeight="1">
      <c r="B121" s="30"/>
      <c r="C121" s="25" t="s">
        <v>23</v>
      </c>
      <c r="F121" s="23" t="str">
        <f>E15</f>
        <v>Mesto Skalica</v>
      </c>
      <c r="I121" s="25" t="s">
        <v>31</v>
      </c>
      <c r="J121" s="28" t="str">
        <f>E21</f>
        <v>Ing. Šantavý Rudolf, aut.ing.,</v>
      </c>
      <c r="L121" s="30"/>
    </row>
    <row r="122" spans="2:65" s="1" customFormat="1" ht="15.15" customHeight="1">
      <c r="B122" s="30"/>
      <c r="C122" s="25" t="s">
        <v>29</v>
      </c>
      <c r="F122" s="23" t="str">
        <f>IF(E18="","",E18)</f>
        <v>Vyplň údaj</v>
      </c>
      <c r="I122" s="25" t="s">
        <v>36</v>
      </c>
      <c r="J122" s="28" t="str">
        <f>E24</f>
        <v>Ing. Učník Michal</v>
      </c>
      <c r="L122" s="30"/>
    </row>
    <row r="123" spans="2:65" s="1" customFormat="1" ht="10.35" customHeight="1">
      <c r="B123" s="30"/>
      <c r="L123" s="30"/>
    </row>
    <row r="124" spans="2:65" s="10" customFormat="1" ht="29.25" customHeight="1">
      <c r="B124" s="116"/>
      <c r="C124" s="117" t="s">
        <v>121</v>
      </c>
      <c r="D124" s="118" t="s">
        <v>64</v>
      </c>
      <c r="E124" s="118" t="s">
        <v>60</v>
      </c>
      <c r="F124" s="118" t="s">
        <v>61</v>
      </c>
      <c r="G124" s="118" t="s">
        <v>122</v>
      </c>
      <c r="H124" s="118" t="s">
        <v>123</v>
      </c>
      <c r="I124" s="118" t="s">
        <v>124</v>
      </c>
      <c r="J124" s="119" t="s">
        <v>109</v>
      </c>
      <c r="K124" s="120" t="s">
        <v>125</v>
      </c>
      <c r="L124" s="116"/>
      <c r="M124" s="60" t="s">
        <v>1</v>
      </c>
      <c r="N124" s="61" t="s">
        <v>43</v>
      </c>
      <c r="O124" s="61" t="s">
        <v>126</v>
      </c>
      <c r="P124" s="61" t="s">
        <v>127</v>
      </c>
      <c r="Q124" s="61" t="s">
        <v>128</v>
      </c>
      <c r="R124" s="61" t="s">
        <v>129</v>
      </c>
      <c r="S124" s="61" t="s">
        <v>130</v>
      </c>
      <c r="T124" s="62" t="s">
        <v>131</v>
      </c>
    </row>
    <row r="125" spans="2:65" s="1" customFormat="1" ht="22.8" customHeight="1">
      <c r="B125" s="30"/>
      <c r="C125" s="65" t="s">
        <v>110</v>
      </c>
      <c r="J125" s="121">
        <f>BK125</f>
        <v>0</v>
      </c>
      <c r="L125" s="30"/>
      <c r="M125" s="63"/>
      <c r="N125" s="54"/>
      <c r="O125" s="54"/>
      <c r="P125" s="122">
        <f>P126+P161+P165</f>
        <v>0</v>
      </c>
      <c r="Q125" s="54"/>
      <c r="R125" s="122">
        <f>R126+R161+R165</f>
        <v>1.0169189999999999</v>
      </c>
      <c r="S125" s="54"/>
      <c r="T125" s="123">
        <f>T126+T161+T165</f>
        <v>3.0049950000000001</v>
      </c>
      <c r="AT125" s="15" t="s">
        <v>78</v>
      </c>
      <c r="AU125" s="15" t="s">
        <v>111</v>
      </c>
      <c r="BK125" s="124">
        <f>BK126+BK161+BK165</f>
        <v>0</v>
      </c>
    </row>
    <row r="126" spans="2:65" s="11" customFormat="1" ht="25.95" customHeight="1">
      <c r="B126" s="125"/>
      <c r="D126" s="126" t="s">
        <v>78</v>
      </c>
      <c r="E126" s="127" t="s">
        <v>132</v>
      </c>
      <c r="F126" s="127" t="s">
        <v>133</v>
      </c>
      <c r="I126" s="128"/>
      <c r="J126" s="129">
        <f>BK126</f>
        <v>0</v>
      </c>
      <c r="L126" s="125"/>
      <c r="M126" s="130"/>
      <c r="P126" s="131">
        <f>P127+P133+P145+P150</f>
        <v>0</v>
      </c>
      <c r="R126" s="131">
        <f>R127+R133+R145+R150</f>
        <v>1.0065849</v>
      </c>
      <c r="T126" s="132">
        <f>T127+T133+T145+T150</f>
        <v>2.9239950000000001</v>
      </c>
      <c r="AR126" s="126" t="s">
        <v>87</v>
      </c>
      <c r="AT126" s="133" t="s">
        <v>78</v>
      </c>
      <c r="AU126" s="133" t="s">
        <v>79</v>
      </c>
      <c r="AY126" s="126" t="s">
        <v>134</v>
      </c>
      <c r="BK126" s="134">
        <f>BK127+BK133+BK145+BK150</f>
        <v>0</v>
      </c>
    </row>
    <row r="127" spans="2:65" s="11" customFormat="1" ht="22.8" customHeight="1">
      <c r="B127" s="125"/>
      <c r="D127" s="126" t="s">
        <v>78</v>
      </c>
      <c r="E127" s="135" t="s">
        <v>135</v>
      </c>
      <c r="F127" s="135" t="s">
        <v>400</v>
      </c>
      <c r="I127" s="128"/>
      <c r="J127" s="136">
        <f>BK127</f>
        <v>0</v>
      </c>
      <c r="L127" s="125"/>
      <c r="M127" s="130"/>
      <c r="P127" s="131">
        <f>SUM(P128:P132)</f>
        <v>0</v>
      </c>
      <c r="R127" s="131">
        <f>SUM(R128:R132)</f>
        <v>0.39903600000000006</v>
      </c>
      <c r="T127" s="132">
        <f>SUM(T128:T132)</f>
        <v>0</v>
      </c>
      <c r="AR127" s="126" t="s">
        <v>87</v>
      </c>
      <c r="AT127" s="133" t="s">
        <v>78</v>
      </c>
      <c r="AU127" s="133" t="s">
        <v>87</v>
      </c>
      <c r="AY127" s="126" t="s">
        <v>134</v>
      </c>
      <c r="BK127" s="134">
        <f>SUM(BK128:BK132)</f>
        <v>0</v>
      </c>
    </row>
    <row r="128" spans="2:65" s="1" customFormat="1" ht="24.15" customHeight="1">
      <c r="B128" s="30"/>
      <c r="C128" s="137" t="s">
        <v>203</v>
      </c>
      <c r="D128" s="137" t="s">
        <v>137</v>
      </c>
      <c r="E128" s="138" t="s">
        <v>401</v>
      </c>
      <c r="F128" s="139" t="s">
        <v>402</v>
      </c>
      <c r="G128" s="140" t="s">
        <v>140</v>
      </c>
      <c r="H128" s="141">
        <v>27.195</v>
      </c>
      <c r="I128" s="142"/>
      <c r="J128" s="143">
        <f>ROUND(I128*H128,2)</f>
        <v>0</v>
      </c>
      <c r="K128" s="144"/>
      <c r="L128" s="30"/>
      <c r="M128" s="145" t="s">
        <v>1</v>
      </c>
      <c r="N128" s="146" t="s">
        <v>45</v>
      </c>
      <c r="P128" s="147">
        <f>O128*H128</f>
        <v>0</v>
      </c>
      <c r="Q128" s="147">
        <v>5.5999999999999999E-3</v>
      </c>
      <c r="R128" s="147">
        <f>Q128*H128</f>
        <v>0.15229200000000001</v>
      </c>
      <c r="S128" s="147">
        <v>0</v>
      </c>
      <c r="T128" s="148">
        <f>S128*H128</f>
        <v>0</v>
      </c>
      <c r="AR128" s="149" t="s">
        <v>141</v>
      </c>
      <c r="AT128" s="149" t="s">
        <v>137</v>
      </c>
      <c r="AU128" s="149" t="s">
        <v>142</v>
      </c>
      <c r="AY128" s="15" t="s">
        <v>134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5" t="s">
        <v>142</v>
      </c>
      <c r="BK128" s="150">
        <f>ROUND(I128*H128,2)</f>
        <v>0</v>
      </c>
      <c r="BL128" s="15" t="s">
        <v>141</v>
      </c>
      <c r="BM128" s="149" t="s">
        <v>403</v>
      </c>
    </row>
    <row r="129" spans="2:65" s="12" customFormat="1" ht="10.199999999999999">
      <c r="B129" s="151"/>
      <c r="D129" s="152" t="s">
        <v>148</v>
      </c>
      <c r="E129" s="153" t="s">
        <v>1</v>
      </c>
      <c r="F129" s="154" t="s">
        <v>404</v>
      </c>
      <c r="H129" s="155">
        <v>23.555</v>
      </c>
      <c r="I129" s="156"/>
      <c r="L129" s="151"/>
      <c r="M129" s="157"/>
      <c r="T129" s="158"/>
      <c r="AT129" s="153" t="s">
        <v>148</v>
      </c>
      <c r="AU129" s="153" t="s">
        <v>142</v>
      </c>
      <c r="AV129" s="12" t="s">
        <v>142</v>
      </c>
      <c r="AW129" s="12" t="s">
        <v>35</v>
      </c>
      <c r="AX129" s="12" t="s">
        <v>79</v>
      </c>
      <c r="AY129" s="153" t="s">
        <v>134</v>
      </c>
    </row>
    <row r="130" spans="2:65" s="12" customFormat="1" ht="10.199999999999999">
      <c r="B130" s="151"/>
      <c r="D130" s="152" t="s">
        <v>148</v>
      </c>
      <c r="E130" s="153" t="s">
        <v>1</v>
      </c>
      <c r="F130" s="154" t="s">
        <v>405</v>
      </c>
      <c r="H130" s="155">
        <v>3.64</v>
      </c>
      <c r="I130" s="156"/>
      <c r="L130" s="151"/>
      <c r="M130" s="157"/>
      <c r="T130" s="158"/>
      <c r="AT130" s="153" t="s">
        <v>148</v>
      </c>
      <c r="AU130" s="153" t="s">
        <v>142</v>
      </c>
      <c r="AV130" s="12" t="s">
        <v>142</v>
      </c>
      <c r="AW130" s="12" t="s">
        <v>35</v>
      </c>
      <c r="AX130" s="12" t="s">
        <v>79</v>
      </c>
      <c r="AY130" s="153" t="s">
        <v>134</v>
      </c>
    </row>
    <row r="131" spans="2:65" s="13" customFormat="1" ht="10.199999999999999">
      <c r="B131" s="159"/>
      <c r="D131" s="152" t="s">
        <v>148</v>
      </c>
      <c r="E131" s="160" t="s">
        <v>1</v>
      </c>
      <c r="F131" s="161" t="s">
        <v>150</v>
      </c>
      <c r="H131" s="162">
        <v>27.195</v>
      </c>
      <c r="I131" s="163"/>
      <c r="L131" s="159"/>
      <c r="M131" s="164"/>
      <c r="T131" s="165"/>
      <c r="AT131" s="160" t="s">
        <v>148</v>
      </c>
      <c r="AU131" s="160" t="s">
        <v>142</v>
      </c>
      <c r="AV131" s="13" t="s">
        <v>141</v>
      </c>
      <c r="AW131" s="13" t="s">
        <v>35</v>
      </c>
      <c r="AX131" s="13" t="s">
        <v>87</v>
      </c>
      <c r="AY131" s="160" t="s">
        <v>134</v>
      </c>
    </row>
    <row r="132" spans="2:65" s="1" customFormat="1" ht="33" customHeight="1">
      <c r="B132" s="30"/>
      <c r="C132" s="137" t="s">
        <v>87</v>
      </c>
      <c r="D132" s="137" t="s">
        <v>137</v>
      </c>
      <c r="E132" s="138" t="s">
        <v>406</v>
      </c>
      <c r="F132" s="139" t="s">
        <v>407</v>
      </c>
      <c r="G132" s="140" t="s">
        <v>202</v>
      </c>
      <c r="H132" s="141">
        <v>27.6</v>
      </c>
      <c r="I132" s="142"/>
      <c r="J132" s="143">
        <f>ROUND(I132*H132,2)</f>
        <v>0</v>
      </c>
      <c r="K132" s="144"/>
      <c r="L132" s="30"/>
      <c r="M132" s="145" t="s">
        <v>1</v>
      </c>
      <c r="N132" s="146" t="s">
        <v>45</v>
      </c>
      <c r="P132" s="147">
        <f>O132*H132</f>
        <v>0</v>
      </c>
      <c r="Q132" s="147">
        <v>8.94E-3</v>
      </c>
      <c r="R132" s="147">
        <f>Q132*H132</f>
        <v>0.24674400000000002</v>
      </c>
      <c r="S132" s="147">
        <v>0</v>
      </c>
      <c r="T132" s="148">
        <f>S132*H132</f>
        <v>0</v>
      </c>
      <c r="AR132" s="149" t="s">
        <v>141</v>
      </c>
      <c r="AT132" s="149" t="s">
        <v>137</v>
      </c>
      <c r="AU132" s="149" t="s">
        <v>142</v>
      </c>
      <c r="AY132" s="15" t="s">
        <v>134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5" t="s">
        <v>142</v>
      </c>
      <c r="BK132" s="150">
        <f>ROUND(I132*H132,2)</f>
        <v>0</v>
      </c>
      <c r="BL132" s="15" t="s">
        <v>141</v>
      </c>
      <c r="BM132" s="149" t="s">
        <v>408</v>
      </c>
    </row>
    <row r="133" spans="2:65" s="11" customFormat="1" ht="22.8" customHeight="1">
      <c r="B133" s="125"/>
      <c r="D133" s="126" t="s">
        <v>78</v>
      </c>
      <c r="E133" s="135" t="s">
        <v>175</v>
      </c>
      <c r="F133" s="135" t="s">
        <v>285</v>
      </c>
      <c r="I133" s="128"/>
      <c r="J133" s="136">
        <f>BK133</f>
        <v>0</v>
      </c>
      <c r="L133" s="125"/>
      <c r="M133" s="130"/>
      <c r="P133" s="131">
        <f>SUM(P134:P144)</f>
        <v>0</v>
      </c>
      <c r="R133" s="131">
        <f>SUM(R134:R144)</f>
        <v>1.3328999999999999E-3</v>
      </c>
      <c r="T133" s="132">
        <f>SUM(T134:T144)</f>
        <v>0</v>
      </c>
      <c r="AR133" s="126" t="s">
        <v>87</v>
      </c>
      <c r="AT133" s="133" t="s">
        <v>78</v>
      </c>
      <c r="AU133" s="133" t="s">
        <v>87</v>
      </c>
      <c r="AY133" s="126" t="s">
        <v>134</v>
      </c>
      <c r="BK133" s="134">
        <f>SUM(BK134:BK144)</f>
        <v>0</v>
      </c>
    </row>
    <row r="134" spans="2:65" s="1" customFormat="1" ht="24.15" customHeight="1">
      <c r="B134" s="30"/>
      <c r="C134" s="137" t="s">
        <v>142</v>
      </c>
      <c r="D134" s="137" t="s">
        <v>137</v>
      </c>
      <c r="E134" s="138" t="s">
        <v>409</v>
      </c>
      <c r="F134" s="139" t="s">
        <v>410</v>
      </c>
      <c r="G134" s="140" t="s">
        <v>140</v>
      </c>
      <c r="H134" s="141">
        <v>44.43</v>
      </c>
      <c r="I134" s="142"/>
      <c r="J134" s="143">
        <f>ROUND(I134*H134,2)</f>
        <v>0</v>
      </c>
      <c r="K134" s="144"/>
      <c r="L134" s="30"/>
      <c r="M134" s="145" t="s">
        <v>1</v>
      </c>
      <c r="N134" s="146" t="s">
        <v>45</v>
      </c>
      <c r="P134" s="147">
        <f>O134*H134</f>
        <v>0</v>
      </c>
      <c r="Q134" s="147">
        <v>3.0000000000000001E-5</v>
      </c>
      <c r="R134" s="147">
        <f>Q134*H134</f>
        <v>1.3328999999999999E-3</v>
      </c>
      <c r="S134" s="147">
        <v>0</v>
      </c>
      <c r="T134" s="148">
        <f>S134*H134</f>
        <v>0</v>
      </c>
      <c r="AR134" s="149" t="s">
        <v>141</v>
      </c>
      <c r="AT134" s="149" t="s">
        <v>137</v>
      </c>
      <c r="AU134" s="149" t="s">
        <v>142</v>
      </c>
      <c r="AY134" s="15" t="s">
        <v>134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5" t="s">
        <v>142</v>
      </c>
      <c r="BK134" s="150">
        <f>ROUND(I134*H134,2)</f>
        <v>0</v>
      </c>
      <c r="BL134" s="15" t="s">
        <v>141</v>
      </c>
      <c r="BM134" s="149" t="s">
        <v>411</v>
      </c>
    </row>
    <row r="135" spans="2:65" s="1" customFormat="1" ht="24.15" customHeight="1">
      <c r="B135" s="30"/>
      <c r="C135" s="137" t="s">
        <v>145</v>
      </c>
      <c r="D135" s="137" t="s">
        <v>137</v>
      </c>
      <c r="E135" s="138" t="s">
        <v>286</v>
      </c>
      <c r="F135" s="139" t="s">
        <v>287</v>
      </c>
      <c r="G135" s="140" t="s">
        <v>229</v>
      </c>
      <c r="H135" s="141">
        <v>2.9239999999999999</v>
      </c>
      <c r="I135" s="142"/>
      <c r="J135" s="143">
        <f>ROUND(I135*H135,2)</f>
        <v>0</v>
      </c>
      <c r="K135" s="144"/>
      <c r="L135" s="30"/>
      <c r="M135" s="145" t="s">
        <v>1</v>
      </c>
      <c r="N135" s="146" t="s">
        <v>45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141</v>
      </c>
      <c r="AT135" s="149" t="s">
        <v>137</v>
      </c>
      <c r="AU135" s="149" t="s">
        <v>142</v>
      </c>
      <c r="AY135" s="15" t="s">
        <v>134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5" t="s">
        <v>142</v>
      </c>
      <c r="BK135" s="150">
        <f>ROUND(I135*H135,2)</f>
        <v>0</v>
      </c>
      <c r="BL135" s="15" t="s">
        <v>141</v>
      </c>
      <c r="BM135" s="149" t="s">
        <v>412</v>
      </c>
    </row>
    <row r="136" spans="2:65" s="1" customFormat="1" ht="21.75" customHeight="1">
      <c r="B136" s="30"/>
      <c r="C136" s="137" t="s">
        <v>141</v>
      </c>
      <c r="D136" s="137" t="s">
        <v>137</v>
      </c>
      <c r="E136" s="138" t="s">
        <v>227</v>
      </c>
      <c r="F136" s="139" t="s">
        <v>228</v>
      </c>
      <c r="G136" s="140" t="s">
        <v>229</v>
      </c>
      <c r="H136" s="141">
        <v>2.9239999999999999</v>
      </c>
      <c r="I136" s="142"/>
      <c r="J136" s="143">
        <f>ROUND(I136*H136,2)</f>
        <v>0</v>
      </c>
      <c r="K136" s="144"/>
      <c r="L136" s="30"/>
      <c r="M136" s="145" t="s">
        <v>1</v>
      </c>
      <c r="N136" s="146" t="s">
        <v>45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141</v>
      </c>
      <c r="AT136" s="149" t="s">
        <v>137</v>
      </c>
      <c r="AU136" s="149" t="s">
        <v>142</v>
      </c>
      <c r="AY136" s="15" t="s">
        <v>134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5" t="s">
        <v>142</v>
      </c>
      <c r="BK136" s="150">
        <f>ROUND(I136*H136,2)</f>
        <v>0</v>
      </c>
      <c r="BL136" s="15" t="s">
        <v>141</v>
      </c>
      <c r="BM136" s="149" t="s">
        <v>413</v>
      </c>
    </row>
    <row r="137" spans="2:65" s="1" customFormat="1" ht="24.15" customHeight="1">
      <c r="B137" s="30"/>
      <c r="C137" s="137" t="s">
        <v>155</v>
      </c>
      <c r="D137" s="137" t="s">
        <v>137</v>
      </c>
      <c r="E137" s="138" t="s">
        <v>232</v>
      </c>
      <c r="F137" s="139" t="s">
        <v>233</v>
      </c>
      <c r="G137" s="140" t="s">
        <v>229</v>
      </c>
      <c r="H137" s="141">
        <v>17.544</v>
      </c>
      <c r="I137" s="142"/>
      <c r="J137" s="143">
        <f>ROUND(I137*H137,2)</f>
        <v>0</v>
      </c>
      <c r="K137" s="144"/>
      <c r="L137" s="30"/>
      <c r="M137" s="145" t="s">
        <v>1</v>
      </c>
      <c r="N137" s="146" t="s">
        <v>45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141</v>
      </c>
      <c r="AT137" s="149" t="s">
        <v>137</v>
      </c>
      <c r="AU137" s="149" t="s">
        <v>142</v>
      </c>
      <c r="AY137" s="15" t="s">
        <v>134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5" t="s">
        <v>142</v>
      </c>
      <c r="BK137" s="150">
        <f>ROUND(I137*H137,2)</f>
        <v>0</v>
      </c>
      <c r="BL137" s="15" t="s">
        <v>141</v>
      </c>
      <c r="BM137" s="149" t="s">
        <v>414</v>
      </c>
    </row>
    <row r="138" spans="2:65" s="12" customFormat="1" ht="10.199999999999999">
      <c r="B138" s="151"/>
      <c r="D138" s="152" t="s">
        <v>148</v>
      </c>
      <c r="E138" s="153" t="s">
        <v>1</v>
      </c>
      <c r="F138" s="154" t="s">
        <v>415</v>
      </c>
      <c r="H138" s="155">
        <v>17.544</v>
      </c>
      <c r="I138" s="156"/>
      <c r="L138" s="151"/>
      <c r="M138" s="157"/>
      <c r="T138" s="158"/>
      <c r="AT138" s="153" t="s">
        <v>148</v>
      </c>
      <c r="AU138" s="153" t="s">
        <v>142</v>
      </c>
      <c r="AV138" s="12" t="s">
        <v>142</v>
      </c>
      <c r="AW138" s="12" t="s">
        <v>35</v>
      </c>
      <c r="AX138" s="12" t="s">
        <v>87</v>
      </c>
      <c r="AY138" s="153" t="s">
        <v>134</v>
      </c>
    </row>
    <row r="139" spans="2:65" s="1" customFormat="1" ht="24.15" customHeight="1">
      <c r="B139" s="30"/>
      <c r="C139" s="137" t="s">
        <v>135</v>
      </c>
      <c r="D139" s="137" t="s">
        <v>137</v>
      </c>
      <c r="E139" s="138" t="s">
        <v>416</v>
      </c>
      <c r="F139" s="139" t="s">
        <v>417</v>
      </c>
      <c r="G139" s="140" t="s">
        <v>229</v>
      </c>
      <c r="H139" s="141">
        <v>2.9239999999999999</v>
      </c>
      <c r="I139" s="142"/>
      <c r="J139" s="143">
        <f>ROUND(I139*H139,2)</f>
        <v>0</v>
      </c>
      <c r="K139" s="144"/>
      <c r="L139" s="30"/>
      <c r="M139" s="145" t="s">
        <v>1</v>
      </c>
      <c r="N139" s="146" t="s">
        <v>45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141</v>
      </c>
      <c r="AT139" s="149" t="s">
        <v>137</v>
      </c>
      <c r="AU139" s="149" t="s">
        <v>142</v>
      </c>
      <c r="AY139" s="15" t="s">
        <v>134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5" t="s">
        <v>142</v>
      </c>
      <c r="BK139" s="150">
        <f>ROUND(I139*H139,2)</f>
        <v>0</v>
      </c>
      <c r="BL139" s="15" t="s">
        <v>141</v>
      </c>
      <c r="BM139" s="149" t="s">
        <v>418</v>
      </c>
    </row>
    <row r="140" spans="2:65" s="1" customFormat="1" ht="24.15" customHeight="1">
      <c r="B140" s="30"/>
      <c r="C140" s="137" t="s">
        <v>163</v>
      </c>
      <c r="D140" s="137" t="s">
        <v>137</v>
      </c>
      <c r="E140" s="138" t="s">
        <v>419</v>
      </c>
      <c r="F140" s="139" t="s">
        <v>420</v>
      </c>
      <c r="G140" s="140" t="s">
        <v>229</v>
      </c>
      <c r="H140" s="141">
        <v>11.696</v>
      </c>
      <c r="I140" s="142"/>
      <c r="J140" s="143">
        <f>ROUND(I140*H140,2)</f>
        <v>0</v>
      </c>
      <c r="K140" s="144"/>
      <c r="L140" s="30"/>
      <c r="M140" s="145" t="s">
        <v>1</v>
      </c>
      <c r="N140" s="146" t="s">
        <v>45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141</v>
      </c>
      <c r="AT140" s="149" t="s">
        <v>137</v>
      </c>
      <c r="AU140" s="149" t="s">
        <v>142</v>
      </c>
      <c r="AY140" s="15" t="s">
        <v>134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5" t="s">
        <v>142</v>
      </c>
      <c r="BK140" s="150">
        <f>ROUND(I140*H140,2)</f>
        <v>0</v>
      </c>
      <c r="BL140" s="15" t="s">
        <v>141</v>
      </c>
      <c r="BM140" s="149" t="s">
        <v>421</v>
      </c>
    </row>
    <row r="141" spans="2:65" s="12" customFormat="1" ht="10.199999999999999">
      <c r="B141" s="151"/>
      <c r="D141" s="152" t="s">
        <v>148</v>
      </c>
      <c r="E141" s="153" t="s">
        <v>1</v>
      </c>
      <c r="F141" s="154" t="s">
        <v>422</v>
      </c>
      <c r="H141" s="155">
        <v>11.696</v>
      </c>
      <c r="I141" s="156"/>
      <c r="L141" s="151"/>
      <c r="M141" s="157"/>
      <c r="T141" s="158"/>
      <c r="AT141" s="153" t="s">
        <v>148</v>
      </c>
      <c r="AU141" s="153" t="s">
        <v>142</v>
      </c>
      <c r="AV141" s="12" t="s">
        <v>142</v>
      </c>
      <c r="AW141" s="12" t="s">
        <v>35</v>
      </c>
      <c r="AX141" s="12" t="s">
        <v>87</v>
      </c>
      <c r="AY141" s="153" t="s">
        <v>134</v>
      </c>
    </row>
    <row r="142" spans="2:65" s="1" customFormat="1" ht="21.75" customHeight="1">
      <c r="B142" s="30"/>
      <c r="C142" s="137" t="s">
        <v>153</v>
      </c>
      <c r="D142" s="137" t="s">
        <v>137</v>
      </c>
      <c r="E142" s="138" t="s">
        <v>423</v>
      </c>
      <c r="F142" s="139" t="s">
        <v>424</v>
      </c>
      <c r="G142" s="140" t="s">
        <v>229</v>
      </c>
      <c r="H142" s="141">
        <v>2.9239999999999999</v>
      </c>
      <c r="I142" s="142"/>
      <c r="J142" s="143">
        <f>ROUND(I142*H142,2)</f>
        <v>0</v>
      </c>
      <c r="K142" s="144"/>
      <c r="L142" s="30"/>
      <c r="M142" s="145" t="s">
        <v>1</v>
      </c>
      <c r="N142" s="146" t="s">
        <v>45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141</v>
      </c>
      <c r="AT142" s="149" t="s">
        <v>137</v>
      </c>
      <c r="AU142" s="149" t="s">
        <v>142</v>
      </c>
      <c r="AY142" s="15" t="s">
        <v>134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5" t="s">
        <v>142</v>
      </c>
      <c r="BK142" s="150">
        <f>ROUND(I142*H142,2)</f>
        <v>0</v>
      </c>
      <c r="BL142" s="15" t="s">
        <v>141</v>
      </c>
      <c r="BM142" s="149" t="s">
        <v>425</v>
      </c>
    </row>
    <row r="143" spans="2:65" s="1" customFormat="1" ht="24.15" customHeight="1">
      <c r="B143" s="30"/>
      <c r="C143" s="137" t="s">
        <v>175</v>
      </c>
      <c r="D143" s="137" t="s">
        <v>137</v>
      </c>
      <c r="E143" s="138" t="s">
        <v>243</v>
      </c>
      <c r="F143" s="139" t="s">
        <v>293</v>
      </c>
      <c r="G143" s="140" t="s">
        <v>229</v>
      </c>
      <c r="H143" s="141">
        <v>2.9239999999999999</v>
      </c>
      <c r="I143" s="142"/>
      <c r="J143" s="143">
        <f>ROUND(I143*H143,2)</f>
        <v>0</v>
      </c>
      <c r="K143" s="144"/>
      <c r="L143" s="30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141</v>
      </c>
      <c r="AT143" s="149" t="s">
        <v>137</v>
      </c>
      <c r="AU143" s="149" t="s">
        <v>142</v>
      </c>
      <c r="AY143" s="15" t="s">
        <v>134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5" t="s">
        <v>142</v>
      </c>
      <c r="BK143" s="150">
        <f>ROUND(I143*H143,2)</f>
        <v>0</v>
      </c>
      <c r="BL143" s="15" t="s">
        <v>141</v>
      </c>
      <c r="BM143" s="149" t="s">
        <v>426</v>
      </c>
    </row>
    <row r="144" spans="2:65" s="1" customFormat="1" ht="24.15" customHeight="1">
      <c r="B144" s="30"/>
      <c r="C144" s="137" t="s">
        <v>158</v>
      </c>
      <c r="D144" s="137" t="s">
        <v>137</v>
      </c>
      <c r="E144" s="138" t="s">
        <v>246</v>
      </c>
      <c r="F144" s="139" t="s">
        <v>247</v>
      </c>
      <c r="G144" s="140" t="s">
        <v>229</v>
      </c>
      <c r="H144" s="141">
        <v>1.0069999999999999</v>
      </c>
      <c r="I144" s="142"/>
      <c r="J144" s="143">
        <f>ROUND(I144*H144,2)</f>
        <v>0</v>
      </c>
      <c r="K144" s="144"/>
      <c r="L144" s="30"/>
      <c r="M144" s="145" t="s">
        <v>1</v>
      </c>
      <c r="N144" s="146" t="s">
        <v>45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141</v>
      </c>
      <c r="AT144" s="149" t="s">
        <v>137</v>
      </c>
      <c r="AU144" s="149" t="s">
        <v>142</v>
      </c>
      <c r="AY144" s="15" t="s">
        <v>134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5" t="s">
        <v>142</v>
      </c>
      <c r="BK144" s="150">
        <f>ROUND(I144*H144,2)</f>
        <v>0</v>
      </c>
      <c r="BL144" s="15" t="s">
        <v>141</v>
      </c>
      <c r="BM144" s="149" t="s">
        <v>427</v>
      </c>
    </row>
    <row r="145" spans="2:65" s="11" customFormat="1" ht="22.8" customHeight="1">
      <c r="B145" s="125"/>
      <c r="D145" s="126" t="s">
        <v>78</v>
      </c>
      <c r="E145" s="135" t="s">
        <v>268</v>
      </c>
      <c r="F145" s="135" t="s">
        <v>269</v>
      </c>
      <c r="I145" s="128"/>
      <c r="J145" s="136">
        <f>BK145</f>
        <v>0</v>
      </c>
      <c r="L145" s="125"/>
      <c r="M145" s="130"/>
      <c r="P145" s="131">
        <f>SUM(P146:P149)</f>
        <v>0</v>
      </c>
      <c r="R145" s="131">
        <f>SUM(R146:R149)</f>
        <v>7.7963999999999992E-2</v>
      </c>
      <c r="T145" s="132">
        <f>SUM(T146:T149)</f>
        <v>3.6045000000000001E-2</v>
      </c>
      <c r="AR145" s="126" t="s">
        <v>87</v>
      </c>
      <c r="AT145" s="133" t="s">
        <v>78</v>
      </c>
      <c r="AU145" s="133" t="s">
        <v>87</v>
      </c>
      <c r="AY145" s="126" t="s">
        <v>134</v>
      </c>
      <c r="BK145" s="134">
        <f>SUM(BK146:BK149)</f>
        <v>0</v>
      </c>
    </row>
    <row r="146" spans="2:65" s="1" customFormat="1" ht="24.15" customHeight="1">
      <c r="B146" s="30"/>
      <c r="C146" s="137" t="s">
        <v>188</v>
      </c>
      <c r="D146" s="137" t="s">
        <v>137</v>
      </c>
      <c r="E146" s="138" t="s">
        <v>428</v>
      </c>
      <c r="F146" s="139" t="s">
        <v>429</v>
      </c>
      <c r="G146" s="140" t="s">
        <v>202</v>
      </c>
      <c r="H146" s="141">
        <v>26.7</v>
      </c>
      <c r="I146" s="142"/>
      <c r="J146" s="143">
        <f>ROUND(I146*H146,2)</f>
        <v>0</v>
      </c>
      <c r="K146" s="144"/>
      <c r="L146" s="30"/>
      <c r="M146" s="145" t="s">
        <v>1</v>
      </c>
      <c r="N146" s="146" t="s">
        <v>45</v>
      </c>
      <c r="P146" s="147">
        <f>O146*H146</f>
        <v>0</v>
      </c>
      <c r="Q146" s="147">
        <v>2.9199999999999999E-3</v>
      </c>
      <c r="R146" s="147">
        <f>Q146*H146</f>
        <v>7.7963999999999992E-2</v>
      </c>
      <c r="S146" s="147">
        <v>0</v>
      </c>
      <c r="T146" s="148">
        <f>S146*H146</f>
        <v>0</v>
      </c>
      <c r="AR146" s="149" t="s">
        <v>171</v>
      </c>
      <c r="AT146" s="149" t="s">
        <v>137</v>
      </c>
      <c r="AU146" s="149" t="s">
        <v>142</v>
      </c>
      <c r="AY146" s="15" t="s">
        <v>134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5" t="s">
        <v>142</v>
      </c>
      <c r="BK146" s="150">
        <f>ROUND(I146*H146,2)</f>
        <v>0</v>
      </c>
      <c r="BL146" s="15" t="s">
        <v>171</v>
      </c>
      <c r="BM146" s="149" t="s">
        <v>430</v>
      </c>
    </row>
    <row r="147" spans="2:65" s="12" customFormat="1" ht="10.199999999999999">
      <c r="B147" s="151"/>
      <c r="D147" s="152" t="s">
        <v>148</v>
      </c>
      <c r="E147" s="153" t="s">
        <v>1</v>
      </c>
      <c r="F147" s="154" t="s">
        <v>431</v>
      </c>
      <c r="H147" s="155">
        <v>26.7</v>
      </c>
      <c r="I147" s="156"/>
      <c r="L147" s="151"/>
      <c r="M147" s="157"/>
      <c r="T147" s="158"/>
      <c r="AT147" s="153" t="s">
        <v>148</v>
      </c>
      <c r="AU147" s="153" t="s">
        <v>142</v>
      </c>
      <c r="AV147" s="12" t="s">
        <v>142</v>
      </c>
      <c r="AW147" s="12" t="s">
        <v>35</v>
      </c>
      <c r="AX147" s="12" t="s">
        <v>87</v>
      </c>
      <c r="AY147" s="153" t="s">
        <v>134</v>
      </c>
    </row>
    <row r="148" spans="2:65" s="1" customFormat="1" ht="24.15" customHeight="1">
      <c r="B148" s="30"/>
      <c r="C148" s="137" t="s">
        <v>191</v>
      </c>
      <c r="D148" s="137" t="s">
        <v>137</v>
      </c>
      <c r="E148" s="138" t="s">
        <v>432</v>
      </c>
      <c r="F148" s="139" t="s">
        <v>433</v>
      </c>
      <c r="G148" s="140" t="s">
        <v>202</v>
      </c>
      <c r="H148" s="141">
        <v>26.7</v>
      </c>
      <c r="I148" s="142"/>
      <c r="J148" s="143">
        <f>ROUND(I148*H148,2)</f>
        <v>0</v>
      </c>
      <c r="K148" s="144"/>
      <c r="L148" s="30"/>
      <c r="M148" s="145" t="s">
        <v>1</v>
      </c>
      <c r="N148" s="146" t="s">
        <v>45</v>
      </c>
      <c r="P148" s="147">
        <f>O148*H148</f>
        <v>0</v>
      </c>
      <c r="Q148" s="147">
        <v>0</v>
      </c>
      <c r="R148" s="147">
        <f>Q148*H148</f>
        <v>0</v>
      </c>
      <c r="S148" s="147">
        <v>1.3500000000000001E-3</v>
      </c>
      <c r="T148" s="148">
        <f>S148*H148</f>
        <v>3.6045000000000001E-2</v>
      </c>
      <c r="AR148" s="149" t="s">
        <v>171</v>
      </c>
      <c r="AT148" s="149" t="s">
        <v>137</v>
      </c>
      <c r="AU148" s="149" t="s">
        <v>142</v>
      </c>
      <c r="AY148" s="15" t="s">
        <v>134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5" t="s">
        <v>142</v>
      </c>
      <c r="BK148" s="150">
        <f>ROUND(I148*H148,2)</f>
        <v>0</v>
      </c>
      <c r="BL148" s="15" t="s">
        <v>171</v>
      </c>
      <c r="BM148" s="149" t="s">
        <v>434</v>
      </c>
    </row>
    <row r="149" spans="2:65" s="1" customFormat="1" ht="24.15" customHeight="1">
      <c r="B149" s="30"/>
      <c r="C149" s="137" t="s">
        <v>162</v>
      </c>
      <c r="D149" s="137" t="s">
        <v>137</v>
      </c>
      <c r="E149" s="138" t="s">
        <v>373</v>
      </c>
      <c r="F149" s="139" t="s">
        <v>374</v>
      </c>
      <c r="G149" s="140" t="s">
        <v>266</v>
      </c>
      <c r="H149" s="177"/>
      <c r="I149" s="142"/>
      <c r="J149" s="143">
        <f>ROUND(I149*H149,2)</f>
        <v>0</v>
      </c>
      <c r="K149" s="144"/>
      <c r="L149" s="30"/>
      <c r="M149" s="145" t="s">
        <v>1</v>
      </c>
      <c r="N149" s="146" t="s">
        <v>45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171</v>
      </c>
      <c r="AT149" s="149" t="s">
        <v>137</v>
      </c>
      <c r="AU149" s="149" t="s">
        <v>142</v>
      </c>
      <c r="AY149" s="15" t="s">
        <v>134</v>
      </c>
      <c r="BE149" s="150">
        <f>IF(N149="základná",J149,0)</f>
        <v>0</v>
      </c>
      <c r="BF149" s="150">
        <f>IF(N149="znížená",J149,0)</f>
        <v>0</v>
      </c>
      <c r="BG149" s="150">
        <f>IF(N149="zákl. prenesená",J149,0)</f>
        <v>0</v>
      </c>
      <c r="BH149" s="150">
        <f>IF(N149="zníž. prenesená",J149,0)</f>
        <v>0</v>
      </c>
      <c r="BI149" s="150">
        <f>IF(N149="nulová",J149,0)</f>
        <v>0</v>
      </c>
      <c r="BJ149" s="15" t="s">
        <v>142</v>
      </c>
      <c r="BK149" s="150">
        <f>ROUND(I149*H149,2)</f>
        <v>0</v>
      </c>
      <c r="BL149" s="15" t="s">
        <v>171</v>
      </c>
      <c r="BM149" s="149" t="s">
        <v>435</v>
      </c>
    </row>
    <row r="150" spans="2:65" s="11" customFormat="1" ht="22.8" customHeight="1">
      <c r="B150" s="125"/>
      <c r="D150" s="126" t="s">
        <v>78</v>
      </c>
      <c r="E150" s="135" t="s">
        <v>436</v>
      </c>
      <c r="F150" s="135" t="s">
        <v>437</v>
      </c>
      <c r="I150" s="128"/>
      <c r="J150" s="136">
        <f>BK150</f>
        <v>0</v>
      </c>
      <c r="L150" s="125"/>
      <c r="M150" s="130"/>
      <c r="P150" s="131">
        <f>SUM(P151:P160)</f>
        <v>0</v>
      </c>
      <c r="R150" s="131">
        <f>SUM(R151:R160)</f>
        <v>0.52825199999999994</v>
      </c>
      <c r="T150" s="132">
        <f>SUM(T151:T160)</f>
        <v>2.88795</v>
      </c>
      <c r="AR150" s="126" t="s">
        <v>87</v>
      </c>
      <c r="AT150" s="133" t="s">
        <v>78</v>
      </c>
      <c r="AU150" s="133" t="s">
        <v>87</v>
      </c>
      <c r="AY150" s="126" t="s">
        <v>134</v>
      </c>
      <c r="BK150" s="134">
        <f>SUM(BK151:BK160)</f>
        <v>0</v>
      </c>
    </row>
    <row r="151" spans="2:65" s="1" customFormat="1" ht="16.5" customHeight="1">
      <c r="B151" s="30"/>
      <c r="C151" s="137" t="s">
        <v>196</v>
      </c>
      <c r="D151" s="137" t="s">
        <v>137</v>
      </c>
      <c r="E151" s="138" t="s">
        <v>438</v>
      </c>
      <c r="F151" s="139" t="s">
        <v>439</v>
      </c>
      <c r="G151" s="140" t="s">
        <v>202</v>
      </c>
      <c r="H151" s="141">
        <v>102.8</v>
      </c>
      <c r="I151" s="142"/>
      <c r="J151" s="143">
        <f>ROUND(I151*H151,2)</f>
        <v>0</v>
      </c>
      <c r="K151" s="144"/>
      <c r="L151" s="30"/>
      <c r="M151" s="145" t="s">
        <v>1</v>
      </c>
      <c r="N151" s="146" t="s">
        <v>45</v>
      </c>
      <c r="P151" s="147">
        <f>O151*H151</f>
        <v>0</v>
      </c>
      <c r="Q151" s="147">
        <v>9.0000000000000006E-5</v>
      </c>
      <c r="R151" s="147">
        <f>Q151*H151</f>
        <v>9.2519999999999998E-3</v>
      </c>
      <c r="S151" s="147">
        <v>0</v>
      </c>
      <c r="T151" s="148">
        <f>S151*H151</f>
        <v>0</v>
      </c>
      <c r="AR151" s="149" t="s">
        <v>171</v>
      </c>
      <c r="AT151" s="149" t="s">
        <v>137</v>
      </c>
      <c r="AU151" s="149" t="s">
        <v>142</v>
      </c>
      <c r="AY151" s="15" t="s">
        <v>134</v>
      </c>
      <c r="BE151" s="150">
        <f>IF(N151="základná",J151,0)</f>
        <v>0</v>
      </c>
      <c r="BF151" s="150">
        <f>IF(N151="znížená",J151,0)</f>
        <v>0</v>
      </c>
      <c r="BG151" s="150">
        <f>IF(N151="zákl. prenesená",J151,0)</f>
        <v>0</v>
      </c>
      <c r="BH151" s="150">
        <f>IF(N151="zníž. prenesená",J151,0)</f>
        <v>0</v>
      </c>
      <c r="BI151" s="150">
        <f>IF(N151="nulová",J151,0)</f>
        <v>0</v>
      </c>
      <c r="BJ151" s="15" t="s">
        <v>142</v>
      </c>
      <c r="BK151" s="150">
        <f>ROUND(I151*H151,2)</f>
        <v>0</v>
      </c>
      <c r="BL151" s="15" t="s">
        <v>171</v>
      </c>
      <c r="BM151" s="149" t="s">
        <v>440</v>
      </c>
    </row>
    <row r="152" spans="2:65" s="12" customFormat="1" ht="20.399999999999999">
      <c r="B152" s="151"/>
      <c r="D152" s="152" t="s">
        <v>148</v>
      </c>
      <c r="E152" s="153" t="s">
        <v>1</v>
      </c>
      <c r="F152" s="154" t="s">
        <v>441</v>
      </c>
      <c r="H152" s="155">
        <v>102.8</v>
      </c>
      <c r="I152" s="156"/>
      <c r="L152" s="151"/>
      <c r="M152" s="157"/>
      <c r="T152" s="158"/>
      <c r="AT152" s="153" t="s">
        <v>148</v>
      </c>
      <c r="AU152" s="153" t="s">
        <v>142</v>
      </c>
      <c r="AV152" s="12" t="s">
        <v>142</v>
      </c>
      <c r="AW152" s="12" t="s">
        <v>35</v>
      </c>
      <c r="AX152" s="12" t="s">
        <v>87</v>
      </c>
      <c r="AY152" s="153" t="s">
        <v>134</v>
      </c>
    </row>
    <row r="153" spans="2:65" s="1" customFormat="1" ht="24.15" customHeight="1">
      <c r="B153" s="30"/>
      <c r="C153" s="166" t="s">
        <v>166</v>
      </c>
      <c r="D153" s="166" t="s">
        <v>258</v>
      </c>
      <c r="E153" s="167" t="s">
        <v>442</v>
      </c>
      <c r="F153" s="168" t="s">
        <v>443</v>
      </c>
      <c r="G153" s="169" t="s">
        <v>444</v>
      </c>
      <c r="H153" s="170">
        <v>3</v>
      </c>
      <c r="I153" s="171"/>
      <c r="J153" s="172">
        <f t="shared" ref="J153:J160" si="0">ROUND(I153*H153,2)</f>
        <v>0</v>
      </c>
      <c r="K153" s="173"/>
      <c r="L153" s="174"/>
      <c r="M153" s="175" t="s">
        <v>1</v>
      </c>
      <c r="N153" s="176" t="s">
        <v>45</v>
      </c>
      <c r="P153" s="147">
        <f t="shared" ref="P153:P160" si="1">O153*H153</f>
        <v>0</v>
      </c>
      <c r="Q153" s="147">
        <v>2.9000000000000001E-2</v>
      </c>
      <c r="R153" s="147">
        <f t="shared" ref="R153:R160" si="2">Q153*H153</f>
        <v>8.7000000000000008E-2</v>
      </c>
      <c r="S153" s="147">
        <v>0</v>
      </c>
      <c r="T153" s="148">
        <f t="shared" ref="T153:T160" si="3">S153*H153</f>
        <v>0</v>
      </c>
      <c r="AR153" s="149" t="s">
        <v>211</v>
      </c>
      <c r="AT153" s="149" t="s">
        <v>258</v>
      </c>
      <c r="AU153" s="149" t="s">
        <v>142</v>
      </c>
      <c r="AY153" s="15" t="s">
        <v>134</v>
      </c>
      <c r="BE153" s="150">
        <f t="shared" ref="BE153:BE160" si="4">IF(N153="základná",J153,0)</f>
        <v>0</v>
      </c>
      <c r="BF153" s="150">
        <f t="shared" ref="BF153:BF160" si="5">IF(N153="znížená",J153,0)</f>
        <v>0</v>
      </c>
      <c r="BG153" s="150">
        <f t="shared" ref="BG153:BG160" si="6">IF(N153="zákl. prenesená",J153,0)</f>
        <v>0</v>
      </c>
      <c r="BH153" s="150">
        <f t="shared" ref="BH153:BH160" si="7">IF(N153="zníž. prenesená",J153,0)</f>
        <v>0</v>
      </c>
      <c r="BI153" s="150">
        <f t="shared" ref="BI153:BI160" si="8">IF(N153="nulová",J153,0)</f>
        <v>0</v>
      </c>
      <c r="BJ153" s="15" t="s">
        <v>142</v>
      </c>
      <c r="BK153" s="150">
        <f t="shared" ref="BK153:BK160" si="9">ROUND(I153*H153,2)</f>
        <v>0</v>
      </c>
      <c r="BL153" s="15" t="s">
        <v>171</v>
      </c>
      <c r="BM153" s="149" t="s">
        <v>445</v>
      </c>
    </row>
    <row r="154" spans="2:65" s="1" customFormat="1" ht="33" customHeight="1">
      <c r="B154" s="30"/>
      <c r="C154" s="166" t="s">
        <v>204</v>
      </c>
      <c r="D154" s="166" t="s">
        <v>258</v>
      </c>
      <c r="E154" s="167" t="s">
        <v>446</v>
      </c>
      <c r="F154" s="168" t="s">
        <v>447</v>
      </c>
      <c r="G154" s="169" t="s">
        <v>444</v>
      </c>
      <c r="H154" s="170">
        <v>4</v>
      </c>
      <c r="I154" s="171"/>
      <c r="J154" s="172">
        <f t="shared" si="0"/>
        <v>0</v>
      </c>
      <c r="K154" s="173"/>
      <c r="L154" s="174"/>
      <c r="M154" s="175" t="s">
        <v>1</v>
      </c>
      <c r="N154" s="176" t="s">
        <v>45</v>
      </c>
      <c r="P154" s="147">
        <f t="shared" si="1"/>
        <v>0</v>
      </c>
      <c r="Q154" s="147">
        <v>2.9000000000000001E-2</v>
      </c>
      <c r="R154" s="147">
        <f t="shared" si="2"/>
        <v>0.11600000000000001</v>
      </c>
      <c r="S154" s="147">
        <v>0</v>
      </c>
      <c r="T154" s="148">
        <f t="shared" si="3"/>
        <v>0</v>
      </c>
      <c r="AR154" s="149" t="s">
        <v>211</v>
      </c>
      <c r="AT154" s="149" t="s">
        <v>258</v>
      </c>
      <c r="AU154" s="149" t="s">
        <v>142</v>
      </c>
      <c r="AY154" s="15" t="s">
        <v>134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5" t="s">
        <v>142</v>
      </c>
      <c r="BK154" s="150">
        <f t="shared" si="9"/>
        <v>0</v>
      </c>
      <c r="BL154" s="15" t="s">
        <v>171</v>
      </c>
      <c r="BM154" s="149" t="s">
        <v>448</v>
      </c>
    </row>
    <row r="155" spans="2:65" s="1" customFormat="1" ht="33" customHeight="1">
      <c r="B155" s="30"/>
      <c r="C155" s="166" t="s">
        <v>171</v>
      </c>
      <c r="D155" s="166" t="s">
        <v>258</v>
      </c>
      <c r="E155" s="167" t="s">
        <v>449</v>
      </c>
      <c r="F155" s="168" t="s">
        <v>450</v>
      </c>
      <c r="G155" s="169" t="s">
        <v>444</v>
      </c>
      <c r="H155" s="170">
        <v>8</v>
      </c>
      <c r="I155" s="171"/>
      <c r="J155" s="172">
        <f t="shared" si="0"/>
        <v>0</v>
      </c>
      <c r="K155" s="173"/>
      <c r="L155" s="174"/>
      <c r="M155" s="175" t="s">
        <v>1</v>
      </c>
      <c r="N155" s="176" t="s">
        <v>45</v>
      </c>
      <c r="P155" s="147">
        <f t="shared" si="1"/>
        <v>0</v>
      </c>
      <c r="Q155" s="147">
        <v>2.9499999999999998E-2</v>
      </c>
      <c r="R155" s="147">
        <f t="shared" si="2"/>
        <v>0.23599999999999999</v>
      </c>
      <c r="S155" s="147">
        <v>0</v>
      </c>
      <c r="T155" s="148">
        <f t="shared" si="3"/>
        <v>0</v>
      </c>
      <c r="AR155" s="149" t="s">
        <v>211</v>
      </c>
      <c r="AT155" s="149" t="s">
        <v>258</v>
      </c>
      <c r="AU155" s="149" t="s">
        <v>142</v>
      </c>
      <c r="AY155" s="15" t="s">
        <v>134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5" t="s">
        <v>142</v>
      </c>
      <c r="BK155" s="150">
        <f t="shared" si="9"/>
        <v>0</v>
      </c>
      <c r="BL155" s="15" t="s">
        <v>171</v>
      </c>
      <c r="BM155" s="149" t="s">
        <v>451</v>
      </c>
    </row>
    <row r="156" spans="2:65" s="1" customFormat="1" ht="24.15" customHeight="1">
      <c r="B156" s="30"/>
      <c r="C156" s="166" t="s">
        <v>213</v>
      </c>
      <c r="D156" s="166" t="s">
        <v>258</v>
      </c>
      <c r="E156" s="167" t="s">
        <v>452</v>
      </c>
      <c r="F156" s="168" t="s">
        <v>453</v>
      </c>
      <c r="G156" s="169" t="s">
        <v>444</v>
      </c>
      <c r="H156" s="170">
        <v>1</v>
      </c>
      <c r="I156" s="171"/>
      <c r="J156" s="172">
        <f t="shared" si="0"/>
        <v>0</v>
      </c>
      <c r="K156" s="173"/>
      <c r="L156" s="174"/>
      <c r="M156" s="175" t="s">
        <v>1</v>
      </c>
      <c r="N156" s="176" t="s">
        <v>45</v>
      </c>
      <c r="P156" s="147">
        <f t="shared" si="1"/>
        <v>0</v>
      </c>
      <c r="Q156" s="147">
        <v>0.04</v>
      </c>
      <c r="R156" s="147">
        <f t="shared" si="2"/>
        <v>0.04</v>
      </c>
      <c r="S156" s="147">
        <v>0</v>
      </c>
      <c r="T156" s="148">
        <f t="shared" si="3"/>
        <v>0</v>
      </c>
      <c r="AR156" s="149" t="s">
        <v>211</v>
      </c>
      <c r="AT156" s="149" t="s">
        <v>258</v>
      </c>
      <c r="AU156" s="149" t="s">
        <v>142</v>
      </c>
      <c r="AY156" s="15" t="s">
        <v>134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5" t="s">
        <v>142</v>
      </c>
      <c r="BK156" s="150">
        <f t="shared" si="9"/>
        <v>0</v>
      </c>
      <c r="BL156" s="15" t="s">
        <v>171</v>
      </c>
      <c r="BM156" s="149" t="s">
        <v>454</v>
      </c>
    </row>
    <row r="157" spans="2:65" s="1" customFormat="1" ht="24.15" customHeight="1">
      <c r="B157" s="30"/>
      <c r="C157" s="166" t="s">
        <v>178</v>
      </c>
      <c r="D157" s="166" t="s">
        <v>258</v>
      </c>
      <c r="E157" s="167" t="s">
        <v>455</v>
      </c>
      <c r="F157" s="168" t="s">
        <v>456</v>
      </c>
      <c r="G157" s="169" t="s">
        <v>444</v>
      </c>
      <c r="H157" s="170">
        <v>1</v>
      </c>
      <c r="I157" s="171"/>
      <c r="J157" s="172">
        <f t="shared" si="0"/>
        <v>0</v>
      </c>
      <c r="K157" s="173"/>
      <c r="L157" s="174"/>
      <c r="M157" s="175" t="s">
        <v>1</v>
      </c>
      <c r="N157" s="176" t="s">
        <v>45</v>
      </c>
      <c r="P157" s="147">
        <f t="shared" si="1"/>
        <v>0</v>
      </c>
      <c r="Q157" s="147">
        <v>0.04</v>
      </c>
      <c r="R157" s="147">
        <f t="shared" si="2"/>
        <v>0.04</v>
      </c>
      <c r="S157" s="147">
        <v>0</v>
      </c>
      <c r="T157" s="148">
        <f t="shared" si="3"/>
        <v>0</v>
      </c>
      <c r="AR157" s="149" t="s">
        <v>211</v>
      </c>
      <c r="AT157" s="149" t="s">
        <v>258</v>
      </c>
      <c r="AU157" s="149" t="s">
        <v>142</v>
      </c>
      <c r="AY157" s="15" t="s">
        <v>134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5" t="s">
        <v>142</v>
      </c>
      <c r="BK157" s="150">
        <f t="shared" si="9"/>
        <v>0</v>
      </c>
      <c r="BL157" s="15" t="s">
        <v>171</v>
      </c>
      <c r="BM157" s="149" t="s">
        <v>457</v>
      </c>
    </row>
    <row r="158" spans="2:65" s="1" customFormat="1" ht="21.75" customHeight="1">
      <c r="B158" s="30"/>
      <c r="C158" s="137" t="s">
        <v>223</v>
      </c>
      <c r="D158" s="137" t="s">
        <v>137</v>
      </c>
      <c r="E158" s="138" t="s">
        <v>458</v>
      </c>
      <c r="F158" s="139" t="s">
        <v>459</v>
      </c>
      <c r="G158" s="140" t="s">
        <v>140</v>
      </c>
      <c r="H158" s="141">
        <v>44.43</v>
      </c>
      <c r="I158" s="142"/>
      <c r="J158" s="143">
        <f t="shared" si="0"/>
        <v>0</v>
      </c>
      <c r="K158" s="144"/>
      <c r="L158" s="30"/>
      <c r="M158" s="145" t="s">
        <v>1</v>
      </c>
      <c r="N158" s="146" t="s">
        <v>45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6.5000000000000002E-2</v>
      </c>
      <c r="T158" s="148">
        <f t="shared" si="3"/>
        <v>2.88795</v>
      </c>
      <c r="AR158" s="149" t="s">
        <v>171</v>
      </c>
      <c r="AT158" s="149" t="s">
        <v>137</v>
      </c>
      <c r="AU158" s="149" t="s">
        <v>142</v>
      </c>
      <c r="AY158" s="15" t="s">
        <v>134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5" t="s">
        <v>142</v>
      </c>
      <c r="BK158" s="150">
        <f t="shared" si="9"/>
        <v>0</v>
      </c>
      <c r="BL158" s="15" t="s">
        <v>171</v>
      </c>
      <c r="BM158" s="149" t="s">
        <v>460</v>
      </c>
    </row>
    <row r="159" spans="2:65" s="1" customFormat="1" ht="37.799999999999997" customHeight="1">
      <c r="B159" s="30"/>
      <c r="C159" s="137" t="s">
        <v>7</v>
      </c>
      <c r="D159" s="137" t="s">
        <v>137</v>
      </c>
      <c r="E159" s="138" t="s">
        <v>461</v>
      </c>
      <c r="F159" s="139" t="s">
        <v>462</v>
      </c>
      <c r="G159" s="140" t="s">
        <v>463</v>
      </c>
      <c r="H159" s="141">
        <v>1</v>
      </c>
      <c r="I159" s="142"/>
      <c r="J159" s="143">
        <f t="shared" si="0"/>
        <v>0</v>
      </c>
      <c r="K159" s="144"/>
      <c r="L159" s="30"/>
      <c r="M159" s="145" t="s">
        <v>1</v>
      </c>
      <c r="N159" s="146" t="s">
        <v>45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AR159" s="149" t="s">
        <v>171</v>
      </c>
      <c r="AT159" s="149" t="s">
        <v>137</v>
      </c>
      <c r="AU159" s="149" t="s">
        <v>142</v>
      </c>
      <c r="AY159" s="15" t="s">
        <v>134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5" t="s">
        <v>142</v>
      </c>
      <c r="BK159" s="150">
        <f t="shared" si="9"/>
        <v>0</v>
      </c>
      <c r="BL159" s="15" t="s">
        <v>171</v>
      </c>
      <c r="BM159" s="149" t="s">
        <v>464</v>
      </c>
    </row>
    <row r="160" spans="2:65" s="1" customFormat="1" ht="24.15" customHeight="1">
      <c r="B160" s="30"/>
      <c r="C160" s="137" t="s">
        <v>231</v>
      </c>
      <c r="D160" s="137" t="s">
        <v>137</v>
      </c>
      <c r="E160" s="138" t="s">
        <v>465</v>
      </c>
      <c r="F160" s="139" t="s">
        <v>466</v>
      </c>
      <c r="G160" s="140" t="s">
        <v>266</v>
      </c>
      <c r="H160" s="177"/>
      <c r="I160" s="142"/>
      <c r="J160" s="143">
        <f t="shared" si="0"/>
        <v>0</v>
      </c>
      <c r="K160" s="144"/>
      <c r="L160" s="30"/>
      <c r="M160" s="145" t="s">
        <v>1</v>
      </c>
      <c r="N160" s="146" t="s">
        <v>45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AR160" s="149" t="s">
        <v>171</v>
      </c>
      <c r="AT160" s="149" t="s">
        <v>137</v>
      </c>
      <c r="AU160" s="149" t="s">
        <v>142</v>
      </c>
      <c r="AY160" s="15" t="s">
        <v>134</v>
      </c>
      <c r="BE160" s="150">
        <f t="shared" si="4"/>
        <v>0</v>
      </c>
      <c r="BF160" s="150">
        <f t="shared" si="5"/>
        <v>0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5" t="s">
        <v>142</v>
      </c>
      <c r="BK160" s="150">
        <f t="shared" si="9"/>
        <v>0</v>
      </c>
      <c r="BL160" s="15" t="s">
        <v>171</v>
      </c>
      <c r="BM160" s="149" t="s">
        <v>467</v>
      </c>
    </row>
    <row r="161" spans="2:65" s="11" customFormat="1" ht="25.95" customHeight="1">
      <c r="B161" s="125"/>
      <c r="D161" s="126" t="s">
        <v>78</v>
      </c>
      <c r="E161" s="127" t="s">
        <v>270</v>
      </c>
      <c r="F161" s="127" t="s">
        <v>250</v>
      </c>
      <c r="I161" s="128"/>
      <c r="J161" s="129">
        <f>BK161</f>
        <v>0</v>
      </c>
      <c r="L161" s="125"/>
      <c r="M161" s="130"/>
      <c r="P161" s="131">
        <f>P162</f>
        <v>0</v>
      </c>
      <c r="R161" s="131">
        <f>R162</f>
        <v>1.0334099999999999E-2</v>
      </c>
      <c r="T161" s="132">
        <f>T162</f>
        <v>0</v>
      </c>
      <c r="AR161" s="126" t="s">
        <v>142</v>
      </c>
      <c r="AT161" s="133" t="s">
        <v>78</v>
      </c>
      <c r="AU161" s="133" t="s">
        <v>79</v>
      </c>
      <c r="AY161" s="126" t="s">
        <v>134</v>
      </c>
      <c r="BK161" s="134">
        <f>BK162</f>
        <v>0</v>
      </c>
    </row>
    <row r="162" spans="2:65" s="11" customFormat="1" ht="22.8" customHeight="1">
      <c r="B162" s="125"/>
      <c r="D162" s="126" t="s">
        <v>78</v>
      </c>
      <c r="E162" s="135" t="s">
        <v>468</v>
      </c>
      <c r="F162" s="135" t="s">
        <v>469</v>
      </c>
      <c r="I162" s="128"/>
      <c r="J162" s="136">
        <f>BK162</f>
        <v>0</v>
      </c>
      <c r="L162" s="125"/>
      <c r="M162" s="130"/>
      <c r="P162" s="131">
        <f>SUM(P163:P164)</f>
        <v>0</v>
      </c>
      <c r="R162" s="131">
        <f>SUM(R163:R164)</f>
        <v>1.0334099999999999E-2</v>
      </c>
      <c r="T162" s="132">
        <f>SUM(T163:T164)</f>
        <v>0</v>
      </c>
      <c r="AR162" s="126" t="s">
        <v>142</v>
      </c>
      <c r="AT162" s="133" t="s">
        <v>78</v>
      </c>
      <c r="AU162" s="133" t="s">
        <v>87</v>
      </c>
      <c r="AY162" s="126" t="s">
        <v>134</v>
      </c>
      <c r="BK162" s="134">
        <f>SUM(BK163:BK164)</f>
        <v>0</v>
      </c>
    </row>
    <row r="163" spans="2:65" s="1" customFormat="1" ht="24.15" customHeight="1">
      <c r="B163" s="30"/>
      <c r="C163" s="137" t="s">
        <v>199</v>
      </c>
      <c r="D163" s="137" t="s">
        <v>137</v>
      </c>
      <c r="E163" s="138" t="s">
        <v>470</v>
      </c>
      <c r="F163" s="139" t="s">
        <v>471</v>
      </c>
      <c r="G163" s="140" t="s">
        <v>140</v>
      </c>
      <c r="H163" s="141">
        <v>27.195</v>
      </c>
      <c r="I163" s="142"/>
      <c r="J163" s="143">
        <f>ROUND(I163*H163,2)</f>
        <v>0</v>
      </c>
      <c r="K163" s="144"/>
      <c r="L163" s="30"/>
      <c r="M163" s="145" t="s">
        <v>1</v>
      </c>
      <c r="N163" s="146" t="s">
        <v>45</v>
      </c>
      <c r="P163" s="147">
        <f>O163*H163</f>
        <v>0</v>
      </c>
      <c r="Q163" s="147">
        <v>8.0000000000000007E-5</v>
      </c>
      <c r="R163" s="147">
        <f>Q163*H163</f>
        <v>2.1756000000000002E-3</v>
      </c>
      <c r="S163" s="147">
        <v>0</v>
      </c>
      <c r="T163" s="148">
        <f>S163*H163</f>
        <v>0</v>
      </c>
      <c r="AR163" s="149" t="s">
        <v>171</v>
      </c>
      <c r="AT163" s="149" t="s">
        <v>137</v>
      </c>
      <c r="AU163" s="149" t="s">
        <v>142</v>
      </c>
      <c r="AY163" s="15" t="s">
        <v>134</v>
      </c>
      <c r="BE163" s="150">
        <f>IF(N163="základná",J163,0)</f>
        <v>0</v>
      </c>
      <c r="BF163" s="150">
        <f>IF(N163="znížená",J163,0)</f>
        <v>0</v>
      </c>
      <c r="BG163" s="150">
        <f>IF(N163="zákl. prenesená",J163,0)</f>
        <v>0</v>
      </c>
      <c r="BH163" s="150">
        <f>IF(N163="zníž. prenesená",J163,0)</f>
        <v>0</v>
      </c>
      <c r="BI163" s="150">
        <f>IF(N163="nulová",J163,0)</f>
        <v>0</v>
      </c>
      <c r="BJ163" s="15" t="s">
        <v>142</v>
      </c>
      <c r="BK163" s="150">
        <f>ROUND(I163*H163,2)</f>
        <v>0</v>
      </c>
      <c r="BL163" s="15" t="s">
        <v>171</v>
      </c>
      <c r="BM163" s="149" t="s">
        <v>472</v>
      </c>
    </row>
    <row r="164" spans="2:65" s="1" customFormat="1" ht="24.15" customHeight="1">
      <c r="B164" s="30"/>
      <c r="C164" s="137" t="s">
        <v>257</v>
      </c>
      <c r="D164" s="137" t="s">
        <v>137</v>
      </c>
      <c r="E164" s="138" t="s">
        <v>473</v>
      </c>
      <c r="F164" s="139" t="s">
        <v>474</v>
      </c>
      <c r="G164" s="140" t="s">
        <v>140</v>
      </c>
      <c r="H164" s="141">
        <v>27.195</v>
      </c>
      <c r="I164" s="142"/>
      <c r="J164" s="143">
        <f>ROUND(I164*H164,2)</f>
        <v>0</v>
      </c>
      <c r="K164" s="144"/>
      <c r="L164" s="30"/>
      <c r="M164" s="145" t="s">
        <v>1</v>
      </c>
      <c r="N164" s="146" t="s">
        <v>45</v>
      </c>
      <c r="P164" s="147">
        <f>O164*H164</f>
        <v>0</v>
      </c>
      <c r="Q164" s="147">
        <v>2.9999999999999997E-4</v>
      </c>
      <c r="R164" s="147">
        <f>Q164*H164</f>
        <v>8.1584999999999991E-3</v>
      </c>
      <c r="S164" s="147">
        <v>0</v>
      </c>
      <c r="T164" s="148">
        <f>S164*H164</f>
        <v>0</v>
      </c>
      <c r="AR164" s="149" t="s">
        <v>171</v>
      </c>
      <c r="AT164" s="149" t="s">
        <v>137</v>
      </c>
      <c r="AU164" s="149" t="s">
        <v>142</v>
      </c>
      <c r="AY164" s="15" t="s">
        <v>134</v>
      </c>
      <c r="BE164" s="150">
        <f>IF(N164="základná",J164,0)</f>
        <v>0</v>
      </c>
      <c r="BF164" s="150">
        <f>IF(N164="znížená",J164,0)</f>
        <v>0</v>
      </c>
      <c r="BG164" s="150">
        <f>IF(N164="zákl. prenesená",J164,0)</f>
        <v>0</v>
      </c>
      <c r="BH164" s="150">
        <f>IF(N164="zníž. prenesená",J164,0)</f>
        <v>0</v>
      </c>
      <c r="BI164" s="150">
        <f>IF(N164="nulová",J164,0)</f>
        <v>0</v>
      </c>
      <c r="BJ164" s="15" t="s">
        <v>142</v>
      </c>
      <c r="BK164" s="150">
        <f>ROUND(I164*H164,2)</f>
        <v>0</v>
      </c>
      <c r="BL164" s="15" t="s">
        <v>171</v>
      </c>
      <c r="BM164" s="149" t="s">
        <v>475</v>
      </c>
    </row>
    <row r="165" spans="2:65" s="11" customFormat="1" ht="25.95" customHeight="1">
      <c r="B165" s="125"/>
      <c r="D165" s="126" t="s">
        <v>78</v>
      </c>
      <c r="E165" s="127" t="s">
        <v>476</v>
      </c>
      <c r="F165" s="127" t="s">
        <v>477</v>
      </c>
      <c r="I165" s="128"/>
      <c r="J165" s="129">
        <f>BK165</f>
        <v>0</v>
      </c>
      <c r="L165" s="125"/>
      <c r="M165" s="130"/>
      <c r="P165" s="131">
        <f>P166</f>
        <v>0</v>
      </c>
      <c r="R165" s="131">
        <f>R166</f>
        <v>0</v>
      </c>
      <c r="T165" s="132">
        <f>T166</f>
        <v>8.1000000000000016E-2</v>
      </c>
      <c r="AR165" s="126" t="s">
        <v>142</v>
      </c>
      <c r="AT165" s="133" t="s">
        <v>78</v>
      </c>
      <c r="AU165" s="133" t="s">
        <v>79</v>
      </c>
      <c r="AY165" s="126" t="s">
        <v>134</v>
      </c>
      <c r="BK165" s="134">
        <f>BK166</f>
        <v>0</v>
      </c>
    </row>
    <row r="166" spans="2:65" s="11" customFormat="1" ht="22.8" customHeight="1">
      <c r="B166" s="125"/>
      <c r="D166" s="126" t="s">
        <v>78</v>
      </c>
      <c r="E166" s="135" t="s">
        <v>478</v>
      </c>
      <c r="F166" s="135" t="s">
        <v>479</v>
      </c>
      <c r="I166" s="128"/>
      <c r="J166" s="136">
        <f>BK166</f>
        <v>0</v>
      </c>
      <c r="L166" s="125"/>
      <c r="M166" s="130"/>
      <c r="P166" s="131">
        <f>SUM(P167:P169)</f>
        <v>0</v>
      </c>
      <c r="R166" s="131">
        <f>SUM(R167:R169)</f>
        <v>0</v>
      </c>
      <c r="T166" s="132">
        <f>SUM(T167:T169)</f>
        <v>8.1000000000000016E-2</v>
      </c>
      <c r="AR166" s="126" t="s">
        <v>142</v>
      </c>
      <c r="AT166" s="133" t="s">
        <v>78</v>
      </c>
      <c r="AU166" s="133" t="s">
        <v>87</v>
      </c>
      <c r="AY166" s="126" t="s">
        <v>134</v>
      </c>
      <c r="BK166" s="134">
        <f>SUM(BK167:BK169)</f>
        <v>0</v>
      </c>
    </row>
    <row r="167" spans="2:65" s="1" customFormat="1" ht="24.15" customHeight="1">
      <c r="B167" s="30"/>
      <c r="C167" s="137" t="s">
        <v>239</v>
      </c>
      <c r="D167" s="137" t="s">
        <v>137</v>
      </c>
      <c r="E167" s="138" t="s">
        <v>480</v>
      </c>
      <c r="F167" s="139" t="s">
        <v>481</v>
      </c>
      <c r="G167" s="140" t="s">
        <v>310</v>
      </c>
      <c r="H167" s="141">
        <v>3</v>
      </c>
      <c r="I167" s="142"/>
      <c r="J167" s="143">
        <f>ROUND(I167*H167,2)</f>
        <v>0</v>
      </c>
      <c r="K167" s="144"/>
      <c r="L167" s="30"/>
      <c r="M167" s="145" t="s">
        <v>1</v>
      </c>
      <c r="N167" s="146" t="s">
        <v>45</v>
      </c>
      <c r="P167" s="147">
        <f>O167*H167</f>
        <v>0</v>
      </c>
      <c r="Q167" s="147">
        <v>0</v>
      </c>
      <c r="R167" s="147">
        <f>Q167*H167</f>
        <v>0</v>
      </c>
      <c r="S167" s="147">
        <v>3.0000000000000001E-3</v>
      </c>
      <c r="T167" s="148">
        <f>S167*H167</f>
        <v>9.0000000000000011E-3</v>
      </c>
      <c r="AR167" s="149" t="s">
        <v>171</v>
      </c>
      <c r="AT167" s="149" t="s">
        <v>137</v>
      </c>
      <c r="AU167" s="149" t="s">
        <v>142</v>
      </c>
      <c r="AY167" s="15" t="s">
        <v>134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5" t="s">
        <v>142</v>
      </c>
      <c r="BK167" s="150">
        <f>ROUND(I167*H167,2)</f>
        <v>0</v>
      </c>
      <c r="BL167" s="15" t="s">
        <v>171</v>
      </c>
      <c r="BM167" s="149" t="s">
        <v>482</v>
      </c>
    </row>
    <row r="168" spans="2:65" s="1" customFormat="1" ht="24.15" customHeight="1">
      <c r="B168" s="30"/>
      <c r="C168" s="137" t="s">
        <v>195</v>
      </c>
      <c r="D168" s="137" t="s">
        <v>137</v>
      </c>
      <c r="E168" s="138" t="s">
        <v>483</v>
      </c>
      <c r="F168" s="139" t="s">
        <v>484</v>
      </c>
      <c r="G168" s="140" t="s">
        <v>310</v>
      </c>
      <c r="H168" s="141">
        <v>12</v>
      </c>
      <c r="I168" s="142"/>
      <c r="J168" s="143">
        <f>ROUND(I168*H168,2)</f>
        <v>0</v>
      </c>
      <c r="K168" s="144"/>
      <c r="L168" s="30"/>
      <c r="M168" s="145" t="s">
        <v>1</v>
      </c>
      <c r="N168" s="146" t="s">
        <v>45</v>
      </c>
      <c r="P168" s="147">
        <f>O168*H168</f>
        <v>0</v>
      </c>
      <c r="Q168" s="147">
        <v>0</v>
      </c>
      <c r="R168" s="147">
        <f>Q168*H168</f>
        <v>0</v>
      </c>
      <c r="S168" s="147">
        <v>6.0000000000000001E-3</v>
      </c>
      <c r="T168" s="148">
        <f>S168*H168</f>
        <v>7.2000000000000008E-2</v>
      </c>
      <c r="AR168" s="149" t="s">
        <v>171</v>
      </c>
      <c r="AT168" s="149" t="s">
        <v>137</v>
      </c>
      <c r="AU168" s="149" t="s">
        <v>142</v>
      </c>
      <c r="AY168" s="15" t="s">
        <v>134</v>
      </c>
      <c r="BE168" s="150">
        <f>IF(N168="základná",J168,0)</f>
        <v>0</v>
      </c>
      <c r="BF168" s="150">
        <f>IF(N168="znížená",J168,0)</f>
        <v>0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5" t="s">
        <v>142</v>
      </c>
      <c r="BK168" s="150">
        <f>ROUND(I168*H168,2)</f>
        <v>0</v>
      </c>
      <c r="BL168" s="15" t="s">
        <v>171</v>
      </c>
      <c r="BM168" s="149" t="s">
        <v>485</v>
      </c>
    </row>
    <row r="169" spans="2:65" s="1" customFormat="1" ht="24.15" customHeight="1">
      <c r="B169" s="30"/>
      <c r="C169" s="137" t="s">
        <v>344</v>
      </c>
      <c r="D169" s="137" t="s">
        <v>137</v>
      </c>
      <c r="E169" s="138" t="s">
        <v>486</v>
      </c>
      <c r="F169" s="139" t="s">
        <v>487</v>
      </c>
      <c r="G169" s="140" t="s">
        <v>266</v>
      </c>
      <c r="H169" s="177"/>
      <c r="I169" s="142"/>
      <c r="J169" s="143">
        <f>ROUND(I169*H169,2)</f>
        <v>0</v>
      </c>
      <c r="K169" s="144"/>
      <c r="L169" s="30"/>
      <c r="M169" s="178" t="s">
        <v>1</v>
      </c>
      <c r="N169" s="179" t="s">
        <v>45</v>
      </c>
      <c r="O169" s="180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AR169" s="149" t="s">
        <v>171</v>
      </c>
      <c r="AT169" s="149" t="s">
        <v>137</v>
      </c>
      <c r="AU169" s="149" t="s">
        <v>142</v>
      </c>
      <c r="AY169" s="15" t="s">
        <v>134</v>
      </c>
      <c r="BE169" s="150">
        <f>IF(N169="základná",J169,0)</f>
        <v>0</v>
      </c>
      <c r="BF169" s="150">
        <f>IF(N169="znížená",J169,0)</f>
        <v>0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5" t="s">
        <v>142</v>
      </c>
      <c r="BK169" s="150">
        <f>ROUND(I169*H169,2)</f>
        <v>0</v>
      </c>
      <c r="BL169" s="15" t="s">
        <v>171</v>
      </c>
      <c r="BM169" s="149" t="s">
        <v>488</v>
      </c>
    </row>
    <row r="170" spans="2:65" s="1" customFormat="1" ht="6.9" customHeight="1">
      <c r="B170" s="45"/>
      <c r="C170" s="46"/>
      <c r="D170" s="46"/>
      <c r="E170" s="46"/>
      <c r="F170" s="46"/>
      <c r="G170" s="46"/>
      <c r="H170" s="46"/>
      <c r="I170" s="46"/>
      <c r="J170" s="46"/>
      <c r="K170" s="46"/>
      <c r="L170" s="30"/>
    </row>
  </sheetData>
  <sheetProtection algorithmName="SHA-512" hashValue="HI/Xup5xRJB89CIaUqDoETYtPQuYtIsJD1sX1lYm65U/W9jPjWUC1vEzkxDkHOgCbfs1bj0+FEkJ+nrKRRQnkw==" saltValue="ZdkbSnaZB09J6z3Me0Vd46suRZ5HDln91o9mbvrWe/rS7h7Ugyql13cjTPSjYzYw3MD5JHaGtXQSAipgNhFl0Q==" spinCount="100000" sheet="1" objects="1" scenarios="1" formatColumns="0" formatRows="0" autoFilter="0"/>
  <autoFilter ref="C124:K169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489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ROUND(J124,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ROUND((SUM(BE124:BE163)),  2)</f>
        <v>0</v>
      </c>
      <c r="G33" s="93"/>
      <c r="H33" s="93"/>
      <c r="I33" s="94">
        <v>0.2</v>
      </c>
      <c r="J33" s="92">
        <f>ROUND(((SUM(BE124:BE163))*I33),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ROUND((SUM(BF124:BF163)),  2)</f>
        <v>0</v>
      </c>
      <c r="G34" s="93"/>
      <c r="H34" s="93"/>
      <c r="I34" s="94">
        <v>0.2</v>
      </c>
      <c r="J34" s="92">
        <f>ROUND(((SUM(BF124:BF163))*I34),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ROUND((SUM(BG124:BG163)),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ROUND((SUM(BH124:BH163)),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ROUND((SUM(BI124:BI163)),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05 - Zdravotechnika - Fotovoltaická príprava TV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J124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490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9" customFormat="1" ht="19.95" hidden="1" customHeight="1">
      <c r="B98" s="112"/>
      <c r="D98" s="113" t="s">
        <v>491</v>
      </c>
      <c r="E98" s="114"/>
      <c r="F98" s="114"/>
      <c r="G98" s="114"/>
      <c r="H98" s="114"/>
      <c r="I98" s="114"/>
      <c r="J98" s="115">
        <f>J126</f>
        <v>0</v>
      </c>
      <c r="L98" s="112"/>
    </row>
    <row r="99" spans="2:12" s="9" customFormat="1" ht="19.95" hidden="1" customHeight="1">
      <c r="B99" s="112"/>
      <c r="D99" s="113" t="s">
        <v>492</v>
      </c>
      <c r="E99" s="114"/>
      <c r="F99" s="114"/>
      <c r="G99" s="114"/>
      <c r="H99" s="114"/>
      <c r="I99" s="114"/>
      <c r="J99" s="115">
        <f>J137</f>
        <v>0</v>
      </c>
      <c r="L99" s="112"/>
    </row>
    <row r="100" spans="2:12" s="9" customFormat="1" ht="19.95" hidden="1" customHeight="1">
      <c r="B100" s="112"/>
      <c r="D100" s="113" t="s">
        <v>493</v>
      </c>
      <c r="E100" s="114"/>
      <c r="F100" s="114"/>
      <c r="G100" s="114"/>
      <c r="H100" s="114"/>
      <c r="I100" s="114"/>
      <c r="J100" s="115">
        <f>J142</f>
        <v>0</v>
      </c>
      <c r="L100" s="112"/>
    </row>
    <row r="101" spans="2:12" s="8" customFormat="1" ht="24.9" hidden="1" customHeight="1">
      <c r="B101" s="108"/>
      <c r="D101" s="109" t="s">
        <v>494</v>
      </c>
      <c r="E101" s="110"/>
      <c r="F101" s="110"/>
      <c r="G101" s="110"/>
      <c r="H101" s="110"/>
      <c r="I101" s="110"/>
      <c r="J101" s="111">
        <f>J147</f>
        <v>0</v>
      </c>
      <c r="L101" s="108"/>
    </row>
    <row r="102" spans="2:12" s="9" customFormat="1" ht="19.95" hidden="1" customHeight="1">
      <c r="B102" s="112"/>
      <c r="D102" s="113" t="s">
        <v>495</v>
      </c>
      <c r="E102" s="114"/>
      <c r="F102" s="114"/>
      <c r="G102" s="114"/>
      <c r="H102" s="114"/>
      <c r="I102" s="114"/>
      <c r="J102" s="115">
        <f>J148</f>
        <v>0</v>
      </c>
      <c r="L102" s="112"/>
    </row>
    <row r="103" spans="2:12" s="8" customFormat="1" ht="24.9" hidden="1" customHeight="1">
      <c r="B103" s="108"/>
      <c r="D103" s="109" t="s">
        <v>496</v>
      </c>
      <c r="E103" s="110"/>
      <c r="F103" s="110"/>
      <c r="G103" s="110"/>
      <c r="H103" s="110"/>
      <c r="I103" s="110"/>
      <c r="J103" s="111">
        <f>J161</f>
        <v>0</v>
      </c>
      <c r="L103" s="108"/>
    </row>
    <row r="104" spans="2:12" s="9" customFormat="1" ht="19.95" hidden="1" customHeight="1">
      <c r="B104" s="112"/>
      <c r="D104" s="113" t="s">
        <v>497</v>
      </c>
      <c r="E104" s="114"/>
      <c r="F104" s="114"/>
      <c r="G104" s="114"/>
      <c r="H104" s="114"/>
      <c r="I104" s="114"/>
      <c r="J104" s="115">
        <f>J162</f>
        <v>0</v>
      </c>
      <c r="L104" s="112"/>
    </row>
    <row r="105" spans="2:12" s="1" customFormat="1" ht="21.75" hidden="1" customHeight="1">
      <c r="B105" s="30"/>
      <c r="L105" s="30"/>
    </row>
    <row r="106" spans="2:12" s="1" customFormat="1" ht="6.9" hidden="1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0"/>
    </row>
    <row r="107" spans="2:12" ht="10.199999999999999" hidden="1"/>
    <row r="108" spans="2:12" ht="10.199999999999999" hidden="1"/>
    <row r="109" spans="2:12" ht="10.199999999999999" hidden="1"/>
    <row r="110" spans="2:12" s="1" customFormat="1" ht="6.9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0"/>
    </row>
    <row r="111" spans="2:12" s="1" customFormat="1" ht="24.9" customHeight="1">
      <c r="B111" s="30"/>
      <c r="C111" s="19" t="s">
        <v>120</v>
      </c>
      <c r="L111" s="30"/>
    </row>
    <row r="112" spans="2:12" s="1" customFormat="1" ht="6.9" customHeight="1">
      <c r="B112" s="30"/>
      <c r="L112" s="30"/>
    </row>
    <row r="113" spans="2:65" s="1" customFormat="1" ht="12" customHeight="1">
      <c r="B113" s="30"/>
      <c r="C113" s="25" t="s">
        <v>15</v>
      </c>
      <c r="L113" s="30"/>
    </row>
    <row r="114" spans="2:65" s="1" customFormat="1" ht="16.5" customHeight="1">
      <c r="B114" s="30"/>
      <c r="E114" s="224" t="str">
        <f>E7</f>
        <v>Skalica, Strážnická 2  - Zateplenie časti požiarnej zbrojnice</v>
      </c>
      <c r="F114" s="225"/>
      <c r="G114" s="225"/>
      <c r="H114" s="225"/>
      <c r="L114" s="30"/>
    </row>
    <row r="115" spans="2:65" s="1" customFormat="1" ht="12" customHeight="1">
      <c r="B115" s="30"/>
      <c r="C115" s="25" t="s">
        <v>105</v>
      </c>
      <c r="L115" s="30"/>
    </row>
    <row r="116" spans="2:65" s="1" customFormat="1" ht="16.5" customHeight="1">
      <c r="B116" s="30"/>
      <c r="E116" s="183" t="str">
        <f>E9</f>
        <v>SO 05 - Zdravotechnika - Fotovoltaická príprava TV</v>
      </c>
      <c r="F116" s="226"/>
      <c r="G116" s="226"/>
      <c r="H116" s="226"/>
      <c r="L116" s="30"/>
    </row>
    <row r="117" spans="2:65" s="1" customFormat="1" ht="6.9" customHeight="1">
      <c r="B117" s="30"/>
      <c r="L117" s="30"/>
    </row>
    <row r="118" spans="2:65" s="1" customFormat="1" ht="12" customHeight="1">
      <c r="B118" s="30"/>
      <c r="C118" s="25" t="s">
        <v>19</v>
      </c>
      <c r="F118" s="23" t="str">
        <f>F12</f>
        <v>Skalica</v>
      </c>
      <c r="I118" s="25" t="s">
        <v>21</v>
      </c>
      <c r="J118" s="53" t="str">
        <f>IF(J12="","",J12)</f>
        <v>20. 12. 2022</v>
      </c>
      <c r="L118" s="30"/>
    </row>
    <row r="119" spans="2:65" s="1" customFormat="1" ht="6.9" customHeight="1">
      <c r="B119" s="30"/>
      <c r="L119" s="30"/>
    </row>
    <row r="120" spans="2:65" s="1" customFormat="1" ht="25.65" customHeight="1">
      <c r="B120" s="30"/>
      <c r="C120" s="25" t="s">
        <v>23</v>
      </c>
      <c r="F120" s="23" t="str">
        <f>E15</f>
        <v>Mesto Skalica</v>
      </c>
      <c r="I120" s="25" t="s">
        <v>31</v>
      </c>
      <c r="J120" s="28" t="str">
        <f>E21</f>
        <v>Ing. Šantavý Rudolf, aut.ing.,</v>
      </c>
      <c r="L120" s="30"/>
    </row>
    <row r="121" spans="2:65" s="1" customFormat="1" ht="15.15" customHeight="1">
      <c r="B121" s="30"/>
      <c r="C121" s="25" t="s">
        <v>29</v>
      </c>
      <c r="F121" s="23" t="str">
        <f>IF(E18="","",E18)</f>
        <v>Vyplň údaj</v>
      </c>
      <c r="I121" s="25" t="s">
        <v>36</v>
      </c>
      <c r="J121" s="28" t="str">
        <f>E24</f>
        <v>Ing. Učník Michal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6"/>
      <c r="C123" s="117" t="s">
        <v>121</v>
      </c>
      <c r="D123" s="118" t="s">
        <v>64</v>
      </c>
      <c r="E123" s="118" t="s">
        <v>60</v>
      </c>
      <c r="F123" s="118" t="s">
        <v>61</v>
      </c>
      <c r="G123" s="118" t="s">
        <v>122</v>
      </c>
      <c r="H123" s="118" t="s">
        <v>123</v>
      </c>
      <c r="I123" s="118" t="s">
        <v>124</v>
      </c>
      <c r="J123" s="119" t="s">
        <v>109</v>
      </c>
      <c r="K123" s="120" t="s">
        <v>125</v>
      </c>
      <c r="L123" s="116"/>
      <c r="M123" s="60" t="s">
        <v>1</v>
      </c>
      <c r="N123" s="61" t="s">
        <v>43</v>
      </c>
      <c r="O123" s="61" t="s">
        <v>126</v>
      </c>
      <c r="P123" s="61" t="s">
        <v>127</v>
      </c>
      <c r="Q123" s="61" t="s">
        <v>128</v>
      </c>
      <c r="R123" s="61" t="s">
        <v>129</v>
      </c>
      <c r="S123" s="61" t="s">
        <v>130</v>
      </c>
      <c r="T123" s="62" t="s">
        <v>131</v>
      </c>
    </row>
    <row r="124" spans="2:65" s="1" customFormat="1" ht="22.8" customHeight="1">
      <c r="B124" s="30"/>
      <c r="C124" s="65" t="s">
        <v>110</v>
      </c>
      <c r="J124" s="121">
        <f>BK124</f>
        <v>0</v>
      </c>
      <c r="L124" s="30"/>
      <c r="M124" s="63"/>
      <c r="N124" s="54"/>
      <c r="O124" s="54"/>
      <c r="P124" s="122">
        <f>P125+P147+P161</f>
        <v>0</v>
      </c>
      <c r="Q124" s="54"/>
      <c r="R124" s="122">
        <f>R125+R147+R161</f>
        <v>1.0347599999999999</v>
      </c>
      <c r="S124" s="54"/>
      <c r="T124" s="123">
        <f>T125+T147+T161</f>
        <v>0</v>
      </c>
      <c r="AT124" s="15" t="s">
        <v>78</v>
      </c>
      <c r="AU124" s="15" t="s">
        <v>111</v>
      </c>
      <c r="BK124" s="124">
        <f>BK125+BK147+BK161</f>
        <v>0</v>
      </c>
    </row>
    <row r="125" spans="2:65" s="11" customFormat="1" ht="25.95" customHeight="1">
      <c r="B125" s="125"/>
      <c r="D125" s="126" t="s">
        <v>78</v>
      </c>
      <c r="E125" s="127" t="s">
        <v>132</v>
      </c>
      <c r="F125" s="127" t="s">
        <v>498</v>
      </c>
      <c r="I125" s="128"/>
      <c r="J125" s="129">
        <f>BK125</f>
        <v>0</v>
      </c>
      <c r="L125" s="125"/>
      <c r="M125" s="130"/>
      <c r="P125" s="131">
        <f>P126+P137+P142</f>
        <v>0</v>
      </c>
      <c r="R125" s="131">
        <f>R126+R137+R142</f>
        <v>3.5089999999999996E-2</v>
      </c>
      <c r="T125" s="132">
        <f>T126+T137+T142</f>
        <v>0</v>
      </c>
      <c r="AR125" s="126" t="s">
        <v>87</v>
      </c>
      <c r="AT125" s="133" t="s">
        <v>78</v>
      </c>
      <c r="AU125" s="133" t="s">
        <v>79</v>
      </c>
      <c r="AY125" s="126" t="s">
        <v>134</v>
      </c>
      <c r="BK125" s="134">
        <f>BK126+BK137+BK142</f>
        <v>0</v>
      </c>
    </row>
    <row r="126" spans="2:65" s="11" customFormat="1" ht="22.8" customHeight="1">
      <c r="B126" s="125"/>
      <c r="D126" s="126" t="s">
        <v>78</v>
      </c>
      <c r="E126" s="135" t="s">
        <v>499</v>
      </c>
      <c r="F126" s="135" t="s">
        <v>500</v>
      </c>
      <c r="I126" s="128"/>
      <c r="J126" s="136">
        <f>BK126</f>
        <v>0</v>
      </c>
      <c r="L126" s="125"/>
      <c r="M126" s="130"/>
      <c r="P126" s="131">
        <f>SUM(P127:P136)</f>
        <v>0</v>
      </c>
      <c r="R126" s="131">
        <f>SUM(R127:R136)</f>
        <v>6.1399999999999996E-3</v>
      </c>
      <c r="T126" s="132">
        <f>SUM(T127:T136)</f>
        <v>0</v>
      </c>
      <c r="AR126" s="126" t="s">
        <v>142</v>
      </c>
      <c r="AT126" s="133" t="s">
        <v>78</v>
      </c>
      <c r="AU126" s="133" t="s">
        <v>87</v>
      </c>
      <c r="AY126" s="126" t="s">
        <v>134</v>
      </c>
      <c r="BK126" s="134">
        <f>SUM(BK127:BK136)</f>
        <v>0</v>
      </c>
    </row>
    <row r="127" spans="2:65" s="1" customFormat="1" ht="37.799999999999997" customHeight="1">
      <c r="B127" s="30"/>
      <c r="C127" s="137" t="s">
        <v>87</v>
      </c>
      <c r="D127" s="137" t="s">
        <v>137</v>
      </c>
      <c r="E127" s="138" t="s">
        <v>501</v>
      </c>
      <c r="F127" s="139" t="s">
        <v>502</v>
      </c>
      <c r="G127" s="140" t="s">
        <v>310</v>
      </c>
      <c r="H127" s="141">
        <v>1</v>
      </c>
      <c r="I127" s="142"/>
      <c r="J127" s="143">
        <f t="shared" ref="J127:J136" si="0">ROUND(I127*H127,2)</f>
        <v>0</v>
      </c>
      <c r="K127" s="144"/>
      <c r="L127" s="30"/>
      <c r="M127" s="145" t="s">
        <v>1</v>
      </c>
      <c r="N127" s="146" t="s">
        <v>45</v>
      </c>
      <c r="P127" s="147">
        <f t="shared" ref="P127:P136" si="1">O127*H127</f>
        <v>0</v>
      </c>
      <c r="Q127" s="147">
        <v>2.5999999999999998E-4</v>
      </c>
      <c r="R127" s="147">
        <f t="shared" ref="R127:R136" si="2">Q127*H127</f>
        <v>2.5999999999999998E-4</v>
      </c>
      <c r="S127" s="147">
        <v>0</v>
      </c>
      <c r="T127" s="148">
        <f t="shared" ref="T127:T136" si="3">S127*H127</f>
        <v>0</v>
      </c>
      <c r="AR127" s="149" t="s">
        <v>171</v>
      </c>
      <c r="AT127" s="149" t="s">
        <v>137</v>
      </c>
      <c r="AU127" s="149" t="s">
        <v>142</v>
      </c>
      <c r="AY127" s="15" t="s">
        <v>134</v>
      </c>
      <c r="BE127" s="150">
        <f t="shared" ref="BE127:BE136" si="4">IF(N127="základná",J127,0)</f>
        <v>0</v>
      </c>
      <c r="BF127" s="150">
        <f t="shared" ref="BF127:BF136" si="5">IF(N127="znížená",J127,0)</f>
        <v>0</v>
      </c>
      <c r="BG127" s="150">
        <f t="shared" ref="BG127:BG136" si="6">IF(N127="zákl. prenesená",J127,0)</f>
        <v>0</v>
      </c>
      <c r="BH127" s="150">
        <f t="shared" ref="BH127:BH136" si="7">IF(N127="zníž. prenesená",J127,0)</f>
        <v>0</v>
      </c>
      <c r="BI127" s="150">
        <f t="shared" ref="BI127:BI136" si="8">IF(N127="nulová",J127,0)</f>
        <v>0</v>
      </c>
      <c r="BJ127" s="15" t="s">
        <v>142</v>
      </c>
      <c r="BK127" s="150">
        <f t="shared" ref="BK127:BK136" si="9">ROUND(I127*H127,2)</f>
        <v>0</v>
      </c>
      <c r="BL127" s="15" t="s">
        <v>171</v>
      </c>
      <c r="BM127" s="149" t="s">
        <v>142</v>
      </c>
    </row>
    <row r="128" spans="2:65" s="1" customFormat="1" ht="16.5" customHeight="1">
      <c r="B128" s="30"/>
      <c r="C128" s="137" t="s">
        <v>142</v>
      </c>
      <c r="D128" s="137" t="s">
        <v>137</v>
      </c>
      <c r="E128" s="138" t="s">
        <v>503</v>
      </c>
      <c r="F128" s="139" t="s">
        <v>504</v>
      </c>
      <c r="G128" s="140" t="s">
        <v>310</v>
      </c>
      <c r="H128" s="141">
        <v>4</v>
      </c>
      <c r="I128" s="142"/>
      <c r="J128" s="143">
        <f t="shared" si="0"/>
        <v>0</v>
      </c>
      <c r="K128" s="144"/>
      <c r="L128" s="30"/>
      <c r="M128" s="145" t="s">
        <v>1</v>
      </c>
      <c r="N128" s="146" t="s">
        <v>45</v>
      </c>
      <c r="P128" s="147">
        <f t="shared" si="1"/>
        <v>0</v>
      </c>
      <c r="Q128" s="147">
        <v>3.5E-4</v>
      </c>
      <c r="R128" s="147">
        <f t="shared" si="2"/>
        <v>1.4E-3</v>
      </c>
      <c r="S128" s="147">
        <v>0</v>
      </c>
      <c r="T128" s="148">
        <f t="shared" si="3"/>
        <v>0</v>
      </c>
      <c r="AR128" s="149" t="s">
        <v>171</v>
      </c>
      <c r="AT128" s="149" t="s">
        <v>137</v>
      </c>
      <c r="AU128" s="149" t="s">
        <v>142</v>
      </c>
      <c r="AY128" s="15" t="s">
        <v>134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5" t="s">
        <v>142</v>
      </c>
      <c r="BK128" s="150">
        <f t="shared" si="9"/>
        <v>0</v>
      </c>
      <c r="BL128" s="15" t="s">
        <v>171</v>
      </c>
      <c r="BM128" s="149" t="s">
        <v>141</v>
      </c>
    </row>
    <row r="129" spans="2:65" s="1" customFormat="1" ht="24.15" customHeight="1">
      <c r="B129" s="30"/>
      <c r="C129" s="137" t="s">
        <v>145</v>
      </c>
      <c r="D129" s="137" t="s">
        <v>137</v>
      </c>
      <c r="E129" s="138" t="s">
        <v>505</v>
      </c>
      <c r="F129" s="139" t="s">
        <v>506</v>
      </c>
      <c r="G129" s="140" t="s">
        <v>310</v>
      </c>
      <c r="H129" s="141">
        <v>1</v>
      </c>
      <c r="I129" s="142"/>
      <c r="J129" s="143">
        <f t="shared" si="0"/>
        <v>0</v>
      </c>
      <c r="K129" s="144"/>
      <c r="L129" s="30"/>
      <c r="M129" s="145" t="s">
        <v>1</v>
      </c>
      <c r="N129" s="146" t="s">
        <v>45</v>
      </c>
      <c r="P129" s="147">
        <f t="shared" si="1"/>
        <v>0</v>
      </c>
      <c r="Q129" s="147">
        <v>3.0000000000000001E-5</v>
      </c>
      <c r="R129" s="147">
        <f t="shared" si="2"/>
        <v>3.0000000000000001E-5</v>
      </c>
      <c r="S129" s="147">
        <v>0</v>
      </c>
      <c r="T129" s="148">
        <f t="shared" si="3"/>
        <v>0</v>
      </c>
      <c r="AR129" s="149" t="s">
        <v>171</v>
      </c>
      <c r="AT129" s="149" t="s">
        <v>137</v>
      </c>
      <c r="AU129" s="149" t="s">
        <v>142</v>
      </c>
      <c r="AY129" s="15" t="s">
        <v>134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5" t="s">
        <v>142</v>
      </c>
      <c r="BK129" s="150">
        <f t="shared" si="9"/>
        <v>0</v>
      </c>
      <c r="BL129" s="15" t="s">
        <v>171</v>
      </c>
      <c r="BM129" s="149" t="s">
        <v>135</v>
      </c>
    </row>
    <row r="130" spans="2:65" s="1" customFormat="1" ht="16.5" customHeight="1">
      <c r="B130" s="30"/>
      <c r="C130" s="137" t="s">
        <v>141</v>
      </c>
      <c r="D130" s="137" t="s">
        <v>137</v>
      </c>
      <c r="E130" s="138" t="s">
        <v>507</v>
      </c>
      <c r="F130" s="139" t="s">
        <v>508</v>
      </c>
      <c r="G130" s="140" t="s">
        <v>310</v>
      </c>
      <c r="H130" s="141">
        <v>1</v>
      </c>
      <c r="I130" s="142"/>
      <c r="J130" s="143">
        <f t="shared" si="0"/>
        <v>0</v>
      </c>
      <c r="K130" s="144"/>
      <c r="L130" s="30"/>
      <c r="M130" s="145" t="s">
        <v>1</v>
      </c>
      <c r="N130" s="146" t="s">
        <v>45</v>
      </c>
      <c r="P130" s="147">
        <f t="shared" si="1"/>
        <v>0</v>
      </c>
      <c r="Q130" s="147">
        <v>4.45E-3</v>
      </c>
      <c r="R130" s="147">
        <f t="shared" si="2"/>
        <v>4.45E-3</v>
      </c>
      <c r="S130" s="147">
        <v>0</v>
      </c>
      <c r="T130" s="148">
        <f t="shared" si="3"/>
        <v>0</v>
      </c>
      <c r="AR130" s="149" t="s">
        <v>171</v>
      </c>
      <c r="AT130" s="149" t="s">
        <v>137</v>
      </c>
      <c r="AU130" s="149" t="s">
        <v>142</v>
      </c>
      <c r="AY130" s="15" t="s">
        <v>134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5" t="s">
        <v>142</v>
      </c>
      <c r="BK130" s="150">
        <f t="shared" si="9"/>
        <v>0</v>
      </c>
      <c r="BL130" s="15" t="s">
        <v>171</v>
      </c>
      <c r="BM130" s="149" t="s">
        <v>153</v>
      </c>
    </row>
    <row r="131" spans="2:65" s="1" customFormat="1" ht="16.5" customHeight="1">
      <c r="B131" s="30"/>
      <c r="C131" s="166" t="s">
        <v>155</v>
      </c>
      <c r="D131" s="166" t="s">
        <v>258</v>
      </c>
      <c r="E131" s="167" t="s">
        <v>509</v>
      </c>
      <c r="F131" s="168" t="s">
        <v>510</v>
      </c>
      <c r="G131" s="169" t="s">
        <v>310</v>
      </c>
      <c r="H131" s="170">
        <v>1</v>
      </c>
      <c r="I131" s="171"/>
      <c r="J131" s="172">
        <f t="shared" si="0"/>
        <v>0</v>
      </c>
      <c r="K131" s="173"/>
      <c r="L131" s="174"/>
      <c r="M131" s="175" t="s">
        <v>1</v>
      </c>
      <c r="N131" s="176" t="s">
        <v>45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AR131" s="149" t="s">
        <v>211</v>
      </c>
      <c r="AT131" s="149" t="s">
        <v>258</v>
      </c>
      <c r="AU131" s="149" t="s">
        <v>142</v>
      </c>
      <c r="AY131" s="15" t="s">
        <v>134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5" t="s">
        <v>142</v>
      </c>
      <c r="BK131" s="150">
        <f t="shared" si="9"/>
        <v>0</v>
      </c>
      <c r="BL131" s="15" t="s">
        <v>171</v>
      </c>
      <c r="BM131" s="149" t="s">
        <v>158</v>
      </c>
    </row>
    <row r="132" spans="2:65" s="1" customFormat="1" ht="16.5" customHeight="1">
      <c r="B132" s="30"/>
      <c r="C132" s="166" t="s">
        <v>135</v>
      </c>
      <c r="D132" s="166" t="s">
        <v>258</v>
      </c>
      <c r="E132" s="167" t="s">
        <v>511</v>
      </c>
      <c r="F132" s="168" t="s">
        <v>512</v>
      </c>
      <c r="G132" s="169" t="s">
        <v>310</v>
      </c>
      <c r="H132" s="170">
        <v>1</v>
      </c>
      <c r="I132" s="171"/>
      <c r="J132" s="172">
        <f t="shared" si="0"/>
        <v>0</v>
      </c>
      <c r="K132" s="173"/>
      <c r="L132" s="174"/>
      <c r="M132" s="175" t="s">
        <v>1</v>
      </c>
      <c r="N132" s="176" t="s">
        <v>45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AR132" s="149" t="s">
        <v>211</v>
      </c>
      <c r="AT132" s="149" t="s">
        <v>258</v>
      </c>
      <c r="AU132" s="149" t="s">
        <v>142</v>
      </c>
      <c r="AY132" s="15" t="s">
        <v>134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5" t="s">
        <v>142</v>
      </c>
      <c r="BK132" s="150">
        <f t="shared" si="9"/>
        <v>0</v>
      </c>
      <c r="BL132" s="15" t="s">
        <v>171</v>
      </c>
      <c r="BM132" s="149" t="s">
        <v>162</v>
      </c>
    </row>
    <row r="133" spans="2:65" s="1" customFormat="1" ht="16.5" customHeight="1">
      <c r="B133" s="30"/>
      <c r="C133" s="166" t="s">
        <v>163</v>
      </c>
      <c r="D133" s="166" t="s">
        <v>258</v>
      </c>
      <c r="E133" s="167" t="s">
        <v>513</v>
      </c>
      <c r="F133" s="168" t="s">
        <v>514</v>
      </c>
      <c r="G133" s="169" t="s">
        <v>310</v>
      </c>
      <c r="H133" s="170">
        <v>1</v>
      </c>
      <c r="I133" s="171"/>
      <c r="J133" s="172">
        <f t="shared" si="0"/>
        <v>0</v>
      </c>
      <c r="K133" s="173"/>
      <c r="L133" s="174"/>
      <c r="M133" s="175" t="s">
        <v>1</v>
      </c>
      <c r="N133" s="176" t="s">
        <v>45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AR133" s="149" t="s">
        <v>211</v>
      </c>
      <c r="AT133" s="149" t="s">
        <v>258</v>
      </c>
      <c r="AU133" s="149" t="s">
        <v>142</v>
      </c>
      <c r="AY133" s="15" t="s">
        <v>134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5" t="s">
        <v>142</v>
      </c>
      <c r="BK133" s="150">
        <f t="shared" si="9"/>
        <v>0</v>
      </c>
      <c r="BL133" s="15" t="s">
        <v>171</v>
      </c>
      <c r="BM133" s="149" t="s">
        <v>166</v>
      </c>
    </row>
    <row r="134" spans="2:65" s="1" customFormat="1" ht="16.5" customHeight="1">
      <c r="B134" s="30"/>
      <c r="C134" s="166" t="s">
        <v>153</v>
      </c>
      <c r="D134" s="166" t="s">
        <v>258</v>
      </c>
      <c r="E134" s="167" t="s">
        <v>515</v>
      </c>
      <c r="F134" s="168" t="s">
        <v>516</v>
      </c>
      <c r="G134" s="169" t="s">
        <v>310</v>
      </c>
      <c r="H134" s="170">
        <v>1</v>
      </c>
      <c r="I134" s="171"/>
      <c r="J134" s="172">
        <f t="shared" si="0"/>
        <v>0</v>
      </c>
      <c r="K134" s="173"/>
      <c r="L134" s="174"/>
      <c r="M134" s="175" t="s">
        <v>1</v>
      </c>
      <c r="N134" s="176" t="s">
        <v>45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AR134" s="149" t="s">
        <v>211</v>
      </c>
      <c r="AT134" s="149" t="s">
        <v>258</v>
      </c>
      <c r="AU134" s="149" t="s">
        <v>142</v>
      </c>
      <c r="AY134" s="15" t="s">
        <v>134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5" t="s">
        <v>142</v>
      </c>
      <c r="BK134" s="150">
        <f t="shared" si="9"/>
        <v>0</v>
      </c>
      <c r="BL134" s="15" t="s">
        <v>171</v>
      </c>
      <c r="BM134" s="149" t="s">
        <v>171</v>
      </c>
    </row>
    <row r="135" spans="2:65" s="1" customFormat="1" ht="16.5" customHeight="1">
      <c r="B135" s="30"/>
      <c r="C135" s="166" t="s">
        <v>175</v>
      </c>
      <c r="D135" s="166" t="s">
        <v>258</v>
      </c>
      <c r="E135" s="167" t="s">
        <v>517</v>
      </c>
      <c r="F135" s="168" t="s">
        <v>518</v>
      </c>
      <c r="G135" s="169" t="s">
        <v>310</v>
      </c>
      <c r="H135" s="170">
        <v>2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45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AR135" s="149" t="s">
        <v>211</v>
      </c>
      <c r="AT135" s="149" t="s">
        <v>258</v>
      </c>
      <c r="AU135" s="149" t="s">
        <v>142</v>
      </c>
      <c r="AY135" s="15" t="s">
        <v>134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5" t="s">
        <v>142</v>
      </c>
      <c r="BK135" s="150">
        <f t="shared" si="9"/>
        <v>0</v>
      </c>
      <c r="BL135" s="15" t="s">
        <v>171</v>
      </c>
      <c r="BM135" s="149" t="s">
        <v>178</v>
      </c>
    </row>
    <row r="136" spans="2:65" s="1" customFormat="1" ht="24.15" customHeight="1">
      <c r="B136" s="30"/>
      <c r="C136" s="166" t="s">
        <v>158</v>
      </c>
      <c r="D136" s="166" t="s">
        <v>258</v>
      </c>
      <c r="E136" s="167" t="s">
        <v>519</v>
      </c>
      <c r="F136" s="168" t="s">
        <v>520</v>
      </c>
      <c r="G136" s="169" t="s">
        <v>310</v>
      </c>
      <c r="H136" s="170">
        <v>1</v>
      </c>
      <c r="I136" s="171"/>
      <c r="J136" s="172">
        <f t="shared" si="0"/>
        <v>0</v>
      </c>
      <c r="K136" s="173"/>
      <c r="L136" s="174"/>
      <c r="M136" s="175" t="s">
        <v>1</v>
      </c>
      <c r="N136" s="176" t="s">
        <v>45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AR136" s="149" t="s">
        <v>211</v>
      </c>
      <c r="AT136" s="149" t="s">
        <v>258</v>
      </c>
      <c r="AU136" s="149" t="s">
        <v>142</v>
      </c>
      <c r="AY136" s="15" t="s">
        <v>134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5" t="s">
        <v>142</v>
      </c>
      <c r="BK136" s="150">
        <f t="shared" si="9"/>
        <v>0</v>
      </c>
      <c r="BL136" s="15" t="s">
        <v>171</v>
      </c>
      <c r="BM136" s="149" t="s">
        <v>7</v>
      </c>
    </row>
    <row r="137" spans="2:65" s="11" customFormat="1" ht="22.8" customHeight="1">
      <c r="B137" s="125"/>
      <c r="D137" s="126" t="s">
        <v>78</v>
      </c>
      <c r="E137" s="135" t="s">
        <v>521</v>
      </c>
      <c r="F137" s="135" t="s">
        <v>522</v>
      </c>
      <c r="I137" s="128"/>
      <c r="J137" s="136">
        <f>BK137</f>
        <v>0</v>
      </c>
      <c r="L137" s="125"/>
      <c r="M137" s="130"/>
      <c r="P137" s="131">
        <f>SUM(P138:P141)</f>
        <v>0</v>
      </c>
      <c r="R137" s="131">
        <f>SUM(R138:R141)</f>
        <v>0</v>
      </c>
      <c r="T137" s="132">
        <f>SUM(T138:T141)</f>
        <v>0</v>
      </c>
      <c r="AR137" s="126" t="s">
        <v>142</v>
      </c>
      <c r="AT137" s="133" t="s">
        <v>78</v>
      </c>
      <c r="AU137" s="133" t="s">
        <v>87</v>
      </c>
      <c r="AY137" s="126" t="s">
        <v>134</v>
      </c>
      <c r="BK137" s="134">
        <f>SUM(BK138:BK141)</f>
        <v>0</v>
      </c>
    </row>
    <row r="138" spans="2:65" s="1" customFormat="1" ht="16.5" customHeight="1">
      <c r="B138" s="30"/>
      <c r="C138" s="137" t="s">
        <v>188</v>
      </c>
      <c r="D138" s="137" t="s">
        <v>137</v>
      </c>
      <c r="E138" s="138" t="s">
        <v>523</v>
      </c>
      <c r="F138" s="139" t="s">
        <v>524</v>
      </c>
      <c r="G138" s="140" t="s">
        <v>525</v>
      </c>
      <c r="H138" s="141">
        <v>1</v>
      </c>
      <c r="I138" s="142"/>
      <c r="J138" s="143">
        <f>ROUND(I138*H138,2)</f>
        <v>0</v>
      </c>
      <c r="K138" s="144"/>
      <c r="L138" s="30"/>
      <c r="M138" s="145" t="s">
        <v>1</v>
      </c>
      <c r="N138" s="146" t="s">
        <v>45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171</v>
      </c>
      <c r="AT138" s="149" t="s">
        <v>137</v>
      </c>
      <c r="AU138" s="149" t="s">
        <v>142</v>
      </c>
      <c r="AY138" s="15" t="s">
        <v>134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5" t="s">
        <v>142</v>
      </c>
      <c r="BK138" s="150">
        <f>ROUND(I138*H138,2)</f>
        <v>0</v>
      </c>
      <c r="BL138" s="15" t="s">
        <v>171</v>
      </c>
      <c r="BM138" s="149" t="s">
        <v>191</v>
      </c>
    </row>
    <row r="139" spans="2:65" s="1" customFormat="1" ht="24.15" customHeight="1">
      <c r="B139" s="30"/>
      <c r="C139" s="137" t="s">
        <v>162</v>
      </c>
      <c r="D139" s="137" t="s">
        <v>137</v>
      </c>
      <c r="E139" s="138" t="s">
        <v>526</v>
      </c>
      <c r="F139" s="139" t="s">
        <v>527</v>
      </c>
      <c r="G139" s="140" t="s">
        <v>229</v>
      </c>
      <c r="H139" s="141">
        <v>0.05</v>
      </c>
      <c r="I139" s="142"/>
      <c r="J139" s="143">
        <f>ROUND(I139*H139,2)</f>
        <v>0</v>
      </c>
      <c r="K139" s="144"/>
      <c r="L139" s="30"/>
      <c r="M139" s="145" t="s">
        <v>1</v>
      </c>
      <c r="N139" s="146" t="s">
        <v>45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171</v>
      </c>
      <c r="AT139" s="149" t="s">
        <v>137</v>
      </c>
      <c r="AU139" s="149" t="s">
        <v>142</v>
      </c>
      <c r="AY139" s="15" t="s">
        <v>134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5" t="s">
        <v>142</v>
      </c>
      <c r="BK139" s="150">
        <f>ROUND(I139*H139,2)</f>
        <v>0</v>
      </c>
      <c r="BL139" s="15" t="s">
        <v>171</v>
      </c>
      <c r="BM139" s="149" t="s">
        <v>195</v>
      </c>
    </row>
    <row r="140" spans="2:65" s="1" customFormat="1" ht="16.5" customHeight="1">
      <c r="B140" s="30"/>
      <c r="C140" s="166" t="s">
        <v>196</v>
      </c>
      <c r="D140" s="166" t="s">
        <v>258</v>
      </c>
      <c r="E140" s="167" t="s">
        <v>528</v>
      </c>
      <c r="F140" s="168" t="s">
        <v>529</v>
      </c>
      <c r="G140" s="169" t="s">
        <v>310</v>
      </c>
      <c r="H140" s="170">
        <v>1</v>
      </c>
      <c r="I140" s="171"/>
      <c r="J140" s="172">
        <f>ROUND(I140*H140,2)</f>
        <v>0</v>
      </c>
      <c r="K140" s="173"/>
      <c r="L140" s="174"/>
      <c r="M140" s="175" t="s">
        <v>1</v>
      </c>
      <c r="N140" s="176" t="s">
        <v>45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211</v>
      </c>
      <c r="AT140" s="149" t="s">
        <v>258</v>
      </c>
      <c r="AU140" s="149" t="s">
        <v>142</v>
      </c>
      <c r="AY140" s="15" t="s">
        <v>134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5" t="s">
        <v>142</v>
      </c>
      <c r="BK140" s="150">
        <f>ROUND(I140*H140,2)</f>
        <v>0</v>
      </c>
      <c r="BL140" s="15" t="s">
        <v>171</v>
      </c>
      <c r="BM140" s="149" t="s">
        <v>199</v>
      </c>
    </row>
    <row r="141" spans="2:65" s="1" customFormat="1" ht="24.15" customHeight="1">
      <c r="B141" s="30"/>
      <c r="C141" s="166" t="s">
        <v>166</v>
      </c>
      <c r="D141" s="166" t="s">
        <v>258</v>
      </c>
      <c r="E141" s="167" t="s">
        <v>530</v>
      </c>
      <c r="F141" s="168" t="s">
        <v>531</v>
      </c>
      <c r="G141" s="169" t="s">
        <v>310</v>
      </c>
      <c r="H141" s="170">
        <v>1</v>
      </c>
      <c r="I141" s="171"/>
      <c r="J141" s="172">
        <f>ROUND(I141*H141,2)</f>
        <v>0</v>
      </c>
      <c r="K141" s="173"/>
      <c r="L141" s="174"/>
      <c r="M141" s="175" t="s">
        <v>1</v>
      </c>
      <c r="N141" s="176" t="s">
        <v>45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211</v>
      </c>
      <c r="AT141" s="149" t="s">
        <v>258</v>
      </c>
      <c r="AU141" s="149" t="s">
        <v>142</v>
      </c>
      <c r="AY141" s="15" t="s">
        <v>134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5" t="s">
        <v>142</v>
      </c>
      <c r="BK141" s="150">
        <f>ROUND(I141*H141,2)</f>
        <v>0</v>
      </c>
      <c r="BL141" s="15" t="s">
        <v>171</v>
      </c>
      <c r="BM141" s="149" t="s">
        <v>203</v>
      </c>
    </row>
    <row r="142" spans="2:65" s="11" customFormat="1" ht="22.8" customHeight="1">
      <c r="B142" s="125"/>
      <c r="D142" s="126" t="s">
        <v>78</v>
      </c>
      <c r="E142" s="135" t="s">
        <v>532</v>
      </c>
      <c r="F142" s="135" t="s">
        <v>533</v>
      </c>
      <c r="I142" s="128"/>
      <c r="J142" s="136">
        <f>BK142</f>
        <v>0</v>
      </c>
      <c r="L142" s="125"/>
      <c r="M142" s="130"/>
      <c r="P142" s="131">
        <f>SUM(P143:P146)</f>
        <v>0</v>
      </c>
      <c r="R142" s="131">
        <f>SUM(R143:R146)</f>
        <v>2.895E-2</v>
      </c>
      <c r="T142" s="132">
        <f>SUM(T143:T146)</f>
        <v>0</v>
      </c>
      <c r="AR142" s="126" t="s">
        <v>142</v>
      </c>
      <c r="AT142" s="133" t="s">
        <v>78</v>
      </c>
      <c r="AU142" s="133" t="s">
        <v>87</v>
      </c>
      <c r="AY142" s="126" t="s">
        <v>134</v>
      </c>
      <c r="BK142" s="134">
        <f>SUM(BK143:BK146)</f>
        <v>0</v>
      </c>
    </row>
    <row r="143" spans="2:65" s="1" customFormat="1" ht="16.5" customHeight="1">
      <c r="B143" s="30"/>
      <c r="C143" s="137" t="s">
        <v>204</v>
      </c>
      <c r="D143" s="137" t="s">
        <v>137</v>
      </c>
      <c r="E143" s="138" t="s">
        <v>534</v>
      </c>
      <c r="F143" s="139" t="s">
        <v>535</v>
      </c>
      <c r="G143" s="140" t="s">
        <v>525</v>
      </c>
      <c r="H143" s="141">
        <v>1</v>
      </c>
      <c r="I143" s="142"/>
      <c r="J143" s="143">
        <f>ROUND(I143*H143,2)</f>
        <v>0</v>
      </c>
      <c r="K143" s="144"/>
      <c r="L143" s="30"/>
      <c r="M143" s="145" t="s">
        <v>1</v>
      </c>
      <c r="N143" s="146" t="s">
        <v>45</v>
      </c>
      <c r="P143" s="147">
        <f>O143*H143</f>
        <v>0</v>
      </c>
      <c r="Q143" s="147">
        <v>2.895E-2</v>
      </c>
      <c r="R143" s="147">
        <f>Q143*H143</f>
        <v>2.895E-2</v>
      </c>
      <c r="S143" s="147">
        <v>0</v>
      </c>
      <c r="T143" s="148">
        <f>S143*H143</f>
        <v>0</v>
      </c>
      <c r="AR143" s="149" t="s">
        <v>171</v>
      </c>
      <c r="AT143" s="149" t="s">
        <v>137</v>
      </c>
      <c r="AU143" s="149" t="s">
        <v>142</v>
      </c>
      <c r="AY143" s="15" t="s">
        <v>134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5" t="s">
        <v>142</v>
      </c>
      <c r="BK143" s="150">
        <f>ROUND(I143*H143,2)</f>
        <v>0</v>
      </c>
      <c r="BL143" s="15" t="s">
        <v>171</v>
      </c>
      <c r="BM143" s="149" t="s">
        <v>207</v>
      </c>
    </row>
    <row r="144" spans="2:65" s="1" customFormat="1" ht="24.15" customHeight="1">
      <c r="B144" s="30"/>
      <c r="C144" s="137" t="s">
        <v>171</v>
      </c>
      <c r="D144" s="137" t="s">
        <v>137</v>
      </c>
      <c r="E144" s="138" t="s">
        <v>536</v>
      </c>
      <c r="F144" s="139" t="s">
        <v>537</v>
      </c>
      <c r="G144" s="140" t="s">
        <v>229</v>
      </c>
      <c r="H144" s="141">
        <v>0.2</v>
      </c>
      <c r="I144" s="142"/>
      <c r="J144" s="143">
        <f>ROUND(I144*H144,2)</f>
        <v>0</v>
      </c>
      <c r="K144" s="144"/>
      <c r="L144" s="30"/>
      <c r="M144" s="145" t="s">
        <v>1</v>
      </c>
      <c r="N144" s="146" t="s">
        <v>45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171</v>
      </c>
      <c r="AT144" s="149" t="s">
        <v>137</v>
      </c>
      <c r="AU144" s="149" t="s">
        <v>142</v>
      </c>
      <c r="AY144" s="15" t="s">
        <v>134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5" t="s">
        <v>142</v>
      </c>
      <c r="BK144" s="150">
        <f>ROUND(I144*H144,2)</f>
        <v>0</v>
      </c>
      <c r="BL144" s="15" t="s">
        <v>171</v>
      </c>
      <c r="BM144" s="149" t="s">
        <v>211</v>
      </c>
    </row>
    <row r="145" spans="2:65" s="1" customFormat="1" ht="37.799999999999997" customHeight="1">
      <c r="B145" s="30"/>
      <c r="C145" s="166" t="s">
        <v>213</v>
      </c>
      <c r="D145" s="166" t="s">
        <v>258</v>
      </c>
      <c r="E145" s="167" t="s">
        <v>538</v>
      </c>
      <c r="F145" s="168" t="s">
        <v>539</v>
      </c>
      <c r="G145" s="169" t="s">
        <v>310</v>
      </c>
      <c r="H145" s="170">
        <v>1</v>
      </c>
      <c r="I145" s="171"/>
      <c r="J145" s="172">
        <f>ROUND(I145*H145,2)</f>
        <v>0</v>
      </c>
      <c r="K145" s="173"/>
      <c r="L145" s="174"/>
      <c r="M145" s="175" t="s">
        <v>1</v>
      </c>
      <c r="N145" s="176" t="s">
        <v>45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211</v>
      </c>
      <c r="AT145" s="149" t="s">
        <v>258</v>
      </c>
      <c r="AU145" s="149" t="s">
        <v>142</v>
      </c>
      <c r="AY145" s="15" t="s">
        <v>134</v>
      </c>
      <c r="BE145" s="150">
        <f>IF(N145="základná",J145,0)</f>
        <v>0</v>
      </c>
      <c r="BF145" s="150">
        <f>IF(N145="znížená",J145,0)</f>
        <v>0</v>
      </c>
      <c r="BG145" s="150">
        <f>IF(N145="zákl. prenesená",J145,0)</f>
        <v>0</v>
      </c>
      <c r="BH145" s="150">
        <f>IF(N145="zníž. prenesená",J145,0)</f>
        <v>0</v>
      </c>
      <c r="BI145" s="150">
        <f>IF(N145="nulová",J145,0)</f>
        <v>0</v>
      </c>
      <c r="BJ145" s="15" t="s">
        <v>142</v>
      </c>
      <c r="BK145" s="150">
        <f>ROUND(I145*H145,2)</f>
        <v>0</v>
      </c>
      <c r="BL145" s="15" t="s">
        <v>171</v>
      </c>
      <c r="BM145" s="149" t="s">
        <v>216</v>
      </c>
    </row>
    <row r="146" spans="2:65" s="1" customFormat="1" ht="16.5" customHeight="1">
      <c r="B146" s="30"/>
      <c r="C146" s="166" t="s">
        <v>178</v>
      </c>
      <c r="D146" s="166" t="s">
        <v>258</v>
      </c>
      <c r="E146" s="167" t="s">
        <v>540</v>
      </c>
      <c r="F146" s="168" t="s">
        <v>541</v>
      </c>
      <c r="G146" s="169" t="s">
        <v>310</v>
      </c>
      <c r="H146" s="170">
        <v>1</v>
      </c>
      <c r="I146" s="171"/>
      <c r="J146" s="172">
        <f>ROUND(I146*H146,2)</f>
        <v>0</v>
      </c>
      <c r="K146" s="173"/>
      <c r="L146" s="174"/>
      <c r="M146" s="175" t="s">
        <v>1</v>
      </c>
      <c r="N146" s="176" t="s">
        <v>45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211</v>
      </c>
      <c r="AT146" s="149" t="s">
        <v>258</v>
      </c>
      <c r="AU146" s="149" t="s">
        <v>142</v>
      </c>
      <c r="AY146" s="15" t="s">
        <v>134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5" t="s">
        <v>142</v>
      </c>
      <c r="BK146" s="150">
        <f>ROUND(I146*H146,2)</f>
        <v>0</v>
      </c>
      <c r="BL146" s="15" t="s">
        <v>171</v>
      </c>
      <c r="BM146" s="149" t="s">
        <v>220</v>
      </c>
    </row>
    <row r="147" spans="2:65" s="11" customFormat="1" ht="25.95" customHeight="1">
      <c r="B147" s="125"/>
      <c r="D147" s="126" t="s">
        <v>78</v>
      </c>
      <c r="E147" s="127" t="s">
        <v>249</v>
      </c>
      <c r="F147" s="127" t="s">
        <v>542</v>
      </c>
      <c r="I147" s="128"/>
      <c r="J147" s="129">
        <f>BK147</f>
        <v>0</v>
      </c>
      <c r="L147" s="125"/>
      <c r="M147" s="130"/>
      <c r="P147" s="131">
        <f>P148</f>
        <v>0</v>
      </c>
      <c r="R147" s="131">
        <f>R148</f>
        <v>0.99966999999999995</v>
      </c>
      <c r="T147" s="132">
        <f>T148</f>
        <v>0</v>
      </c>
      <c r="AR147" s="126" t="s">
        <v>87</v>
      </c>
      <c r="AT147" s="133" t="s">
        <v>78</v>
      </c>
      <c r="AU147" s="133" t="s">
        <v>79</v>
      </c>
      <c r="AY147" s="126" t="s">
        <v>134</v>
      </c>
      <c r="BK147" s="134">
        <f>BK148</f>
        <v>0</v>
      </c>
    </row>
    <row r="148" spans="2:65" s="11" customFormat="1" ht="22.8" customHeight="1">
      <c r="B148" s="125"/>
      <c r="D148" s="126" t="s">
        <v>78</v>
      </c>
      <c r="E148" s="135" t="s">
        <v>543</v>
      </c>
      <c r="F148" s="135" t="s">
        <v>544</v>
      </c>
      <c r="I148" s="128"/>
      <c r="J148" s="136">
        <f>BK148</f>
        <v>0</v>
      </c>
      <c r="L148" s="125"/>
      <c r="M148" s="130"/>
      <c r="P148" s="131">
        <f>SUM(P149:P160)</f>
        <v>0</v>
      </c>
      <c r="R148" s="131">
        <f>SUM(R149:R160)</f>
        <v>0.99966999999999995</v>
      </c>
      <c r="T148" s="132">
        <f>SUM(T149:T160)</f>
        <v>0</v>
      </c>
      <c r="AR148" s="126" t="s">
        <v>87</v>
      </c>
      <c r="AT148" s="133" t="s">
        <v>78</v>
      </c>
      <c r="AU148" s="133" t="s">
        <v>87</v>
      </c>
      <c r="AY148" s="126" t="s">
        <v>134</v>
      </c>
      <c r="BK148" s="134">
        <f>SUM(BK149:BK160)</f>
        <v>0</v>
      </c>
    </row>
    <row r="149" spans="2:65" s="1" customFormat="1" ht="24.15" customHeight="1">
      <c r="B149" s="30"/>
      <c r="C149" s="137" t="s">
        <v>223</v>
      </c>
      <c r="D149" s="137" t="s">
        <v>137</v>
      </c>
      <c r="E149" s="138" t="s">
        <v>545</v>
      </c>
      <c r="F149" s="139" t="s">
        <v>546</v>
      </c>
      <c r="G149" s="140" t="s">
        <v>525</v>
      </c>
      <c r="H149" s="141">
        <v>1</v>
      </c>
      <c r="I149" s="142"/>
      <c r="J149" s="143">
        <f t="shared" ref="J149:J160" si="10">ROUND(I149*H149,2)</f>
        <v>0</v>
      </c>
      <c r="K149" s="144"/>
      <c r="L149" s="30"/>
      <c r="M149" s="145" t="s">
        <v>1</v>
      </c>
      <c r="N149" s="146" t="s">
        <v>45</v>
      </c>
      <c r="P149" s="147">
        <f t="shared" ref="P149:P160" si="11">O149*H149</f>
        <v>0</v>
      </c>
      <c r="Q149" s="147">
        <v>2.572E-2</v>
      </c>
      <c r="R149" s="147">
        <f t="shared" ref="R149:R160" si="12">Q149*H149</f>
        <v>2.572E-2</v>
      </c>
      <c r="S149" s="147">
        <v>0</v>
      </c>
      <c r="T149" s="148">
        <f t="shared" ref="T149:T160" si="13">S149*H149</f>
        <v>0</v>
      </c>
      <c r="AR149" s="149" t="s">
        <v>141</v>
      </c>
      <c r="AT149" s="149" t="s">
        <v>137</v>
      </c>
      <c r="AU149" s="149" t="s">
        <v>142</v>
      </c>
      <c r="AY149" s="15" t="s">
        <v>134</v>
      </c>
      <c r="BE149" s="150">
        <f t="shared" ref="BE149:BE160" si="14">IF(N149="základná",J149,0)</f>
        <v>0</v>
      </c>
      <c r="BF149" s="150">
        <f t="shared" ref="BF149:BF160" si="15">IF(N149="znížená",J149,0)</f>
        <v>0</v>
      </c>
      <c r="BG149" s="150">
        <f t="shared" ref="BG149:BG160" si="16">IF(N149="zákl. prenesená",J149,0)</f>
        <v>0</v>
      </c>
      <c r="BH149" s="150">
        <f t="shared" ref="BH149:BH160" si="17">IF(N149="zníž. prenesená",J149,0)</f>
        <v>0</v>
      </c>
      <c r="BI149" s="150">
        <f t="shared" ref="BI149:BI160" si="18">IF(N149="nulová",J149,0)</f>
        <v>0</v>
      </c>
      <c r="BJ149" s="15" t="s">
        <v>142</v>
      </c>
      <c r="BK149" s="150">
        <f t="shared" ref="BK149:BK160" si="19">ROUND(I149*H149,2)</f>
        <v>0</v>
      </c>
      <c r="BL149" s="15" t="s">
        <v>141</v>
      </c>
      <c r="BM149" s="149" t="s">
        <v>226</v>
      </c>
    </row>
    <row r="150" spans="2:65" s="1" customFormat="1" ht="24.15" customHeight="1">
      <c r="B150" s="30"/>
      <c r="C150" s="137" t="s">
        <v>7</v>
      </c>
      <c r="D150" s="137" t="s">
        <v>137</v>
      </c>
      <c r="E150" s="138" t="s">
        <v>547</v>
      </c>
      <c r="F150" s="139" t="s">
        <v>548</v>
      </c>
      <c r="G150" s="140" t="s">
        <v>525</v>
      </c>
      <c r="H150" s="141">
        <v>1</v>
      </c>
      <c r="I150" s="142"/>
      <c r="J150" s="143">
        <f t="shared" si="10"/>
        <v>0</v>
      </c>
      <c r="K150" s="144"/>
      <c r="L150" s="30"/>
      <c r="M150" s="145" t="s">
        <v>1</v>
      </c>
      <c r="N150" s="146" t="s">
        <v>45</v>
      </c>
      <c r="P150" s="147">
        <f t="shared" si="11"/>
        <v>0</v>
      </c>
      <c r="Q150" s="147">
        <v>2.895E-2</v>
      </c>
      <c r="R150" s="147">
        <f t="shared" si="12"/>
        <v>2.895E-2</v>
      </c>
      <c r="S150" s="147">
        <v>0</v>
      </c>
      <c r="T150" s="148">
        <f t="shared" si="13"/>
        <v>0</v>
      </c>
      <c r="AR150" s="149" t="s">
        <v>141</v>
      </c>
      <c r="AT150" s="149" t="s">
        <v>137</v>
      </c>
      <c r="AU150" s="149" t="s">
        <v>142</v>
      </c>
      <c r="AY150" s="15" t="s">
        <v>134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5" t="s">
        <v>142</v>
      </c>
      <c r="BK150" s="150">
        <f t="shared" si="19"/>
        <v>0</v>
      </c>
      <c r="BL150" s="15" t="s">
        <v>141</v>
      </c>
      <c r="BM150" s="149" t="s">
        <v>230</v>
      </c>
    </row>
    <row r="151" spans="2:65" s="1" customFormat="1" ht="16.5" customHeight="1">
      <c r="B151" s="30"/>
      <c r="C151" s="137" t="s">
        <v>231</v>
      </c>
      <c r="D151" s="137" t="s">
        <v>137</v>
      </c>
      <c r="E151" s="138" t="s">
        <v>549</v>
      </c>
      <c r="F151" s="139" t="s">
        <v>550</v>
      </c>
      <c r="G151" s="140" t="s">
        <v>310</v>
      </c>
      <c r="H151" s="141">
        <v>6</v>
      </c>
      <c r="I151" s="142"/>
      <c r="J151" s="143">
        <f t="shared" si="10"/>
        <v>0</v>
      </c>
      <c r="K151" s="144"/>
      <c r="L151" s="30"/>
      <c r="M151" s="145" t="s">
        <v>1</v>
      </c>
      <c r="N151" s="146" t="s">
        <v>45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AR151" s="149" t="s">
        <v>141</v>
      </c>
      <c r="AT151" s="149" t="s">
        <v>137</v>
      </c>
      <c r="AU151" s="149" t="s">
        <v>142</v>
      </c>
      <c r="AY151" s="15" t="s">
        <v>134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5" t="s">
        <v>142</v>
      </c>
      <c r="BK151" s="150">
        <f t="shared" si="19"/>
        <v>0</v>
      </c>
      <c r="BL151" s="15" t="s">
        <v>141</v>
      </c>
      <c r="BM151" s="149" t="s">
        <v>234</v>
      </c>
    </row>
    <row r="152" spans="2:65" s="1" customFormat="1" ht="16.5" customHeight="1">
      <c r="B152" s="30"/>
      <c r="C152" s="137" t="s">
        <v>191</v>
      </c>
      <c r="D152" s="137" t="s">
        <v>137</v>
      </c>
      <c r="E152" s="138" t="s">
        <v>551</v>
      </c>
      <c r="F152" s="139" t="s">
        <v>552</v>
      </c>
      <c r="G152" s="140" t="s">
        <v>525</v>
      </c>
      <c r="H152" s="141">
        <v>1</v>
      </c>
      <c r="I152" s="142"/>
      <c r="J152" s="143">
        <f t="shared" si="10"/>
        <v>0</v>
      </c>
      <c r="K152" s="144"/>
      <c r="L152" s="30"/>
      <c r="M152" s="145" t="s">
        <v>1</v>
      </c>
      <c r="N152" s="146" t="s">
        <v>45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AR152" s="149" t="s">
        <v>141</v>
      </c>
      <c r="AT152" s="149" t="s">
        <v>137</v>
      </c>
      <c r="AU152" s="149" t="s">
        <v>142</v>
      </c>
      <c r="AY152" s="15" t="s">
        <v>134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5" t="s">
        <v>142</v>
      </c>
      <c r="BK152" s="150">
        <f t="shared" si="19"/>
        <v>0</v>
      </c>
      <c r="BL152" s="15" t="s">
        <v>141</v>
      </c>
      <c r="BM152" s="149" t="s">
        <v>238</v>
      </c>
    </row>
    <row r="153" spans="2:65" s="1" customFormat="1" ht="24.15" customHeight="1">
      <c r="B153" s="30"/>
      <c r="C153" s="137" t="s">
        <v>239</v>
      </c>
      <c r="D153" s="137" t="s">
        <v>137</v>
      </c>
      <c r="E153" s="138" t="s">
        <v>553</v>
      </c>
      <c r="F153" s="139" t="s">
        <v>554</v>
      </c>
      <c r="G153" s="140" t="s">
        <v>555</v>
      </c>
      <c r="H153" s="141">
        <v>1</v>
      </c>
      <c r="I153" s="142"/>
      <c r="J153" s="143">
        <f t="shared" si="10"/>
        <v>0</v>
      </c>
      <c r="K153" s="144"/>
      <c r="L153" s="30"/>
      <c r="M153" s="145" t="s">
        <v>1</v>
      </c>
      <c r="N153" s="146" t="s">
        <v>45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AR153" s="149" t="s">
        <v>141</v>
      </c>
      <c r="AT153" s="149" t="s">
        <v>137</v>
      </c>
      <c r="AU153" s="149" t="s">
        <v>142</v>
      </c>
      <c r="AY153" s="15" t="s">
        <v>134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5" t="s">
        <v>142</v>
      </c>
      <c r="BK153" s="150">
        <f t="shared" si="19"/>
        <v>0</v>
      </c>
      <c r="BL153" s="15" t="s">
        <v>141</v>
      </c>
      <c r="BM153" s="149" t="s">
        <v>242</v>
      </c>
    </row>
    <row r="154" spans="2:65" s="1" customFormat="1" ht="16.5" customHeight="1">
      <c r="B154" s="30"/>
      <c r="C154" s="137" t="s">
        <v>195</v>
      </c>
      <c r="D154" s="137" t="s">
        <v>137</v>
      </c>
      <c r="E154" s="138" t="s">
        <v>556</v>
      </c>
      <c r="F154" s="139" t="s">
        <v>557</v>
      </c>
      <c r="G154" s="140" t="s">
        <v>327</v>
      </c>
      <c r="H154" s="141">
        <v>5</v>
      </c>
      <c r="I154" s="142"/>
      <c r="J154" s="143">
        <f t="shared" si="10"/>
        <v>0</v>
      </c>
      <c r="K154" s="144"/>
      <c r="L154" s="30"/>
      <c r="M154" s="145" t="s">
        <v>1</v>
      </c>
      <c r="N154" s="146" t="s">
        <v>45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AR154" s="149" t="s">
        <v>141</v>
      </c>
      <c r="AT154" s="149" t="s">
        <v>137</v>
      </c>
      <c r="AU154" s="149" t="s">
        <v>142</v>
      </c>
      <c r="AY154" s="15" t="s">
        <v>134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5" t="s">
        <v>142</v>
      </c>
      <c r="BK154" s="150">
        <f t="shared" si="19"/>
        <v>0</v>
      </c>
      <c r="BL154" s="15" t="s">
        <v>141</v>
      </c>
      <c r="BM154" s="149" t="s">
        <v>245</v>
      </c>
    </row>
    <row r="155" spans="2:65" s="1" customFormat="1" ht="21.75" customHeight="1">
      <c r="B155" s="30"/>
      <c r="C155" s="166" t="s">
        <v>334</v>
      </c>
      <c r="D155" s="166" t="s">
        <v>258</v>
      </c>
      <c r="E155" s="167" t="s">
        <v>558</v>
      </c>
      <c r="F155" s="168" t="s">
        <v>559</v>
      </c>
      <c r="G155" s="169" t="s">
        <v>310</v>
      </c>
      <c r="H155" s="170">
        <v>1</v>
      </c>
      <c r="I155" s="171"/>
      <c r="J155" s="172">
        <f t="shared" si="10"/>
        <v>0</v>
      </c>
      <c r="K155" s="173"/>
      <c r="L155" s="174"/>
      <c r="M155" s="175" t="s">
        <v>1</v>
      </c>
      <c r="N155" s="176" t="s">
        <v>45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AR155" s="149" t="s">
        <v>153</v>
      </c>
      <c r="AT155" s="149" t="s">
        <v>258</v>
      </c>
      <c r="AU155" s="149" t="s">
        <v>142</v>
      </c>
      <c r="AY155" s="15" t="s">
        <v>134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5" t="s">
        <v>142</v>
      </c>
      <c r="BK155" s="150">
        <f t="shared" si="19"/>
        <v>0</v>
      </c>
      <c r="BL155" s="15" t="s">
        <v>141</v>
      </c>
      <c r="BM155" s="149" t="s">
        <v>337</v>
      </c>
    </row>
    <row r="156" spans="2:65" s="1" customFormat="1" ht="24.15" customHeight="1">
      <c r="B156" s="30"/>
      <c r="C156" s="166" t="s">
        <v>199</v>
      </c>
      <c r="D156" s="166" t="s">
        <v>258</v>
      </c>
      <c r="E156" s="167" t="s">
        <v>560</v>
      </c>
      <c r="F156" s="168" t="s">
        <v>561</v>
      </c>
      <c r="G156" s="169" t="s">
        <v>525</v>
      </c>
      <c r="H156" s="170">
        <v>1</v>
      </c>
      <c r="I156" s="171"/>
      <c r="J156" s="172">
        <f t="shared" si="10"/>
        <v>0</v>
      </c>
      <c r="K156" s="173"/>
      <c r="L156" s="174"/>
      <c r="M156" s="175" t="s">
        <v>1</v>
      </c>
      <c r="N156" s="176" t="s">
        <v>45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AR156" s="149" t="s">
        <v>153</v>
      </c>
      <c r="AT156" s="149" t="s">
        <v>258</v>
      </c>
      <c r="AU156" s="149" t="s">
        <v>142</v>
      </c>
      <c r="AY156" s="15" t="s">
        <v>134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5" t="s">
        <v>142</v>
      </c>
      <c r="BK156" s="150">
        <f t="shared" si="19"/>
        <v>0</v>
      </c>
      <c r="BL156" s="15" t="s">
        <v>141</v>
      </c>
      <c r="BM156" s="149" t="s">
        <v>255</v>
      </c>
    </row>
    <row r="157" spans="2:65" s="1" customFormat="1" ht="24.15" customHeight="1">
      <c r="B157" s="30"/>
      <c r="C157" s="166" t="s">
        <v>257</v>
      </c>
      <c r="D157" s="166" t="s">
        <v>258</v>
      </c>
      <c r="E157" s="167" t="s">
        <v>562</v>
      </c>
      <c r="F157" s="168" t="s">
        <v>563</v>
      </c>
      <c r="G157" s="169" t="s">
        <v>310</v>
      </c>
      <c r="H157" s="170">
        <v>9</v>
      </c>
      <c r="I157" s="171"/>
      <c r="J157" s="172">
        <f t="shared" si="10"/>
        <v>0</v>
      </c>
      <c r="K157" s="173"/>
      <c r="L157" s="174"/>
      <c r="M157" s="175" t="s">
        <v>1</v>
      </c>
      <c r="N157" s="176" t="s">
        <v>45</v>
      </c>
      <c r="P157" s="147">
        <f t="shared" si="11"/>
        <v>0</v>
      </c>
      <c r="Q157" s="147">
        <v>0.105</v>
      </c>
      <c r="R157" s="147">
        <f t="shared" si="12"/>
        <v>0.94499999999999995</v>
      </c>
      <c r="S157" s="147">
        <v>0</v>
      </c>
      <c r="T157" s="148">
        <f t="shared" si="13"/>
        <v>0</v>
      </c>
      <c r="AR157" s="149" t="s">
        <v>153</v>
      </c>
      <c r="AT157" s="149" t="s">
        <v>258</v>
      </c>
      <c r="AU157" s="149" t="s">
        <v>142</v>
      </c>
      <c r="AY157" s="15" t="s">
        <v>134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5" t="s">
        <v>142</v>
      </c>
      <c r="BK157" s="150">
        <f t="shared" si="19"/>
        <v>0</v>
      </c>
      <c r="BL157" s="15" t="s">
        <v>141</v>
      </c>
      <c r="BM157" s="149" t="s">
        <v>261</v>
      </c>
    </row>
    <row r="158" spans="2:65" s="1" customFormat="1" ht="24.15" customHeight="1">
      <c r="B158" s="30"/>
      <c r="C158" s="166" t="s">
        <v>203</v>
      </c>
      <c r="D158" s="166" t="s">
        <v>258</v>
      </c>
      <c r="E158" s="167" t="s">
        <v>564</v>
      </c>
      <c r="F158" s="168" t="s">
        <v>565</v>
      </c>
      <c r="G158" s="169" t="s">
        <v>566</v>
      </c>
      <c r="H158" s="170">
        <v>5</v>
      </c>
      <c r="I158" s="171"/>
      <c r="J158" s="172">
        <f t="shared" si="10"/>
        <v>0</v>
      </c>
      <c r="K158" s="173"/>
      <c r="L158" s="174"/>
      <c r="M158" s="175" t="s">
        <v>1</v>
      </c>
      <c r="N158" s="176" t="s">
        <v>45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AR158" s="149" t="s">
        <v>153</v>
      </c>
      <c r="AT158" s="149" t="s">
        <v>258</v>
      </c>
      <c r="AU158" s="149" t="s">
        <v>142</v>
      </c>
      <c r="AY158" s="15" t="s">
        <v>134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5" t="s">
        <v>142</v>
      </c>
      <c r="BK158" s="150">
        <f t="shared" si="19"/>
        <v>0</v>
      </c>
      <c r="BL158" s="15" t="s">
        <v>141</v>
      </c>
      <c r="BM158" s="149" t="s">
        <v>343</v>
      </c>
    </row>
    <row r="159" spans="2:65" s="1" customFormat="1" ht="21.75" customHeight="1">
      <c r="B159" s="30"/>
      <c r="C159" s="166" t="s">
        <v>344</v>
      </c>
      <c r="D159" s="166" t="s">
        <v>258</v>
      </c>
      <c r="E159" s="167" t="s">
        <v>567</v>
      </c>
      <c r="F159" s="168" t="s">
        <v>568</v>
      </c>
      <c r="G159" s="169" t="s">
        <v>525</v>
      </c>
      <c r="H159" s="170">
        <v>1</v>
      </c>
      <c r="I159" s="171"/>
      <c r="J159" s="172">
        <f t="shared" si="10"/>
        <v>0</v>
      </c>
      <c r="K159" s="173"/>
      <c r="L159" s="174"/>
      <c r="M159" s="175" t="s">
        <v>1</v>
      </c>
      <c r="N159" s="176" t="s">
        <v>45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AR159" s="149" t="s">
        <v>153</v>
      </c>
      <c r="AT159" s="149" t="s">
        <v>258</v>
      </c>
      <c r="AU159" s="149" t="s">
        <v>142</v>
      </c>
      <c r="AY159" s="15" t="s">
        <v>134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5" t="s">
        <v>142</v>
      </c>
      <c r="BK159" s="150">
        <f t="shared" si="19"/>
        <v>0</v>
      </c>
      <c r="BL159" s="15" t="s">
        <v>141</v>
      </c>
      <c r="BM159" s="149" t="s">
        <v>347</v>
      </c>
    </row>
    <row r="160" spans="2:65" s="1" customFormat="1" ht="16.5" customHeight="1">
      <c r="B160" s="30"/>
      <c r="C160" s="166" t="s">
        <v>207</v>
      </c>
      <c r="D160" s="166" t="s">
        <v>258</v>
      </c>
      <c r="E160" s="167" t="s">
        <v>569</v>
      </c>
      <c r="F160" s="168" t="s">
        <v>570</v>
      </c>
      <c r="G160" s="169" t="s">
        <v>310</v>
      </c>
      <c r="H160" s="170">
        <v>1</v>
      </c>
      <c r="I160" s="171"/>
      <c r="J160" s="172">
        <f t="shared" si="10"/>
        <v>0</v>
      </c>
      <c r="K160" s="173"/>
      <c r="L160" s="174"/>
      <c r="M160" s="175" t="s">
        <v>1</v>
      </c>
      <c r="N160" s="176" t="s">
        <v>45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AR160" s="149" t="s">
        <v>153</v>
      </c>
      <c r="AT160" s="149" t="s">
        <v>258</v>
      </c>
      <c r="AU160" s="149" t="s">
        <v>142</v>
      </c>
      <c r="AY160" s="15" t="s">
        <v>134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5" t="s">
        <v>142</v>
      </c>
      <c r="BK160" s="150">
        <f t="shared" si="19"/>
        <v>0</v>
      </c>
      <c r="BL160" s="15" t="s">
        <v>141</v>
      </c>
      <c r="BM160" s="149" t="s">
        <v>350</v>
      </c>
    </row>
    <row r="161" spans="2:65" s="11" customFormat="1" ht="25.95" customHeight="1">
      <c r="B161" s="125"/>
      <c r="D161" s="126" t="s">
        <v>78</v>
      </c>
      <c r="E161" s="127" t="s">
        <v>270</v>
      </c>
      <c r="F161" s="127" t="s">
        <v>571</v>
      </c>
      <c r="I161" s="128"/>
      <c r="J161" s="129">
        <f>BK161</f>
        <v>0</v>
      </c>
      <c r="L161" s="125"/>
      <c r="M161" s="130"/>
      <c r="P161" s="131">
        <f>P162</f>
        <v>0</v>
      </c>
      <c r="R161" s="131">
        <f>R162</f>
        <v>0</v>
      </c>
      <c r="T161" s="132">
        <f>T162</f>
        <v>0</v>
      </c>
      <c r="AR161" s="126" t="s">
        <v>87</v>
      </c>
      <c r="AT161" s="133" t="s">
        <v>78</v>
      </c>
      <c r="AU161" s="133" t="s">
        <v>79</v>
      </c>
      <c r="AY161" s="126" t="s">
        <v>134</v>
      </c>
      <c r="BK161" s="134">
        <f>BK162</f>
        <v>0</v>
      </c>
    </row>
    <row r="162" spans="2:65" s="11" customFormat="1" ht="22.8" customHeight="1">
      <c r="B162" s="125"/>
      <c r="D162" s="126" t="s">
        <v>78</v>
      </c>
      <c r="E162" s="135" t="s">
        <v>79</v>
      </c>
      <c r="F162" s="135" t="s">
        <v>572</v>
      </c>
      <c r="I162" s="128"/>
      <c r="J162" s="136">
        <f>BK162</f>
        <v>0</v>
      </c>
      <c r="L162" s="125"/>
      <c r="M162" s="130"/>
      <c r="P162" s="131">
        <f>P163</f>
        <v>0</v>
      </c>
      <c r="R162" s="131">
        <f>R163</f>
        <v>0</v>
      </c>
      <c r="T162" s="132">
        <f>T163</f>
        <v>0</v>
      </c>
      <c r="AR162" s="126" t="s">
        <v>87</v>
      </c>
      <c r="AT162" s="133" t="s">
        <v>78</v>
      </c>
      <c r="AU162" s="133" t="s">
        <v>87</v>
      </c>
      <c r="AY162" s="126" t="s">
        <v>134</v>
      </c>
      <c r="BK162" s="134">
        <f>BK163</f>
        <v>0</v>
      </c>
    </row>
    <row r="163" spans="2:65" s="1" customFormat="1" ht="16.5" customHeight="1">
      <c r="B163" s="30"/>
      <c r="C163" s="137" t="s">
        <v>351</v>
      </c>
      <c r="D163" s="137" t="s">
        <v>137</v>
      </c>
      <c r="E163" s="138" t="s">
        <v>573</v>
      </c>
      <c r="F163" s="139" t="s">
        <v>574</v>
      </c>
      <c r="G163" s="140" t="s">
        <v>310</v>
      </c>
      <c r="H163" s="141">
        <v>1</v>
      </c>
      <c r="I163" s="142"/>
      <c r="J163" s="143">
        <f>ROUND(I163*H163,2)</f>
        <v>0</v>
      </c>
      <c r="K163" s="144"/>
      <c r="L163" s="30"/>
      <c r="M163" s="178" t="s">
        <v>1</v>
      </c>
      <c r="N163" s="179" t="s">
        <v>45</v>
      </c>
      <c r="O163" s="180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AR163" s="149" t="s">
        <v>141</v>
      </c>
      <c r="AT163" s="149" t="s">
        <v>137</v>
      </c>
      <c r="AU163" s="149" t="s">
        <v>142</v>
      </c>
      <c r="AY163" s="15" t="s">
        <v>134</v>
      </c>
      <c r="BE163" s="150">
        <f>IF(N163="základná",J163,0)</f>
        <v>0</v>
      </c>
      <c r="BF163" s="150">
        <f>IF(N163="znížená",J163,0)</f>
        <v>0</v>
      </c>
      <c r="BG163" s="150">
        <f>IF(N163="zákl. prenesená",J163,0)</f>
        <v>0</v>
      </c>
      <c r="BH163" s="150">
        <f>IF(N163="zníž. prenesená",J163,0)</f>
        <v>0</v>
      </c>
      <c r="BI163" s="150">
        <f>IF(N163="nulová",J163,0)</f>
        <v>0</v>
      </c>
      <c r="BJ163" s="15" t="s">
        <v>142</v>
      </c>
      <c r="BK163" s="150">
        <f>ROUND(I163*H163,2)</f>
        <v>0</v>
      </c>
      <c r="BL163" s="15" t="s">
        <v>141</v>
      </c>
      <c r="BM163" s="149" t="s">
        <v>354</v>
      </c>
    </row>
    <row r="164" spans="2:65" s="1" customFormat="1" ht="6.9" customHeight="1">
      <c r="B164" s="45"/>
      <c r="C164" s="46"/>
      <c r="D164" s="46"/>
      <c r="E164" s="46"/>
      <c r="F164" s="46"/>
      <c r="G164" s="46"/>
      <c r="H164" s="46"/>
      <c r="I164" s="46"/>
      <c r="J164" s="46"/>
      <c r="K164" s="46"/>
      <c r="L164" s="30"/>
    </row>
  </sheetData>
  <sheetProtection algorithmName="SHA-512" hashValue="6WXjy4YlctTm0xysDVN8Wgv0pi4LkzZbHtOhD3EoZb2AL3lHWfsAZceHkuV1LyySTOsmcXUAhNa/UjRgpzmQpw==" saltValue="VxeJOAXfyv6BkpVit1UOQr6wRhLvKpRk/KfhvfR7ErJ+oUsOeSCRX52ajc79ZjlhuBXyxftLMEAWWTaGwchXyw==" spinCount="100000" sheet="1" objects="1" scenarios="1" formatColumns="0" formatRows="0" autoFilter="0"/>
  <autoFilter ref="C123:K163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104</v>
      </c>
      <c r="L4" s="18"/>
      <c r="M4" s="89" t="s">
        <v>9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16.5" customHeight="1">
      <c r="B7" s="18"/>
      <c r="E7" s="224" t="str">
        <f>'Rekapitulácia stavby'!K6</f>
        <v>Skalica, Strážnická 2  - Zateplenie časti požiarnej zbrojnice</v>
      </c>
      <c r="F7" s="225"/>
      <c r="G7" s="225"/>
      <c r="H7" s="225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83" t="s">
        <v>575</v>
      </c>
      <c r="F9" s="226"/>
      <c r="G9" s="226"/>
      <c r="H9" s="226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20. 12. 2022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7" t="str">
        <f>'Rekapitulácia stavby'!E14</f>
        <v>Vyplň údaj</v>
      </c>
      <c r="F18" s="205"/>
      <c r="G18" s="205"/>
      <c r="H18" s="205"/>
      <c r="I18" s="25" t="s">
        <v>27</v>
      </c>
      <c r="J18" s="26" t="str">
        <f>'Rekapitulácia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37</v>
      </c>
      <c r="I24" s="25" t="s">
        <v>27</v>
      </c>
      <c r="J24" s="23" t="s">
        <v>1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90"/>
      <c r="E27" s="210" t="s">
        <v>1</v>
      </c>
      <c r="F27" s="210"/>
      <c r="G27" s="210"/>
      <c r="H27" s="210"/>
      <c r="L27" s="9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91" t="s">
        <v>39</v>
      </c>
      <c r="J30" s="67">
        <f>ROUND(J131,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" customHeight="1">
      <c r="B33" s="30"/>
      <c r="D33" s="56" t="s">
        <v>43</v>
      </c>
      <c r="E33" s="35" t="s">
        <v>44</v>
      </c>
      <c r="F33" s="92">
        <f>ROUND((SUM(BE131:BE228)),  2)</f>
        <v>0</v>
      </c>
      <c r="G33" s="93"/>
      <c r="H33" s="93"/>
      <c r="I33" s="94">
        <v>0.2</v>
      </c>
      <c r="J33" s="92">
        <f>ROUND(((SUM(BE131:BE228))*I33),  2)</f>
        <v>0</v>
      </c>
      <c r="L33" s="30"/>
    </row>
    <row r="34" spans="2:12" s="1" customFormat="1" ht="14.4" customHeight="1">
      <c r="B34" s="30"/>
      <c r="E34" s="35" t="s">
        <v>45</v>
      </c>
      <c r="F34" s="92">
        <f>ROUND((SUM(BF131:BF228)),  2)</f>
        <v>0</v>
      </c>
      <c r="G34" s="93"/>
      <c r="H34" s="93"/>
      <c r="I34" s="94">
        <v>0.2</v>
      </c>
      <c r="J34" s="92">
        <f>ROUND(((SUM(BF131:BF228))*I34),  2)</f>
        <v>0</v>
      </c>
      <c r="L34" s="30"/>
    </row>
    <row r="35" spans="2:12" s="1" customFormat="1" ht="14.4" hidden="1" customHeight="1">
      <c r="B35" s="30"/>
      <c r="E35" s="25" t="s">
        <v>46</v>
      </c>
      <c r="F35" s="95">
        <f>ROUND((SUM(BG131:BG228)),  2)</f>
        <v>0</v>
      </c>
      <c r="I35" s="96">
        <v>0.2</v>
      </c>
      <c r="J35" s="95">
        <f>0</f>
        <v>0</v>
      </c>
      <c r="L35" s="30"/>
    </row>
    <row r="36" spans="2:12" s="1" customFormat="1" ht="14.4" hidden="1" customHeight="1">
      <c r="B36" s="30"/>
      <c r="E36" s="25" t="s">
        <v>47</v>
      </c>
      <c r="F36" s="95">
        <f>ROUND((SUM(BH131:BH228)),  2)</f>
        <v>0</v>
      </c>
      <c r="I36" s="96">
        <v>0.2</v>
      </c>
      <c r="J36" s="95">
        <f>0</f>
        <v>0</v>
      </c>
      <c r="L36" s="30"/>
    </row>
    <row r="37" spans="2:12" s="1" customFormat="1" ht="14.4" hidden="1" customHeight="1">
      <c r="B37" s="30"/>
      <c r="E37" s="35" t="s">
        <v>48</v>
      </c>
      <c r="F37" s="92">
        <f>ROUND((SUM(BI131:BI228)),  2)</f>
        <v>0</v>
      </c>
      <c r="G37" s="93"/>
      <c r="H37" s="93"/>
      <c r="I37" s="94">
        <v>0</v>
      </c>
      <c r="J37" s="9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7"/>
      <c r="D39" s="98" t="s">
        <v>49</v>
      </c>
      <c r="E39" s="58"/>
      <c r="F39" s="58"/>
      <c r="G39" s="99" t="s">
        <v>50</v>
      </c>
      <c r="H39" s="100" t="s">
        <v>51</v>
      </c>
      <c r="I39" s="58"/>
      <c r="J39" s="101">
        <f>SUM(J30:J37)</f>
        <v>0</v>
      </c>
      <c r="K39" s="102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42" t="s">
        <v>52</v>
      </c>
      <c r="E50" s="43"/>
      <c r="F50" s="43"/>
      <c r="G50" s="42" t="s">
        <v>53</v>
      </c>
      <c r="H50" s="43"/>
      <c r="I50" s="43"/>
      <c r="J50" s="43"/>
      <c r="K50" s="43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4" t="s">
        <v>54</v>
      </c>
      <c r="E61" s="32"/>
      <c r="F61" s="103" t="s">
        <v>55</v>
      </c>
      <c r="G61" s="44" t="s">
        <v>54</v>
      </c>
      <c r="H61" s="32"/>
      <c r="I61" s="32"/>
      <c r="J61" s="104" t="s">
        <v>55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42" t="s">
        <v>56</v>
      </c>
      <c r="E65" s="43"/>
      <c r="F65" s="43"/>
      <c r="G65" s="42" t="s">
        <v>57</v>
      </c>
      <c r="H65" s="43"/>
      <c r="I65" s="43"/>
      <c r="J65" s="43"/>
      <c r="K65" s="43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4" t="s">
        <v>54</v>
      </c>
      <c r="E76" s="32"/>
      <c r="F76" s="103" t="s">
        <v>55</v>
      </c>
      <c r="G76" s="44" t="s">
        <v>54</v>
      </c>
      <c r="H76" s="32"/>
      <c r="I76" s="32"/>
      <c r="J76" s="104" t="s">
        <v>55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16.5" hidden="1" customHeight="1">
      <c r="B85" s="30"/>
      <c r="E85" s="224" t="str">
        <f>E7</f>
        <v>Skalica, Strážnická 2  - Zateplenie časti požiarnej zbrojnice</v>
      </c>
      <c r="F85" s="225"/>
      <c r="G85" s="225"/>
      <c r="H85" s="225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83" t="str">
        <f>E9</f>
        <v>SO 06 - Vykurovanie</v>
      </c>
      <c r="F87" s="226"/>
      <c r="G87" s="226"/>
      <c r="H87" s="226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19</v>
      </c>
      <c r="F89" s="23" t="str">
        <f>F12</f>
        <v>Skalica</v>
      </c>
      <c r="I89" s="25" t="s">
        <v>21</v>
      </c>
      <c r="J89" s="53" t="str">
        <f>IF(J12="","",J12)</f>
        <v>20. 12. 2022</v>
      </c>
      <c r="L89" s="30"/>
    </row>
    <row r="90" spans="2:47" s="1" customFormat="1" ht="6.9" hidden="1" customHeight="1">
      <c r="B90" s="30"/>
      <c r="L90" s="30"/>
    </row>
    <row r="91" spans="2:47" s="1" customFormat="1" ht="25.65" hidden="1" customHeight="1">
      <c r="B91" s="30"/>
      <c r="C91" s="25" t="s">
        <v>23</v>
      </c>
      <c r="F91" s="23" t="str">
        <f>E15</f>
        <v>Mesto Skalica</v>
      </c>
      <c r="I91" s="25" t="s">
        <v>31</v>
      </c>
      <c r="J91" s="28" t="str">
        <f>E21</f>
        <v>Ing. Šantavý Rudolf, aut.ing.,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Učník Michal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5" t="s">
        <v>108</v>
      </c>
      <c r="D94" s="97"/>
      <c r="E94" s="97"/>
      <c r="F94" s="97"/>
      <c r="G94" s="97"/>
      <c r="H94" s="97"/>
      <c r="I94" s="97"/>
      <c r="J94" s="106" t="s">
        <v>109</v>
      </c>
      <c r="K94" s="97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7" t="s">
        <v>110</v>
      </c>
      <c r="J96" s="67">
        <f>J131</f>
        <v>0</v>
      </c>
      <c r="L96" s="30"/>
      <c r="AU96" s="15" t="s">
        <v>111</v>
      </c>
    </row>
    <row r="97" spans="2:12" s="8" customFormat="1" ht="24.9" hidden="1" customHeight="1">
      <c r="B97" s="108"/>
      <c r="D97" s="109" t="s">
        <v>576</v>
      </c>
      <c r="E97" s="110"/>
      <c r="F97" s="110"/>
      <c r="G97" s="110"/>
      <c r="H97" s="110"/>
      <c r="I97" s="110"/>
      <c r="J97" s="111">
        <f>J132</f>
        <v>0</v>
      </c>
      <c r="L97" s="108"/>
    </row>
    <row r="98" spans="2:12" s="9" customFormat="1" ht="19.95" hidden="1" customHeight="1">
      <c r="B98" s="112"/>
      <c r="D98" s="113" t="s">
        <v>577</v>
      </c>
      <c r="E98" s="114"/>
      <c r="F98" s="114"/>
      <c r="G98" s="114"/>
      <c r="H98" s="114"/>
      <c r="I98" s="114"/>
      <c r="J98" s="115">
        <f>J133</f>
        <v>0</v>
      </c>
      <c r="L98" s="112"/>
    </row>
    <row r="99" spans="2:12" s="9" customFormat="1" ht="19.95" hidden="1" customHeight="1">
      <c r="B99" s="112"/>
      <c r="D99" s="113" t="s">
        <v>283</v>
      </c>
      <c r="E99" s="114"/>
      <c r="F99" s="114"/>
      <c r="G99" s="114"/>
      <c r="H99" s="114"/>
      <c r="I99" s="114"/>
      <c r="J99" s="115">
        <f>J135</f>
        <v>0</v>
      </c>
      <c r="L99" s="112"/>
    </row>
    <row r="100" spans="2:12" s="8" customFormat="1" ht="24.9" hidden="1" customHeight="1">
      <c r="B100" s="108"/>
      <c r="D100" s="109" t="s">
        <v>578</v>
      </c>
      <c r="E100" s="110"/>
      <c r="F100" s="110"/>
      <c r="G100" s="110"/>
      <c r="H100" s="110"/>
      <c r="I100" s="110"/>
      <c r="J100" s="111">
        <f>J138</f>
        <v>0</v>
      </c>
      <c r="L100" s="108"/>
    </row>
    <row r="101" spans="2:12" s="9" customFormat="1" ht="19.95" hidden="1" customHeight="1">
      <c r="B101" s="112"/>
      <c r="D101" s="113" t="s">
        <v>579</v>
      </c>
      <c r="E101" s="114"/>
      <c r="F101" s="114"/>
      <c r="G101" s="114"/>
      <c r="H101" s="114"/>
      <c r="I101" s="114"/>
      <c r="J101" s="115">
        <f>J139</f>
        <v>0</v>
      </c>
      <c r="L101" s="112"/>
    </row>
    <row r="102" spans="2:12" s="9" customFormat="1" ht="19.95" hidden="1" customHeight="1">
      <c r="B102" s="112"/>
      <c r="D102" s="113" t="s">
        <v>580</v>
      </c>
      <c r="E102" s="114"/>
      <c r="F102" s="114"/>
      <c r="G102" s="114"/>
      <c r="H102" s="114"/>
      <c r="I102" s="114"/>
      <c r="J102" s="115">
        <f>J147</f>
        <v>0</v>
      </c>
      <c r="L102" s="112"/>
    </row>
    <row r="103" spans="2:12" s="9" customFormat="1" ht="19.95" hidden="1" customHeight="1">
      <c r="B103" s="112"/>
      <c r="D103" s="113" t="s">
        <v>581</v>
      </c>
      <c r="E103" s="114"/>
      <c r="F103" s="114"/>
      <c r="G103" s="114"/>
      <c r="H103" s="114"/>
      <c r="I103" s="114"/>
      <c r="J103" s="115">
        <f>J153</f>
        <v>0</v>
      </c>
      <c r="L103" s="112"/>
    </row>
    <row r="104" spans="2:12" s="9" customFormat="1" ht="19.95" hidden="1" customHeight="1">
      <c r="B104" s="112"/>
      <c r="D104" s="113" t="s">
        <v>582</v>
      </c>
      <c r="E104" s="114"/>
      <c r="F104" s="114"/>
      <c r="G104" s="114"/>
      <c r="H104" s="114"/>
      <c r="I104" s="114"/>
      <c r="J104" s="115">
        <f>J158</f>
        <v>0</v>
      </c>
      <c r="L104" s="112"/>
    </row>
    <row r="105" spans="2:12" s="9" customFormat="1" ht="19.95" hidden="1" customHeight="1">
      <c r="B105" s="112"/>
      <c r="D105" s="113" t="s">
        <v>583</v>
      </c>
      <c r="E105" s="114"/>
      <c r="F105" s="114"/>
      <c r="G105" s="114"/>
      <c r="H105" s="114"/>
      <c r="I105" s="114"/>
      <c r="J105" s="115">
        <f>J173</f>
        <v>0</v>
      </c>
      <c r="L105" s="112"/>
    </row>
    <row r="106" spans="2:12" s="9" customFormat="1" ht="19.95" hidden="1" customHeight="1">
      <c r="B106" s="112"/>
      <c r="D106" s="113" t="s">
        <v>584</v>
      </c>
      <c r="E106" s="114"/>
      <c r="F106" s="114"/>
      <c r="G106" s="114"/>
      <c r="H106" s="114"/>
      <c r="I106" s="114"/>
      <c r="J106" s="115">
        <f>J176</f>
        <v>0</v>
      </c>
      <c r="L106" s="112"/>
    </row>
    <row r="107" spans="2:12" s="9" customFormat="1" ht="19.95" hidden="1" customHeight="1">
      <c r="B107" s="112"/>
      <c r="D107" s="113" t="s">
        <v>585</v>
      </c>
      <c r="E107" s="114"/>
      <c r="F107" s="114"/>
      <c r="G107" s="114"/>
      <c r="H107" s="114"/>
      <c r="I107" s="114"/>
      <c r="J107" s="115">
        <f>J194</f>
        <v>0</v>
      </c>
      <c r="L107" s="112"/>
    </row>
    <row r="108" spans="2:12" s="9" customFormat="1" ht="19.95" hidden="1" customHeight="1">
      <c r="B108" s="112"/>
      <c r="D108" s="113" t="s">
        <v>586</v>
      </c>
      <c r="E108" s="114"/>
      <c r="F108" s="114"/>
      <c r="G108" s="114"/>
      <c r="H108" s="114"/>
      <c r="I108" s="114"/>
      <c r="J108" s="115">
        <f>J211</f>
        <v>0</v>
      </c>
      <c r="L108" s="112"/>
    </row>
    <row r="109" spans="2:12" s="9" customFormat="1" ht="19.95" hidden="1" customHeight="1">
      <c r="B109" s="112"/>
      <c r="D109" s="113" t="s">
        <v>587</v>
      </c>
      <c r="E109" s="114"/>
      <c r="F109" s="114"/>
      <c r="G109" s="114"/>
      <c r="H109" s="114"/>
      <c r="I109" s="114"/>
      <c r="J109" s="115">
        <f>J221</f>
        <v>0</v>
      </c>
      <c r="L109" s="112"/>
    </row>
    <row r="110" spans="2:12" s="8" customFormat="1" ht="24.9" hidden="1" customHeight="1">
      <c r="B110" s="108"/>
      <c r="D110" s="109" t="s">
        <v>496</v>
      </c>
      <c r="E110" s="110"/>
      <c r="F110" s="110"/>
      <c r="G110" s="110"/>
      <c r="H110" s="110"/>
      <c r="I110" s="110"/>
      <c r="J110" s="111">
        <f>J224</f>
        <v>0</v>
      </c>
      <c r="L110" s="108"/>
    </row>
    <row r="111" spans="2:12" s="9" customFormat="1" ht="19.95" hidden="1" customHeight="1">
      <c r="B111" s="112"/>
      <c r="D111" s="113" t="s">
        <v>497</v>
      </c>
      <c r="E111" s="114"/>
      <c r="F111" s="114"/>
      <c r="G111" s="114"/>
      <c r="H111" s="114"/>
      <c r="I111" s="114"/>
      <c r="J111" s="115">
        <f>J225</f>
        <v>0</v>
      </c>
      <c r="L111" s="112"/>
    </row>
    <row r="112" spans="2:12" s="1" customFormat="1" ht="21.75" hidden="1" customHeight="1">
      <c r="B112" s="30"/>
      <c r="L112" s="30"/>
    </row>
    <row r="113" spans="2:12" s="1" customFormat="1" ht="6.9" hidden="1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0"/>
    </row>
    <row r="114" spans="2:12" ht="10.199999999999999" hidden="1"/>
    <row r="115" spans="2:12" ht="10.199999999999999" hidden="1"/>
    <row r="116" spans="2:12" ht="10.199999999999999" hidden="1"/>
    <row r="117" spans="2:12" s="1" customFormat="1" ht="6.9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0"/>
    </row>
    <row r="118" spans="2:12" s="1" customFormat="1" ht="24.9" customHeight="1">
      <c r="B118" s="30"/>
      <c r="C118" s="19" t="s">
        <v>120</v>
      </c>
      <c r="L118" s="30"/>
    </row>
    <row r="119" spans="2:12" s="1" customFormat="1" ht="6.9" customHeight="1">
      <c r="B119" s="30"/>
      <c r="L119" s="30"/>
    </row>
    <row r="120" spans="2:12" s="1" customFormat="1" ht="12" customHeight="1">
      <c r="B120" s="30"/>
      <c r="C120" s="25" t="s">
        <v>15</v>
      </c>
      <c r="L120" s="30"/>
    </row>
    <row r="121" spans="2:12" s="1" customFormat="1" ht="16.5" customHeight="1">
      <c r="B121" s="30"/>
      <c r="E121" s="224" t="str">
        <f>E7</f>
        <v>Skalica, Strážnická 2  - Zateplenie časti požiarnej zbrojnice</v>
      </c>
      <c r="F121" s="225"/>
      <c r="G121" s="225"/>
      <c r="H121" s="225"/>
      <c r="L121" s="30"/>
    </row>
    <row r="122" spans="2:12" s="1" customFormat="1" ht="12" customHeight="1">
      <c r="B122" s="30"/>
      <c r="C122" s="25" t="s">
        <v>105</v>
      </c>
      <c r="L122" s="30"/>
    </row>
    <row r="123" spans="2:12" s="1" customFormat="1" ht="16.5" customHeight="1">
      <c r="B123" s="30"/>
      <c r="E123" s="183" t="str">
        <f>E9</f>
        <v>SO 06 - Vykurovanie</v>
      </c>
      <c r="F123" s="226"/>
      <c r="G123" s="226"/>
      <c r="H123" s="226"/>
      <c r="L123" s="30"/>
    </row>
    <row r="124" spans="2:12" s="1" customFormat="1" ht="6.9" customHeight="1">
      <c r="B124" s="30"/>
      <c r="L124" s="30"/>
    </row>
    <row r="125" spans="2:12" s="1" customFormat="1" ht="12" customHeight="1">
      <c r="B125" s="30"/>
      <c r="C125" s="25" t="s">
        <v>19</v>
      </c>
      <c r="F125" s="23" t="str">
        <f>F12</f>
        <v>Skalica</v>
      </c>
      <c r="I125" s="25" t="s">
        <v>21</v>
      </c>
      <c r="J125" s="53" t="str">
        <f>IF(J12="","",J12)</f>
        <v>20. 12. 2022</v>
      </c>
      <c r="L125" s="30"/>
    </row>
    <row r="126" spans="2:12" s="1" customFormat="1" ht="6.9" customHeight="1">
      <c r="B126" s="30"/>
      <c r="L126" s="30"/>
    </row>
    <row r="127" spans="2:12" s="1" customFormat="1" ht="25.65" customHeight="1">
      <c r="B127" s="30"/>
      <c r="C127" s="25" t="s">
        <v>23</v>
      </c>
      <c r="F127" s="23" t="str">
        <f>E15</f>
        <v>Mesto Skalica</v>
      </c>
      <c r="I127" s="25" t="s">
        <v>31</v>
      </c>
      <c r="J127" s="28" t="str">
        <f>E21</f>
        <v>Ing. Šantavý Rudolf, aut.ing.,</v>
      </c>
      <c r="L127" s="30"/>
    </row>
    <row r="128" spans="2:12" s="1" customFormat="1" ht="15.15" customHeight="1">
      <c r="B128" s="30"/>
      <c r="C128" s="25" t="s">
        <v>29</v>
      </c>
      <c r="F128" s="23" t="str">
        <f>IF(E18="","",E18)</f>
        <v>Vyplň údaj</v>
      </c>
      <c r="I128" s="25" t="s">
        <v>36</v>
      </c>
      <c r="J128" s="28" t="str">
        <f>E24</f>
        <v>Ing. Učník Michal</v>
      </c>
      <c r="L128" s="30"/>
    </row>
    <row r="129" spans="2:65" s="1" customFormat="1" ht="10.35" customHeight="1">
      <c r="B129" s="30"/>
      <c r="L129" s="30"/>
    </row>
    <row r="130" spans="2:65" s="10" customFormat="1" ht="29.25" customHeight="1">
      <c r="B130" s="116"/>
      <c r="C130" s="117" t="s">
        <v>121</v>
      </c>
      <c r="D130" s="118" t="s">
        <v>64</v>
      </c>
      <c r="E130" s="118" t="s">
        <v>60</v>
      </c>
      <c r="F130" s="118" t="s">
        <v>61</v>
      </c>
      <c r="G130" s="118" t="s">
        <v>122</v>
      </c>
      <c r="H130" s="118" t="s">
        <v>123</v>
      </c>
      <c r="I130" s="118" t="s">
        <v>124</v>
      </c>
      <c r="J130" s="119" t="s">
        <v>109</v>
      </c>
      <c r="K130" s="120" t="s">
        <v>125</v>
      </c>
      <c r="L130" s="116"/>
      <c r="M130" s="60" t="s">
        <v>1</v>
      </c>
      <c r="N130" s="61" t="s">
        <v>43</v>
      </c>
      <c r="O130" s="61" t="s">
        <v>126</v>
      </c>
      <c r="P130" s="61" t="s">
        <v>127</v>
      </c>
      <c r="Q130" s="61" t="s">
        <v>128</v>
      </c>
      <c r="R130" s="61" t="s">
        <v>129</v>
      </c>
      <c r="S130" s="61" t="s">
        <v>130</v>
      </c>
      <c r="T130" s="62" t="s">
        <v>131</v>
      </c>
    </row>
    <row r="131" spans="2:65" s="1" customFormat="1" ht="22.8" customHeight="1">
      <c r="B131" s="30"/>
      <c r="C131" s="65" t="s">
        <v>110</v>
      </c>
      <c r="J131" s="121">
        <f>BK131</f>
        <v>0</v>
      </c>
      <c r="L131" s="30"/>
      <c r="M131" s="63"/>
      <c r="N131" s="54"/>
      <c r="O131" s="54"/>
      <c r="P131" s="122">
        <f>P132+P138+P224</f>
        <v>0</v>
      </c>
      <c r="Q131" s="54"/>
      <c r="R131" s="122">
        <f>R132+R138+R224</f>
        <v>0.64533000000000007</v>
      </c>
      <c r="S131" s="54"/>
      <c r="T131" s="123">
        <f>T132+T138+T224</f>
        <v>74.039000000000001</v>
      </c>
      <c r="AT131" s="15" t="s">
        <v>78</v>
      </c>
      <c r="AU131" s="15" t="s">
        <v>111</v>
      </c>
      <c r="BK131" s="124">
        <f>BK132+BK138+BK224</f>
        <v>0</v>
      </c>
    </row>
    <row r="132" spans="2:65" s="11" customFormat="1" ht="25.95" customHeight="1">
      <c r="B132" s="125"/>
      <c r="D132" s="126" t="s">
        <v>78</v>
      </c>
      <c r="E132" s="127" t="s">
        <v>132</v>
      </c>
      <c r="F132" s="127" t="s">
        <v>588</v>
      </c>
      <c r="I132" s="128"/>
      <c r="J132" s="129">
        <f>BK132</f>
        <v>0</v>
      </c>
      <c r="L132" s="125"/>
      <c r="M132" s="130"/>
      <c r="P132" s="131">
        <f>P133+P135</f>
        <v>0</v>
      </c>
      <c r="R132" s="131">
        <f>R133+R135</f>
        <v>0.45220000000000005</v>
      </c>
      <c r="T132" s="132">
        <f>T133+T135</f>
        <v>1.0009999999999999</v>
      </c>
      <c r="AR132" s="126" t="s">
        <v>87</v>
      </c>
      <c r="AT132" s="133" t="s">
        <v>78</v>
      </c>
      <c r="AU132" s="133" t="s">
        <v>79</v>
      </c>
      <c r="AY132" s="126" t="s">
        <v>134</v>
      </c>
      <c r="BK132" s="134">
        <f>BK133+BK135</f>
        <v>0</v>
      </c>
    </row>
    <row r="133" spans="2:65" s="11" customFormat="1" ht="22.8" customHeight="1">
      <c r="B133" s="125"/>
      <c r="D133" s="126" t="s">
        <v>78</v>
      </c>
      <c r="E133" s="135" t="s">
        <v>135</v>
      </c>
      <c r="F133" s="135" t="s">
        <v>589</v>
      </c>
      <c r="I133" s="128"/>
      <c r="J133" s="136">
        <f>BK133</f>
        <v>0</v>
      </c>
      <c r="L133" s="125"/>
      <c r="M133" s="130"/>
      <c r="P133" s="131">
        <f>P134</f>
        <v>0</v>
      </c>
      <c r="R133" s="131">
        <f>R134</f>
        <v>0.45220000000000005</v>
      </c>
      <c r="T133" s="132">
        <f>T134</f>
        <v>0</v>
      </c>
      <c r="AR133" s="126" t="s">
        <v>87</v>
      </c>
      <c r="AT133" s="133" t="s">
        <v>78</v>
      </c>
      <c r="AU133" s="133" t="s">
        <v>87</v>
      </c>
      <c r="AY133" s="126" t="s">
        <v>134</v>
      </c>
      <c r="BK133" s="134">
        <f>BK134</f>
        <v>0</v>
      </c>
    </row>
    <row r="134" spans="2:65" s="1" customFormat="1" ht="24.15" customHeight="1">
      <c r="B134" s="30"/>
      <c r="C134" s="137" t="s">
        <v>87</v>
      </c>
      <c r="D134" s="137" t="s">
        <v>137</v>
      </c>
      <c r="E134" s="138" t="s">
        <v>590</v>
      </c>
      <c r="F134" s="139" t="s">
        <v>591</v>
      </c>
      <c r="G134" s="140" t="s">
        <v>592</v>
      </c>
      <c r="H134" s="141">
        <v>0.2</v>
      </c>
      <c r="I134" s="142"/>
      <c r="J134" s="143">
        <f>ROUND(I134*H134,2)</f>
        <v>0</v>
      </c>
      <c r="K134" s="144"/>
      <c r="L134" s="30"/>
      <c r="M134" s="145" t="s">
        <v>1</v>
      </c>
      <c r="N134" s="146" t="s">
        <v>45</v>
      </c>
      <c r="P134" s="147">
        <f>O134*H134</f>
        <v>0</v>
      </c>
      <c r="Q134" s="147">
        <v>2.2610000000000001</v>
      </c>
      <c r="R134" s="147">
        <f>Q134*H134</f>
        <v>0.45220000000000005</v>
      </c>
      <c r="S134" s="147">
        <v>0</v>
      </c>
      <c r="T134" s="148">
        <f>S134*H134</f>
        <v>0</v>
      </c>
      <c r="AR134" s="149" t="s">
        <v>141</v>
      </c>
      <c r="AT134" s="149" t="s">
        <v>137</v>
      </c>
      <c r="AU134" s="149" t="s">
        <v>142</v>
      </c>
      <c r="AY134" s="15" t="s">
        <v>134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5" t="s">
        <v>142</v>
      </c>
      <c r="BK134" s="150">
        <f>ROUND(I134*H134,2)</f>
        <v>0</v>
      </c>
      <c r="BL134" s="15" t="s">
        <v>141</v>
      </c>
      <c r="BM134" s="149" t="s">
        <v>142</v>
      </c>
    </row>
    <row r="135" spans="2:65" s="11" customFormat="1" ht="22.8" customHeight="1">
      <c r="B135" s="125"/>
      <c r="D135" s="126" t="s">
        <v>78</v>
      </c>
      <c r="E135" s="135" t="s">
        <v>175</v>
      </c>
      <c r="F135" s="135" t="s">
        <v>285</v>
      </c>
      <c r="I135" s="128"/>
      <c r="J135" s="136">
        <f>BK135</f>
        <v>0</v>
      </c>
      <c r="L135" s="125"/>
      <c r="M135" s="130"/>
      <c r="P135" s="131">
        <f>SUM(P136:P137)</f>
        <v>0</v>
      </c>
      <c r="R135" s="131">
        <f>SUM(R136:R137)</f>
        <v>0</v>
      </c>
      <c r="T135" s="132">
        <f>SUM(T136:T137)</f>
        <v>1.0009999999999999</v>
      </c>
      <c r="AR135" s="126" t="s">
        <v>87</v>
      </c>
      <c r="AT135" s="133" t="s">
        <v>78</v>
      </c>
      <c r="AU135" s="133" t="s">
        <v>87</v>
      </c>
      <c r="AY135" s="126" t="s">
        <v>134</v>
      </c>
      <c r="BK135" s="134">
        <f>SUM(BK136:BK137)</f>
        <v>0</v>
      </c>
    </row>
    <row r="136" spans="2:65" s="1" customFormat="1" ht="16.5" customHeight="1">
      <c r="B136" s="30"/>
      <c r="C136" s="137" t="s">
        <v>142</v>
      </c>
      <c r="D136" s="137" t="s">
        <v>137</v>
      </c>
      <c r="E136" s="138" t="s">
        <v>593</v>
      </c>
      <c r="F136" s="139" t="s">
        <v>594</v>
      </c>
      <c r="G136" s="140" t="s">
        <v>555</v>
      </c>
      <c r="H136" s="141">
        <v>1</v>
      </c>
      <c r="I136" s="142"/>
      <c r="J136" s="143">
        <f>ROUND(I136*H136,2)</f>
        <v>0</v>
      </c>
      <c r="K136" s="144"/>
      <c r="L136" s="30"/>
      <c r="M136" s="145" t="s">
        <v>1</v>
      </c>
      <c r="N136" s="146" t="s">
        <v>45</v>
      </c>
      <c r="P136" s="147">
        <f>O136*H136</f>
        <v>0</v>
      </c>
      <c r="Q136" s="147">
        <v>0</v>
      </c>
      <c r="R136" s="147">
        <f>Q136*H136</f>
        <v>0</v>
      </c>
      <c r="S136" s="147">
        <v>1E-3</v>
      </c>
      <c r="T136" s="148">
        <f>S136*H136</f>
        <v>1E-3</v>
      </c>
      <c r="AR136" s="149" t="s">
        <v>141</v>
      </c>
      <c r="AT136" s="149" t="s">
        <v>137</v>
      </c>
      <c r="AU136" s="149" t="s">
        <v>142</v>
      </c>
      <c r="AY136" s="15" t="s">
        <v>134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5" t="s">
        <v>142</v>
      </c>
      <c r="BK136" s="150">
        <f>ROUND(I136*H136,2)</f>
        <v>0</v>
      </c>
      <c r="BL136" s="15" t="s">
        <v>141</v>
      </c>
      <c r="BM136" s="149" t="s">
        <v>141</v>
      </c>
    </row>
    <row r="137" spans="2:65" s="1" customFormat="1" ht="24.15" customHeight="1">
      <c r="B137" s="30"/>
      <c r="C137" s="137" t="s">
        <v>145</v>
      </c>
      <c r="D137" s="137" t="s">
        <v>137</v>
      </c>
      <c r="E137" s="138" t="s">
        <v>595</v>
      </c>
      <c r="F137" s="139" t="s">
        <v>596</v>
      </c>
      <c r="G137" s="140" t="s">
        <v>597</v>
      </c>
      <c r="H137" s="141">
        <v>1</v>
      </c>
      <c r="I137" s="142"/>
      <c r="J137" s="143">
        <f>ROUND(I137*H137,2)</f>
        <v>0</v>
      </c>
      <c r="K137" s="144"/>
      <c r="L137" s="30"/>
      <c r="M137" s="145" t="s">
        <v>1</v>
      </c>
      <c r="N137" s="146" t="s">
        <v>45</v>
      </c>
      <c r="P137" s="147">
        <f>O137*H137</f>
        <v>0</v>
      </c>
      <c r="Q137" s="147">
        <v>0</v>
      </c>
      <c r="R137" s="147">
        <f>Q137*H137</f>
        <v>0</v>
      </c>
      <c r="S137" s="147">
        <v>1</v>
      </c>
      <c r="T137" s="148">
        <f>S137*H137</f>
        <v>1</v>
      </c>
      <c r="AR137" s="149" t="s">
        <v>141</v>
      </c>
      <c r="AT137" s="149" t="s">
        <v>137</v>
      </c>
      <c r="AU137" s="149" t="s">
        <v>142</v>
      </c>
      <c r="AY137" s="15" t="s">
        <v>134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5" t="s">
        <v>142</v>
      </c>
      <c r="BK137" s="150">
        <f>ROUND(I137*H137,2)</f>
        <v>0</v>
      </c>
      <c r="BL137" s="15" t="s">
        <v>141</v>
      </c>
      <c r="BM137" s="149" t="s">
        <v>135</v>
      </c>
    </row>
    <row r="138" spans="2:65" s="11" customFormat="1" ht="25.95" customHeight="1">
      <c r="B138" s="125"/>
      <c r="D138" s="126" t="s">
        <v>78</v>
      </c>
      <c r="E138" s="127" t="s">
        <v>249</v>
      </c>
      <c r="F138" s="127" t="s">
        <v>498</v>
      </c>
      <c r="I138" s="128"/>
      <c r="J138" s="129">
        <f>BK138</f>
        <v>0</v>
      </c>
      <c r="L138" s="125"/>
      <c r="M138" s="130"/>
      <c r="P138" s="131">
        <f>P139+P147+P153+P158+P173+P176+P194+P211+P221</f>
        <v>0</v>
      </c>
      <c r="R138" s="131">
        <f>R139+R147+R153+R158+R173+R176+R194+R211+R221</f>
        <v>0.19313</v>
      </c>
      <c r="T138" s="132">
        <f>T139+T147+T153+T158+T173+T176+T194+T211+T221</f>
        <v>3.7999999999999999E-2</v>
      </c>
      <c r="AR138" s="126" t="s">
        <v>87</v>
      </c>
      <c r="AT138" s="133" t="s">
        <v>78</v>
      </c>
      <c r="AU138" s="133" t="s">
        <v>79</v>
      </c>
      <c r="AY138" s="126" t="s">
        <v>134</v>
      </c>
      <c r="BK138" s="134">
        <f>BK139+BK147+BK153+BK158+BK173+BK176+BK194+BK211+BK221</f>
        <v>0</v>
      </c>
    </row>
    <row r="139" spans="2:65" s="11" customFormat="1" ht="22.8" customHeight="1">
      <c r="B139" s="125"/>
      <c r="D139" s="126" t="s">
        <v>78</v>
      </c>
      <c r="E139" s="135" t="s">
        <v>251</v>
      </c>
      <c r="F139" s="135" t="s">
        <v>598</v>
      </c>
      <c r="I139" s="128"/>
      <c r="J139" s="136">
        <f>BK139</f>
        <v>0</v>
      </c>
      <c r="L139" s="125"/>
      <c r="M139" s="130"/>
      <c r="P139" s="131">
        <f>SUM(P140:P146)</f>
        <v>0</v>
      </c>
      <c r="R139" s="131">
        <f>SUM(R140:R146)</f>
        <v>0</v>
      </c>
      <c r="T139" s="132">
        <f>SUM(T140:T146)</f>
        <v>0</v>
      </c>
      <c r="AR139" s="126" t="s">
        <v>142</v>
      </c>
      <c r="AT139" s="133" t="s">
        <v>78</v>
      </c>
      <c r="AU139" s="133" t="s">
        <v>87</v>
      </c>
      <c r="AY139" s="126" t="s">
        <v>134</v>
      </c>
      <c r="BK139" s="134">
        <f>SUM(BK140:BK146)</f>
        <v>0</v>
      </c>
    </row>
    <row r="140" spans="2:65" s="1" customFormat="1" ht="21.75" customHeight="1">
      <c r="B140" s="30"/>
      <c r="C140" s="137" t="s">
        <v>141</v>
      </c>
      <c r="D140" s="137" t="s">
        <v>137</v>
      </c>
      <c r="E140" s="138" t="s">
        <v>599</v>
      </c>
      <c r="F140" s="139" t="s">
        <v>600</v>
      </c>
      <c r="G140" s="140" t="s">
        <v>202</v>
      </c>
      <c r="H140" s="141">
        <v>55</v>
      </c>
      <c r="I140" s="142"/>
      <c r="J140" s="143">
        <f t="shared" ref="J140:J146" si="0">ROUND(I140*H140,2)</f>
        <v>0</v>
      </c>
      <c r="K140" s="144"/>
      <c r="L140" s="30"/>
      <c r="M140" s="145" t="s">
        <v>1</v>
      </c>
      <c r="N140" s="146" t="s">
        <v>45</v>
      </c>
      <c r="P140" s="147">
        <f t="shared" ref="P140:P146" si="1">O140*H140</f>
        <v>0</v>
      </c>
      <c r="Q140" s="147">
        <v>0</v>
      </c>
      <c r="R140" s="147">
        <f t="shared" ref="R140:R146" si="2">Q140*H140</f>
        <v>0</v>
      </c>
      <c r="S140" s="147">
        <v>0</v>
      </c>
      <c r="T140" s="148">
        <f t="shared" ref="T140:T146" si="3">S140*H140</f>
        <v>0</v>
      </c>
      <c r="AR140" s="149" t="s">
        <v>171</v>
      </c>
      <c r="AT140" s="149" t="s">
        <v>137</v>
      </c>
      <c r="AU140" s="149" t="s">
        <v>142</v>
      </c>
      <c r="AY140" s="15" t="s">
        <v>134</v>
      </c>
      <c r="BE140" s="150">
        <f t="shared" ref="BE140:BE146" si="4">IF(N140="základná",J140,0)</f>
        <v>0</v>
      </c>
      <c r="BF140" s="150">
        <f t="shared" ref="BF140:BF146" si="5">IF(N140="znížená",J140,0)</f>
        <v>0</v>
      </c>
      <c r="BG140" s="150">
        <f t="shared" ref="BG140:BG146" si="6">IF(N140="zákl. prenesená",J140,0)</f>
        <v>0</v>
      </c>
      <c r="BH140" s="150">
        <f t="shared" ref="BH140:BH146" si="7">IF(N140="zníž. prenesená",J140,0)</f>
        <v>0</v>
      </c>
      <c r="BI140" s="150">
        <f t="shared" ref="BI140:BI146" si="8">IF(N140="nulová",J140,0)</f>
        <v>0</v>
      </c>
      <c r="BJ140" s="15" t="s">
        <v>142</v>
      </c>
      <c r="BK140" s="150">
        <f t="shared" ref="BK140:BK146" si="9">ROUND(I140*H140,2)</f>
        <v>0</v>
      </c>
      <c r="BL140" s="15" t="s">
        <v>171</v>
      </c>
      <c r="BM140" s="149" t="s">
        <v>153</v>
      </c>
    </row>
    <row r="141" spans="2:65" s="1" customFormat="1" ht="16.5" customHeight="1">
      <c r="B141" s="30"/>
      <c r="C141" s="166" t="s">
        <v>155</v>
      </c>
      <c r="D141" s="166" t="s">
        <v>258</v>
      </c>
      <c r="E141" s="167" t="s">
        <v>601</v>
      </c>
      <c r="F141" s="168" t="s">
        <v>602</v>
      </c>
      <c r="G141" s="169" t="s">
        <v>603</v>
      </c>
      <c r="H141" s="170">
        <v>4</v>
      </c>
      <c r="I141" s="171"/>
      <c r="J141" s="172">
        <f t="shared" si="0"/>
        <v>0</v>
      </c>
      <c r="K141" s="173"/>
      <c r="L141" s="174"/>
      <c r="M141" s="175" t="s">
        <v>1</v>
      </c>
      <c r="N141" s="176" t="s">
        <v>45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AR141" s="149" t="s">
        <v>211</v>
      </c>
      <c r="AT141" s="149" t="s">
        <v>258</v>
      </c>
      <c r="AU141" s="149" t="s">
        <v>142</v>
      </c>
      <c r="AY141" s="15" t="s">
        <v>134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5" t="s">
        <v>142</v>
      </c>
      <c r="BK141" s="150">
        <f t="shared" si="9"/>
        <v>0</v>
      </c>
      <c r="BL141" s="15" t="s">
        <v>171</v>
      </c>
      <c r="BM141" s="149" t="s">
        <v>158</v>
      </c>
    </row>
    <row r="142" spans="2:65" s="1" customFormat="1" ht="24.15" customHeight="1">
      <c r="B142" s="30"/>
      <c r="C142" s="166" t="s">
        <v>135</v>
      </c>
      <c r="D142" s="166" t="s">
        <v>258</v>
      </c>
      <c r="E142" s="167" t="s">
        <v>604</v>
      </c>
      <c r="F142" s="168" t="s">
        <v>605</v>
      </c>
      <c r="G142" s="169" t="s">
        <v>202</v>
      </c>
      <c r="H142" s="170">
        <v>17</v>
      </c>
      <c r="I142" s="171"/>
      <c r="J142" s="172">
        <f t="shared" si="0"/>
        <v>0</v>
      </c>
      <c r="K142" s="173"/>
      <c r="L142" s="174"/>
      <c r="M142" s="175" t="s">
        <v>1</v>
      </c>
      <c r="N142" s="176" t="s">
        <v>45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AR142" s="149" t="s">
        <v>211</v>
      </c>
      <c r="AT142" s="149" t="s">
        <v>258</v>
      </c>
      <c r="AU142" s="149" t="s">
        <v>142</v>
      </c>
      <c r="AY142" s="15" t="s">
        <v>134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5" t="s">
        <v>142</v>
      </c>
      <c r="BK142" s="150">
        <f t="shared" si="9"/>
        <v>0</v>
      </c>
      <c r="BL142" s="15" t="s">
        <v>171</v>
      </c>
      <c r="BM142" s="149" t="s">
        <v>162</v>
      </c>
    </row>
    <row r="143" spans="2:65" s="1" customFormat="1" ht="24.15" customHeight="1">
      <c r="B143" s="30"/>
      <c r="C143" s="166" t="s">
        <v>163</v>
      </c>
      <c r="D143" s="166" t="s">
        <v>258</v>
      </c>
      <c r="E143" s="167" t="s">
        <v>606</v>
      </c>
      <c r="F143" s="168" t="s">
        <v>607</v>
      </c>
      <c r="G143" s="169" t="s">
        <v>202</v>
      </c>
      <c r="H143" s="170">
        <v>21</v>
      </c>
      <c r="I143" s="171"/>
      <c r="J143" s="172">
        <f t="shared" si="0"/>
        <v>0</v>
      </c>
      <c r="K143" s="173"/>
      <c r="L143" s="174"/>
      <c r="M143" s="175" t="s">
        <v>1</v>
      </c>
      <c r="N143" s="176" t="s">
        <v>45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AR143" s="149" t="s">
        <v>211</v>
      </c>
      <c r="AT143" s="149" t="s">
        <v>258</v>
      </c>
      <c r="AU143" s="149" t="s">
        <v>142</v>
      </c>
      <c r="AY143" s="15" t="s">
        <v>134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5" t="s">
        <v>142</v>
      </c>
      <c r="BK143" s="150">
        <f t="shared" si="9"/>
        <v>0</v>
      </c>
      <c r="BL143" s="15" t="s">
        <v>171</v>
      </c>
      <c r="BM143" s="149" t="s">
        <v>166</v>
      </c>
    </row>
    <row r="144" spans="2:65" s="1" customFormat="1" ht="24.15" customHeight="1">
      <c r="B144" s="30"/>
      <c r="C144" s="166" t="s">
        <v>153</v>
      </c>
      <c r="D144" s="166" t="s">
        <v>258</v>
      </c>
      <c r="E144" s="167" t="s">
        <v>608</v>
      </c>
      <c r="F144" s="168" t="s">
        <v>609</v>
      </c>
      <c r="G144" s="169" t="s">
        <v>202</v>
      </c>
      <c r="H144" s="170">
        <v>5</v>
      </c>
      <c r="I144" s="171"/>
      <c r="J144" s="172">
        <f t="shared" si="0"/>
        <v>0</v>
      </c>
      <c r="K144" s="173"/>
      <c r="L144" s="174"/>
      <c r="M144" s="175" t="s">
        <v>1</v>
      </c>
      <c r="N144" s="176" t="s">
        <v>45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AR144" s="149" t="s">
        <v>211</v>
      </c>
      <c r="AT144" s="149" t="s">
        <v>258</v>
      </c>
      <c r="AU144" s="149" t="s">
        <v>142</v>
      </c>
      <c r="AY144" s="15" t="s">
        <v>134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5" t="s">
        <v>142</v>
      </c>
      <c r="BK144" s="150">
        <f t="shared" si="9"/>
        <v>0</v>
      </c>
      <c r="BL144" s="15" t="s">
        <v>171</v>
      </c>
      <c r="BM144" s="149" t="s">
        <v>171</v>
      </c>
    </row>
    <row r="145" spans="2:65" s="1" customFormat="1" ht="24.15" customHeight="1">
      <c r="B145" s="30"/>
      <c r="C145" s="166" t="s">
        <v>175</v>
      </c>
      <c r="D145" s="166" t="s">
        <v>258</v>
      </c>
      <c r="E145" s="167" t="s">
        <v>610</v>
      </c>
      <c r="F145" s="168" t="s">
        <v>611</v>
      </c>
      <c r="G145" s="169" t="s">
        <v>202</v>
      </c>
      <c r="H145" s="170">
        <v>6</v>
      </c>
      <c r="I145" s="171"/>
      <c r="J145" s="172">
        <f t="shared" si="0"/>
        <v>0</v>
      </c>
      <c r="K145" s="173"/>
      <c r="L145" s="174"/>
      <c r="M145" s="175" t="s">
        <v>1</v>
      </c>
      <c r="N145" s="176" t="s">
        <v>45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AR145" s="149" t="s">
        <v>211</v>
      </c>
      <c r="AT145" s="149" t="s">
        <v>258</v>
      </c>
      <c r="AU145" s="149" t="s">
        <v>142</v>
      </c>
      <c r="AY145" s="15" t="s">
        <v>134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5" t="s">
        <v>142</v>
      </c>
      <c r="BK145" s="150">
        <f t="shared" si="9"/>
        <v>0</v>
      </c>
      <c r="BL145" s="15" t="s">
        <v>171</v>
      </c>
      <c r="BM145" s="149" t="s">
        <v>178</v>
      </c>
    </row>
    <row r="146" spans="2:65" s="1" customFormat="1" ht="21.75" customHeight="1">
      <c r="B146" s="30"/>
      <c r="C146" s="166" t="s">
        <v>158</v>
      </c>
      <c r="D146" s="166" t="s">
        <v>258</v>
      </c>
      <c r="E146" s="167" t="s">
        <v>612</v>
      </c>
      <c r="F146" s="168" t="s">
        <v>613</v>
      </c>
      <c r="G146" s="169" t="s">
        <v>202</v>
      </c>
      <c r="H146" s="170">
        <v>6</v>
      </c>
      <c r="I146" s="171"/>
      <c r="J146" s="172">
        <f t="shared" si="0"/>
        <v>0</v>
      </c>
      <c r="K146" s="173"/>
      <c r="L146" s="174"/>
      <c r="M146" s="175" t="s">
        <v>1</v>
      </c>
      <c r="N146" s="176" t="s">
        <v>45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AR146" s="149" t="s">
        <v>211</v>
      </c>
      <c r="AT146" s="149" t="s">
        <v>258</v>
      </c>
      <c r="AU146" s="149" t="s">
        <v>142</v>
      </c>
      <c r="AY146" s="15" t="s">
        <v>134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5" t="s">
        <v>142</v>
      </c>
      <c r="BK146" s="150">
        <f t="shared" si="9"/>
        <v>0</v>
      </c>
      <c r="BL146" s="15" t="s">
        <v>171</v>
      </c>
      <c r="BM146" s="149" t="s">
        <v>7</v>
      </c>
    </row>
    <row r="147" spans="2:65" s="11" customFormat="1" ht="22.8" customHeight="1">
      <c r="B147" s="125"/>
      <c r="D147" s="126" t="s">
        <v>78</v>
      </c>
      <c r="E147" s="135" t="s">
        <v>614</v>
      </c>
      <c r="F147" s="135" t="s">
        <v>615</v>
      </c>
      <c r="I147" s="128"/>
      <c r="J147" s="136">
        <f>BK147</f>
        <v>0</v>
      </c>
      <c r="L147" s="125"/>
      <c r="M147" s="130"/>
      <c r="P147" s="131">
        <f>SUM(P148:P152)</f>
        <v>0</v>
      </c>
      <c r="R147" s="131">
        <f>SUM(R148:R152)</f>
        <v>1.193E-2</v>
      </c>
      <c r="T147" s="132">
        <f>SUM(T148:T152)</f>
        <v>0</v>
      </c>
      <c r="AR147" s="126" t="s">
        <v>142</v>
      </c>
      <c r="AT147" s="133" t="s">
        <v>78</v>
      </c>
      <c r="AU147" s="133" t="s">
        <v>87</v>
      </c>
      <c r="AY147" s="126" t="s">
        <v>134</v>
      </c>
      <c r="BK147" s="134">
        <f>SUM(BK148:BK152)</f>
        <v>0</v>
      </c>
    </row>
    <row r="148" spans="2:65" s="1" customFormat="1" ht="24.15" customHeight="1">
      <c r="B148" s="30"/>
      <c r="C148" s="137" t="s">
        <v>188</v>
      </c>
      <c r="D148" s="137" t="s">
        <v>137</v>
      </c>
      <c r="E148" s="138" t="s">
        <v>616</v>
      </c>
      <c r="F148" s="139" t="s">
        <v>617</v>
      </c>
      <c r="G148" s="140" t="s">
        <v>202</v>
      </c>
      <c r="H148" s="141">
        <v>2</v>
      </c>
      <c r="I148" s="142"/>
      <c r="J148" s="143">
        <f>ROUND(I148*H148,2)</f>
        <v>0</v>
      </c>
      <c r="K148" s="144"/>
      <c r="L148" s="30"/>
      <c r="M148" s="145" t="s">
        <v>1</v>
      </c>
      <c r="N148" s="146" t="s">
        <v>45</v>
      </c>
      <c r="P148" s="147">
        <f>O148*H148</f>
        <v>0</v>
      </c>
      <c r="Q148" s="147">
        <v>3.2000000000000003E-4</v>
      </c>
      <c r="R148" s="147">
        <f>Q148*H148</f>
        <v>6.4000000000000005E-4</v>
      </c>
      <c r="S148" s="147">
        <v>0</v>
      </c>
      <c r="T148" s="148">
        <f>S148*H148</f>
        <v>0</v>
      </c>
      <c r="AR148" s="149" t="s">
        <v>171</v>
      </c>
      <c r="AT148" s="149" t="s">
        <v>137</v>
      </c>
      <c r="AU148" s="149" t="s">
        <v>142</v>
      </c>
      <c r="AY148" s="15" t="s">
        <v>134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5" t="s">
        <v>142</v>
      </c>
      <c r="BK148" s="150">
        <f>ROUND(I148*H148,2)</f>
        <v>0</v>
      </c>
      <c r="BL148" s="15" t="s">
        <v>171</v>
      </c>
      <c r="BM148" s="149" t="s">
        <v>191</v>
      </c>
    </row>
    <row r="149" spans="2:65" s="1" customFormat="1" ht="16.5" customHeight="1">
      <c r="B149" s="30"/>
      <c r="C149" s="137" t="s">
        <v>162</v>
      </c>
      <c r="D149" s="137" t="s">
        <v>137</v>
      </c>
      <c r="E149" s="138" t="s">
        <v>618</v>
      </c>
      <c r="F149" s="139" t="s">
        <v>619</v>
      </c>
      <c r="G149" s="140" t="s">
        <v>310</v>
      </c>
      <c r="H149" s="141">
        <v>1</v>
      </c>
      <c r="I149" s="142"/>
      <c r="J149" s="143">
        <f>ROUND(I149*H149,2)</f>
        <v>0</v>
      </c>
      <c r="K149" s="144"/>
      <c r="L149" s="30"/>
      <c r="M149" s="145" t="s">
        <v>1</v>
      </c>
      <c r="N149" s="146" t="s">
        <v>45</v>
      </c>
      <c r="P149" s="147">
        <f>O149*H149</f>
        <v>0</v>
      </c>
      <c r="Q149" s="147">
        <v>1.119E-2</v>
      </c>
      <c r="R149" s="147">
        <f>Q149*H149</f>
        <v>1.119E-2</v>
      </c>
      <c r="S149" s="147">
        <v>0</v>
      </c>
      <c r="T149" s="148">
        <f>S149*H149</f>
        <v>0</v>
      </c>
      <c r="AR149" s="149" t="s">
        <v>171</v>
      </c>
      <c r="AT149" s="149" t="s">
        <v>137</v>
      </c>
      <c r="AU149" s="149" t="s">
        <v>142</v>
      </c>
      <c r="AY149" s="15" t="s">
        <v>134</v>
      </c>
      <c r="BE149" s="150">
        <f>IF(N149="základná",J149,0)</f>
        <v>0</v>
      </c>
      <c r="BF149" s="150">
        <f>IF(N149="znížená",J149,0)</f>
        <v>0</v>
      </c>
      <c r="BG149" s="150">
        <f>IF(N149="zákl. prenesená",J149,0)</f>
        <v>0</v>
      </c>
      <c r="BH149" s="150">
        <f>IF(N149="zníž. prenesená",J149,0)</f>
        <v>0</v>
      </c>
      <c r="BI149" s="150">
        <f>IF(N149="nulová",J149,0)</f>
        <v>0</v>
      </c>
      <c r="BJ149" s="15" t="s">
        <v>142</v>
      </c>
      <c r="BK149" s="150">
        <f>ROUND(I149*H149,2)</f>
        <v>0</v>
      </c>
      <c r="BL149" s="15" t="s">
        <v>171</v>
      </c>
      <c r="BM149" s="149" t="s">
        <v>195</v>
      </c>
    </row>
    <row r="150" spans="2:65" s="1" customFormat="1" ht="24.15" customHeight="1">
      <c r="B150" s="30"/>
      <c r="C150" s="137" t="s">
        <v>196</v>
      </c>
      <c r="D150" s="137" t="s">
        <v>137</v>
      </c>
      <c r="E150" s="138" t="s">
        <v>620</v>
      </c>
      <c r="F150" s="139" t="s">
        <v>621</v>
      </c>
      <c r="G150" s="140" t="s">
        <v>229</v>
      </c>
      <c r="H150" s="141">
        <v>0.5</v>
      </c>
      <c r="I150" s="142"/>
      <c r="J150" s="143">
        <f>ROUND(I150*H150,2)</f>
        <v>0</v>
      </c>
      <c r="K150" s="144"/>
      <c r="L150" s="30"/>
      <c r="M150" s="145" t="s">
        <v>1</v>
      </c>
      <c r="N150" s="146" t="s">
        <v>45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171</v>
      </c>
      <c r="AT150" s="149" t="s">
        <v>137</v>
      </c>
      <c r="AU150" s="149" t="s">
        <v>142</v>
      </c>
      <c r="AY150" s="15" t="s">
        <v>134</v>
      </c>
      <c r="BE150" s="150">
        <f>IF(N150="základná",J150,0)</f>
        <v>0</v>
      </c>
      <c r="BF150" s="150">
        <f>IF(N150="znížená",J150,0)</f>
        <v>0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5" t="s">
        <v>142</v>
      </c>
      <c r="BK150" s="150">
        <f>ROUND(I150*H150,2)</f>
        <v>0</v>
      </c>
      <c r="BL150" s="15" t="s">
        <v>171</v>
      </c>
      <c r="BM150" s="149" t="s">
        <v>199</v>
      </c>
    </row>
    <row r="151" spans="2:65" s="1" customFormat="1" ht="24.15" customHeight="1">
      <c r="B151" s="30"/>
      <c r="C151" s="166" t="s">
        <v>166</v>
      </c>
      <c r="D151" s="166" t="s">
        <v>258</v>
      </c>
      <c r="E151" s="167" t="s">
        <v>622</v>
      </c>
      <c r="F151" s="168" t="s">
        <v>623</v>
      </c>
      <c r="G151" s="169" t="s">
        <v>310</v>
      </c>
      <c r="H151" s="170">
        <v>2</v>
      </c>
      <c r="I151" s="171"/>
      <c r="J151" s="172">
        <f>ROUND(I151*H151,2)</f>
        <v>0</v>
      </c>
      <c r="K151" s="173"/>
      <c r="L151" s="174"/>
      <c r="M151" s="175" t="s">
        <v>1</v>
      </c>
      <c r="N151" s="17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211</v>
      </c>
      <c r="AT151" s="149" t="s">
        <v>258</v>
      </c>
      <c r="AU151" s="149" t="s">
        <v>142</v>
      </c>
      <c r="AY151" s="15" t="s">
        <v>134</v>
      </c>
      <c r="BE151" s="150">
        <f>IF(N151="základná",J151,0)</f>
        <v>0</v>
      </c>
      <c r="BF151" s="150">
        <f>IF(N151="znížená",J151,0)</f>
        <v>0</v>
      </c>
      <c r="BG151" s="150">
        <f>IF(N151="zákl. prenesená",J151,0)</f>
        <v>0</v>
      </c>
      <c r="BH151" s="150">
        <f>IF(N151="zníž. prenesená",J151,0)</f>
        <v>0</v>
      </c>
      <c r="BI151" s="150">
        <f>IF(N151="nulová",J151,0)</f>
        <v>0</v>
      </c>
      <c r="BJ151" s="15" t="s">
        <v>142</v>
      </c>
      <c r="BK151" s="150">
        <f>ROUND(I151*H151,2)</f>
        <v>0</v>
      </c>
      <c r="BL151" s="15" t="s">
        <v>171</v>
      </c>
      <c r="BM151" s="149" t="s">
        <v>203</v>
      </c>
    </row>
    <row r="152" spans="2:65" s="1" customFormat="1" ht="16.5" customHeight="1">
      <c r="B152" s="30"/>
      <c r="C152" s="166" t="s">
        <v>204</v>
      </c>
      <c r="D152" s="166" t="s">
        <v>258</v>
      </c>
      <c r="E152" s="167" t="s">
        <v>624</v>
      </c>
      <c r="F152" s="168" t="s">
        <v>625</v>
      </c>
      <c r="G152" s="169" t="s">
        <v>310</v>
      </c>
      <c r="H152" s="170">
        <v>1</v>
      </c>
      <c r="I152" s="171"/>
      <c r="J152" s="172">
        <f>ROUND(I152*H152,2)</f>
        <v>0</v>
      </c>
      <c r="K152" s="173"/>
      <c r="L152" s="174"/>
      <c r="M152" s="175" t="s">
        <v>1</v>
      </c>
      <c r="N152" s="176" t="s">
        <v>45</v>
      </c>
      <c r="P152" s="147">
        <f>O152*H152</f>
        <v>0</v>
      </c>
      <c r="Q152" s="147">
        <v>1E-4</v>
      </c>
      <c r="R152" s="147">
        <f>Q152*H152</f>
        <v>1E-4</v>
      </c>
      <c r="S152" s="147">
        <v>0</v>
      </c>
      <c r="T152" s="148">
        <f>S152*H152</f>
        <v>0</v>
      </c>
      <c r="AR152" s="149" t="s">
        <v>211</v>
      </c>
      <c r="AT152" s="149" t="s">
        <v>258</v>
      </c>
      <c r="AU152" s="149" t="s">
        <v>142</v>
      </c>
      <c r="AY152" s="15" t="s">
        <v>134</v>
      </c>
      <c r="BE152" s="150">
        <f>IF(N152="základná",J152,0)</f>
        <v>0</v>
      </c>
      <c r="BF152" s="150">
        <f>IF(N152="znížená",J152,0)</f>
        <v>0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5" t="s">
        <v>142</v>
      </c>
      <c r="BK152" s="150">
        <f>ROUND(I152*H152,2)</f>
        <v>0</v>
      </c>
      <c r="BL152" s="15" t="s">
        <v>171</v>
      </c>
      <c r="BM152" s="149" t="s">
        <v>207</v>
      </c>
    </row>
    <row r="153" spans="2:65" s="11" customFormat="1" ht="22.8" customHeight="1">
      <c r="B153" s="125"/>
      <c r="D153" s="126" t="s">
        <v>78</v>
      </c>
      <c r="E153" s="135" t="s">
        <v>626</v>
      </c>
      <c r="F153" s="135" t="s">
        <v>627</v>
      </c>
      <c r="I153" s="128"/>
      <c r="J153" s="136">
        <f>BK153</f>
        <v>0</v>
      </c>
      <c r="L153" s="125"/>
      <c r="M153" s="130"/>
      <c r="P153" s="131">
        <f>SUM(P154:P157)</f>
        <v>0</v>
      </c>
      <c r="R153" s="131">
        <f>SUM(R154:R157)</f>
        <v>5.5000000000000003E-4</v>
      </c>
      <c r="T153" s="132">
        <f>SUM(T154:T157)</f>
        <v>0</v>
      </c>
      <c r="AR153" s="126" t="s">
        <v>142</v>
      </c>
      <c r="AT153" s="133" t="s">
        <v>78</v>
      </c>
      <c r="AU153" s="133" t="s">
        <v>87</v>
      </c>
      <c r="AY153" s="126" t="s">
        <v>134</v>
      </c>
      <c r="BK153" s="134">
        <f>SUM(BK154:BK157)</f>
        <v>0</v>
      </c>
    </row>
    <row r="154" spans="2:65" s="1" customFormat="1" ht="16.5" customHeight="1">
      <c r="B154" s="30"/>
      <c r="C154" s="137" t="s">
        <v>171</v>
      </c>
      <c r="D154" s="137" t="s">
        <v>137</v>
      </c>
      <c r="E154" s="138" t="s">
        <v>628</v>
      </c>
      <c r="F154" s="139" t="s">
        <v>629</v>
      </c>
      <c r="G154" s="140" t="s">
        <v>310</v>
      </c>
      <c r="H154" s="141">
        <v>1</v>
      </c>
      <c r="I154" s="142"/>
      <c r="J154" s="143">
        <f>ROUND(I154*H154,2)</f>
        <v>0</v>
      </c>
      <c r="K154" s="144"/>
      <c r="L154" s="30"/>
      <c r="M154" s="145" t="s">
        <v>1</v>
      </c>
      <c r="N154" s="146" t="s">
        <v>45</v>
      </c>
      <c r="P154" s="147">
        <f>O154*H154</f>
        <v>0</v>
      </c>
      <c r="Q154" s="147">
        <v>5.5000000000000003E-4</v>
      </c>
      <c r="R154" s="147">
        <f>Q154*H154</f>
        <v>5.5000000000000003E-4</v>
      </c>
      <c r="S154" s="147">
        <v>0</v>
      </c>
      <c r="T154" s="148">
        <f>S154*H154</f>
        <v>0</v>
      </c>
      <c r="AR154" s="149" t="s">
        <v>171</v>
      </c>
      <c r="AT154" s="149" t="s">
        <v>137</v>
      </c>
      <c r="AU154" s="149" t="s">
        <v>142</v>
      </c>
      <c r="AY154" s="15" t="s">
        <v>134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5" t="s">
        <v>142</v>
      </c>
      <c r="BK154" s="150">
        <f>ROUND(I154*H154,2)</f>
        <v>0</v>
      </c>
      <c r="BL154" s="15" t="s">
        <v>171</v>
      </c>
      <c r="BM154" s="149" t="s">
        <v>211</v>
      </c>
    </row>
    <row r="155" spans="2:65" s="1" customFormat="1" ht="16.5" customHeight="1">
      <c r="B155" s="30"/>
      <c r="C155" s="137" t="s">
        <v>213</v>
      </c>
      <c r="D155" s="137" t="s">
        <v>137</v>
      </c>
      <c r="E155" s="138" t="s">
        <v>630</v>
      </c>
      <c r="F155" s="139" t="s">
        <v>631</v>
      </c>
      <c r="G155" s="140" t="s">
        <v>310</v>
      </c>
      <c r="H155" s="141">
        <v>1</v>
      </c>
      <c r="I155" s="142"/>
      <c r="J155" s="143">
        <f>ROUND(I155*H155,2)</f>
        <v>0</v>
      </c>
      <c r="K155" s="144"/>
      <c r="L155" s="30"/>
      <c r="M155" s="145" t="s">
        <v>1</v>
      </c>
      <c r="N155" s="146" t="s">
        <v>45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171</v>
      </c>
      <c r="AT155" s="149" t="s">
        <v>137</v>
      </c>
      <c r="AU155" s="149" t="s">
        <v>142</v>
      </c>
      <c r="AY155" s="15" t="s">
        <v>134</v>
      </c>
      <c r="BE155" s="150">
        <f>IF(N155="základná",J155,0)</f>
        <v>0</v>
      </c>
      <c r="BF155" s="150">
        <f>IF(N155="znížená",J155,0)</f>
        <v>0</v>
      </c>
      <c r="BG155" s="150">
        <f>IF(N155="zákl. prenesená",J155,0)</f>
        <v>0</v>
      </c>
      <c r="BH155" s="150">
        <f>IF(N155="zníž. prenesená",J155,0)</f>
        <v>0</v>
      </c>
      <c r="BI155" s="150">
        <f>IF(N155="nulová",J155,0)</f>
        <v>0</v>
      </c>
      <c r="BJ155" s="15" t="s">
        <v>142</v>
      </c>
      <c r="BK155" s="150">
        <f>ROUND(I155*H155,2)</f>
        <v>0</v>
      </c>
      <c r="BL155" s="15" t="s">
        <v>171</v>
      </c>
      <c r="BM155" s="149" t="s">
        <v>216</v>
      </c>
    </row>
    <row r="156" spans="2:65" s="1" customFormat="1" ht="16.5" customHeight="1">
      <c r="B156" s="30"/>
      <c r="C156" s="166" t="s">
        <v>178</v>
      </c>
      <c r="D156" s="166" t="s">
        <v>258</v>
      </c>
      <c r="E156" s="167" t="s">
        <v>632</v>
      </c>
      <c r="F156" s="168" t="s">
        <v>633</v>
      </c>
      <c r="G156" s="169" t="s">
        <v>310</v>
      </c>
      <c r="H156" s="170">
        <v>1</v>
      </c>
      <c r="I156" s="171"/>
      <c r="J156" s="172">
        <f>ROUND(I156*H156,2)</f>
        <v>0</v>
      </c>
      <c r="K156" s="173"/>
      <c r="L156" s="174"/>
      <c r="M156" s="175" t="s">
        <v>1</v>
      </c>
      <c r="N156" s="176" t="s">
        <v>45</v>
      </c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AR156" s="149" t="s">
        <v>211</v>
      </c>
      <c r="AT156" s="149" t="s">
        <v>258</v>
      </c>
      <c r="AU156" s="149" t="s">
        <v>142</v>
      </c>
      <c r="AY156" s="15" t="s">
        <v>134</v>
      </c>
      <c r="BE156" s="150">
        <f>IF(N156="základná",J156,0)</f>
        <v>0</v>
      </c>
      <c r="BF156" s="150">
        <f>IF(N156="znížená",J156,0)</f>
        <v>0</v>
      </c>
      <c r="BG156" s="150">
        <f>IF(N156="zákl. prenesená",J156,0)</f>
        <v>0</v>
      </c>
      <c r="BH156" s="150">
        <f>IF(N156="zníž. prenesená",J156,0)</f>
        <v>0</v>
      </c>
      <c r="BI156" s="150">
        <f>IF(N156="nulová",J156,0)</f>
        <v>0</v>
      </c>
      <c r="BJ156" s="15" t="s">
        <v>142</v>
      </c>
      <c r="BK156" s="150">
        <f>ROUND(I156*H156,2)</f>
        <v>0</v>
      </c>
      <c r="BL156" s="15" t="s">
        <v>171</v>
      </c>
      <c r="BM156" s="149" t="s">
        <v>220</v>
      </c>
    </row>
    <row r="157" spans="2:65" s="1" customFormat="1" ht="24.15" customHeight="1">
      <c r="B157" s="30"/>
      <c r="C157" s="166" t="s">
        <v>223</v>
      </c>
      <c r="D157" s="166" t="s">
        <v>258</v>
      </c>
      <c r="E157" s="167" t="s">
        <v>634</v>
      </c>
      <c r="F157" s="168" t="s">
        <v>635</v>
      </c>
      <c r="G157" s="169" t="s">
        <v>310</v>
      </c>
      <c r="H157" s="170">
        <v>1</v>
      </c>
      <c r="I157" s="171"/>
      <c r="J157" s="172">
        <f>ROUND(I157*H157,2)</f>
        <v>0</v>
      </c>
      <c r="K157" s="173"/>
      <c r="L157" s="174"/>
      <c r="M157" s="175" t="s">
        <v>1</v>
      </c>
      <c r="N157" s="176" t="s">
        <v>45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211</v>
      </c>
      <c r="AT157" s="149" t="s">
        <v>258</v>
      </c>
      <c r="AU157" s="149" t="s">
        <v>142</v>
      </c>
      <c r="AY157" s="15" t="s">
        <v>134</v>
      </c>
      <c r="BE157" s="150">
        <f>IF(N157="základná",J157,0)</f>
        <v>0</v>
      </c>
      <c r="BF157" s="150">
        <f>IF(N157="znížená",J157,0)</f>
        <v>0</v>
      </c>
      <c r="BG157" s="150">
        <f>IF(N157="zákl. prenesená",J157,0)</f>
        <v>0</v>
      </c>
      <c r="BH157" s="150">
        <f>IF(N157="zníž. prenesená",J157,0)</f>
        <v>0</v>
      </c>
      <c r="BI157" s="150">
        <f>IF(N157="nulová",J157,0)</f>
        <v>0</v>
      </c>
      <c r="BJ157" s="15" t="s">
        <v>142</v>
      </c>
      <c r="BK157" s="150">
        <f>ROUND(I157*H157,2)</f>
        <v>0</v>
      </c>
      <c r="BL157" s="15" t="s">
        <v>171</v>
      </c>
      <c r="BM157" s="149" t="s">
        <v>226</v>
      </c>
    </row>
    <row r="158" spans="2:65" s="11" customFormat="1" ht="22.8" customHeight="1">
      <c r="B158" s="125"/>
      <c r="D158" s="126" t="s">
        <v>78</v>
      </c>
      <c r="E158" s="135" t="s">
        <v>636</v>
      </c>
      <c r="F158" s="135" t="s">
        <v>637</v>
      </c>
      <c r="I158" s="128"/>
      <c r="J158" s="136">
        <f>BK158</f>
        <v>0</v>
      </c>
      <c r="L158" s="125"/>
      <c r="M158" s="130"/>
      <c r="P158" s="131">
        <f>SUM(P159:P172)</f>
        <v>0</v>
      </c>
      <c r="R158" s="131">
        <f>SUM(R159:R172)</f>
        <v>9.8970000000000002E-2</v>
      </c>
      <c r="T158" s="132">
        <f>SUM(T159:T172)</f>
        <v>0</v>
      </c>
      <c r="AR158" s="126" t="s">
        <v>142</v>
      </c>
      <c r="AT158" s="133" t="s">
        <v>78</v>
      </c>
      <c r="AU158" s="133" t="s">
        <v>87</v>
      </c>
      <c r="AY158" s="126" t="s">
        <v>134</v>
      </c>
      <c r="BK158" s="134">
        <f>SUM(BK159:BK172)</f>
        <v>0</v>
      </c>
    </row>
    <row r="159" spans="2:65" s="1" customFormat="1" ht="24.15" customHeight="1">
      <c r="B159" s="30"/>
      <c r="C159" s="137" t="s">
        <v>7</v>
      </c>
      <c r="D159" s="137" t="s">
        <v>137</v>
      </c>
      <c r="E159" s="138" t="s">
        <v>638</v>
      </c>
      <c r="F159" s="139" t="s">
        <v>639</v>
      </c>
      <c r="G159" s="140" t="s">
        <v>310</v>
      </c>
      <c r="H159" s="141">
        <v>1</v>
      </c>
      <c r="I159" s="142"/>
      <c r="J159" s="143">
        <f t="shared" ref="J159:J172" si="10">ROUND(I159*H159,2)</f>
        <v>0</v>
      </c>
      <c r="K159" s="144"/>
      <c r="L159" s="30"/>
      <c r="M159" s="145" t="s">
        <v>1</v>
      </c>
      <c r="N159" s="146" t="s">
        <v>45</v>
      </c>
      <c r="P159" s="147">
        <f t="shared" ref="P159:P172" si="11">O159*H159</f>
        <v>0</v>
      </c>
      <c r="Q159" s="147">
        <v>3.7999999999999999E-2</v>
      </c>
      <c r="R159" s="147">
        <f t="shared" ref="R159:R172" si="12">Q159*H159</f>
        <v>3.7999999999999999E-2</v>
      </c>
      <c r="S159" s="147">
        <v>0</v>
      </c>
      <c r="T159" s="148">
        <f t="shared" ref="T159:T172" si="13">S159*H159</f>
        <v>0</v>
      </c>
      <c r="AR159" s="149" t="s">
        <v>171</v>
      </c>
      <c r="AT159" s="149" t="s">
        <v>137</v>
      </c>
      <c r="AU159" s="149" t="s">
        <v>142</v>
      </c>
      <c r="AY159" s="15" t="s">
        <v>134</v>
      </c>
      <c r="BE159" s="150">
        <f t="shared" ref="BE159:BE172" si="14">IF(N159="základná",J159,0)</f>
        <v>0</v>
      </c>
      <c r="BF159" s="150">
        <f t="shared" ref="BF159:BF172" si="15">IF(N159="znížená",J159,0)</f>
        <v>0</v>
      </c>
      <c r="BG159" s="150">
        <f t="shared" ref="BG159:BG172" si="16">IF(N159="zákl. prenesená",J159,0)</f>
        <v>0</v>
      </c>
      <c r="BH159" s="150">
        <f t="shared" ref="BH159:BH172" si="17">IF(N159="zníž. prenesená",J159,0)</f>
        <v>0</v>
      </c>
      <c r="BI159" s="150">
        <f t="shared" ref="BI159:BI172" si="18">IF(N159="nulová",J159,0)</f>
        <v>0</v>
      </c>
      <c r="BJ159" s="15" t="s">
        <v>142</v>
      </c>
      <c r="BK159" s="150">
        <f t="shared" ref="BK159:BK172" si="19">ROUND(I159*H159,2)</f>
        <v>0</v>
      </c>
      <c r="BL159" s="15" t="s">
        <v>171</v>
      </c>
      <c r="BM159" s="149" t="s">
        <v>230</v>
      </c>
    </row>
    <row r="160" spans="2:65" s="1" customFormat="1" ht="16.5" customHeight="1">
      <c r="B160" s="30"/>
      <c r="C160" s="137" t="s">
        <v>231</v>
      </c>
      <c r="D160" s="137" t="s">
        <v>137</v>
      </c>
      <c r="E160" s="138" t="s">
        <v>640</v>
      </c>
      <c r="F160" s="139" t="s">
        <v>641</v>
      </c>
      <c r="G160" s="140" t="s">
        <v>597</v>
      </c>
      <c r="H160" s="141">
        <v>1</v>
      </c>
      <c r="I160" s="142"/>
      <c r="J160" s="143">
        <f t="shared" si="10"/>
        <v>0</v>
      </c>
      <c r="K160" s="144"/>
      <c r="L160" s="30"/>
      <c r="M160" s="145" t="s">
        <v>1</v>
      </c>
      <c r="N160" s="146" t="s">
        <v>45</v>
      </c>
      <c r="P160" s="147">
        <f t="shared" si="11"/>
        <v>0</v>
      </c>
      <c r="Q160" s="147">
        <v>1.055E-2</v>
      </c>
      <c r="R160" s="147">
        <f t="shared" si="12"/>
        <v>1.055E-2</v>
      </c>
      <c r="S160" s="147">
        <v>0</v>
      </c>
      <c r="T160" s="148">
        <f t="shared" si="13"/>
        <v>0</v>
      </c>
      <c r="AR160" s="149" t="s">
        <v>171</v>
      </c>
      <c r="AT160" s="149" t="s">
        <v>137</v>
      </c>
      <c r="AU160" s="149" t="s">
        <v>142</v>
      </c>
      <c r="AY160" s="15" t="s">
        <v>134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5" t="s">
        <v>142</v>
      </c>
      <c r="BK160" s="150">
        <f t="shared" si="19"/>
        <v>0</v>
      </c>
      <c r="BL160" s="15" t="s">
        <v>171</v>
      </c>
      <c r="BM160" s="149" t="s">
        <v>234</v>
      </c>
    </row>
    <row r="161" spans="2:65" s="1" customFormat="1" ht="16.5" customHeight="1">
      <c r="B161" s="30"/>
      <c r="C161" s="137" t="s">
        <v>191</v>
      </c>
      <c r="D161" s="137" t="s">
        <v>137</v>
      </c>
      <c r="E161" s="138" t="s">
        <v>642</v>
      </c>
      <c r="F161" s="139" t="s">
        <v>643</v>
      </c>
      <c r="G161" s="140" t="s">
        <v>202</v>
      </c>
      <c r="H161" s="141">
        <v>1</v>
      </c>
      <c r="I161" s="142"/>
      <c r="J161" s="143">
        <f t="shared" si="10"/>
        <v>0</v>
      </c>
      <c r="K161" s="144"/>
      <c r="L161" s="30"/>
      <c r="M161" s="145" t="s">
        <v>1</v>
      </c>
      <c r="N161" s="146" t="s">
        <v>45</v>
      </c>
      <c r="P161" s="147">
        <f t="shared" si="11"/>
        <v>0</v>
      </c>
      <c r="Q161" s="147">
        <v>3.6999999999999999E-4</v>
      </c>
      <c r="R161" s="147">
        <f t="shared" si="12"/>
        <v>3.6999999999999999E-4</v>
      </c>
      <c r="S161" s="147">
        <v>0</v>
      </c>
      <c r="T161" s="148">
        <f t="shared" si="13"/>
        <v>0</v>
      </c>
      <c r="AR161" s="149" t="s">
        <v>171</v>
      </c>
      <c r="AT161" s="149" t="s">
        <v>137</v>
      </c>
      <c r="AU161" s="149" t="s">
        <v>142</v>
      </c>
      <c r="AY161" s="15" t="s">
        <v>134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5" t="s">
        <v>142</v>
      </c>
      <c r="BK161" s="150">
        <f t="shared" si="19"/>
        <v>0</v>
      </c>
      <c r="BL161" s="15" t="s">
        <v>171</v>
      </c>
      <c r="BM161" s="149" t="s">
        <v>238</v>
      </c>
    </row>
    <row r="162" spans="2:65" s="1" customFormat="1" ht="24.15" customHeight="1">
      <c r="B162" s="30"/>
      <c r="C162" s="137" t="s">
        <v>239</v>
      </c>
      <c r="D162" s="137" t="s">
        <v>137</v>
      </c>
      <c r="E162" s="138" t="s">
        <v>644</v>
      </c>
      <c r="F162" s="139" t="s">
        <v>645</v>
      </c>
      <c r="G162" s="140" t="s">
        <v>229</v>
      </c>
      <c r="H162" s="141">
        <v>0.5</v>
      </c>
      <c r="I162" s="142"/>
      <c r="J162" s="143">
        <f t="shared" si="10"/>
        <v>0</v>
      </c>
      <c r="K162" s="144"/>
      <c r="L162" s="30"/>
      <c r="M162" s="145" t="s">
        <v>1</v>
      </c>
      <c r="N162" s="146" t="s">
        <v>45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AR162" s="149" t="s">
        <v>171</v>
      </c>
      <c r="AT162" s="149" t="s">
        <v>137</v>
      </c>
      <c r="AU162" s="149" t="s">
        <v>142</v>
      </c>
      <c r="AY162" s="15" t="s">
        <v>134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5" t="s">
        <v>142</v>
      </c>
      <c r="BK162" s="150">
        <f t="shared" si="19"/>
        <v>0</v>
      </c>
      <c r="BL162" s="15" t="s">
        <v>171</v>
      </c>
      <c r="BM162" s="149" t="s">
        <v>242</v>
      </c>
    </row>
    <row r="163" spans="2:65" s="1" customFormat="1" ht="16.5" customHeight="1">
      <c r="B163" s="30"/>
      <c r="C163" s="137" t="s">
        <v>195</v>
      </c>
      <c r="D163" s="137" t="s">
        <v>137</v>
      </c>
      <c r="E163" s="138" t="s">
        <v>646</v>
      </c>
      <c r="F163" s="139" t="s">
        <v>647</v>
      </c>
      <c r="G163" s="140" t="s">
        <v>310</v>
      </c>
      <c r="H163" s="141">
        <v>1</v>
      </c>
      <c r="I163" s="142"/>
      <c r="J163" s="143">
        <f t="shared" si="10"/>
        <v>0</v>
      </c>
      <c r="K163" s="144"/>
      <c r="L163" s="30"/>
      <c r="M163" s="145" t="s">
        <v>1</v>
      </c>
      <c r="N163" s="146" t="s">
        <v>45</v>
      </c>
      <c r="P163" s="147">
        <f t="shared" si="11"/>
        <v>0</v>
      </c>
      <c r="Q163" s="147">
        <v>5.0000000000000002E-5</v>
      </c>
      <c r="R163" s="147">
        <f t="shared" si="12"/>
        <v>5.0000000000000002E-5</v>
      </c>
      <c r="S163" s="147">
        <v>0</v>
      </c>
      <c r="T163" s="148">
        <f t="shared" si="13"/>
        <v>0</v>
      </c>
      <c r="AR163" s="149" t="s">
        <v>171</v>
      </c>
      <c r="AT163" s="149" t="s">
        <v>137</v>
      </c>
      <c r="AU163" s="149" t="s">
        <v>142</v>
      </c>
      <c r="AY163" s="15" t="s">
        <v>134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5" t="s">
        <v>142</v>
      </c>
      <c r="BK163" s="150">
        <f t="shared" si="19"/>
        <v>0</v>
      </c>
      <c r="BL163" s="15" t="s">
        <v>171</v>
      </c>
      <c r="BM163" s="149" t="s">
        <v>245</v>
      </c>
    </row>
    <row r="164" spans="2:65" s="1" customFormat="1" ht="16.5" customHeight="1">
      <c r="B164" s="30"/>
      <c r="C164" s="137" t="s">
        <v>334</v>
      </c>
      <c r="D164" s="137" t="s">
        <v>137</v>
      </c>
      <c r="E164" s="138" t="s">
        <v>648</v>
      </c>
      <c r="F164" s="139" t="s">
        <v>649</v>
      </c>
      <c r="G164" s="140" t="s">
        <v>555</v>
      </c>
      <c r="H164" s="141">
        <v>1</v>
      </c>
      <c r="I164" s="142"/>
      <c r="J164" s="143">
        <f t="shared" si="10"/>
        <v>0</v>
      </c>
      <c r="K164" s="144"/>
      <c r="L164" s="30"/>
      <c r="M164" s="145" t="s">
        <v>1</v>
      </c>
      <c r="N164" s="146" t="s">
        <v>45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AR164" s="149" t="s">
        <v>171</v>
      </c>
      <c r="AT164" s="149" t="s">
        <v>137</v>
      </c>
      <c r="AU164" s="149" t="s">
        <v>142</v>
      </c>
      <c r="AY164" s="15" t="s">
        <v>134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5" t="s">
        <v>142</v>
      </c>
      <c r="BK164" s="150">
        <f t="shared" si="19"/>
        <v>0</v>
      </c>
      <c r="BL164" s="15" t="s">
        <v>171</v>
      </c>
      <c r="BM164" s="149" t="s">
        <v>337</v>
      </c>
    </row>
    <row r="165" spans="2:65" s="1" customFormat="1" ht="16.5" customHeight="1">
      <c r="B165" s="30"/>
      <c r="C165" s="137" t="s">
        <v>199</v>
      </c>
      <c r="D165" s="137" t="s">
        <v>137</v>
      </c>
      <c r="E165" s="138" t="s">
        <v>650</v>
      </c>
      <c r="F165" s="139" t="s">
        <v>651</v>
      </c>
      <c r="G165" s="140" t="s">
        <v>555</v>
      </c>
      <c r="H165" s="141">
        <v>1</v>
      </c>
      <c r="I165" s="142"/>
      <c r="J165" s="143">
        <f t="shared" si="10"/>
        <v>0</v>
      </c>
      <c r="K165" s="144"/>
      <c r="L165" s="30"/>
      <c r="M165" s="145" t="s">
        <v>1</v>
      </c>
      <c r="N165" s="146" t="s">
        <v>45</v>
      </c>
      <c r="P165" s="147">
        <f t="shared" si="11"/>
        <v>0</v>
      </c>
      <c r="Q165" s="147">
        <v>0.05</v>
      </c>
      <c r="R165" s="147">
        <f t="shared" si="12"/>
        <v>0.05</v>
      </c>
      <c r="S165" s="147">
        <v>0</v>
      </c>
      <c r="T165" s="148">
        <f t="shared" si="13"/>
        <v>0</v>
      </c>
      <c r="AR165" s="149" t="s">
        <v>171</v>
      </c>
      <c r="AT165" s="149" t="s">
        <v>137</v>
      </c>
      <c r="AU165" s="149" t="s">
        <v>142</v>
      </c>
      <c r="AY165" s="15" t="s">
        <v>134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5" t="s">
        <v>142</v>
      </c>
      <c r="BK165" s="150">
        <f t="shared" si="19"/>
        <v>0</v>
      </c>
      <c r="BL165" s="15" t="s">
        <v>171</v>
      </c>
      <c r="BM165" s="149" t="s">
        <v>255</v>
      </c>
    </row>
    <row r="166" spans="2:65" s="1" customFormat="1" ht="24.15" customHeight="1">
      <c r="B166" s="30"/>
      <c r="C166" s="137" t="s">
        <v>257</v>
      </c>
      <c r="D166" s="137" t="s">
        <v>137</v>
      </c>
      <c r="E166" s="138" t="s">
        <v>652</v>
      </c>
      <c r="F166" s="139" t="s">
        <v>653</v>
      </c>
      <c r="G166" s="140" t="s">
        <v>229</v>
      </c>
      <c r="H166" s="141">
        <v>0.5</v>
      </c>
      <c r="I166" s="142"/>
      <c r="J166" s="143">
        <f t="shared" si="10"/>
        <v>0</v>
      </c>
      <c r="K166" s="144"/>
      <c r="L166" s="30"/>
      <c r="M166" s="145" t="s">
        <v>1</v>
      </c>
      <c r="N166" s="146" t="s">
        <v>45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AR166" s="149" t="s">
        <v>171</v>
      </c>
      <c r="AT166" s="149" t="s">
        <v>137</v>
      </c>
      <c r="AU166" s="149" t="s">
        <v>142</v>
      </c>
      <c r="AY166" s="15" t="s">
        <v>134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5" t="s">
        <v>142</v>
      </c>
      <c r="BK166" s="150">
        <f t="shared" si="19"/>
        <v>0</v>
      </c>
      <c r="BL166" s="15" t="s">
        <v>171</v>
      </c>
      <c r="BM166" s="149" t="s">
        <v>261</v>
      </c>
    </row>
    <row r="167" spans="2:65" s="1" customFormat="1" ht="16.5" customHeight="1">
      <c r="B167" s="30"/>
      <c r="C167" s="166" t="s">
        <v>203</v>
      </c>
      <c r="D167" s="166" t="s">
        <v>258</v>
      </c>
      <c r="E167" s="167" t="s">
        <v>654</v>
      </c>
      <c r="F167" s="168" t="s">
        <v>655</v>
      </c>
      <c r="G167" s="169" t="s">
        <v>310</v>
      </c>
      <c r="H167" s="170">
        <v>1</v>
      </c>
      <c r="I167" s="171"/>
      <c r="J167" s="172">
        <f t="shared" si="10"/>
        <v>0</v>
      </c>
      <c r="K167" s="173"/>
      <c r="L167" s="174"/>
      <c r="M167" s="175" t="s">
        <v>1</v>
      </c>
      <c r="N167" s="176" t="s">
        <v>45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AR167" s="149" t="s">
        <v>211</v>
      </c>
      <c r="AT167" s="149" t="s">
        <v>258</v>
      </c>
      <c r="AU167" s="149" t="s">
        <v>142</v>
      </c>
      <c r="AY167" s="15" t="s">
        <v>134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5" t="s">
        <v>142</v>
      </c>
      <c r="BK167" s="150">
        <f t="shared" si="19"/>
        <v>0</v>
      </c>
      <c r="BL167" s="15" t="s">
        <v>171</v>
      </c>
      <c r="BM167" s="149" t="s">
        <v>343</v>
      </c>
    </row>
    <row r="168" spans="2:65" s="1" customFormat="1" ht="24.15" customHeight="1">
      <c r="B168" s="30"/>
      <c r="C168" s="166" t="s">
        <v>344</v>
      </c>
      <c r="D168" s="166" t="s">
        <v>258</v>
      </c>
      <c r="E168" s="167" t="s">
        <v>656</v>
      </c>
      <c r="F168" s="168" t="s">
        <v>657</v>
      </c>
      <c r="G168" s="169" t="s">
        <v>310</v>
      </c>
      <c r="H168" s="170">
        <v>1</v>
      </c>
      <c r="I168" s="171"/>
      <c r="J168" s="172">
        <f t="shared" si="10"/>
        <v>0</v>
      </c>
      <c r="K168" s="173"/>
      <c r="L168" s="174"/>
      <c r="M168" s="175" t="s">
        <v>1</v>
      </c>
      <c r="N168" s="176" t="s">
        <v>45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AR168" s="149" t="s">
        <v>211</v>
      </c>
      <c r="AT168" s="149" t="s">
        <v>258</v>
      </c>
      <c r="AU168" s="149" t="s">
        <v>142</v>
      </c>
      <c r="AY168" s="15" t="s">
        <v>134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5" t="s">
        <v>142</v>
      </c>
      <c r="BK168" s="150">
        <f t="shared" si="19"/>
        <v>0</v>
      </c>
      <c r="BL168" s="15" t="s">
        <v>171</v>
      </c>
      <c r="BM168" s="149" t="s">
        <v>347</v>
      </c>
    </row>
    <row r="169" spans="2:65" s="1" customFormat="1" ht="33" customHeight="1">
      <c r="B169" s="30"/>
      <c r="C169" s="166" t="s">
        <v>207</v>
      </c>
      <c r="D169" s="166" t="s">
        <v>258</v>
      </c>
      <c r="E169" s="167" t="s">
        <v>658</v>
      </c>
      <c r="F169" s="168" t="s">
        <v>659</v>
      </c>
      <c r="G169" s="169" t="s">
        <v>310</v>
      </c>
      <c r="H169" s="170">
        <v>1</v>
      </c>
      <c r="I169" s="171"/>
      <c r="J169" s="172">
        <f t="shared" si="10"/>
        <v>0</v>
      </c>
      <c r="K169" s="173"/>
      <c r="L169" s="174"/>
      <c r="M169" s="175" t="s">
        <v>1</v>
      </c>
      <c r="N169" s="176" t="s">
        <v>45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AR169" s="149" t="s">
        <v>211</v>
      </c>
      <c r="AT169" s="149" t="s">
        <v>258</v>
      </c>
      <c r="AU169" s="149" t="s">
        <v>142</v>
      </c>
      <c r="AY169" s="15" t="s">
        <v>134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5" t="s">
        <v>142</v>
      </c>
      <c r="BK169" s="150">
        <f t="shared" si="19"/>
        <v>0</v>
      </c>
      <c r="BL169" s="15" t="s">
        <v>171</v>
      </c>
      <c r="BM169" s="149" t="s">
        <v>350</v>
      </c>
    </row>
    <row r="170" spans="2:65" s="1" customFormat="1" ht="37.799999999999997" customHeight="1">
      <c r="B170" s="30"/>
      <c r="C170" s="166" t="s">
        <v>351</v>
      </c>
      <c r="D170" s="166" t="s">
        <v>258</v>
      </c>
      <c r="E170" s="167" t="s">
        <v>660</v>
      </c>
      <c r="F170" s="168" t="s">
        <v>661</v>
      </c>
      <c r="G170" s="169" t="s">
        <v>310</v>
      </c>
      <c r="H170" s="170">
        <v>1</v>
      </c>
      <c r="I170" s="171"/>
      <c r="J170" s="172">
        <f t="shared" si="10"/>
        <v>0</v>
      </c>
      <c r="K170" s="173"/>
      <c r="L170" s="174"/>
      <c r="M170" s="175" t="s">
        <v>1</v>
      </c>
      <c r="N170" s="176" t="s">
        <v>45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AR170" s="149" t="s">
        <v>211</v>
      </c>
      <c r="AT170" s="149" t="s">
        <v>258</v>
      </c>
      <c r="AU170" s="149" t="s">
        <v>142</v>
      </c>
      <c r="AY170" s="15" t="s">
        <v>134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5" t="s">
        <v>142</v>
      </c>
      <c r="BK170" s="150">
        <f t="shared" si="19"/>
        <v>0</v>
      </c>
      <c r="BL170" s="15" t="s">
        <v>171</v>
      </c>
      <c r="BM170" s="149" t="s">
        <v>354</v>
      </c>
    </row>
    <row r="171" spans="2:65" s="1" customFormat="1" ht="16.5" customHeight="1">
      <c r="B171" s="30"/>
      <c r="C171" s="166" t="s">
        <v>211</v>
      </c>
      <c r="D171" s="166" t="s">
        <v>258</v>
      </c>
      <c r="E171" s="167" t="s">
        <v>662</v>
      </c>
      <c r="F171" s="168" t="s">
        <v>663</v>
      </c>
      <c r="G171" s="169" t="s">
        <v>310</v>
      </c>
      <c r="H171" s="170">
        <v>1</v>
      </c>
      <c r="I171" s="171"/>
      <c r="J171" s="172">
        <f t="shared" si="10"/>
        <v>0</v>
      </c>
      <c r="K171" s="173"/>
      <c r="L171" s="174"/>
      <c r="M171" s="175" t="s">
        <v>1</v>
      </c>
      <c r="N171" s="176" t="s">
        <v>45</v>
      </c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AR171" s="149" t="s">
        <v>211</v>
      </c>
      <c r="AT171" s="149" t="s">
        <v>258</v>
      </c>
      <c r="AU171" s="149" t="s">
        <v>142</v>
      </c>
      <c r="AY171" s="15" t="s">
        <v>134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5" t="s">
        <v>142</v>
      </c>
      <c r="BK171" s="150">
        <f t="shared" si="19"/>
        <v>0</v>
      </c>
      <c r="BL171" s="15" t="s">
        <v>171</v>
      </c>
      <c r="BM171" s="149" t="s">
        <v>277</v>
      </c>
    </row>
    <row r="172" spans="2:65" s="1" customFormat="1" ht="24.15" customHeight="1">
      <c r="B172" s="30"/>
      <c r="C172" s="166" t="s">
        <v>278</v>
      </c>
      <c r="D172" s="166" t="s">
        <v>258</v>
      </c>
      <c r="E172" s="167" t="s">
        <v>664</v>
      </c>
      <c r="F172" s="168" t="s">
        <v>665</v>
      </c>
      <c r="G172" s="169" t="s">
        <v>310</v>
      </c>
      <c r="H172" s="170">
        <v>1</v>
      </c>
      <c r="I172" s="171"/>
      <c r="J172" s="172">
        <f t="shared" si="10"/>
        <v>0</v>
      </c>
      <c r="K172" s="173"/>
      <c r="L172" s="174"/>
      <c r="M172" s="175" t="s">
        <v>1</v>
      </c>
      <c r="N172" s="176" t="s">
        <v>45</v>
      </c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AR172" s="149" t="s">
        <v>211</v>
      </c>
      <c r="AT172" s="149" t="s">
        <v>258</v>
      </c>
      <c r="AU172" s="149" t="s">
        <v>142</v>
      </c>
      <c r="AY172" s="15" t="s">
        <v>134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5" t="s">
        <v>142</v>
      </c>
      <c r="BK172" s="150">
        <f t="shared" si="19"/>
        <v>0</v>
      </c>
      <c r="BL172" s="15" t="s">
        <v>171</v>
      </c>
      <c r="BM172" s="149" t="s">
        <v>281</v>
      </c>
    </row>
    <row r="173" spans="2:65" s="11" customFormat="1" ht="22.8" customHeight="1">
      <c r="B173" s="125"/>
      <c r="D173" s="126" t="s">
        <v>78</v>
      </c>
      <c r="E173" s="135" t="s">
        <v>666</v>
      </c>
      <c r="F173" s="135" t="s">
        <v>667</v>
      </c>
      <c r="I173" s="128"/>
      <c r="J173" s="136">
        <f>BK173</f>
        <v>0</v>
      </c>
      <c r="L173" s="125"/>
      <c r="M173" s="130"/>
      <c r="P173" s="131">
        <f>SUM(P174:P175)</f>
        <v>0</v>
      </c>
      <c r="R173" s="131">
        <f>SUM(R174:R175)</f>
        <v>6.1999999999999998E-3</v>
      </c>
      <c r="T173" s="132">
        <f>SUM(T174:T175)</f>
        <v>0</v>
      </c>
      <c r="AR173" s="126" t="s">
        <v>142</v>
      </c>
      <c r="AT173" s="133" t="s">
        <v>78</v>
      </c>
      <c r="AU173" s="133" t="s">
        <v>87</v>
      </c>
      <c r="AY173" s="126" t="s">
        <v>134</v>
      </c>
      <c r="BK173" s="134">
        <f>SUM(BK174:BK175)</f>
        <v>0</v>
      </c>
    </row>
    <row r="174" spans="2:65" s="1" customFormat="1" ht="24.15" customHeight="1">
      <c r="B174" s="30"/>
      <c r="C174" s="137" t="s">
        <v>216</v>
      </c>
      <c r="D174" s="137" t="s">
        <v>137</v>
      </c>
      <c r="E174" s="138" t="s">
        <v>668</v>
      </c>
      <c r="F174" s="139" t="s">
        <v>669</v>
      </c>
      <c r="G174" s="140" t="s">
        <v>310</v>
      </c>
      <c r="H174" s="141">
        <v>1</v>
      </c>
      <c r="I174" s="142"/>
      <c r="J174" s="143">
        <f>ROUND(I174*H174,2)</f>
        <v>0</v>
      </c>
      <c r="K174" s="144"/>
      <c r="L174" s="30"/>
      <c r="M174" s="145" t="s">
        <v>1</v>
      </c>
      <c r="N174" s="146" t="s">
        <v>45</v>
      </c>
      <c r="P174" s="147">
        <f>O174*H174</f>
        <v>0</v>
      </c>
      <c r="Q174" s="147">
        <v>6.1999999999999998E-3</v>
      </c>
      <c r="R174" s="147">
        <f>Q174*H174</f>
        <v>6.1999999999999998E-3</v>
      </c>
      <c r="S174" s="147">
        <v>0</v>
      </c>
      <c r="T174" s="148">
        <f>S174*H174</f>
        <v>0</v>
      </c>
      <c r="AR174" s="149" t="s">
        <v>171</v>
      </c>
      <c r="AT174" s="149" t="s">
        <v>137</v>
      </c>
      <c r="AU174" s="149" t="s">
        <v>142</v>
      </c>
      <c r="AY174" s="15" t="s">
        <v>134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5" t="s">
        <v>142</v>
      </c>
      <c r="BK174" s="150">
        <f>ROUND(I174*H174,2)</f>
        <v>0</v>
      </c>
      <c r="BL174" s="15" t="s">
        <v>171</v>
      </c>
      <c r="BM174" s="149" t="s">
        <v>361</v>
      </c>
    </row>
    <row r="175" spans="2:65" s="1" customFormat="1" ht="16.5" customHeight="1">
      <c r="B175" s="30"/>
      <c r="C175" s="166" t="s">
        <v>263</v>
      </c>
      <c r="D175" s="166" t="s">
        <v>258</v>
      </c>
      <c r="E175" s="167" t="s">
        <v>670</v>
      </c>
      <c r="F175" s="168" t="s">
        <v>671</v>
      </c>
      <c r="G175" s="169" t="s">
        <v>310</v>
      </c>
      <c r="H175" s="170">
        <v>1</v>
      </c>
      <c r="I175" s="171"/>
      <c r="J175" s="172">
        <f>ROUND(I175*H175,2)</f>
        <v>0</v>
      </c>
      <c r="K175" s="173"/>
      <c r="L175" s="174"/>
      <c r="M175" s="175" t="s">
        <v>1</v>
      </c>
      <c r="N175" s="176" t="s">
        <v>45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211</v>
      </c>
      <c r="AT175" s="149" t="s">
        <v>258</v>
      </c>
      <c r="AU175" s="149" t="s">
        <v>142</v>
      </c>
      <c r="AY175" s="15" t="s">
        <v>134</v>
      </c>
      <c r="BE175" s="150">
        <f>IF(N175="základná",J175,0)</f>
        <v>0</v>
      </c>
      <c r="BF175" s="150">
        <f>IF(N175="znížená",J175,0)</f>
        <v>0</v>
      </c>
      <c r="BG175" s="150">
        <f>IF(N175="zákl. prenesená",J175,0)</f>
        <v>0</v>
      </c>
      <c r="BH175" s="150">
        <f>IF(N175="zníž. prenesená",J175,0)</f>
        <v>0</v>
      </c>
      <c r="BI175" s="150">
        <f>IF(N175="nulová",J175,0)</f>
        <v>0</v>
      </c>
      <c r="BJ175" s="15" t="s">
        <v>142</v>
      </c>
      <c r="BK175" s="150">
        <f>ROUND(I175*H175,2)</f>
        <v>0</v>
      </c>
      <c r="BL175" s="15" t="s">
        <v>171</v>
      </c>
      <c r="BM175" s="149" t="s">
        <v>364</v>
      </c>
    </row>
    <row r="176" spans="2:65" s="11" customFormat="1" ht="22.8" customHeight="1">
      <c r="B176" s="125"/>
      <c r="D176" s="126" t="s">
        <v>78</v>
      </c>
      <c r="E176" s="135" t="s">
        <v>672</v>
      </c>
      <c r="F176" s="135" t="s">
        <v>673</v>
      </c>
      <c r="I176" s="128"/>
      <c r="J176" s="136">
        <f>BK176</f>
        <v>0</v>
      </c>
      <c r="L176" s="125"/>
      <c r="M176" s="130"/>
      <c r="P176" s="131">
        <f>SUM(P177:P193)</f>
        <v>0</v>
      </c>
      <c r="R176" s="131">
        <f>SUM(R177:R193)</f>
        <v>6.8159999999999998E-2</v>
      </c>
      <c r="T176" s="132">
        <f>SUM(T177:T193)</f>
        <v>0</v>
      </c>
      <c r="AR176" s="126" t="s">
        <v>142</v>
      </c>
      <c r="AT176" s="133" t="s">
        <v>78</v>
      </c>
      <c r="AU176" s="133" t="s">
        <v>87</v>
      </c>
      <c r="AY176" s="126" t="s">
        <v>134</v>
      </c>
      <c r="BK176" s="134">
        <f>SUM(BK177:BK193)</f>
        <v>0</v>
      </c>
    </row>
    <row r="177" spans="2:65" s="1" customFormat="1" ht="21.75" customHeight="1">
      <c r="B177" s="30"/>
      <c r="C177" s="137" t="s">
        <v>220</v>
      </c>
      <c r="D177" s="137" t="s">
        <v>137</v>
      </c>
      <c r="E177" s="138" t="s">
        <v>674</v>
      </c>
      <c r="F177" s="139" t="s">
        <v>675</v>
      </c>
      <c r="G177" s="140" t="s">
        <v>202</v>
      </c>
      <c r="H177" s="141">
        <v>90</v>
      </c>
      <c r="I177" s="142"/>
      <c r="J177" s="143">
        <f t="shared" ref="J177:J193" si="20">ROUND(I177*H177,2)</f>
        <v>0</v>
      </c>
      <c r="K177" s="144"/>
      <c r="L177" s="30"/>
      <c r="M177" s="145" t="s">
        <v>1</v>
      </c>
      <c r="N177" s="146" t="s">
        <v>45</v>
      </c>
      <c r="P177" s="147">
        <f t="shared" ref="P177:P193" si="21">O177*H177</f>
        <v>0</v>
      </c>
      <c r="Q177" s="147">
        <v>2.3000000000000001E-4</v>
      </c>
      <c r="R177" s="147">
        <f t="shared" ref="R177:R193" si="22">Q177*H177</f>
        <v>2.07E-2</v>
      </c>
      <c r="S177" s="147">
        <v>0</v>
      </c>
      <c r="T177" s="148">
        <f t="shared" ref="T177:T193" si="23">S177*H177</f>
        <v>0</v>
      </c>
      <c r="AR177" s="149" t="s">
        <v>171</v>
      </c>
      <c r="AT177" s="149" t="s">
        <v>137</v>
      </c>
      <c r="AU177" s="149" t="s">
        <v>142</v>
      </c>
      <c r="AY177" s="15" t="s">
        <v>134</v>
      </c>
      <c r="BE177" s="150">
        <f t="shared" ref="BE177:BE193" si="24">IF(N177="základná",J177,0)</f>
        <v>0</v>
      </c>
      <c r="BF177" s="150">
        <f t="shared" ref="BF177:BF193" si="25">IF(N177="znížená",J177,0)</f>
        <v>0</v>
      </c>
      <c r="BG177" s="150">
        <f t="shared" ref="BG177:BG193" si="26">IF(N177="zákl. prenesená",J177,0)</f>
        <v>0</v>
      </c>
      <c r="BH177" s="150">
        <f t="shared" ref="BH177:BH193" si="27">IF(N177="zníž. prenesená",J177,0)</f>
        <v>0</v>
      </c>
      <c r="BI177" s="150">
        <f t="shared" ref="BI177:BI193" si="28">IF(N177="nulová",J177,0)</f>
        <v>0</v>
      </c>
      <c r="BJ177" s="15" t="s">
        <v>142</v>
      </c>
      <c r="BK177" s="150">
        <f t="shared" ref="BK177:BK193" si="29">ROUND(I177*H177,2)</f>
        <v>0</v>
      </c>
      <c r="BL177" s="15" t="s">
        <v>171</v>
      </c>
      <c r="BM177" s="149" t="s">
        <v>367</v>
      </c>
    </row>
    <row r="178" spans="2:65" s="1" customFormat="1" ht="21.75" customHeight="1">
      <c r="B178" s="30"/>
      <c r="C178" s="137" t="s">
        <v>368</v>
      </c>
      <c r="D178" s="137" t="s">
        <v>137</v>
      </c>
      <c r="E178" s="138" t="s">
        <v>676</v>
      </c>
      <c r="F178" s="139" t="s">
        <v>677</v>
      </c>
      <c r="G178" s="140" t="s">
        <v>202</v>
      </c>
      <c r="H178" s="141">
        <v>25</v>
      </c>
      <c r="I178" s="142"/>
      <c r="J178" s="143">
        <f t="shared" si="20"/>
        <v>0</v>
      </c>
      <c r="K178" s="144"/>
      <c r="L178" s="30"/>
      <c r="M178" s="145" t="s">
        <v>1</v>
      </c>
      <c r="N178" s="146" t="s">
        <v>45</v>
      </c>
      <c r="P178" s="147">
        <f t="shared" si="21"/>
        <v>0</v>
      </c>
      <c r="Q178" s="147">
        <v>2.9E-4</v>
      </c>
      <c r="R178" s="147">
        <f t="shared" si="22"/>
        <v>7.2500000000000004E-3</v>
      </c>
      <c r="S178" s="147">
        <v>0</v>
      </c>
      <c r="T178" s="148">
        <f t="shared" si="23"/>
        <v>0</v>
      </c>
      <c r="AR178" s="149" t="s">
        <v>171</v>
      </c>
      <c r="AT178" s="149" t="s">
        <v>137</v>
      </c>
      <c r="AU178" s="149" t="s">
        <v>142</v>
      </c>
      <c r="AY178" s="15" t="s">
        <v>134</v>
      </c>
      <c r="BE178" s="150">
        <f t="shared" si="24"/>
        <v>0</v>
      </c>
      <c r="BF178" s="150">
        <f t="shared" si="25"/>
        <v>0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5" t="s">
        <v>142</v>
      </c>
      <c r="BK178" s="150">
        <f t="shared" si="29"/>
        <v>0</v>
      </c>
      <c r="BL178" s="15" t="s">
        <v>171</v>
      </c>
      <c r="BM178" s="149" t="s">
        <v>371</v>
      </c>
    </row>
    <row r="179" spans="2:65" s="1" customFormat="1" ht="21.75" customHeight="1">
      <c r="B179" s="30"/>
      <c r="C179" s="137" t="s">
        <v>226</v>
      </c>
      <c r="D179" s="137" t="s">
        <v>137</v>
      </c>
      <c r="E179" s="138" t="s">
        <v>678</v>
      </c>
      <c r="F179" s="139" t="s">
        <v>679</v>
      </c>
      <c r="G179" s="140" t="s">
        <v>202</v>
      </c>
      <c r="H179" s="141">
        <v>33</v>
      </c>
      <c r="I179" s="142"/>
      <c r="J179" s="143">
        <f t="shared" si="20"/>
        <v>0</v>
      </c>
      <c r="K179" s="144"/>
      <c r="L179" s="30"/>
      <c r="M179" s="145" t="s">
        <v>1</v>
      </c>
      <c r="N179" s="146" t="s">
        <v>45</v>
      </c>
      <c r="P179" s="147">
        <f t="shared" si="21"/>
        <v>0</v>
      </c>
      <c r="Q179" s="147">
        <v>2.7999999999999998E-4</v>
      </c>
      <c r="R179" s="147">
        <f t="shared" si="22"/>
        <v>9.2399999999999999E-3</v>
      </c>
      <c r="S179" s="147">
        <v>0</v>
      </c>
      <c r="T179" s="148">
        <f t="shared" si="23"/>
        <v>0</v>
      </c>
      <c r="AR179" s="149" t="s">
        <v>171</v>
      </c>
      <c r="AT179" s="149" t="s">
        <v>137</v>
      </c>
      <c r="AU179" s="149" t="s">
        <v>142</v>
      </c>
      <c r="AY179" s="15" t="s">
        <v>134</v>
      </c>
      <c r="BE179" s="150">
        <f t="shared" si="24"/>
        <v>0</v>
      </c>
      <c r="BF179" s="150">
        <f t="shared" si="25"/>
        <v>0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5" t="s">
        <v>142</v>
      </c>
      <c r="BK179" s="150">
        <f t="shared" si="29"/>
        <v>0</v>
      </c>
      <c r="BL179" s="15" t="s">
        <v>171</v>
      </c>
      <c r="BM179" s="149" t="s">
        <v>680</v>
      </c>
    </row>
    <row r="180" spans="2:65" s="1" customFormat="1" ht="16.5" customHeight="1">
      <c r="B180" s="30"/>
      <c r="C180" s="137" t="s">
        <v>328</v>
      </c>
      <c r="D180" s="137" t="s">
        <v>137</v>
      </c>
      <c r="E180" s="138" t="s">
        <v>681</v>
      </c>
      <c r="F180" s="139" t="s">
        <v>682</v>
      </c>
      <c r="G180" s="140" t="s">
        <v>202</v>
      </c>
      <c r="H180" s="141">
        <v>31</v>
      </c>
      <c r="I180" s="142"/>
      <c r="J180" s="143">
        <f t="shared" si="20"/>
        <v>0</v>
      </c>
      <c r="K180" s="144"/>
      <c r="L180" s="30"/>
      <c r="M180" s="145" t="s">
        <v>1</v>
      </c>
      <c r="N180" s="146" t="s">
        <v>45</v>
      </c>
      <c r="P180" s="147">
        <f t="shared" si="21"/>
        <v>0</v>
      </c>
      <c r="Q180" s="147">
        <v>4.6999999999999999E-4</v>
      </c>
      <c r="R180" s="147">
        <f t="shared" si="22"/>
        <v>1.457E-2</v>
      </c>
      <c r="S180" s="147">
        <v>0</v>
      </c>
      <c r="T180" s="148">
        <f t="shared" si="23"/>
        <v>0</v>
      </c>
      <c r="AR180" s="149" t="s">
        <v>171</v>
      </c>
      <c r="AT180" s="149" t="s">
        <v>137</v>
      </c>
      <c r="AU180" s="149" t="s">
        <v>142</v>
      </c>
      <c r="AY180" s="15" t="s">
        <v>134</v>
      </c>
      <c r="BE180" s="150">
        <f t="shared" si="24"/>
        <v>0</v>
      </c>
      <c r="BF180" s="150">
        <f t="shared" si="25"/>
        <v>0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5" t="s">
        <v>142</v>
      </c>
      <c r="BK180" s="150">
        <f t="shared" si="29"/>
        <v>0</v>
      </c>
      <c r="BL180" s="15" t="s">
        <v>171</v>
      </c>
      <c r="BM180" s="149" t="s">
        <v>683</v>
      </c>
    </row>
    <row r="181" spans="2:65" s="1" customFormat="1" ht="21.75" customHeight="1">
      <c r="B181" s="30"/>
      <c r="C181" s="137" t="s">
        <v>230</v>
      </c>
      <c r="D181" s="137" t="s">
        <v>137</v>
      </c>
      <c r="E181" s="138" t="s">
        <v>684</v>
      </c>
      <c r="F181" s="139" t="s">
        <v>685</v>
      </c>
      <c r="G181" s="140" t="s">
        <v>202</v>
      </c>
      <c r="H181" s="141">
        <v>6</v>
      </c>
      <c r="I181" s="142"/>
      <c r="J181" s="143">
        <f t="shared" si="20"/>
        <v>0</v>
      </c>
      <c r="K181" s="144"/>
      <c r="L181" s="30"/>
      <c r="M181" s="145" t="s">
        <v>1</v>
      </c>
      <c r="N181" s="146" t="s">
        <v>45</v>
      </c>
      <c r="P181" s="147">
        <f t="shared" si="21"/>
        <v>0</v>
      </c>
      <c r="Q181" s="147">
        <v>4.2000000000000002E-4</v>
      </c>
      <c r="R181" s="147">
        <f t="shared" si="22"/>
        <v>2.5200000000000001E-3</v>
      </c>
      <c r="S181" s="147">
        <v>0</v>
      </c>
      <c r="T181" s="148">
        <f t="shared" si="23"/>
        <v>0</v>
      </c>
      <c r="AR181" s="149" t="s">
        <v>171</v>
      </c>
      <c r="AT181" s="149" t="s">
        <v>137</v>
      </c>
      <c r="AU181" s="149" t="s">
        <v>142</v>
      </c>
      <c r="AY181" s="15" t="s">
        <v>134</v>
      </c>
      <c r="BE181" s="150">
        <f t="shared" si="24"/>
        <v>0</v>
      </c>
      <c r="BF181" s="150">
        <f t="shared" si="25"/>
        <v>0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5" t="s">
        <v>142</v>
      </c>
      <c r="BK181" s="150">
        <f t="shared" si="29"/>
        <v>0</v>
      </c>
      <c r="BL181" s="15" t="s">
        <v>171</v>
      </c>
      <c r="BM181" s="149" t="s">
        <v>686</v>
      </c>
    </row>
    <row r="182" spans="2:65" s="1" customFormat="1" ht="16.5" customHeight="1">
      <c r="B182" s="30"/>
      <c r="C182" s="137" t="s">
        <v>372</v>
      </c>
      <c r="D182" s="137" t="s">
        <v>137</v>
      </c>
      <c r="E182" s="138" t="s">
        <v>687</v>
      </c>
      <c r="F182" s="139" t="s">
        <v>688</v>
      </c>
      <c r="G182" s="140" t="s">
        <v>555</v>
      </c>
      <c r="H182" s="141">
        <v>1</v>
      </c>
      <c r="I182" s="142"/>
      <c r="J182" s="143">
        <f t="shared" si="20"/>
        <v>0</v>
      </c>
      <c r="K182" s="144"/>
      <c r="L182" s="30"/>
      <c r="M182" s="145" t="s">
        <v>1</v>
      </c>
      <c r="N182" s="146" t="s">
        <v>45</v>
      </c>
      <c r="P182" s="147">
        <f t="shared" si="21"/>
        <v>0</v>
      </c>
      <c r="Q182" s="147">
        <v>1.8799999999999999E-3</v>
      </c>
      <c r="R182" s="147">
        <f t="shared" si="22"/>
        <v>1.8799999999999999E-3</v>
      </c>
      <c r="S182" s="147">
        <v>0</v>
      </c>
      <c r="T182" s="148">
        <f t="shared" si="23"/>
        <v>0</v>
      </c>
      <c r="AR182" s="149" t="s">
        <v>171</v>
      </c>
      <c r="AT182" s="149" t="s">
        <v>137</v>
      </c>
      <c r="AU182" s="149" t="s">
        <v>142</v>
      </c>
      <c r="AY182" s="15" t="s">
        <v>134</v>
      </c>
      <c r="BE182" s="150">
        <f t="shared" si="24"/>
        <v>0</v>
      </c>
      <c r="BF182" s="150">
        <f t="shared" si="25"/>
        <v>0</v>
      </c>
      <c r="BG182" s="150">
        <f t="shared" si="26"/>
        <v>0</v>
      </c>
      <c r="BH182" s="150">
        <f t="shared" si="27"/>
        <v>0</v>
      </c>
      <c r="BI182" s="150">
        <f t="shared" si="28"/>
        <v>0</v>
      </c>
      <c r="BJ182" s="15" t="s">
        <v>142</v>
      </c>
      <c r="BK182" s="150">
        <f t="shared" si="29"/>
        <v>0</v>
      </c>
      <c r="BL182" s="15" t="s">
        <v>171</v>
      </c>
      <c r="BM182" s="149" t="s">
        <v>689</v>
      </c>
    </row>
    <row r="183" spans="2:65" s="1" customFormat="1" ht="24.15" customHeight="1">
      <c r="B183" s="30"/>
      <c r="C183" s="137" t="s">
        <v>234</v>
      </c>
      <c r="D183" s="137" t="s">
        <v>137</v>
      </c>
      <c r="E183" s="138" t="s">
        <v>690</v>
      </c>
      <c r="F183" s="139" t="s">
        <v>691</v>
      </c>
      <c r="G183" s="140" t="s">
        <v>202</v>
      </c>
      <c r="H183" s="141">
        <v>185</v>
      </c>
      <c r="I183" s="142"/>
      <c r="J183" s="143">
        <f t="shared" si="20"/>
        <v>0</v>
      </c>
      <c r="K183" s="144"/>
      <c r="L183" s="30"/>
      <c r="M183" s="145" t="s">
        <v>1</v>
      </c>
      <c r="N183" s="146" t="s">
        <v>45</v>
      </c>
      <c r="P183" s="147">
        <f t="shared" si="21"/>
        <v>0</v>
      </c>
      <c r="Q183" s="147">
        <v>0</v>
      </c>
      <c r="R183" s="147">
        <f t="shared" si="22"/>
        <v>0</v>
      </c>
      <c r="S183" s="147">
        <v>0</v>
      </c>
      <c r="T183" s="148">
        <f t="shared" si="23"/>
        <v>0</v>
      </c>
      <c r="AR183" s="149" t="s">
        <v>171</v>
      </c>
      <c r="AT183" s="149" t="s">
        <v>137</v>
      </c>
      <c r="AU183" s="149" t="s">
        <v>142</v>
      </c>
      <c r="AY183" s="15" t="s">
        <v>134</v>
      </c>
      <c r="BE183" s="150">
        <f t="shared" si="24"/>
        <v>0</v>
      </c>
      <c r="BF183" s="150">
        <f t="shared" si="25"/>
        <v>0</v>
      </c>
      <c r="BG183" s="150">
        <f t="shared" si="26"/>
        <v>0</v>
      </c>
      <c r="BH183" s="150">
        <f t="shared" si="27"/>
        <v>0</v>
      </c>
      <c r="BI183" s="150">
        <f t="shared" si="28"/>
        <v>0</v>
      </c>
      <c r="BJ183" s="15" t="s">
        <v>142</v>
      </c>
      <c r="BK183" s="150">
        <f t="shared" si="29"/>
        <v>0</v>
      </c>
      <c r="BL183" s="15" t="s">
        <v>171</v>
      </c>
      <c r="BM183" s="149" t="s">
        <v>692</v>
      </c>
    </row>
    <row r="184" spans="2:65" s="1" customFormat="1" ht="24.15" customHeight="1">
      <c r="B184" s="30"/>
      <c r="C184" s="137" t="s">
        <v>693</v>
      </c>
      <c r="D184" s="137" t="s">
        <v>137</v>
      </c>
      <c r="E184" s="138" t="s">
        <v>694</v>
      </c>
      <c r="F184" s="139" t="s">
        <v>695</v>
      </c>
      <c r="G184" s="140" t="s">
        <v>229</v>
      </c>
      <c r="H184" s="141">
        <v>0.1</v>
      </c>
      <c r="I184" s="142"/>
      <c r="J184" s="143">
        <f t="shared" si="20"/>
        <v>0</v>
      </c>
      <c r="K184" s="144"/>
      <c r="L184" s="30"/>
      <c r="M184" s="145" t="s">
        <v>1</v>
      </c>
      <c r="N184" s="146" t="s">
        <v>45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AR184" s="149" t="s">
        <v>171</v>
      </c>
      <c r="AT184" s="149" t="s">
        <v>137</v>
      </c>
      <c r="AU184" s="149" t="s">
        <v>142</v>
      </c>
      <c r="AY184" s="15" t="s">
        <v>134</v>
      </c>
      <c r="BE184" s="150">
        <f t="shared" si="24"/>
        <v>0</v>
      </c>
      <c r="BF184" s="150">
        <f t="shared" si="25"/>
        <v>0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5" t="s">
        <v>142</v>
      </c>
      <c r="BK184" s="150">
        <f t="shared" si="29"/>
        <v>0</v>
      </c>
      <c r="BL184" s="15" t="s">
        <v>171</v>
      </c>
      <c r="BM184" s="149" t="s">
        <v>696</v>
      </c>
    </row>
    <row r="185" spans="2:65" s="1" customFormat="1" ht="24.15" customHeight="1">
      <c r="B185" s="30"/>
      <c r="C185" s="137" t="s">
        <v>238</v>
      </c>
      <c r="D185" s="137" t="s">
        <v>137</v>
      </c>
      <c r="E185" s="138" t="s">
        <v>697</v>
      </c>
      <c r="F185" s="139" t="s">
        <v>698</v>
      </c>
      <c r="G185" s="140" t="s">
        <v>202</v>
      </c>
      <c r="H185" s="141">
        <v>200</v>
      </c>
      <c r="I185" s="142"/>
      <c r="J185" s="143">
        <f t="shared" si="20"/>
        <v>0</v>
      </c>
      <c r="K185" s="144"/>
      <c r="L185" s="30"/>
      <c r="M185" s="145" t="s">
        <v>1</v>
      </c>
      <c r="N185" s="146" t="s">
        <v>45</v>
      </c>
      <c r="P185" s="147">
        <f t="shared" si="21"/>
        <v>0</v>
      </c>
      <c r="Q185" s="147">
        <v>6.0000000000000002E-5</v>
      </c>
      <c r="R185" s="147">
        <f t="shared" si="22"/>
        <v>1.2E-2</v>
      </c>
      <c r="S185" s="147">
        <v>0</v>
      </c>
      <c r="T185" s="148">
        <f t="shared" si="23"/>
        <v>0</v>
      </c>
      <c r="AR185" s="149" t="s">
        <v>171</v>
      </c>
      <c r="AT185" s="149" t="s">
        <v>137</v>
      </c>
      <c r="AU185" s="149" t="s">
        <v>142</v>
      </c>
      <c r="AY185" s="15" t="s">
        <v>134</v>
      </c>
      <c r="BE185" s="150">
        <f t="shared" si="24"/>
        <v>0</v>
      </c>
      <c r="BF185" s="150">
        <f t="shared" si="25"/>
        <v>0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5" t="s">
        <v>142</v>
      </c>
      <c r="BK185" s="150">
        <f t="shared" si="29"/>
        <v>0</v>
      </c>
      <c r="BL185" s="15" t="s">
        <v>171</v>
      </c>
      <c r="BM185" s="149" t="s">
        <v>699</v>
      </c>
    </row>
    <row r="186" spans="2:65" s="1" customFormat="1" ht="33" customHeight="1">
      <c r="B186" s="30"/>
      <c r="C186" s="137" t="s">
        <v>700</v>
      </c>
      <c r="D186" s="137" t="s">
        <v>137</v>
      </c>
      <c r="E186" s="138" t="s">
        <v>701</v>
      </c>
      <c r="F186" s="139" t="s">
        <v>702</v>
      </c>
      <c r="G186" s="140" t="s">
        <v>229</v>
      </c>
      <c r="H186" s="141">
        <v>0.6</v>
      </c>
      <c r="I186" s="142"/>
      <c r="J186" s="143">
        <f t="shared" si="20"/>
        <v>0</v>
      </c>
      <c r="K186" s="144"/>
      <c r="L186" s="30"/>
      <c r="M186" s="145" t="s">
        <v>1</v>
      </c>
      <c r="N186" s="146" t="s">
        <v>45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AR186" s="149" t="s">
        <v>171</v>
      </c>
      <c r="AT186" s="149" t="s">
        <v>137</v>
      </c>
      <c r="AU186" s="149" t="s">
        <v>142</v>
      </c>
      <c r="AY186" s="15" t="s">
        <v>134</v>
      </c>
      <c r="BE186" s="150">
        <f t="shared" si="24"/>
        <v>0</v>
      </c>
      <c r="BF186" s="150">
        <f t="shared" si="25"/>
        <v>0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5" t="s">
        <v>142</v>
      </c>
      <c r="BK186" s="150">
        <f t="shared" si="29"/>
        <v>0</v>
      </c>
      <c r="BL186" s="15" t="s">
        <v>171</v>
      </c>
      <c r="BM186" s="149" t="s">
        <v>703</v>
      </c>
    </row>
    <row r="187" spans="2:65" s="1" customFormat="1" ht="21.75" customHeight="1">
      <c r="B187" s="30"/>
      <c r="C187" s="166" t="s">
        <v>242</v>
      </c>
      <c r="D187" s="166" t="s">
        <v>258</v>
      </c>
      <c r="E187" s="167" t="s">
        <v>704</v>
      </c>
      <c r="F187" s="168" t="s">
        <v>705</v>
      </c>
      <c r="G187" s="169" t="s">
        <v>310</v>
      </c>
      <c r="H187" s="170">
        <v>34</v>
      </c>
      <c r="I187" s="171"/>
      <c r="J187" s="172">
        <f t="shared" si="20"/>
        <v>0</v>
      </c>
      <c r="K187" s="173"/>
      <c r="L187" s="174"/>
      <c r="M187" s="175" t="s">
        <v>1</v>
      </c>
      <c r="N187" s="176" t="s">
        <v>45</v>
      </c>
      <c r="P187" s="147">
        <f t="shared" si="21"/>
        <v>0</v>
      </c>
      <c r="Q187" s="147">
        <v>0</v>
      </c>
      <c r="R187" s="147">
        <f t="shared" si="22"/>
        <v>0</v>
      </c>
      <c r="S187" s="147">
        <v>0</v>
      </c>
      <c r="T187" s="148">
        <f t="shared" si="23"/>
        <v>0</v>
      </c>
      <c r="AR187" s="149" t="s">
        <v>211</v>
      </c>
      <c r="AT187" s="149" t="s">
        <v>258</v>
      </c>
      <c r="AU187" s="149" t="s">
        <v>142</v>
      </c>
      <c r="AY187" s="15" t="s">
        <v>134</v>
      </c>
      <c r="BE187" s="150">
        <f t="shared" si="24"/>
        <v>0</v>
      </c>
      <c r="BF187" s="150">
        <f t="shared" si="25"/>
        <v>0</v>
      </c>
      <c r="BG187" s="150">
        <f t="shared" si="26"/>
        <v>0</v>
      </c>
      <c r="BH187" s="150">
        <f t="shared" si="27"/>
        <v>0</v>
      </c>
      <c r="BI187" s="150">
        <f t="shared" si="28"/>
        <v>0</v>
      </c>
      <c r="BJ187" s="15" t="s">
        <v>142</v>
      </c>
      <c r="BK187" s="150">
        <f t="shared" si="29"/>
        <v>0</v>
      </c>
      <c r="BL187" s="15" t="s">
        <v>171</v>
      </c>
      <c r="BM187" s="149" t="s">
        <v>706</v>
      </c>
    </row>
    <row r="188" spans="2:65" s="1" customFormat="1" ht="16.5" customHeight="1">
      <c r="B188" s="30"/>
      <c r="C188" s="166" t="s">
        <v>707</v>
      </c>
      <c r="D188" s="166" t="s">
        <v>258</v>
      </c>
      <c r="E188" s="167" t="s">
        <v>708</v>
      </c>
      <c r="F188" s="168" t="s">
        <v>709</v>
      </c>
      <c r="G188" s="169" t="s">
        <v>202</v>
      </c>
      <c r="H188" s="170">
        <v>31</v>
      </c>
      <c r="I188" s="171"/>
      <c r="J188" s="172">
        <f t="shared" si="20"/>
        <v>0</v>
      </c>
      <c r="K188" s="173"/>
      <c r="L188" s="174"/>
      <c r="M188" s="175" t="s">
        <v>1</v>
      </c>
      <c r="N188" s="176" t="s">
        <v>45</v>
      </c>
      <c r="P188" s="147">
        <f t="shared" si="21"/>
        <v>0</v>
      </c>
      <c r="Q188" s="147">
        <v>0</v>
      </c>
      <c r="R188" s="147">
        <f t="shared" si="22"/>
        <v>0</v>
      </c>
      <c r="S188" s="147">
        <v>0</v>
      </c>
      <c r="T188" s="148">
        <f t="shared" si="23"/>
        <v>0</v>
      </c>
      <c r="AR188" s="149" t="s">
        <v>211</v>
      </c>
      <c r="AT188" s="149" t="s">
        <v>258</v>
      </c>
      <c r="AU188" s="149" t="s">
        <v>142</v>
      </c>
      <c r="AY188" s="15" t="s">
        <v>134</v>
      </c>
      <c r="BE188" s="150">
        <f t="shared" si="24"/>
        <v>0</v>
      </c>
      <c r="BF188" s="150">
        <f t="shared" si="25"/>
        <v>0</v>
      </c>
      <c r="BG188" s="150">
        <f t="shared" si="26"/>
        <v>0</v>
      </c>
      <c r="BH188" s="150">
        <f t="shared" si="27"/>
        <v>0</v>
      </c>
      <c r="BI188" s="150">
        <f t="shared" si="28"/>
        <v>0</v>
      </c>
      <c r="BJ188" s="15" t="s">
        <v>142</v>
      </c>
      <c r="BK188" s="150">
        <f t="shared" si="29"/>
        <v>0</v>
      </c>
      <c r="BL188" s="15" t="s">
        <v>171</v>
      </c>
      <c r="BM188" s="149" t="s">
        <v>710</v>
      </c>
    </row>
    <row r="189" spans="2:65" s="1" customFormat="1" ht="16.5" customHeight="1">
      <c r="B189" s="30"/>
      <c r="C189" s="166" t="s">
        <v>245</v>
      </c>
      <c r="D189" s="166" t="s">
        <v>258</v>
      </c>
      <c r="E189" s="167" t="s">
        <v>711</v>
      </c>
      <c r="F189" s="168" t="s">
        <v>712</v>
      </c>
      <c r="G189" s="169" t="s">
        <v>202</v>
      </c>
      <c r="H189" s="170">
        <v>6</v>
      </c>
      <c r="I189" s="171"/>
      <c r="J189" s="172">
        <f t="shared" si="20"/>
        <v>0</v>
      </c>
      <c r="K189" s="173"/>
      <c r="L189" s="174"/>
      <c r="M189" s="175" t="s">
        <v>1</v>
      </c>
      <c r="N189" s="176" t="s">
        <v>45</v>
      </c>
      <c r="P189" s="147">
        <f t="shared" si="21"/>
        <v>0</v>
      </c>
      <c r="Q189" s="147">
        <v>0</v>
      </c>
      <c r="R189" s="147">
        <f t="shared" si="22"/>
        <v>0</v>
      </c>
      <c r="S189" s="147">
        <v>0</v>
      </c>
      <c r="T189" s="148">
        <f t="shared" si="23"/>
        <v>0</v>
      </c>
      <c r="AR189" s="149" t="s">
        <v>211</v>
      </c>
      <c r="AT189" s="149" t="s">
        <v>258</v>
      </c>
      <c r="AU189" s="149" t="s">
        <v>142</v>
      </c>
      <c r="AY189" s="15" t="s">
        <v>134</v>
      </c>
      <c r="BE189" s="150">
        <f t="shared" si="24"/>
        <v>0</v>
      </c>
      <c r="BF189" s="150">
        <f t="shared" si="25"/>
        <v>0</v>
      </c>
      <c r="BG189" s="150">
        <f t="shared" si="26"/>
        <v>0</v>
      </c>
      <c r="BH189" s="150">
        <f t="shared" si="27"/>
        <v>0</v>
      </c>
      <c r="BI189" s="150">
        <f t="shared" si="28"/>
        <v>0</v>
      </c>
      <c r="BJ189" s="15" t="s">
        <v>142</v>
      </c>
      <c r="BK189" s="150">
        <f t="shared" si="29"/>
        <v>0</v>
      </c>
      <c r="BL189" s="15" t="s">
        <v>171</v>
      </c>
      <c r="BM189" s="149" t="s">
        <v>713</v>
      </c>
    </row>
    <row r="190" spans="2:65" s="1" customFormat="1" ht="16.5" customHeight="1">
      <c r="B190" s="30"/>
      <c r="C190" s="166" t="s">
        <v>714</v>
      </c>
      <c r="D190" s="166" t="s">
        <v>258</v>
      </c>
      <c r="E190" s="167" t="s">
        <v>715</v>
      </c>
      <c r="F190" s="168" t="s">
        <v>716</v>
      </c>
      <c r="G190" s="169" t="s">
        <v>202</v>
      </c>
      <c r="H190" s="170">
        <v>90</v>
      </c>
      <c r="I190" s="171"/>
      <c r="J190" s="172">
        <f t="shared" si="20"/>
        <v>0</v>
      </c>
      <c r="K190" s="173"/>
      <c r="L190" s="174"/>
      <c r="M190" s="175" t="s">
        <v>1</v>
      </c>
      <c r="N190" s="176" t="s">
        <v>45</v>
      </c>
      <c r="P190" s="147">
        <f t="shared" si="21"/>
        <v>0</v>
      </c>
      <c r="Q190" s="147">
        <v>0</v>
      </c>
      <c r="R190" s="147">
        <f t="shared" si="22"/>
        <v>0</v>
      </c>
      <c r="S190" s="147">
        <v>0</v>
      </c>
      <c r="T190" s="148">
        <f t="shared" si="23"/>
        <v>0</v>
      </c>
      <c r="AR190" s="149" t="s">
        <v>211</v>
      </c>
      <c r="AT190" s="149" t="s">
        <v>258</v>
      </c>
      <c r="AU190" s="149" t="s">
        <v>142</v>
      </c>
      <c r="AY190" s="15" t="s">
        <v>134</v>
      </c>
      <c r="BE190" s="150">
        <f t="shared" si="24"/>
        <v>0</v>
      </c>
      <c r="BF190" s="150">
        <f t="shared" si="25"/>
        <v>0</v>
      </c>
      <c r="BG190" s="150">
        <f t="shared" si="26"/>
        <v>0</v>
      </c>
      <c r="BH190" s="150">
        <f t="shared" si="27"/>
        <v>0</v>
      </c>
      <c r="BI190" s="150">
        <f t="shared" si="28"/>
        <v>0</v>
      </c>
      <c r="BJ190" s="15" t="s">
        <v>142</v>
      </c>
      <c r="BK190" s="150">
        <f t="shared" si="29"/>
        <v>0</v>
      </c>
      <c r="BL190" s="15" t="s">
        <v>171</v>
      </c>
      <c r="BM190" s="149" t="s">
        <v>717</v>
      </c>
    </row>
    <row r="191" spans="2:65" s="1" customFormat="1" ht="16.5" customHeight="1">
      <c r="B191" s="30"/>
      <c r="C191" s="166" t="s">
        <v>337</v>
      </c>
      <c r="D191" s="166" t="s">
        <v>258</v>
      </c>
      <c r="E191" s="167" t="s">
        <v>718</v>
      </c>
      <c r="F191" s="168" t="s">
        <v>719</v>
      </c>
      <c r="G191" s="169" t="s">
        <v>202</v>
      </c>
      <c r="H191" s="170">
        <v>25</v>
      </c>
      <c r="I191" s="171"/>
      <c r="J191" s="172">
        <f t="shared" si="20"/>
        <v>0</v>
      </c>
      <c r="K191" s="173"/>
      <c r="L191" s="174"/>
      <c r="M191" s="175" t="s">
        <v>1</v>
      </c>
      <c r="N191" s="176" t="s">
        <v>45</v>
      </c>
      <c r="P191" s="147">
        <f t="shared" si="21"/>
        <v>0</v>
      </c>
      <c r="Q191" s="147">
        <v>0</v>
      </c>
      <c r="R191" s="147">
        <f t="shared" si="22"/>
        <v>0</v>
      </c>
      <c r="S191" s="147">
        <v>0</v>
      </c>
      <c r="T191" s="148">
        <f t="shared" si="23"/>
        <v>0</v>
      </c>
      <c r="AR191" s="149" t="s">
        <v>211</v>
      </c>
      <c r="AT191" s="149" t="s">
        <v>258</v>
      </c>
      <c r="AU191" s="149" t="s">
        <v>142</v>
      </c>
      <c r="AY191" s="15" t="s">
        <v>134</v>
      </c>
      <c r="BE191" s="150">
        <f t="shared" si="24"/>
        <v>0</v>
      </c>
      <c r="BF191" s="150">
        <f t="shared" si="25"/>
        <v>0</v>
      </c>
      <c r="BG191" s="150">
        <f t="shared" si="26"/>
        <v>0</v>
      </c>
      <c r="BH191" s="150">
        <f t="shared" si="27"/>
        <v>0</v>
      </c>
      <c r="BI191" s="150">
        <f t="shared" si="28"/>
        <v>0</v>
      </c>
      <c r="BJ191" s="15" t="s">
        <v>142</v>
      </c>
      <c r="BK191" s="150">
        <f t="shared" si="29"/>
        <v>0</v>
      </c>
      <c r="BL191" s="15" t="s">
        <v>171</v>
      </c>
      <c r="BM191" s="149" t="s">
        <v>720</v>
      </c>
    </row>
    <row r="192" spans="2:65" s="1" customFormat="1" ht="16.5" customHeight="1">
      <c r="B192" s="30"/>
      <c r="C192" s="166" t="s">
        <v>721</v>
      </c>
      <c r="D192" s="166" t="s">
        <v>258</v>
      </c>
      <c r="E192" s="167" t="s">
        <v>722</v>
      </c>
      <c r="F192" s="168" t="s">
        <v>723</v>
      </c>
      <c r="G192" s="169" t="s">
        <v>202</v>
      </c>
      <c r="H192" s="170">
        <v>33</v>
      </c>
      <c r="I192" s="171"/>
      <c r="J192" s="172">
        <f t="shared" si="20"/>
        <v>0</v>
      </c>
      <c r="K192" s="173"/>
      <c r="L192" s="174"/>
      <c r="M192" s="175" t="s">
        <v>1</v>
      </c>
      <c r="N192" s="176" t="s">
        <v>45</v>
      </c>
      <c r="P192" s="147">
        <f t="shared" si="21"/>
        <v>0</v>
      </c>
      <c r="Q192" s="147">
        <v>0</v>
      </c>
      <c r="R192" s="147">
        <f t="shared" si="22"/>
        <v>0</v>
      </c>
      <c r="S192" s="147">
        <v>0</v>
      </c>
      <c r="T192" s="148">
        <f t="shared" si="23"/>
        <v>0</v>
      </c>
      <c r="AR192" s="149" t="s">
        <v>211</v>
      </c>
      <c r="AT192" s="149" t="s">
        <v>258</v>
      </c>
      <c r="AU192" s="149" t="s">
        <v>142</v>
      </c>
      <c r="AY192" s="15" t="s">
        <v>134</v>
      </c>
      <c r="BE192" s="150">
        <f t="shared" si="24"/>
        <v>0</v>
      </c>
      <c r="BF192" s="150">
        <f t="shared" si="25"/>
        <v>0</v>
      </c>
      <c r="BG192" s="150">
        <f t="shared" si="26"/>
        <v>0</v>
      </c>
      <c r="BH192" s="150">
        <f t="shared" si="27"/>
        <v>0</v>
      </c>
      <c r="BI192" s="150">
        <f t="shared" si="28"/>
        <v>0</v>
      </c>
      <c r="BJ192" s="15" t="s">
        <v>142</v>
      </c>
      <c r="BK192" s="150">
        <f t="shared" si="29"/>
        <v>0</v>
      </c>
      <c r="BL192" s="15" t="s">
        <v>171</v>
      </c>
      <c r="BM192" s="149" t="s">
        <v>724</v>
      </c>
    </row>
    <row r="193" spans="2:65" s="1" customFormat="1" ht="24.15" customHeight="1">
      <c r="B193" s="30"/>
      <c r="C193" s="166" t="s">
        <v>255</v>
      </c>
      <c r="D193" s="166" t="s">
        <v>258</v>
      </c>
      <c r="E193" s="167" t="s">
        <v>725</v>
      </c>
      <c r="F193" s="168" t="s">
        <v>726</v>
      </c>
      <c r="G193" s="169" t="s">
        <v>525</v>
      </c>
      <c r="H193" s="170">
        <v>1</v>
      </c>
      <c r="I193" s="171"/>
      <c r="J193" s="172">
        <f t="shared" si="20"/>
        <v>0</v>
      </c>
      <c r="K193" s="173"/>
      <c r="L193" s="174"/>
      <c r="M193" s="175" t="s">
        <v>1</v>
      </c>
      <c r="N193" s="176" t="s">
        <v>45</v>
      </c>
      <c r="P193" s="147">
        <f t="shared" si="21"/>
        <v>0</v>
      </c>
      <c r="Q193" s="147">
        <v>0</v>
      </c>
      <c r="R193" s="147">
        <f t="shared" si="22"/>
        <v>0</v>
      </c>
      <c r="S193" s="147">
        <v>0</v>
      </c>
      <c r="T193" s="148">
        <f t="shared" si="23"/>
        <v>0</v>
      </c>
      <c r="AR193" s="149" t="s">
        <v>211</v>
      </c>
      <c r="AT193" s="149" t="s">
        <v>258</v>
      </c>
      <c r="AU193" s="149" t="s">
        <v>142</v>
      </c>
      <c r="AY193" s="15" t="s">
        <v>134</v>
      </c>
      <c r="BE193" s="150">
        <f t="shared" si="24"/>
        <v>0</v>
      </c>
      <c r="BF193" s="150">
        <f t="shared" si="25"/>
        <v>0</v>
      </c>
      <c r="BG193" s="150">
        <f t="shared" si="26"/>
        <v>0</v>
      </c>
      <c r="BH193" s="150">
        <f t="shared" si="27"/>
        <v>0</v>
      </c>
      <c r="BI193" s="150">
        <f t="shared" si="28"/>
        <v>0</v>
      </c>
      <c r="BJ193" s="15" t="s">
        <v>142</v>
      </c>
      <c r="BK193" s="150">
        <f t="shared" si="29"/>
        <v>0</v>
      </c>
      <c r="BL193" s="15" t="s">
        <v>171</v>
      </c>
      <c r="BM193" s="149" t="s">
        <v>727</v>
      </c>
    </row>
    <row r="194" spans="2:65" s="11" customFormat="1" ht="22.8" customHeight="1">
      <c r="B194" s="125"/>
      <c r="D194" s="126" t="s">
        <v>78</v>
      </c>
      <c r="E194" s="135" t="s">
        <v>728</v>
      </c>
      <c r="F194" s="135" t="s">
        <v>729</v>
      </c>
      <c r="I194" s="128"/>
      <c r="J194" s="136">
        <f>BK194</f>
        <v>0</v>
      </c>
      <c r="L194" s="125"/>
      <c r="M194" s="130"/>
      <c r="P194" s="131">
        <f>SUM(P195:P210)</f>
        <v>0</v>
      </c>
      <c r="R194" s="131">
        <f>SUM(R195:R210)</f>
        <v>6.9900000000000006E-3</v>
      </c>
      <c r="T194" s="132">
        <f>SUM(T195:T210)</f>
        <v>1.4E-2</v>
      </c>
      <c r="AR194" s="126" t="s">
        <v>142</v>
      </c>
      <c r="AT194" s="133" t="s">
        <v>78</v>
      </c>
      <c r="AU194" s="133" t="s">
        <v>87</v>
      </c>
      <c r="AY194" s="126" t="s">
        <v>134</v>
      </c>
      <c r="BK194" s="134">
        <f>SUM(BK195:BK210)</f>
        <v>0</v>
      </c>
    </row>
    <row r="195" spans="2:65" s="1" customFormat="1" ht="16.5" customHeight="1">
      <c r="B195" s="30"/>
      <c r="C195" s="137" t="s">
        <v>730</v>
      </c>
      <c r="D195" s="137" t="s">
        <v>137</v>
      </c>
      <c r="E195" s="138" t="s">
        <v>731</v>
      </c>
      <c r="F195" s="139" t="s">
        <v>732</v>
      </c>
      <c r="G195" s="140" t="s">
        <v>525</v>
      </c>
      <c r="H195" s="141">
        <v>1</v>
      </c>
      <c r="I195" s="142"/>
      <c r="J195" s="143">
        <f t="shared" ref="J195:J210" si="30">ROUND(I195*H195,2)</f>
        <v>0</v>
      </c>
      <c r="K195" s="144"/>
      <c r="L195" s="30"/>
      <c r="M195" s="145" t="s">
        <v>1</v>
      </c>
      <c r="N195" s="146" t="s">
        <v>45</v>
      </c>
      <c r="P195" s="147">
        <f t="shared" ref="P195:P210" si="31">O195*H195</f>
        <v>0</v>
      </c>
      <c r="Q195" s="147">
        <v>0</v>
      </c>
      <c r="R195" s="147">
        <f t="shared" ref="R195:R210" si="32">Q195*H195</f>
        <v>0</v>
      </c>
      <c r="S195" s="147">
        <v>0</v>
      </c>
      <c r="T195" s="148">
        <f t="shared" ref="T195:T210" si="33">S195*H195</f>
        <v>0</v>
      </c>
      <c r="AR195" s="149" t="s">
        <v>171</v>
      </c>
      <c r="AT195" s="149" t="s">
        <v>137</v>
      </c>
      <c r="AU195" s="149" t="s">
        <v>142</v>
      </c>
      <c r="AY195" s="15" t="s">
        <v>134</v>
      </c>
      <c r="BE195" s="150">
        <f t="shared" ref="BE195:BE210" si="34">IF(N195="základná",J195,0)</f>
        <v>0</v>
      </c>
      <c r="BF195" s="150">
        <f t="shared" ref="BF195:BF210" si="35">IF(N195="znížená",J195,0)</f>
        <v>0</v>
      </c>
      <c r="BG195" s="150">
        <f t="shared" ref="BG195:BG210" si="36">IF(N195="zákl. prenesená",J195,0)</f>
        <v>0</v>
      </c>
      <c r="BH195" s="150">
        <f t="shared" ref="BH195:BH210" si="37">IF(N195="zníž. prenesená",J195,0)</f>
        <v>0</v>
      </c>
      <c r="BI195" s="150">
        <f t="shared" ref="BI195:BI210" si="38">IF(N195="nulová",J195,0)</f>
        <v>0</v>
      </c>
      <c r="BJ195" s="15" t="s">
        <v>142</v>
      </c>
      <c r="BK195" s="150">
        <f t="shared" ref="BK195:BK210" si="39">ROUND(I195*H195,2)</f>
        <v>0</v>
      </c>
      <c r="BL195" s="15" t="s">
        <v>171</v>
      </c>
      <c r="BM195" s="149" t="s">
        <v>733</v>
      </c>
    </row>
    <row r="196" spans="2:65" s="1" customFormat="1" ht="16.5" customHeight="1">
      <c r="B196" s="30"/>
      <c r="C196" s="137" t="s">
        <v>261</v>
      </c>
      <c r="D196" s="137" t="s">
        <v>137</v>
      </c>
      <c r="E196" s="138" t="s">
        <v>734</v>
      </c>
      <c r="F196" s="139" t="s">
        <v>735</v>
      </c>
      <c r="G196" s="140" t="s">
        <v>310</v>
      </c>
      <c r="H196" s="141">
        <v>3</v>
      </c>
      <c r="I196" s="142"/>
      <c r="J196" s="143">
        <f t="shared" si="30"/>
        <v>0</v>
      </c>
      <c r="K196" s="144"/>
      <c r="L196" s="30"/>
      <c r="M196" s="145" t="s">
        <v>1</v>
      </c>
      <c r="N196" s="146" t="s">
        <v>45</v>
      </c>
      <c r="P196" s="147">
        <f t="shared" si="31"/>
        <v>0</v>
      </c>
      <c r="Q196" s="147">
        <v>3.0000000000000001E-5</v>
      </c>
      <c r="R196" s="147">
        <f t="shared" si="32"/>
        <v>9.0000000000000006E-5</v>
      </c>
      <c r="S196" s="147">
        <v>0</v>
      </c>
      <c r="T196" s="148">
        <f t="shared" si="33"/>
        <v>0</v>
      </c>
      <c r="AR196" s="149" t="s">
        <v>171</v>
      </c>
      <c r="AT196" s="149" t="s">
        <v>137</v>
      </c>
      <c r="AU196" s="149" t="s">
        <v>142</v>
      </c>
      <c r="AY196" s="15" t="s">
        <v>134</v>
      </c>
      <c r="BE196" s="150">
        <f t="shared" si="34"/>
        <v>0</v>
      </c>
      <c r="BF196" s="150">
        <f t="shared" si="35"/>
        <v>0</v>
      </c>
      <c r="BG196" s="150">
        <f t="shared" si="36"/>
        <v>0</v>
      </c>
      <c r="BH196" s="150">
        <f t="shared" si="37"/>
        <v>0</v>
      </c>
      <c r="BI196" s="150">
        <f t="shared" si="38"/>
        <v>0</v>
      </c>
      <c r="BJ196" s="15" t="s">
        <v>142</v>
      </c>
      <c r="BK196" s="150">
        <f t="shared" si="39"/>
        <v>0</v>
      </c>
      <c r="BL196" s="15" t="s">
        <v>171</v>
      </c>
      <c r="BM196" s="149" t="s">
        <v>736</v>
      </c>
    </row>
    <row r="197" spans="2:65" s="1" customFormat="1" ht="16.5" customHeight="1">
      <c r="B197" s="30"/>
      <c r="C197" s="137" t="s">
        <v>737</v>
      </c>
      <c r="D197" s="137" t="s">
        <v>137</v>
      </c>
      <c r="E197" s="138" t="s">
        <v>738</v>
      </c>
      <c r="F197" s="139" t="s">
        <v>739</v>
      </c>
      <c r="G197" s="140" t="s">
        <v>310</v>
      </c>
      <c r="H197" s="141">
        <v>4</v>
      </c>
      <c r="I197" s="142"/>
      <c r="J197" s="143">
        <f t="shared" si="30"/>
        <v>0</v>
      </c>
      <c r="K197" s="144"/>
      <c r="L197" s="30"/>
      <c r="M197" s="145" t="s">
        <v>1</v>
      </c>
      <c r="N197" s="146" t="s">
        <v>45</v>
      </c>
      <c r="P197" s="147">
        <f t="shared" si="31"/>
        <v>0</v>
      </c>
      <c r="Q197" s="147">
        <v>2.0000000000000002E-5</v>
      </c>
      <c r="R197" s="147">
        <f t="shared" si="32"/>
        <v>8.0000000000000007E-5</v>
      </c>
      <c r="S197" s="147">
        <v>0</v>
      </c>
      <c r="T197" s="148">
        <f t="shared" si="33"/>
        <v>0</v>
      </c>
      <c r="AR197" s="149" t="s">
        <v>171</v>
      </c>
      <c r="AT197" s="149" t="s">
        <v>137</v>
      </c>
      <c r="AU197" s="149" t="s">
        <v>142</v>
      </c>
      <c r="AY197" s="15" t="s">
        <v>134</v>
      </c>
      <c r="BE197" s="150">
        <f t="shared" si="34"/>
        <v>0</v>
      </c>
      <c r="BF197" s="150">
        <f t="shared" si="35"/>
        <v>0</v>
      </c>
      <c r="BG197" s="150">
        <f t="shared" si="36"/>
        <v>0</v>
      </c>
      <c r="BH197" s="150">
        <f t="shared" si="37"/>
        <v>0</v>
      </c>
      <c r="BI197" s="150">
        <f t="shared" si="38"/>
        <v>0</v>
      </c>
      <c r="BJ197" s="15" t="s">
        <v>142</v>
      </c>
      <c r="BK197" s="150">
        <f t="shared" si="39"/>
        <v>0</v>
      </c>
      <c r="BL197" s="15" t="s">
        <v>171</v>
      </c>
      <c r="BM197" s="149" t="s">
        <v>740</v>
      </c>
    </row>
    <row r="198" spans="2:65" s="1" customFormat="1" ht="24.15" customHeight="1">
      <c r="B198" s="30"/>
      <c r="C198" s="137" t="s">
        <v>343</v>
      </c>
      <c r="D198" s="137" t="s">
        <v>137</v>
      </c>
      <c r="E198" s="138" t="s">
        <v>741</v>
      </c>
      <c r="F198" s="139" t="s">
        <v>742</v>
      </c>
      <c r="G198" s="140" t="s">
        <v>525</v>
      </c>
      <c r="H198" s="141">
        <v>17</v>
      </c>
      <c r="I198" s="142"/>
      <c r="J198" s="143">
        <f t="shared" si="30"/>
        <v>0</v>
      </c>
      <c r="K198" s="144"/>
      <c r="L198" s="30"/>
      <c r="M198" s="145" t="s">
        <v>1</v>
      </c>
      <c r="N198" s="146" t="s">
        <v>45</v>
      </c>
      <c r="P198" s="147">
        <f t="shared" si="31"/>
        <v>0</v>
      </c>
      <c r="Q198" s="147">
        <v>0</v>
      </c>
      <c r="R198" s="147">
        <f t="shared" si="32"/>
        <v>0</v>
      </c>
      <c r="S198" s="147">
        <v>0</v>
      </c>
      <c r="T198" s="148">
        <f t="shared" si="33"/>
        <v>0</v>
      </c>
      <c r="AR198" s="149" t="s">
        <v>171</v>
      </c>
      <c r="AT198" s="149" t="s">
        <v>137</v>
      </c>
      <c r="AU198" s="149" t="s">
        <v>142</v>
      </c>
      <c r="AY198" s="15" t="s">
        <v>134</v>
      </c>
      <c r="BE198" s="150">
        <f t="shared" si="34"/>
        <v>0</v>
      </c>
      <c r="BF198" s="150">
        <f t="shared" si="35"/>
        <v>0</v>
      </c>
      <c r="BG198" s="150">
        <f t="shared" si="36"/>
        <v>0</v>
      </c>
      <c r="BH198" s="150">
        <f t="shared" si="37"/>
        <v>0</v>
      </c>
      <c r="BI198" s="150">
        <f t="shared" si="38"/>
        <v>0</v>
      </c>
      <c r="BJ198" s="15" t="s">
        <v>142</v>
      </c>
      <c r="BK198" s="150">
        <f t="shared" si="39"/>
        <v>0</v>
      </c>
      <c r="BL198" s="15" t="s">
        <v>171</v>
      </c>
      <c r="BM198" s="149" t="s">
        <v>743</v>
      </c>
    </row>
    <row r="199" spans="2:65" s="1" customFormat="1" ht="21.75" customHeight="1">
      <c r="B199" s="30"/>
      <c r="C199" s="137" t="s">
        <v>744</v>
      </c>
      <c r="D199" s="137" t="s">
        <v>137</v>
      </c>
      <c r="E199" s="138" t="s">
        <v>745</v>
      </c>
      <c r="F199" s="139" t="s">
        <v>746</v>
      </c>
      <c r="G199" s="140" t="s">
        <v>310</v>
      </c>
      <c r="H199" s="141">
        <v>17</v>
      </c>
      <c r="I199" s="142"/>
      <c r="J199" s="143">
        <f t="shared" si="30"/>
        <v>0</v>
      </c>
      <c r="K199" s="144"/>
      <c r="L199" s="30"/>
      <c r="M199" s="145" t="s">
        <v>1</v>
      </c>
      <c r="N199" s="146" t="s">
        <v>45</v>
      </c>
      <c r="P199" s="147">
        <f t="shared" si="31"/>
        <v>0</v>
      </c>
      <c r="Q199" s="147">
        <v>4.0000000000000002E-4</v>
      </c>
      <c r="R199" s="147">
        <f t="shared" si="32"/>
        <v>6.8000000000000005E-3</v>
      </c>
      <c r="S199" s="147">
        <v>0</v>
      </c>
      <c r="T199" s="148">
        <f t="shared" si="33"/>
        <v>0</v>
      </c>
      <c r="AR199" s="149" t="s">
        <v>171</v>
      </c>
      <c r="AT199" s="149" t="s">
        <v>137</v>
      </c>
      <c r="AU199" s="149" t="s">
        <v>142</v>
      </c>
      <c r="AY199" s="15" t="s">
        <v>134</v>
      </c>
      <c r="BE199" s="150">
        <f t="shared" si="34"/>
        <v>0</v>
      </c>
      <c r="BF199" s="150">
        <f t="shared" si="35"/>
        <v>0</v>
      </c>
      <c r="BG199" s="150">
        <f t="shared" si="36"/>
        <v>0</v>
      </c>
      <c r="BH199" s="150">
        <f t="shared" si="37"/>
        <v>0</v>
      </c>
      <c r="BI199" s="150">
        <f t="shared" si="38"/>
        <v>0</v>
      </c>
      <c r="BJ199" s="15" t="s">
        <v>142</v>
      </c>
      <c r="BK199" s="150">
        <f t="shared" si="39"/>
        <v>0</v>
      </c>
      <c r="BL199" s="15" t="s">
        <v>171</v>
      </c>
      <c r="BM199" s="149" t="s">
        <v>747</v>
      </c>
    </row>
    <row r="200" spans="2:65" s="1" customFormat="1" ht="16.5" customHeight="1">
      <c r="B200" s="30"/>
      <c r="C200" s="137" t="s">
        <v>347</v>
      </c>
      <c r="D200" s="137" t="s">
        <v>137</v>
      </c>
      <c r="E200" s="138" t="s">
        <v>748</v>
      </c>
      <c r="F200" s="139" t="s">
        <v>749</v>
      </c>
      <c r="G200" s="140" t="s">
        <v>555</v>
      </c>
      <c r="H200" s="141">
        <v>1</v>
      </c>
      <c r="I200" s="142"/>
      <c r="J200" s="143">
        <f t="shared" si="30"/>
        <v>0</v>
      </c>
      <c r="K200" s="144"/>
      <c r="L200" s="30"/>
      <c r="M200" s="145" t="s">
        <v>1</v>
      </c>
      <c r="N200" s="146" t="s">
        <v>45</v>
      </c>
      <c r="P200" s="147">
        <f t="shared" si="31"/>
        <v>0</v>
      </c>
      <c r="Q200" s="147">
        <v>2.0000000000000002E-5</v>
      </c>
      <c r="R200" s="147">
        <f t="shared" si="32"/>
        <v>2.0000000000000002E-5</v>
      </c>
      <c r="S200" s="147">
        <v>1.4E-2</v>
      </c>
      <c r="T200" s="148">
        <f t="shared" si="33"/>
        <v>1.4E-2</v>
      </c>
      <c r="AR200" s="149" t="s">
        <v>171</v>
      </c>
      <c r="AT200" s="149" t="s">
        <v>137</v>
      </c>
      <c r="AU200" s="149" t="s">
        <v>142</v>
      </c>
      <c r="AY200" s="15" t="s">
        <v>134</v>
      </c>
      <c r="BE200" s="150">
        <f t="shared" si="34"/>
        <v>0</v>
      </c>
      <c r="BF200" s="150">
        <f t="shared" si="35"/>
        <v>0</v>
      </c>
      <c r="BG200" s="150">
        <f t="shared" si="36"/>
        <v>0</v>
      </c>
      <c r="BH200" s="150">
        <f t="shared" si="37"/>
        <v>0</v>
      </c>
      <c r="BI200" s="150">
        <f t="shared" si="38"/>
        <v>0</v>
      </c>
      <c r="BJ200" s="15" t="s">
        <v>142</v>
      </c>
      <c r="BK200" s="150">
        <f t="shared" si="39"/>
        <v>0</v>
      </c>
      <c r="BL200" s="15" t="s">
        <v>171</v>
      </c>
      <c r="BM200" s="149" t="s">
        <v>750</v>
      </c>
    </row>
    <row r="201" spans="2:65" s="1" customFormat="1" ht="24.15" customHeight="1">
      <c r="B201" s="30"/>
      <c r="C201" s="137" t="s">
        <v>751</v>
      </c>
      <c r="D201" s="137" t="s">
        <v>137</v>
      </c>
      <c r="E201" s="138" t="s">
        <v>752</v>
      </c>
      <c r="F201" s="139" t="s">
        <v>753</v>
      </c>
      <c r="G201" s="140" t="s">
        <v>229</v>
      </c>
      <c r="H201" s="141">
        <v>0.1</v>
      </c>
      <c r="I201" s="142"/>
      <c r="J201" s="143">
        <f t="shared" si="30"/>
        <v>0</v>
      </c>
      <c r="K201" s="144"/>
      <c r="L201" s="30"/>
      <c r="M201" s="145" t="s">
        <v>1</v>
      </c>
      <c r="N201" s="146" t="s">
        <v>45</v>
      </c>
      <c r="P201" s="147">
        <f t="shared" si="31"/>
        <v>0</v>
      </c>
      <c r="Q201" s="147">
        <v>0</v>
      </c>
      <c r="R201" s="147">
        <f t="shared" si="32"/>
        <v>0</v>
      </c>
      <c r="S201" s="147">
        <v>0</v>
      </c>
      <c r="T201" s="148">
        <f t="shared" si="33"/>
        <v>0</v>
      </c>
      <c r="AR201" s="149" t="s">
        <v>171</v>
      </c>
      <c r="AT201" s="149" t="s">
        <v>137</v>
      </c>
      <c r="AU201" s="149" t="s">
        <v>142</v>
      </c>
      <c r="AY201" s="15" t="s">
        <v>134</v>
      </c>
      <c r="BE201" s="150">
        <f t="shared" si="34"/>
        <v>0</v>
      </c>
      <c r="BF201" s="150">
        <f t="shared" si="35"/>
        <v>0</v>
      </c>
      <c r="BG201" s="150">
        <f t="shared" si="36"/>
        <v>0</v>
      </c>
      <c r="BH201" s="150">
        <f t="shared" si="37"/>
        <v>0</v>
      </c>
      <c r="BI201" s="150">
        <f t="shared" si="38"/>
        <v>0</v>
      </c>
      <c r="BJ201" s="15" t="s">
        <v>142</v>
      </c>
      <c r="BK201" s="150">
        <f t="shared" si="39"/>
        <v>0</v>
      </c>
      <c r="BL201" s="15" t="s">
        <v>171</v>
      </c>
      <c r="BM201" s="149" t="s">
        <v>754</v>
      </c>
    </row>
    <row r="202" spans="2:65" s="1" customFormat="1" ht="37.799999999999997" customHeight="1">
      <c r="B202" s="30"/>
      <c r="C202" s="137" t="s">
        <v>350</v>
      </c>
      <c r="D202" s="137" t="s">
        <v>137</v>
      </c>
      <c r="E202" s="138" t="s">
        <v>755</v>
      </c>
      <c r="F202" s="139" t="s">
        <v>756</v>
      </c>
      <c r="G202" s="140" t="s">
        <v>525</v>
      </c>
      <c r="H202" s="141">
        <v>17</v>
      </c>
      <c r="I202" s="142"/>
      <c r="J202" s="143">
        <f t="shared" si="30"/>
        <v>0</v>
      </c>
      <c r="K202" s="144"/>
      <c r="L202" s="30"/>
      <c r="M202" s="145" t="s">
        <v>1</v>
      </c>
      <c r="N202" s="146" t="s">
        <v>45</v>
      </c>
      <c r="P202" s="147">
        <f t="shared" si="31"/>
        <v>0</v>
      </c>
      <c r="Q202" s="147">
        <v>0</v>
      </c>
      <c r="R202" s="147">
        <f t="shared" si="32"/>
        <v>0</v>
      </c>
      <c r="S202" s="147">
        <v>0</v>
      </c>
      <c r="T202" s="148">
        <f t="shared" si="33"/>
        <v>0</v>
      </c>
      <c r="AR202" s="149" t="s">
        <v>171</v>
      </c>
      <c r="AT202" s="149" t="s">
        <v>137</v>
      </c>
      <c r="AU202" s="149" t="s">
        <v>142</v>
      </c>
      <c r="AY202" s="15" t="s">
        <v>134</v>
      </c>
      <c r="BE202" s="150">
        <f t="shared" si="34"/>
        <v>0</v>
      </c>
      <c r="BF202" s="150">
        <f t="shared" si="35"/>
        <v>0</v>
      </c>
      <c r="BG202" s="150">
        <f t="shared" si="36"/>
        <v>0</v>
      </c>
      <c r="BH202" s="150">
        <f t="shared" si="37"/>
        <v>0</v>
      </c>
      <c r="BI202" s="150">
        <f t="shared" si="38"/>
        <v>0</v>
      </c>
      <c r="BJ202" s="15" t="s">
        <v>142</v>
      </c>
      <c r="BK202" s="150">
        <f t="shared" si="39"/>
        <v>0</v>
      </c>
      <c r="BL202" s="15" t="s">
        <v>171</v>
      </c>
      <c r="BM202" s="149" t="s">
        <v>757</v>
      </c>
    </row>
    <row r="203" spans="2:65" s="1" customFormat="1" ht="24.15" customHeight="1">
      <c r="B203" s="30"/>
      <c r="C203" s="166" t="s">
        <v>758</v>
      </c>
      <c r="D203" s="166" t="s">
        <v>258</v>
      </c>
      <c r="E203" s="167" t="s">
        <v>759</v>
      </c>
      <c r="F203" s="168" t="s">
        <v>760</v>
      </c>
      <c r="G203" s="169" t="s">
        <v>310</v>
      </c>
      <c r="H203" s="170">
        <v>2</v>
      </c>
      <c r="I203" s="171"/>
      <c r="J203" s="172">
        <f t="shared" si="30"/>
        <v>0</v>
      </c>
      <c r="K203" s="173"/>
      <c r="L203" s="174"/>
      <c r="M203" s="175" t="s">
        <v>1</v>
      </c>
      <c r="N203" s="176" t="s">
        <v>45</v>
      </c>
      <c r="P203" s="147">
        <f t="shared" si="31"/>
        <v>0</v>
      </c>
      <c r="Q203" s="147">
        <v>0</v>
      </c>
      <c r="R203" s="147">
        <f t="shared" si="32"/>
        <v>0</v>
      </c>
      <c r="S203" s="147">
        <v>0</v>
      </c>
      <c r="T203" s="148">
        <f t="shared" si="33"/>
        <v>0</v>
      </c>
      <c r="AR203" s="149" t="s">
        <v>211</v>
      </c>
      <c r="AT203" s="149" t="s">
        <v>258</v>
      </c>
      <c r="AU203" s="149" t="s">
        <v>142</v>
      </c>
      <c r="AY203" s="15" t="s">
        <v>134</v>
      </c>
      <c r="BE203" s="150">
        <f t="shared" si="34"/>
        <v>0</v>
      </c>
      <c r="BF203" s="150">
        <f t="shared" si="35"/>
        <v>0</v>
      </c>
      <c r="BG203" s="150">
        <f t="shared" si="36"/>
        <v>0</v>
      </c>
      <c r="BH203" s="150">
        <f t="shared" si="37"/>
        <v>0</v>
      </c>
      <c r="BI203" s="150">
        <f t="shared" si="38"/>
        <v>0</v>
      </c>
      <c r="BJ203" s="15" t="s">
        <v>142</v>
      </c>
      <c r="BK203" s="150">
        <f t="shared" si="39"/>
        <v>0</v>
      </c>
      <c r="BL203" s="15" t="s">
        <v>171</v>
      </c>
      <c r="BM203" s="149" t="s">
        <v>761</v>
      </c>
    </row>
    <row r="204" spans="2:65" s="1" customFormat="1" ht="16.5" customHeight="1">
      <c r="B204" s="30"/>
      <c r="C204" s="166" t="s">
        <v>354</v>
      </c>
      <c r="D204" s="166" t="s">
        <v>258</v>
      </c>
      <c r="E204" s="167" t="s">
        <v>762</v>
      </c>
      <c r="F204" s="168" t="s">
        <v>763</v>
      </c>
      <c r="G204" s="169" t="s">
        <v>310</v>
      </c>
      <c r="H204" s="170">
        <v>3</v>
      </c>
      <c r="I204" s="171"/>
      <c r="J204" s="172">
        <f t="shared" si="30"/>
        <v>0</v>
      </c>
      <c r="K204" s="173"/>
      <c r="L204" s="174"/>
      <c r="M204" s="175" t="s">
        <v>1</v>
      </c>
      <c r="N204" s="176" t="s">
        <v>45</v>
      </c>
      <c r="P204" s="147">
        <f t="shared" si="31"/>
        <v>0</v>
      </c>
      <c r="Q204" s="147">
        <v>0</v>
      </c>
      <c r="R204" s="147">
        <f t="shared" si="32"/>
        <v>0</v>
      </c>
      <c r="S204" s="147">
        <v>0</v>
      </c>
      <c r="T204" s="148">
        <f t="shared" si="33"/>
        <v>0</v>
      </c>
      <c r="AR204" s="149" t="s">
        <v>211</v>
      </c>
      <c r="AT204" s="149" t="s">
        <v>258</v>
      </c>
      <c r="AU204" s="149" t="s">
        <v>142</v>
      </c>
      <c r="AY204" s="15" t="s">
        <v>134</v>
      </c>
      <c r="BE204" s="150">
        <f t="shared" si="34"/>
        <v>0</v>
      </c>
      <c r="BF204" s="150">
        <f t="shared" si="35"/>
        <v>0</v>
      </c>
      <c r="BG204" s="150">
        <f t="shared" si="36"/>
        <v>0</v>
      </c>
      <c r="BH204" s="150">
        <f t="shared" si="37"/>
        <v>0</v>
      </c>
      <c r="BI204" s="150">
        <f t="shared" si="38"/>
        <v>0</v>
      </c>
      <c r="BJ204" s="15" t="s">
        <v>142</v>
      </c>
      <c r="BK204" s="150">
        <f t="shared" si="39"/>
        <v>0</v>
      </c>
      <c r="BL204" s="15" t="s">
        <v>171</v>
      </c>
      <c r="BM204" s="149" t="s">
        <v>764</v>
      </c>
    </row>
    <row r="205" spans="2:65" s="1" customFormat="1" ht="16.5" customHeight="1">
      <c r="B205" s="30"/>
      <c r="C205" s="166" t="s">
        <v>765</v>
      </c>
      <c r="D205" s="166" t="s">
        <v>258</v>
      </c>
      <c r="E205" s="167" t="s">
        <v>511</v>
      </c>
      <c r="F205" s="168" t="s">
        <v>512</v>
      </c>
      <c r="G205" s="169" t="s">
        <v>310</v>
      </c>
      <c r="H205" s="170">
        <v>1</v>
      </c>
      <c r="I205" s="171"/>
      <c r="J205" s="172">
        <f t="shared" si="30"/>
        <v>0</v>
      </c>
      <c r="K205" s="173"/>
      <c r="L205" s="174"/>
      <c r="M205" s="175" t="s">
        <v>1</v>
      </c>
      <c r="N205" s="176" t="s">
        <v>45</v>
      </c>
      <c r="P205" s="147">
        <f t="shared" si="31"/>
        <v>0</v>
      </c>
      <c r="Q205" s="147">
        <v>0</v>
      </c>
      <c r="R205" s="147">
        <f t="shared" si="32"/>
        <v>0</v>
      </c>
      <c r="S205" s="147">
        <v>0</v>
      </c>
      <c r="T205" s="148">
        <f t="shared" si="33"/>
        <v>0</v>
      </c>
      <c r="AR205" s="149" t="s">
        <v>211</v>
      </c>
      <c r="AT205" s="149" t="s">
        <v>258</v>
      </c>
      <c r="AU205" s="149" t="s">
        <v>142</v>
      </c>
      <c r="AY205" s="15" t="s">
        <v>134</v>
      </c>
      <c r="BE205" s="150">
        <f t="shared" si="34"/>
        <v>0</v>
      </c>
      <c r="BF205" s="150">
        <f t="shared" si="35"/>
        <v>0</v>
      </c>
      <c r="BG205" s="150">
        <f t="shared" si="36"/>
        <v>0</v>
      </c>
      <c r="BH205" s="150">
        <f t="shared" si="37"/>
        <v>0</v>
      </c>
      <c r="BI205" s="150">
        <f t="shared" si="38"/>
        <v>0</v>
      </c>
      <c r="BJ205" s="15" t="s">
        <v>142</v>
      </c>
      <c r="BK205" s="150">
        <f t="shared" si="39"/>
        <v>0</v>
      </c>
      <c r="BL205" s="15" t="s">
        <v>171</v>
      </c>
      <c r="BM205" s="149" t="s">
        <v>766</v>
      </c>
    </row>
    <row r="206" spans="2:65" s="1" customFormat="1" ht="24.15" customHeight="1">
      <c r="B206" s="30"/>
      <c r="C206" s="166" t="s">
        <v>277</v>
      </c>
      <c r="D206" s="166" t="s">
        <v>258</v>
      </c>
      <c r="E206" s="167" t="s">
        <v>767</v>
      </c>
      <c r="F206" s="168" t="s">
        <v>768</v>
      </c>
      <c r="G206" s="169" t="s">
        <v>310</v>
      </c>
      <c r="H206" s="170">
        <v>17</v>
      </c>
      <c r="I206" s="171"/>
      <c r="J206" s="172">
        <f t="shared" si="30"/>
        <v>0</v>
      </c>
      <c r="K206" s="173"/>
      <c r="L206" s="174"/>
      <c r="M206" s="175" t="s">
        <v>1</v>
      </c>
      <c r="N206" s="176" t="s">
        <v>45</v>
      </c>
      <c r="P206" s="147">
        <f t="shared" si="31"/>
        <v>0</v>
      </c>
      <c r="Q206" s="147">
        <v>0</v>
      </c>
      <c r="R206" s="147">
        <f t="shared" si="32"/>
        <v>0</v>
      </c>
      <c r="S206" s="147">
        <v>0</v>
      </c>
      <c r="T206" s="148">
        <f t="shared" si="33"/>
        <v>0</v>
      </c>
      <c r="AR206" s="149" t="s">
        <v>211</v>
      </c>
      <c r="AT206" s="149" t="s">
        <v>258</v>
      </c>
      <c r="AU206" s="149" t="s">
        <v>142</v>
      </c>
      <c r="AY206" s="15" t="s">
        <v>134</v>
      </c>
      <c r="BE206" s="150">
        <f t="shared" si="34"/>
        <v>0</v>
      </c>
      <c r="BF206" s="150">
        <f t="shared" si="35"/>
        <v>0</v>
      </c>
      <c r="BG206" s="150">
        <f t="shared" si="36"/>
        <v>0</v>
      </c>
      <c r="BH206" s="150">
        <f t="shared" si="37"/>
        <v>0</v>
      </c>
      <c r="BI206" s="150">
        <f t="shared" si="38"/>
        <v>0</v>
      </c>
      <c r="BJ206" s="15" t="s">
        <v>142</v>
      </c>
      <c r="BK206" s="150">
        <f t="shared" si="39"/>
        <v>0</v>
      </c>
      <c r="BL206" s="15" t="s">
        <v>171</v>
      </c>
      <c r="BM206" s="149" t="s">
        <v>300</v>
      </c>
    </row>
    <row r="207" spans="2:65" s="1" customFormat="1" ht="16.5" customHeight="1">
      <c r="B207" s="30"/>
      <c r="C207" s="166" t="s">
        <v>769</v>
      </c>
      <c r="D207" s="166" t="s">
        <v>258</v>
      </c>
      <c r="E207" s="167" t="s">
        <v>770</v>
      </c>
      <c r="F207" s="168" t="s">
        <v>771</v>
      </c>
      <c r="G207" s="169" t="s">
        <v>310</v>
      </c>
      <c r="H207" s="170">
        <v>17</v>
      </c>
      <c r="I207" s="171"/>
      <c r="J207" s="172">
        <f t="shared" si="30"/>
        <v>0</v>
      </c>
      <c r="K207" s="173"/>
      <c r="L207" s="174"/>
      <c r="M207" s="175" t="s">
        <v>1</v>
      </c>
      <c r="N207" s="176" t="s">
        <v>45</v>
      </c>
      <c r="P207" s="147">
        <f t="shared" si="31"/>
        <v>0</v>
      </c>
      <c r="Q207" s="147">
        <v>0</v>
      </c>
      <c r="R207" s="147">
        <f t="shared" si="32"/>
        <v>0</v>
      </c>
      <c r="S207" s="147">
        <v>0</v>
      </c>
      <c r="T207" s="148">
        <f t="shared" si="33"/>
        <v>0</v>
      </c>
      <c r="AR207" s="149" t="s">
        <v>211</v>
      </c>
      <c r="AT207" s="149" t="s">
        <v>258</v>
      </c>
      <c r="AU207" s="149" t="s">
        <v>142</v>
      </c>
      <c r="AY207" s="15" t="s">
        <v>134</v>
      </c>
      <c r="BE207" s="150">
        <f t="shared" si="34"/>
        <v>0</v>
      </c>
      <c r="BF207" s="150">
        <f t="shared" si="35"/>
        <v>0</v>
      </c>
      <c r="BG207" s="150">
        <f t="shared" si="36"/>
        <v>0</v>
      </c>
      <c r="BH207" s="150">
        <f t="shared" si="37"/>
        <v>0</v>
      </c>
      <c r="BI207" s="150">
        <f t="shared" si="38"/>
        <v>0</v>
      </c>
      <c r="BJ207" s="15" t="s">
        <v>142</v>
      </c>
      <c r="BK207" s="150">
        <f t="shared" si="39"/>
        <v>0</v>
      </c>
      <c r="BL207" s="15" t="s">
        <v>171</v>
      </c>
      <c r="BM207" s="149" t="s">
        <v>772</v>
      </c>
    </row>
    <row r="208" spans="2:65" s="1" customFormat="1" ht="16.5" customHeight="1">
      <c r="B208" s="30"/>
      <c r="C208" s="166" t="s">
        <v>281</v>
      </c>
      <c r="D208" s="166" t="s">
        <v>258</v>
      </c>
      <c r="E208" s="167" t="s">
        <v>773</v>
      </c>
      <c r="F208" s="168" t="s">
        <v>774</v>
      </c>
      <c r="G208" s="169" t="s">
        <v>310</v>
      </c>
      <c r="H208" s="170">
        <v>1</v>
      </c>
      <c r="I208" s="171"/>
      <c r="J208" s="172">
        <f t="shared" si="30"/>
        <v>0</v>
      </c>
      <c r="K208" s="173"/>
      <c r="L208" s="174"/>
      <c r="M208" s="175" t="s">
        <v>1</v>
      </c>
      <c r="N208" s="176" t="s">
        <v>45</v>
      </c>
      <c r="P208" s="147">
        <f t="shared" si="31"/>
        <v>0</v>
      </c>
      <c r="Q208" s="147">
        <v>0</v>
      </c>
      <c r="R208" s="147">
        <f t="shared" si="32"/>
        <v>0</v>
      </c>
      <c r="S208" s="147">
        <v>0</v>
      </c>
      <c r="T208" s="148">
        <f t="shared" si="33"/>
        <v>0</v>
      </c>
      <c r="AR208" s="149" t="s">
        <v>211</v>
      </c>
      <c r="AT208" s="149" t="s">
        <v>258</v>
      </c>
      <c r="AU208" s="149" t="s">
        <v>142</v>
      </c>
      <c r="AY208" s="15" t="s">
        <v>134</v>
      </c>
      <c r="BE208" s="150">
        <f t="shared" si="34"/>
        <v>0</v>
      </c>
      <c r="BF208" s="150">
        <f t="shared" si="35"/>
        <v>0</v>
      </c>
      <c r="BG208" s="150">
        <f t="shared" si="36"/>
        <v>0</v>
      </c>
      <c r="BH208" s="150">
        <f t="shared" si="37"/>
        <v>0</v>
      </c>
      <c r="BI208" s="150">
        <f t="shared" si="38"/>
        <v>0</v>
      </c>
      <c r="BJ208" s="15" t="s">
        <v>142</v>
      </c>
      <c r="BK208" s="150">
        <f t="shared" si="39"/>
        <v>0</v>
      </c>
      <c r="BL208" s="15" t="s">
        <v>171</v>
      </c>
      <c r="BM208" s="149" t="s">
        <v>775</v>
      </c>
    </row>
    <row r="209" spans="2:65" s="1" customFormat="1" ht="16.5" customHeight="1">
      <c r="B209" s="30"/>
      <c r="C209" s="166" t="s">
        <v>776</v>
      </c>
      <c r="D209" s="166" t="s">
        <v>258</v>
      </c>
      <c r="E209" s="167" t="s">
        <v>777</v>
      </c>
      <c r="F209" s="168" t="s">
        <v>778</v>
      </c>
      <c r="G209" s="169" t="s">
        <v>310</v>
      </c>
      <c r="H209" s="170">
        <v>17</v>
      </c>
      <c r="I209" s="171"/>
      <c r="J209" s="172">
        <f t="shared" si="30"/>
        <v>0</v>
      </c>
      <c r="K209" s="173"/>
      <c r="L209" s="174"/>
      <c r="M209" s="175" t="s">
        <v>1</v>
      </c>
      <c r="N209" s="176" t="s">
        <v>45</v>
      </c>
      <c r="P209" s="147">
        <f t="shared" si="31"/>
        <v>0</v>
      </c>
      <c r="Q209" s="147">
        <v>0</v>
      </c>
      <c r="R209" s="147">
        <f t="shared" si="32"/>
        <v>0</v>
      </c>
      <c r="S209" s="147">
        <v>0</v>
      </c>
      <c r="T209" s="148">
        <f t="shared" si="33"/>
        <v>0</v>
      </c>
      <c r="AR209" s="149" t="s">
        <v>211</v>
      </c>
      <c r="AT209" s="149" t="s">
        <v>258</v>
      </c>
      <c r="AU209" s="149" t="s">
        <v>142</v>
      </c>
      <c r="AY209" s="15" t="s">
        <v>134</v>
      </c>
      <c r="BE209" s="150">
        <f t="shared" si="34"/>
        <v>0</v>
      </c>
      <c r="BF209" s="150">
        <f t="shared" si="35"/>
        <v>0</v>
      </c>
      <c r="BG209" s="150">
        <f t="shared" si="36"/>
        <v>0</v>
      </c>
      <c r="BH209" s="150">
        <f t="shared" si="37"/>
        <v>0</v>
      </c>
      <c r="BI209" s="150">
        <f t="shared" si="38"/>
        <v>0</v>
      </c>
      <c r="BJ209" s="15" t="s">
        <v>142</v>
      </c>
      <c r="BK209" s="150">
        <f t="shared" si="39"/>
        <v>0</v>
      </c>
      <c r="BL209" s="15" t="s">
        <v>171</v>
      </c>
      <c r="BM209" s="149" t="s">
        <v>779</v>
      </c>
    </row>
    <row r="210" spans="2:65" s="1" customFormat="1" ht="24.15" customHeight="1">
      <c r="B210" s="30"/>
      <c r="C210" s="166" t="s">
        <v>361</v>
      </c>
      <c r="D210" s="166" t="s">
        <v>258</v>
      </c>
      <c r="E210" s="167" t="s">
        <v>780</v>
      </c>
      <c r="F210" s="168" t="s">
        <v>781</v>
      </c>
      <c r="G210" s="169" t="s">
        <v>525</v>
      </c>
      <c r="H210" s="170">
        <v>1</v>
      </c>
      <c r="I210" s="171"/>
      <c r="J210" s="172">
        <f t="shared" si="30"/>
        <v>0</v>
      </c>
      <c r="K210" s="173"/>
      <c r="L210" s="174"/>
      <c r="M210" s="175" t="s">
        <v>1</v>
      </c>
      <c r="N210" s="176" t="s">
        <v>45</v>
      </c>
      <c r="P210" s="147">
        <f t="shared" si="31"/>
        <v>0</v>
      </c>
      <c r="Q210" s="147">
        <v>0</v>
      </c>
      <c r="R210" s="147">
        <f t="shared" si="32"/>
        <v>0</v>
      </c>
      <c r="S210" s="147">
        <v>0</v>
      </c>
      <c r="T210" s="148">
        <f t="shared" si="33"/>
        <v>0</v>
      </c>
      <c r="AR210" s="149" t="s">
        <v>211</v>
      </c>
      <c r="AT210" s="149" t="s">
        <v>258</v>
      </c>
      <c r="AU210" s="149" t="s">
        <v>142</v>
      </c>
      <c r="AY210" s="15" t="s">
        <v>134</v>
      </c>
      <c r="BE210" s="150">
        <f t="shared" si="34"/>
        <v>0</v>
      </c>
      <c r="BF210" s="150">
        <f t="shared" si="35"/>
        <v>0</v>
      </c>
      <c r="BG210" s="150">
        <f t="shared" si="36"/>
        <v>0</v>
      </c>
      <c r="BH210" s="150">
        <f t="shared" si="37"/>
        <v>0</v>
      </c>
      <c r="BI210" s="150">
        <f t="shared" si="38"/>
        <v>0</v>
      </c>
      <c r="BJ210" s="15" t="s">
        <v>142</v>
      </c>
      <c r="BK210" s="150">
        <f t="shared" si="39"/>
        <v>0</v>
      </c>
      <c r="BL210" s="15" t="s">
        <v>171</v>
      </c>
      <c r="BM210" s="149" t="s">
        <v>782</v>
      </c>
    </row>
    <row r="211" spans="2:65" s="11" customFormat="1" ht="22.8" customHeight="1">
      <c r="B211" s="125"/>
      <c r="D211" s="126" t="s">
        <v>78</v>
      </c>
      <c r="E211" s="135" t="s">
        <v>783</v>
      </c>
      <c r="F211" s="135" t="s">
        <v>784</v>
      </c>
      <c r="I211" s="128"/>
      <c r="J211" s="136">
        <f>BK211</f>
        <v>0</v>
      </c>
      <c r="L211" s="125"/>
      <c r="M211" s="130"/>
      <c r="P211" s="131">
        <f>SUM(P212:P220)</f>
        <v>0</v>
      </c>
      <c r="R211" s="131">
        <f>SUM(R212:R220)</f>
        <v>2.4000000000000003E-4</v>
      </c>
      <c r="T211" s="132">
        <f>SUM(T212:T220)</f>
        <v>2.4E-2</v>
      </c>
      <c r="AR211" s="126" t="s">
        <v>142</v>
      </c>
      <c r="AT211" s="133" t="s">
        <v>78</v>
      </c>
      <c r="AU211" s="133" t="s">
        <v>87</v>
      </c>
      <c r="AY211" s="126" t="s">
        <v>134</v>
      </c>
      <c r="BK211" s="134">
        <f>SUM(BK212:BK220)</f>
        <v>0</v>
      </c>
    </row>
    <row r="212" spans="2:65" s="1" customFormat="1" ht="24.15" customHeight="1">
      <c r="B212" s="30"/>
      <c r="C212" s="137" t="s">
        <v>785</v>
      </c>
      <c r="D212" s="137" t="s">
        <v>137</v>
      </c>
      <c r="E212" s="138" t="s">
        <v>786</v>
      </c>
      <c r="F212" s="139" t="s">
        <v>787</v>
      </c>
      <c r="G212" s="140" t="s">
        <v>310</v>
      </c>
      <c r="H212" s="141">
        <v>12</v>
      </c>
      <c r="I212" s="142"/>
      <c r="J212" s="143">
        <f t="shared" ref="J212:J220" si="40">ROUND(I212*H212,2)</f>
        <v>0</v>
      </c>
      <c r="K212" s="144"/>
      <c r="L212" s="30"/>
      <c r="M212" s="145" t="s">
        <v>1</v>
      </c>
      <c r="N212" s="146" t="s">
        <v>45</v>
      </c>
      <c r="P212" s="147">
        <f t="shared" ref="P212:P220" si="41">O212*H212</f>
        <v>0</v>
      </c>
      <c r="Q212" s="147">
        <v>2.0000000000000002E-5</v>
      </c>
      <c r="R212" s="147">
        <f t="shared" ref="R212:R220" si="42">Q212*H212</f>
        <v>2.4000000000000003E-4</v>
      </c>
      <c r="S212" s="147">
        <v>0</v>
      </c>
      <c r="T212" s="148">
        <f t="shared" ref="T212:T220" si="43">S212*H212</f>
        <v>0</v>
      </c>
      <c r="AR212" s="149" t="s">
        <v>171</v>
      </c>
      <c r="AT212" s="149" t="s">
        <v>137</v>
      </c>
      <c r="AU212" s="149" t="s">
        <v>142</v>
      </c>
      <c r="AY212" s="15" t="s">
        <v>134</v>
      </c>
      <c r="BE212" s="150">
        <f t="shared" ref="BE212:BE220" si="44">IF(N212="základná",J212,0)</f>
        <v>0</v>
      </c>
      <c r="BF212" s="150">
        <f t="shared" ref="BF212:BF220" si="45">IF(N212="znížená",J212,0)</f>
        <v>0</v>
      </c>
      <c r="BG212" s="150">
        <f t="shared" ref="BG212:BG220" si="46">IF(N212="zákl. prenesená",J212,0)</f>
        <v>0</v>
      </c>
      <c r="BH212" s="150">
        <f t="shared" ref="BH212:BH220" si="47">IF(N212="zníž. prenesená",J212,0)</f>
        <v>0</v>
      </c>
      <c r="BI212" s="150">
        <f t="shared" ref="BI212:BI220" si="48">IF(N212="nulová",J212,0)</f>
        <v>0</v>
      </c>
      <c r="BJ212" s="15" t="s">
        <v>142</v>
      </c>
      <c r="BK212" s="150">
        <f t="shared" ref="BK212:BK220" si="49">ROUND(I212*H212,2)</f>
        <v>0</v>
      </c>
      <c r="BL212" s="15" t="s">
        <v>171</v>
      </c>
      <c r="BM212" s="149" t="s">
        <v>788</v>
      </c>
    </row>
    <row r="213" spans="2:65" s="1" customFormat="1" ht="24.15" customHeight="1">
      <c r="B213" s="30"/>
      <c r="C213" s="137" t="s">
        <v>364</v>
      </c>
      <c r="D213" s="137" t="s">
        <v>137</v>
      </c>
      <c r="E213" s="138" t="s">
        <v>789</v>
      </c>
      <c r="F213" s="139" t="s">
        <v>790</v>
      </c>
      <c r="G213" s="140" t="s">
        <v>310</v>
      </c>
      <c r="H213" s="141">
        <v>12</v>
      </c>
      <c r="I213" s="142"/>
      <c r="J213" s="143">
        <f t="shared" si="40"/>
        <v>0</v>
      </c>
      <c r="K213" s="144"/>
      <c r="L213" s="30"/>
      <c r="M213" s="145" t="s">
        <v>1</v>
      </c>
      <c r="N213" s="146" t="s">
        <v>45</v>
      </c>
      <c r="P213" s="147">
        <f t="shared" si="41"/>
        <v>0</v>
      </c>
      <c r="Q213" s="147">
        <v>0</v>
      </c>
      <c r="R213" s="147">
        <f t="shared" si="42"/>
        <v>0</v>
      </c>
      <c r="S213" s="147">
        <v>0</v>
      </c>
      <c r="T213" s="148">
        <f t="shared" si="43"/>
        <v>0</v>
      </c>
      <c r="AR213" s="149" t="s">
        <v>171</v>
      </c>
      <c r="AT213" s="149" t="s">
        <v>137</v>
      </c>
      <c r="AU213" s="149" t="s">
        <v>142</v>
      </c>
      <c r="AY213" s="15" t="s">
        <v>134</v>
      </c>
      <c r="BE213" s="150">
        <f t="shared" si="44"/>
        <v>0</v>
      </c>
      <c r="BF213" s="150">
        <f t="shared" si="45"/>
        <v>0</v>
      </c>
      <c r="BG213" s="150">
        <f t="shared" si="46"/>
        <v>0</v>
      </c>
      <c r="BH213" s="150">
        <f t="shared" si="47"/>
        <v>0</v>
      </c>
      <c r="BI213" s="150">
        <f t="shared" si="48"/>
        <v>0</v>
      </c>
      <c r="BJ213" s="15" t="s">
        <v>142</v>
      </c>
      <c r="BK213" s="150">
        <f t="shared" si="49"/>
        <v>0</v>
      </c>
      <c r="BL213" s="15" t="s">
        <v>171</v>
      </c>
      <c r="BM213" s="149" t="s">
        <v>791</v>
      </c>
    </row>
    <row r="214" spans="2:65" s="1" customFormat="1" ht="16.5" customHeight="1">
      <c r="B214" s="30"/>
      <c r="C214" s="137" t="s">
        <v>792</v>
      </c>
      <c r="D214" s="137" t="s">
        <v>137</v>
      </c>
      <c r="E214" s="138" t="s">
        <v>793</v>
      </c>
      <c r="F214" s="139" t="s">
        <v>794</v>
      </c>
      <c r="G214" s="140" t="s">
        <v>555</v>
      </c>
      <c r="H214" s="141">
        <v>1</v>
      </c>
      <c r="I214" s="142"/>
      <c r="J214" s="143">
        <f t="shared" si="40"/>
        <v>0</v>
      </c>
      <c r="K214" s="144"/>
      <c r="L214" s="30"/>
      <c r="M214" s="145" t="s">
        <v>1</v>
      </c>
      <c r="N214" s="146" t="s">
        <v>45</v>
      </c>
      <c r="P214" s="147">
        <f t="shared" si="41"/>
        <v>0</v>
      </c>
      <c r="Q214" s="147">
        <v>0</v>
      </c>
      <c r="R214" s="147">
        <f t="shared" si="42"/>
        <v>0</v>
      </c>
      <c r="S214" s="147">
        <v>2.4E-2</v>
      </c>
      <c r="T214" s="148">
        <f t="shared" si="43"/>
        <v>2.4E-2</v>
      </c>
      <c r="AR214" s="149" t="s">
        <v>171</v>
      </c>
      <c r="AT214" s="149" t="s">
        <v>137</v>
      </c>
      <c r="AU214" s="149" t="s">
        <v>142</v>
      </c>
      <c r="AY214" s="15" t="s">
        <v>134</v>
      </c>
      <c r="BE214" s="150">
        <f t="shared" si="44"/>
        <v>0</v>
      </c>
      <c r="BF214" s="150">
        <f t="shared" si="45"/>
        <v>0</v>
      </c>
      <c r="BG214" s="150">
        <f t="shared" si="46"/>
        <v>0</v>
      </c>
      <c r="BH214" s="150">
        <f t="shared" si="47"/>
        <v>0</v>
      </c>
      <c r="BI214" s="150">
        <f t="shared" si="48"/>
        <v>0</v>
      </c>
      <c r="BJ214" s="15" t="s">
        <v>142</v>
      </c>
      <c r="BK214" s="150">
        <f t="shared" si="49"/>
        <v>0</v>
      </c>
      <c r="BL214" s="15" t="s">
        <v>171</v>
      </c>
      <c r="BM214" s="149" t="s">
        <v>795</v>
      </c>
    </row>
    <row r="215" spans="2:65" s="1" customFormat="1" ht="24.15" customHeight="1">
      <c r="B215" s="30"/>
      <c r="C215" s="137" t="s">
        <v>367</v>
      </c>
      <c r="D215" s="137" t="s">
        <v>137</v>
      </c>
      <c r="E215" s="138" t="s">
        <v>796</v>
      </c>
      <c r="F215" s="139" t="s">
        <v>797</v>
      </c>
      <c r="G215" s="140" t="s">
        <v>229</v>
      </c>
      <c r="H215" s="141">
        <v>0.3</v>
      </c>
      <c r="I215" s="142"/>
      <c r="J215" s="143">
        <f t="shared" si="40"/>
        <v>0</v>
      </c>
      <c r="K215" s="144"/>
      <c r="L215" s="30"/>
      <c r="M215" s="145" t="s">
        <v>1</v>
      </c>
      <c r="N215" s="146" t="s">
        <v>45</v>
      </c>
      <c r="P215" s="147">
        <f t="shared" si="41"/>
        <v>0</v>
      </c>
      <c r="Q215" s="147">
        <v>0</v>
      </c>
      <c r="R215" s="147">
        <f t="shared" si="42"/>
        <v>0</v>
      </c>
      <c r="S215" s="147">
        <v>0</v>
      </c>
      <c r="T215" s="148">
        <f t="shared" si="43"/>
        <v>0</v>
      </c>
      <c r="AR215" s="149" t="s">
        <v>171</v>
      </c>
      <c r="AT215" s="149" t="s">
        <v>137</v>
      </c>
      <c r="AU215" s="149" t="s">
        <v>142</v>
      </c>
      <c r="AY215" s="15" t="s">
        <v>134</v>
      </c>
      <c r="BE215" s="150">
        <f t="shared" si="44"/>
        <v>0</v>
      </c>
      <c r="BF215" s="150">
        <f t="shared" si="45"/>
        <v>0</v>
      </c>
      <c r="BG215" s="150">
        <f t="shared" si="46"/>
        <v>0</v>
      </c>
      <c r="BH215" s="150">
        <f t="shared" si="47"/>
        <v>0</v>
      </c>
      <c r="BI215" s="150">
        <f t="shared" si="48"/>
        <v>0</v>
      </c>
      <c r="BJ215" s="15" t="s">
        <v>142</v>
      </c>
      <c r="BK215" s="150">
        <f t="shared" si="49"/>
        <v>0</v>
      </c>
      <c r="BL215" s="15" t="s">
        <v>171</v>
      </c>
      <c r="BM215" s="149" t="s">
        <v>798</v>
      </c>
    </row>
    <row r="216" spans="2:65" s="1" customFormat="1" ht="33" customHeight="1">
      <c r="B216" s="30"/>
      <c r="C216" s="166" t="s">
        <v>799</v>
      </c>
      <c r="D216" s="166" t="s">
        <v>258</v>
      </c>
      <c r="E216" s="167" t="s">
        <v>800</v>
      </c>
      <c r="F216" s="168" t="s">
        <v>801</v>
      </c>
      <c r="G216" s="169" t="s">
        <v>310</v>
      </c>
      <c r="H216" s="170">
        <v>1</v>
      </c>
      <c r="I216" s="171"/>
      <c r="J216" s="172">
        <f t="shared" si="40"/>
        <v>0</v>
      </c>
      <c r="K216" s="173"/>
      <c r="L216" s="174"/>
      <c r="M216" s="175" t="s">
        <v>1</v>
      </c>
      <c r="N216" s="176" t="s">
        <v>45</v>
      </c>
      <c r="P216" s="147">
        <f t="shared" si="41"/>
        <v>0</v>
      </c>
      <c r="Q216" s="147">
        <v>0</v>
      </c>
      <c r="R216" s="147">
        <f t="shared" si="42"/>
        <v>0</v>
      </c>
      <c r="S216" s="147">
        <v>0</v>
      </c>
      <c r="T216" s="148">
        <f t="shared" si="43"/>
        <v>0</v>
      </c>
      <c r="AR216" s="149" t="s">
        <v>211</v>
      </c>
      <c r="AT216" s="149" t="s">
        <v>258</v>
      </c>
      <c r="AU216" s="149" t="s">
        <v>142</v>
      </c>
      <c r="AY216" s="15" t="s">
        <v>134</v>
      </c>
      <c r="BE216" s="150">
        <f t="shared" si="44"/>
        <v>0</v>
      </c>
      <c r="BF216" s="150">
        <f t="shared" si="45"/>
        <v>0</v>
      </c>
      <c r="BG216" s="150">
        <f t="shared" si="46"/>
        <v>0</v>
      </c>
      <c r="BH216" s="150">
        <f t="shared" si="47"/>
        <v>0</v>
      </c>
      <c r="BI216" s="150">
        <f t="shared" si="48"/>
        <v>0</v>
      </c>
      <c r="BJ216" s="15" t="s">
        <v>142</v>
      </c>
      <c r="BK216" s="150">
        <f t="shared" si="49"/>
        <v>0</v>
      </c>
      <c r="BL216" s="15" t="s">
        <v>171</v>
      </c>
      <c r="BM216" s="149" t="s">
        <v>802</v>
      </c>
    </row>
    <row r="217" spans="2:65" s="1" customFormat="1" ht="33" customHeight="1">
      <c r="B217" s="30"/>
      <c r="C217" s="166" t="s">
        <v>371</v>
      </c>
      <c r="D217" s="166" t="s">
        <v>258</v>
      </c>
      <c r="E217" s="167" t="s">
        <v>803</v>
      </c>
      <c r="F217" s="168" t="s">
        <v>804</v>
      </c>
      <c r="G217" s="169" t="s">
        <v>310</v>
      </c>
      <c r="H217" s="170">
        <v>7</v>
      </c>
      <c r="I217" s="171"/>
      <c r="J217" s="172">
        <f t="shared" si="40"/>
        <v>0</v>
      </c>
      <c r="K217" s="173"/>
      <c r="L217" s="174"/>
      <c r="M217" s="175" t="s">
        <v>1</v>
      </c>
      <c r="N217" s="176" t="s">
        <v>45</v>
      </c>
      <c r="P217" s="147">
        <f t="shared" si="41"/>
        <v>0</v>
      </c>
      <c r="Q217" s="147">
        <v>0</v>
      </c>
      <c r="R217" s="147">
        <f t="shared" si="42"/>
        <v>0</v>
      </c>
      <c r="S217" s="147">
        <v>0</v>
      </c>
      <c r="T217" s="148">
        <f t="shared" si="43"/>
        <v>0</v>
      </c>
      <c r="AR217" s="149" t="s">
        <v>211</v>
      </c>
      <c r="AT217" s="149" t="s">
        <v>258</v>
      </c>
      <c r="AU217" s="149" t="s">
        <v>142</v>
      </c>
      <c r="AY217" s="15" t="s">
        <v>134</v>
      </c>
      <c r="BE217" s="150">
        <f t="shared" si="44"/>
        <v>0</v>
      </c>
      <c r="BF217" s="150">
        <f t="shared" si="45"/>
        <v>0</v>
      </c>
      <c r="BG217" s="150">
        <f t="shared" si="46"/>
        <v>0</v>
      </c>
      <c r="BH217" s="150">
        <f t="shared" si="47"/>
        <v>0</v>
      </c>
      <c r="BI217" s="150">
        <f t="shared" si="48"/>
        <v>0</v>
      </c>
      <c r="BJ217" s="15" t="s">
        <v>142</v>
      </c>
      <c r="BK217" s="150">
        <f t="shared" si="49"/>
        <v>0</v>
      </c>
      <c r="BL217" s="15" t="s">
        <v>171</v>
      </c>
      <c r="BM217" s="149" t="s">
        <v>805</v>
      </c>
    </row>
    <row r="218" spans="2:65" s="1" customFormat="1" ht="33" customHeight="1">
      <c r="B218" s="30"/>
      <c r="C218" s="166" t="s">
        <v>806</v>
      </c>
      <c r="D218" s="166" t="s">
        <v>258</v>
      </c>
      <c r="E218" s="167" t="s">
        <v>807</v>
      </c>
      <c r="F218" s="168" t="s">
        <v>808</v>
      </c>
      <c r="G218" s="169" t="s">
        <v>310</v>
      </c>
      <c r="H218" s="170">
        <v>2</v>
      </c>
      <c r="I218" s="171"/>
      <c r="J218" s="172">
        <f t="shared" si="40"/>
        <v>0</v>
      </c>
      <c r="K218" s="173"/>
      <c r="L218" s="174"/>
      <c r="M218" s="175" t="s">
        <v>1</v>
      </c>
      <c r="N218" s="176" t="s">
        <v>45</v>
      </c>
      <c r="P218" s="147">
        <f t="shared" si="41"/>
        <v>0</v>
      </c>
      <c r="Q218" s="147">
        <v>0</v>
      </c>
      <c r="R218" s="147">
        <f t="shared" si="42"/>
        <v>0</v>
      </c>
      <c r="S218" s="147">
        <v>0</v>
      </c>
      <c r="T218" s="148">
        <f t="shared" si="43"/>
        <v>0</v>
      </c>
      <c r="AR218" s="149" t="s">
        <v>211</v>
      </c>
      <c r="AT218" s="149" t="s">
        <v>258</v>
      </c>
      <c r="AU218" s="149" t="s">
        <v>142</v>
      </c>
      <c r="AY218" s="15" t="s">
        <v>134</v>
      </c>
      <c r="BE218" s="150">
        <f t="shared" si="44"/>
        <v>0</v>
      </c>
      <c r="BF218" s="150">
        <f t="shared" si="45"/>
        <v>0</v>
      </c>
      <c r="BG218" s="150">
        <f t="shared" si="46"/>
        <v>0</v>
      </c>
      <c r="BH218" s="150">
        <f t="shared" si="47"/>
        <v>0</v>
      </c>
      <c r="BI218" s="150">
        <f t="shared" si="48"/>
        <v>0</v>
      </c>
      <c r="BJ218" s="15" t="s">
        <v>142</v>
      </c>
      <c r="BK218" s="150">
        <f t="shared" si="49"/>
        <v>0</v>
      </c>
      <c r="BL218" s="15" t="s">
        <v>171</v>
      </c>
      <c r="BM218" s="149" t="s">
        <v>809</v>
      </c>
    </row>
    <row r="219" spans="2:65" s="1" customFormat="1" ht="33" customHeight="1">
      <c r="B219" s="30"/>
      <c r="C219" s="166" t="s">
        <v>680</v>
      </c>
      <c r="D219" s="166" t="s">
        <v>258</v>
      </c>
      <c r="E219" s="167" t="s">
        <v>810</v>
      </c>
      <c r="F219" s="168" t="s">
        <v>811</v>
      </c>
      <c r="G219" s="169" t="s">
        <v>310</v>
      </c>
      <c r="H219" s="170">
        <v>1</v>
      </c>
      <c r="I219" s="171"/>
      <c r="J219" s="172">
        <f t="shared" si="40"/>
        <v>0</v>
      </c>
      <c r="K219" s="173"/>
      <c r="L219" s="174"/>
      <c r="M219" s="175" t="s">
        <v>1</v>
      </c>
      <c r="N219" s="176" t="s">
        <v>45</v>
      </c>
      <c r="P219" s="147">
        <f t="shared" si="41"/>
        <v>0</v>
      </c>
      <c r="Q219" s="147">
        <v>0</v>
      </c>
      <c r="R219" s="147">
        <f t="shared" si="42"/>
        <v>0</v>
      </c>
      <c r="S219" s="147">
        <v>0</v>
      </c>
      <c r="T219" s="148">
        <f t="shared" si="43"/>
        <v>0</v>
      </c>
      <c r="AR219" s="149" t="s">
        <v>211</v>
      </c>
      <c r="AT219" s="149" t="s">
        <v>258</v>
      </c>
      <c r="AU219" s="149" t="s">
        <v>142</v>
      </c>
      <c r="AY219" s="15" t="s">
        <v>134</v>
      </c>
      <c r="BE219" s="150">
        <f t="shared" si="44"/>
        <v>0</v>
      </c>
      <c r="BF219" s="150">
        <f t="shared" si="45"/>
        <v>0</v>
      </c>
      <c r="BG219" s="150">
        <f t="shared" si="46"/>
        <v>0</v>
      </c>
      <c r="BH219" s="150">
        <f t="shared" si="47"/>
        <v>0</v>
      </c>
      <c r="BI219" s="150">
        <f t="shared" si="48"/>
        <v>0</v>
      </c>
      <c r="BJ219" s="15" t="s">
        <v>142</v>
      </c>
      <c r="BK219" s="150">
        <f t="shared" si="49"/>
        <v>0</v>
      </c>
      <c r="BL219" s="15" t="s">
        <v>171</v>
      </c>
      <c r="BM219" s="149" t="s">
        <v>812</v>
      </c>
    </row>
    <row r="220" spans="2:65" s="1" customFormat="1" ht="33" customHeight="1">
      <c r="B220" s="30"/>
      <c r="C220" s="166" t="s">
        <v>813</v>
      </c>
      <c r="D220" s="166" t="s">
        <v>258</v>
      </c>
      <c r="E220" s="167" t="s">
        <v>814</v>
      </c>
      <c r="F220" s="168" t="s">
        <v>815</v>
      </c>
      <c r="G220" s="169" t="s">
        <v>310</v>
      </c>
      <c r="H220" s="170">
        <v>1</v>
      </c>
      <c r="I220" s="171"/>
      <c r="J220" s="172">
        <f t="shared" si="40"/>
        <v>0</v>
      </c>
      <c r="K220" s="173"/>
      <c r="L220" s="174"/>
      <c r="M220" s="175" t="s">
        <v>1</v>
      </c>
      <c r="N220" s="176" t="s">
        <v>45</v>
      </c>
      <c r="P220" s="147">
        <f t="shared" si="41"/>
        <v>0</v>
      </c>
      <c r="Q220" s="147">
        <v>0</v>
      </c>
      <c r="R220" s="147">
        <f t="shared" si="42"/>
        <v>0</v>
      </c>
      <c r="S220" s="147">
        <v>0</v>
      </c>
      <c r="T220" s="148">
        <f t="shared" si="43"/>
        <v>0</v>
      </c>
      <c r="AR220" s="149" t="s">
        <v>211</v>
      </c>
      <c r="AT220" s="149" t="s">
        <v>258</v>
      </c>
      <c r="AU220" s="149" t="s">
        <v>142</v>
      </c>
      <c r="AY220" s="15" t="s">
        <v>134</v>
      </c>
      <c r="BE220" s="150">
        <f t="shared" si="44"/>
        <v>0</v>
      </c>
      <c r="BF220" s="150">
        <f t="shared" si="45"/>
        <v>0</v>
      </c>
      <c r="BG220" s="150">
        <f t="shared" si="46"/>
        <v>0</v>
      </c>
      <c r="BH220" s="150">
        <f t="shared" si="47"/>
        <v>0</v>
      </c>
      <c r="BI220" s="150">
        <f t="shared" si="48"/>
        <v>0</v>
      </c>
      <c r="BJ220" s="15" t="s">
        <v>142</v>
      </c>
      <c r="BK220" s="150">
        <f t="shared" si="49"/>
        <v>0</v>
      </c>
      <c r="BL220" s="15" t="s">
        <v>171</v>
      </c>
      <c r="BM220" s="149" t="s">
        <v>816</v>
      </c>
    </row>
    <row r="221" spans="2:65" s="11" customFormat="1" ht="22.8" customHeight="1">
      <c r="B221" s="125"/>
      <c r="D221" s="126" t="s">
        <v>78</v>
      </c>
      <c r="E221" s="135" t="s">
        <v>436</v>
      </c>
      <c r="F221" s="135" t="s">
        <v>817</v>
      </c>
      <c r="I221" s="128"/>
      <c r="J221" s="136">
        <f>BK221</f>
        <v>0</v>
      </c>
      <c r="L221" s="125"/>
      <c r="M221" s="130"/>
      <c r="P221" s="131">
        <f>SUM(P222:P223)</f>
        <v>0</v>
      </c>
      <c r="R221" s="131">
        <f>SUM(R222:R223)</f>
        <v>9.0000000000000006E-5</v>
      </c>
      <c r="T221" s="132">
        <f>SUM(T222:T223)</f>
        <v>0</v>
      </c>
      <c r="AR221" s="126" t="s">
        <v>142</v>
      </c>
      <c r="AT221" s="133" t="s">
        <v>78</v>
      </c>
      <c r="AU221" s="133" t="s">
        <v>87</v>
      </c>
      <c r="AY221" s="126" t="s">
        <v>134</v>
      </c>
      <c r="BK221" s="134">
        <f>SUM(BK222:BK223)</f>
        <v>0</v>
      </c>
    </row>
    <row r="222" spans="2:65" s="1" customFormat="1" ht="24.15" customHeight="1">
      <c r="B222" s="30"/>
      <c r="C222" s="137" t="s">
        <v>683</v>
      </c>
      <c r="D222" s="137" t="s">
        <v>137</v>
      </c>
      <c r="E222" s="138" t="s">
        <v>818</v>
      </c>
      <c r="F222" s="139" t="s">
        <v>819</v>
      </c>
      <c r="G222" s="140" t="s">
        <v>525</v>
      </c>
      <c r="H222" s="141">
        <v>1</v>
      </c>
      <c r="I222" s="142"/>
      <c r="J222" s="143">
        <f>ROUND(I222*H222,2)</f>
        <v>0</v>
      </c>
      <c r="K222" s="144"/>
      <c r="L222" s="30"/>
      <c r="M222" s="145" t="s">
        <v>1</v>
      </c>
      <c r="N222" s="146" t="s">
        <v>45</v>
      </c>
      <c r="P222" s="147">
        <f>O222*H222</f>
        <v>0</v>
      </c>
      <c r="Q222" s="147">
        <v>9.0000000000000006E-5</v>
      </c>
      <c r="R222" s="147">
        <f>Q222*H222</f>
        <v>9.0000000000000006E-5</v>
      </c>
      <c r="S222" s="147">
        <v>0</v>
      </c>
      <c r="T222" s="148">
        <f>S222*H222</f>
        <v>0</v>
      </c>
      <c r="AR222" s="149" t="s">
        <v>171</v>
      </c>
      <c r="AT222" s="149" t="s">
        <v>137</v>
      </c>
      <c r="AU222" s="149" t="s">
        <v>142</v>
      </c>
      <c r="AY222" s="15" t="s">
        <v>134</v>
      </c>
      <c r="BE222" s="150">
        <f>IF(N222="základná",J222,0)</f>
        <v>0</v>
      </c>
      <c r="BF222" s="150">
        <f>IF(N222="znížená",J222,0)</f>
        <v>0</v>
      </c>
      <c r="BG222" s="150">
        <f>IF(N222="zákl. prenesená",J222,0)</f>
        <v>0</v>
      </c>
      <c r="BH222" s="150">
        <f>IF(N222="zníž. prenesená",J222,0)</f>
        <v>0</v>
      </c>
      <c r="BI222" s="150">
        <f>IF(N222="nulová",J222,0)</f>
        <v>0</v>
      </c>
      <c r="BJ222" s="15" t="s">
        <v>142</v>
      </c>
      <c r="BK222" s="150">
        <f>ROUND(I222*H222,2)</f>
        <v>0</v>
      </c>
      <c r="BL222" s="15" t="s">
        <v>171</v>
      </c>
      <c r="BM222" s="149" t="s">
        <v>820</v>
      </c>
    </row>
    <row r="223" spans="2:65" s="1" customFormat="1" ht="24.15" customHeight="1">
      <c r="B223" s="30"/>
      <c r="C223" s="166" t="s">
        <v>821</v>
      </c>
      <c r="D223" s="166" t="s">
        <v>258</v>
      </c>
      <c r="E223" s="167" t="s">
        <v>822</v>
      </c>
      <c r="F223" s="168" t="s">
        <v>823</v>
      </c>
      <c r="G223" s="169" t="s">
        <v>525</v>
      </c>
      <c r="H223" s="170">
        <v>1</v>
      </c>
      <c r="I223" s="171"/>
      <c r="J223" s="172">
        <f>ROUND(I223*H223,2)</f>
        <v>0</v>
      </c>
      <c r="K223" s="173"/>
      <c r="L223" s="174"/>
      <c r="M223" s="175" t="s">
        <v>1</v>
      </c>
      <c r="N223" s="176" t="s">
        <v>45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211</v>
      </c>
      <c r="AT223" s="149" t="s">
        <v>258</v>
      </c>
      <c r="AU223" s="149" t="s">
        <v>142</v>
      </c>
      <c r="AY223" s="15" t="s">
        <v>134</v>
      </c>
      <c r="BE223" s="150">
        <f>IF(N223="základná",J223,0)</f>
        <v>0</v>
      </c>
      <c r="BF223" s="150">
        <f>IF(N223="znížená",J223,0)</f>
        <v>0</v>
      </c>
      <c r="BG223" s="150">
        <f>IF(N223="zákl. prenesená",J223,0)</f>
        <v>0</v>
      </c>
      <c r="BH223" s="150">
        <f>IF(N223="zníž. prenesená",J223,0)</f>
        <v>0</v>
      </c>
      <c r="BI223" s="150">
        <f>IF(N223="nulová",J223,0)</f>
        <v>0</v>
      </c>
      <c r="BJ223" s="15" t="s">
        <v>142</v>
      </c>
      <c r="BK223" s="150">
        <f>ROUND(I223*H223,2)</f>
        <v>0</v>
      </c>
      <c r="BL223" s="15" t="s">
        <v>171</v>
      </c>
      <c r="BM223" s="149" t="s">
        <v>824</v>
      </c>
    </row>
    <row r="224" spans="2:65" s="11" customFormat="1" ht="25.95" customHeight="1">
      <c r="B224" s="125"/>
      <c r="D224" s="126" t="s">
        <v>78</v>
      </c>
      <c r="E224" s="127" t="s">
        <v>270</v>
      </c>
      <c r="F224" s="127" t="s">
        <v>571</v>
      </c>
      <c r="I224" s="128"/>
      <c r="J224" s="129">
        <f>BK224</f>
        <v>0</v>
      </c>
      <c r="L224" s="125"/>
      <c r="M224" s="130"/>
      <c r="P224" s="131">
        <f>P225</f>
        <v>0</v>
      </c>
      <c r="R224" s="131">
        <f>R225</f>
        <v>0</v>
      </c>
      <c r="T224" s="132">
        <f>T225</f>
        <v>73</v>
      </c>
      <c r="AR224" s="126" t="s">
        <v>87</v>
      </c>
      <c r="AT224" s="133" t="s">
        <v>78</v>
      </c>
      <c r="AU224" s="133" t="s">
        <v>79</v>
      </c>
      <c r="AY224" s="126" t="s">
        <v>134</v>
      </c>
      <c r="BK224" s="134">
        <f>BK225</f>
        <v>0</v>
      </c>
    </row>
    <row r="225" spans="2:65" s="11" customFormat="1" ht="22.8" customHeight="1">
      <c r="B225" s="125"/>
      <c r="D225" s="126" t="s">
        <v>78</v>
      </c>
      <c r="E225" s="135" t="s">
        <v>79</v>
      </c>
      <c r="F225" s="135" t="s">
        <v>572</v>
      </c>
      <c r="I225" s="128"/>
      <c r="J225" s="136">
        <f>BK225</f>
        <v>0</v>
      </c>
      <c r="L225" s="125"/>
      <c r="M225" s="130"/>
      <c r="P225" s="131">
        <f>SUM(P226:P228)</f>
        <v>0</v>
      </c>
      <c r="R225" s="131">
        <f>SUM(R226:R228)</f>
        <v>0</v>
      </c>
      <c r="T225" s="132">
        <f>SUM(T226:T228)</f>
        <v>73</v>
      </c>
      <c r="AR225" s="126" t="s">
        <v>87</v>
      </c>
      <c r="AT225" s="133" t="s">
        <v>78</v>
      </c>
      <c r="AU225" s="133" t="s">
        <v>87</v>
      </c>
      <c r="AY225" s="126" t="s">
        <v>134</v>
      </c>
      <c r="BK225" s="134">
        <f>SUM(BK226:BK228)</f>
        <v>0</v>
      </c>
    </row>
    <row r="226" spans="2:65" s="1" customFormat="1" ht="16.5" customHeight="1">
      <c r="B226" s="30"/>
      <c r="C226" s="137" t="s">
        <v>686</v>
      </c>
      <c r="D226" s="137" t="s">
        <v>137</v>
      </c>
      <c r="E226" s="138" t="s">
        <v>166</v>
      </c>
      <c r="F226" s="139" t="s">
        <v>825</v>
      </c>
      <c r="G226" s="140" t="s">
        <v>310</v>
      </c>
      <c r="H226" s="141">
        <v>1</v>
      </c>
      <c r="I226" s="142"/>
      <c r="J226" s="143">
        <f>ROUND(I226*H226,2)</f>
        <v>0</v>
      </c>
      <c r="K226" s="144"/>
      <c r="L226" s="30"/>
      <c r="M226" s="145" t="s">
        <v>1</v>
      </c>
      <c r="N226" s="146" t="s">
        <v>45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141</v>
      </c>
      <c r="AT226" s="149" t="s">
        <v>137</v>
      </c>
      <c r="AU226" s="149" t="s">
        <v>142</v>
      </c>
      <c r="AY226" s="15" t="s">
        <v>134</v>
      </c>
      <c r="BE226" s="150">
        <f>IF(N226="základná",J226,0)</f>
        <v>0</v>
      </c>
      <c r="BF226" s="150">
        <f>IF(N226="znížená",J226,0)</f>
        <v>0</v>
      </c>
      <c r="BG226" s="150">
        <f>IF(N226="zákl. prenesená",J226,0)</f>
        <v>0</v>
      </c>
      <c r="BH226" s="150">
        <f>IF(N226="zníž. prenesená",J226,0)</f>
        <v>0</v>
      </c>
      <c r="BI226" s="150">
        <f>IF(N226="nulová",J226,0)</f>
        <v>0</v>
      </c>
      <c r="BJ226" s="15" t="s">
        <v>142</v>
      </c>
      <c r="BK226" s="150">
        <f>ROUND(I226*H226,2)</f>
        <v>0</v>
      </c>
      <c r="BL226" s="15" t="s">
        <v>141</v>
      </c>
      <c r="BM226" s="149" t="s">
        <v>826</v>
      </c>
    </row>
    <row r="227" spans="2:65" s="1" customFormat="1" ht="16.5" customHeight="1">
      <c r="B227" s="30"/>
      <c r="C227" s="137" t="s">
        <v>827</v>
      </c>
      <c r="D227" s="137" t="s">
        <v>137</v>
      </c>
      <c r="E227" s="138" t="s">
        <v>354</v>
      </c>
      <c r="F227" s="139" t="s">
        <v>828</v>
      </c>
      <c r="G227" s="140" t="s">
        <v>327</v>
      </c>
      <c r="H227" s="141">
        <v>72</v>
      </c>
      <c r="I227" s="142"/>
      <c r="J227" s="143">
        <f>ROUND(I227*H227,2)</f>
        <v>0</v>
      </c>
      <c r="K227" s="144"/>
      <c r="L227" s="30"/>
      <c r="M227" s="145" t="s">
        <v>1</v>
      </c>
      <c r="N227" s="146" t="s">
        <v>45</v>
      </c>
      <c r="P227" s="147">
        <f>O227*H227</f>
        <v>0</v>
      </c>
      <c r="Q227" s="147">
        <v>0</v>
      </c>
      <c r="R227" s="147">
        <f>Q227*H227</f>
        <v>0</v>
      </c>
      <c r="S227" s="147">
        <v>1</v>
      </c>
      <c r="T227" s="148">
        <f>S227*H227</f>
        <v>72</v>
      </c>
      <c r="AR227" s="149" t="s">
        <v>141</v>
      </c>
      <c r="AT227" s="149" t="s">
        <v>137</v>
      </c>
      <c r="AU227" s="149" t="s">
        <v>142</v>
      </c>
      <c r="AY227" s="15" t="s">
        <v>134</v>
      </c>
      <c r="BE227" s="150">
        <f>IF(N227="základná",J227,0)</f>
        <v>0</v>
      </c>
      <c r="BF227" s="150">
        <f>IF(N227="znížená",J227,0)</f>
        <v>0</v>
      </c>
      <c r="BG227" s="150">
        <f>IF(N227="zákl. prenesená",J227,0)</f>
        <v>0</v>
      </c>
      <c r="BH227" s="150">
        <f>IF(N227="zníž. prenesená",J227,0)</f>
        <v>0</v>
      </c>
      <c r="BI227" s="150">
        <f>IF(N227="nulová",J227,0)</f>
        <v>0</v>
      </c>
      <c r="BJ227" s="15" t="s">
        <v>142</v>
      </c>
      <c r="BK227" s="150">
        <f>ROUND(I227*H227,2)</f>
        <v>0</v>
      </c>
      <c r="BL227" s="15" t="s">
        <v>141</v>
      </c>
      <c r="BM227" s="149" t="s">
        <v>829</v>
      </c>
    </row>
    <row r="228" spans="2:65" s="1" customFormat="1" ht="21.75" customHeight="1">
      <c r="B228" s="30"/>
      <c r="C228" s="137" t="s">
        <v>689</v>
      </c>
      <c r="D228" s="137" t="s">
        <v>137</v>
      </c>
      <c r="E228" s="138" t="s">
        <v>239</v>
      </c>
      <c r="F228" s="139" t="s">
        <v>830</v>
      </c>
      <c r="G228" s="140" t="s">
        <v>555</v>
      </c>
      <c r="H228" s="141">
        <v>1</v>
      </c>
      <c r="I228" s="142"/>
      <c r="J228" s="143">
        <f>ROUND(I228*H228,2)</f>
        <v>0</v>
      </c>
      <c r="K228" s="144"/>
      <c r="L228" s="30"/>
      <c r="M228" s="178" t="s">
        <v>1</v>
      </c>
      <c r="N228" s="179" t="s">
        <v>45</v>
      </c>
      <c r="O228" s="180"/>
      <c r="P228" s="181">
        <f>O228*H228</f>
        <v>0</v>
      </c>
      <c r="Q228" s="181">
        <v>0</v>
      </c>
      <c r="R228" s="181">
        <f>Q228*H228</f>
        <v>0</v>
      </c>
      <c r="S228" s="181">
        <v>1</v>
      </c>
      <c r="T228" s="182">
        <f>S228*H228</f>
        <v>1</v>
      </c>
      <c r="AR228" s="149" t="s">
        <v>141</v>
      </c>
      <c r="AT228" s="149" t="s">
        <v>137</v>
      </c>
      <c r="AU228" s="149" t="s">
        <v>142</v>
      </c>
      <c r="AY228" s="15" t="s">
        <v>134</v>
      </c>
      <c r="BE228" s="150">
        <f>IF(N228="základná",J228,0)</f>
        <v>0</v>
      </c>
      <c r="BF228" s="150">
        <f>IF(N228="znížená",J228,0)</f>
        <v>0</v>
      </c>
      <c r="BG228" s="150">
        <f>IF(N228="zákl. prenesená",J228,0)</f>
        <v>0</v>
      </c>
      <c r="BH228" s="150">
        <f>IF(N228="zníž. prenesená",J228,0)</f>
        <v>0</v>
      </c>
      <c r="BI228" s="150">
        <f>IF(N228="nulová",J228,0)</f>
        <v>0</v>
      </c>
      <c r="BJ228" s="15" t="s">
        <v>142</v>
      </c>
      <c r="BK228" s="150">
        <f>ROUND(I228*H228,2)</f>
        <v>0</v>
      </c>
      <c r="BL228" s="15" t="s">
        <v>141</v>
      </c>
      <c r="BM228" s="149" t="s">
        <v>831</v>
      </c>
    </row>
    <row r="229" spans="2:65" s="1" customFormat="1" ht="6.9" customHeight="1">
      <c r="B229" s="45"/>
      <c r="C229" s="46"/>
      <c r="D229" s="46"/>
      <c r="E229" s="46"/>
      <c r="F229" s="46"/>
      <c r="G229" s="46"/>
      <c r="H229" s="46"/>
      <c r="I229" s="46"/>
      <c r="J229" s="46"/>
      <c r="K229" s="46"/>
      <c r="L229" s="30"/>
    </row>
  </sheetData>
  <sheetProtection algorithmName="SHA-512" hashValue="2KAZS48d/ZdiKQc4dAUJrtlYCn2Yx0IP8m9RDu1DZ0fUbWjZ6pz7p933e8WGQSsDJ889MTF18VFrq4YkZGS/qA==" saltValue="DTMvdn8ZyRDeMhglxQWXgQJd/oPexBQx5YAhYD3bsOf3ClZngHDVpaDG+CqvaeQWIoZjJZgecEFlrfKeVyryRw==" spinCount="100000" sheet="1" objects="1" scenarios="1" formatColumns="0" formatRows="0" autoFilter="0"/>
  <autoFilter ref="C130:K228" xr:uid="{00000000-0009-0000-0000-000006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 01 - Zateplenie fasády</vt:lpstr>
      <vt:lpstr>SO 02 - Zateplenie ploche...</vt:lpstr>
      <vt:lpstr>SO 03 - Zateplenie stropu</vt:lpstr>
      <vt:lpstr>SO 04 - Výmena okien</vt:lpstr>
      <vt:lpstr>SO 05 - Zdravotechnika - ...</vt:lpstr>
      <vt:lpstr>SO 06 - Vykurovanie</vt:lpstr>
      <vt:lpstr>'Rekapitulácia stavby'!Názvy_tlače</vt:lpstr>
      <vt:lpstr>'SO 01 - Zateplenie fasády'!Názvy_tlače</vt:lpstr>
      <vt:lpstr>'SO 02 - Zateplenie ploche...'!Názvy_tlače</vt:lpstr>
      <vt:lpstr>'SO 03 - Zateplenie stropu'!Názvy_tlače</vt:lpstr>
      <vt:lpstr>'SO 04 - Výmena okien'!Názvy_tlače</vt:lpstr>
      <vt:lpstr>'SO 05 - Zdravotechnika - ...'!Názvy_tlače</vt:lpstr>
      <vt:lpstr>'SO 06 - Vykurovanie'!Názvy_tlače</vt:lpstr>
      <vt:lpstr>'Rekapitulácia stavby'!Oblasť_tlače</vt:lpstr>
      <vt:lpstr>'SO 01 - Zateplenie fasády'!Oblasť_tlače</vt:lpstr>
      <vt:lpstr>'SO 02 - Zateplenie ploche...'!Oblasť_tlače</vt:lpstr>
      <vt:lpstr>'SO 03 - Zateplenie stropu'!Oblasť_tlače</vt:lpstr>
      <vt:lpstr>'SO 04 - Výmena okien'!Oblasť_tlače</vt:lpstr>
      <vt:lpstr>'SO 05 - Zdravotechnika - ...'!Oblasť_tlače</vt:lpstr>
      <vt:lpstr>'SO 06 - Vykurovanie'!Oblasť_tlače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ACER\User</dc:creator>
  <cp:lastModifiedBy>User</cp:lastModifiedBy>
  <dcterms:created xsi:type="dcterms:W3CDTF">2023-01-13T13:43:22Z</dcterms:created>
  <dcterms:modified xsi:type="dcterms:W3CDTF">2023-01-13T13:49:08Z</dcterms:modified>
</cp:coreProperties>
</file>