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CenkrosData\Export\"/>
    </mc:Choice>
  </mc:AlternateContent>
  <bookViews>
    <workbookView xWindow="0" yWindow="0" windowWidth="0" windowHeight="0"/>
  </bookViews>
  <sheets>
    <sheet name="Rekapitulácia stavby" sheetId="1" r:id="rId1"/>
    <sheet name="01-01-01 - Búracie práce" sheetId="2" r:id="rId2"/>
    <sheet name="01-01-02 - Navrhovaný stav" sheetId="3" r:id="rId3"/>
    <sheet name="01-01-03 - PSV, stolárske..." sheetId="4" r:id="rId4"/>
    <sheet name="01-01-04 - Výplne otvorov" sheetId="5" r:id="rId5"/>
    <sheet name="01-01-05 - Lešenie, čistenie" sheetId="6" r:id="rId6"/>
    <sheet name="02-c - Zdravotechnika" sheetId="7" r:id="rId7"/>
    <sheet name="02-d - Vykurovanie" sheetId="8" r:id="rId8"/>
    <sheet name="02-e - Elektroinštalácie" sheetId="9" r:id="rId9"/>
    <sheet name="02-f - Vzduchotechnika" sheetId="10" r:id="rId10"/>
    <sheet name="02-h - Chladenie" sheetId="11" r:id="rId11"/>
    <sheet name="Zoznam figúr" sheetId="12" r:id="rId12"/>
  </sheets>
  <definedNames>
    <definedName name="_xlnm.Print_Area" localSheetId="0">'Rekapitulácia stavby'!$D$4:$AO$76,'Rekapitulácia stavby'!$C$82:$AQ$114</definedName>
    <definedName name="_xlnm.Print_Titles" localSheetId="0">'Rekapitulácia stavby'!$92:$92</definedName>
    <definedName name="_xlnm._FilterDatabase" localSheetId="1" hidden="1">'01-01-01 - Búracie práce'!$C$145:$K$272</definedName>
    <definedName name="_xlnm.Print_Area" localSheetId="1">'01-01-01 - Búracie práce'!$C$4:$J$76,'01-01-01 - Búracie práce'!$C$82:$J$123,'01-01-01 - Búracie práce'!$C$129:$J$272</definedName>
    <definedName name="_xlnm.Print_Titles" localSheetId="1">'01-01-01 - Búracie práce'!$145:$145</definedName>
    <definedName name="_xlnm._FilterDatabase" localSheetId="2" hidden="1">'01-01-02 - Navrhovaný stav'!$C$148:$K$276</definedName>
    <definedName name="_xlnm.Print_Area" localSheetId="2">'01-01-02 - Navrhovaný stav'!$C$4:$J$76,'01-01-02 - Navrhovaný stav'!$C$82:$J$126,'01-01-02 - Navrhovaný stav'!$C$132:$J$276</definedName>
    <definedName name="_xlnm.Print_Titles" localSheetId="2">'01-01-02 - Navrhovaný stav'!$148:$148</definedName>
    <definedName name="_xlnm._FilterDatabase" localSheetId="3" hidden="1">'01-01-03 - PSV, stolárske...'!$C$138:$K$168</definedName>
    <definedName name="_xlnm.Print_Area" localSheetId="3">'01-01-03 - PSV, stolárske...'!$C$4:$J$76,'01-01-03 - PSV, stolárske...'!$C$82:$J$116,'01-01-03 - PSV, stolárske...'!$C$122:$J$168</definedName>
    <definedName name="_xlnm.Print_Titles" localSheetId="3">'01-01-03 - PSV, stolárske...'!$138:$138</definedName>
    <definedName name="_xlnm._FilterDatabase" localSheetId="4" hidden="1">'01-01-04 - Výplne otvorov'!$C$138:$K$162</definedName>
    <definedName name="_xlnm.Print_Area" localSheetId="4">'01-01-04 - Výplne otvorov'!$C$4:$J$76,'01-01-04 - Výplne otvorov'!$C$82:$J$116,'01-01-04 - Výplne otvorov'!$C$122:$J$162</definedName>
    <definedName name="_xlnm.Print_Titles" localSheetId="4">'01-01-04 - Výplne otvorov'!$138:$138</definedName>
    <definedName name="_xlnm._FilterDatabase" localSheetId="5" hidden="1">'01-01-05 - Lešenie, čistenie'!$C$139:$K$160</definedName>
    <definedName name="_xlnm.Print_Area" localSheetId="5">'01-01-05 - Lešenie, čistenie'!$C$4:$J$76,'01-01-05 - Lešenie, čistenie'!$C$82:$J$117,'01-01-05 - Lešenie, čistenie'!$C$123:$J$160</definedName>
    <definedName name="_xlnm.Print_Titles" localSheetId="5">'01-01-05 - Lešenie, čistenie'!$139:$139</definedName>
    <definedName name="_xlnm._FilterDatabase" localSheetId="6" hidden="1">'02-c - Zdravotechnika'!$C$140:$K$262</definedName>
    <definedName name="_xlnm.Print_Area" localSheetId="6">'02-c - Zdravotechnika'!$C$4:$J$76,'02-c - Zdravotechnika'!$C$82:$J$120,'02-c - Zdravotechnika'!$C$126:$J$262</definedName>
    <definedName name="_xlnm.Print_Titles" localSheetId="6">'02-c - Zdravotechnika'!$140:$140</definedName>
    <definedName name="_xlnm._FilterDatabase" localSheetId="7" hidden="1">'02-d - Vykurovanie'!$C$133:$K$168</definedName>
    <definedName name="_xlnm.Print_Area" localSheetId="7">'02-d - Vykurovanie'!$C$4:$J$76,'02-d - Vykurovanie'!$C$82:$J$113,'02-d - Vykurovanie'!$C$119:$J$168</definedName>
    <definedName name="_xlnm.Print_Titles" localSheetId="7">'02-d - Vykurovanie'!$133:$133</definedName>
    <definedName name="_xlnm._FilterDatabase" localSheetId="8" hidden="1">'02-e - Elektroinštalácie'!$C$137:$K$288</definedName>
    <definedName name="_xlnm.Print_Area" localSheetId="8">'02-e - Elektroinštalácie'!$C$4:$J$76,'02-e - Elektroinštalácie'!$C$82:$J$117,'02-e - Elektroinštalácie'!$C$123:$J$288</definedName>
    <definedName name="_xlnm.Print_Titles" localSheetId="8">'02-e - Elektroinštalácie'!$137:$137</definedName>
    <definedName name="_xlnm._FilterDatabase" localSheetId="9" hidden="1">'02-f - Vzduchotechnika'!$C$132:$K$188</definedName>
    <definedName name="_xlnm.Print_Area" localSheetId="9">'02-f - Vzduchotechnika'!$C$4:$J$76,'02-f - Vzduchotechnika'!$C$82:$J$112,'02-f - Vzduchotechnika'!$C$118:$J$188</definedName>
    <definedName name="_xlnm.Print_Titles" localSheetId="9">'02-f - Vzduchotechnika'!$132:$132</definedName>
    <definedName name="_xlnm._FilterDatabase" localSheetId="10" hidden="1">'02-h - Chladenie'!$C$135:$K$180</definedName>
    <definedName name="_xlnm.Print_Area" localSheetId="10">'02-h - Chladenie'!$C$4:$J$76,'02-h - Chladenie'!$C$82:$J$115,'02-h - Chladenie'!$C$121:$J$180</definedName>
    <definedName name="_xlnm.Print_Titles" localSheetId="10">'02-h - Chladenie'!$135:$135</definedName>
    <definedName name="_xlnm.Print_Area" localSheetId="11">'Zoznam figúr'!$C$4:$G$54</definedName>
    <definedName name="_xlnm.Print_Titles" localSheetId="11">'Zoznam figúr'!$9:$9</definedName>
  </definedNames>
  <calcPr/>
</workbook>
</file>

<file path=xl/calcChain.xml><?xml version="1.0" encoding="utf-8"?>
<calcChain xmlns="http://schemas.openxmlformats.org/spreadsheetml/2006/main">
  <c i="12" l="1" r="D7"/>
  <c i="11" r="J41"/>
  <c r="J40"/>
  <c i="1" r="AY106"/>
  <c i="11" r="J39"/>
  <c i="1" r="AX106"/>
  <c i="11" r="BI180"/>
  <c r="BH180"/>
  <c r="BG180"/>
  <c r="BE180"/>
  <c r="BK180"/>
  <c r="J180"/>
  <c r="BF180"/>
  <c r="BI179"/>
  <c r="BH179"/>
  <c r="BG179"/>
  <c r="BE179"/>
  <c r="BK179"/>
  <c r="J179"/>
  <c r="BF179"/>
  <c r="BI178"/>
  <c r="BH178"/>
  <c r="BG178"/>
  <c r="BE178"/>
  <c r="BK178"/>
  <c r="J178"/>
  <c r="BF178"/>
  <c r="BI177"/>
  <c r="BH177"/>
  <c r="BG177"/>
  <c r="BE177"/>
  <c r="BK177"/>
  <c r="J177"/>
  <c r="BF177"/>
  <c r="BI176"/>
  <c r="BH176"/>
  <c r="BG176"/>
  <c r="BE176"/>
  <c r="BK176"/>
  <c r="J176"/>
  <c r="BF176"/>
  <c r="BI175"/>
  <c r="BH175"/>
  <c r="BG175"/>
  <c r="BE175"/>
  <c r="BK175"/>
  <c r="J175"/>
  <c r="BF175"/>
  <c r="BI174"/>
  <c r="BH174"/>
  <c r="BG174"/>
  <c r="BE174"/>
  <c r="BK174"/>
  <c r="J174"/>
  <c r="BF174"/>
  <c r="BI173"/>
  <c r="BH173"/>
  <c r="BG173"/>
  <c r="BE173"/>
  <c r="BK173"/>
  <c r="J173"/>
  <c r="BF173"/>
  <c r="BI172"/>
  <c r="BH172"/>
  <c r="BG172"/>
  <c r="BE172"/>
  <c r="BK172"/>
  <c r="J172"/>
  <c r="BF172"/>
  <c r="BI171"/>
  <c r="BH171"/>
  <c r="BG171"/>
  <c r="BE171"/>
  <c r="BK171"/>
  <c r="J171"/>
  <c r="BF171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4"/>
  <c r="BH154"/>
  <c r="BG154"/>
  <c r="BE154"/>
  <c r="T154"/>
  <c r="R154"/>
  <c r="P154"/>
  <c r="BI153"/>
  <c r="BH153"/>
  <c r="BG153"/>
  <c r="BE153"/>
  <c r="T153"/>
  <c r="R153"/>
  <c r="P153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39"/>
  <c r="BH139"/>
  <c r="BG139"/>
  <c r="BE139"/>
  <c r="T139"/>
  <c r="T138"/>
  <c r="R139"/>
  <c r="R138"/>
  <c r="P139"/>
  <c r="P138"/>
  <c r="J133"/>
  <c r="J132"/>
  <c r="F132"/>
  <c r="F130"/>
  <c r="E128"/>
  <c r="BI113"/>
  <c r="BH113"/>
  <c r="BG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BI109"/>
  <c r="BH109"/>
  <c r="BG109"/>
  <c r="BF109"/>
  <c r="BE109"/>
  <c r="BI108"/>
  <c r="BH108"/>
  <c r="BG108"/>
  <c r="BF108"/>
  <c r="BE108"/>
  <c r="J94"/>
  <c r="J93"/>
  <c r="F93"/>
  <c r="F91"/>
  <c r="E89"/>
  <c r="J20"/>
  <c r="E20"/>
  <c r="F133"/>
  <c r="J19"/>
  <c r="J14"/>
  <c r="J91"/>
  <c r="E7"/>
  <c r="E124"/>
  <c i="10" r="J41"/>
  <c r="J40"/>
  <c i="1" r="AY105"/>
  <c i="10" r="J39"/>
  <c i="1" r="AX105"/>
  <c i="10" r="BI188"/>
  <c r="BH188"/>
  <c r="BG188"/>
  <c r="BE188"/>
  <c r="BK188"/>
  <c r="J188"/>
  <c r="BF188"/>
  <c r="BI187"/>
  <c r="BH187"/>
  <c r="BG187"/>
  <c r="BE187"/>
  <c r="BK187"/>
  <c r="J187"/>
  <c r="BF187"/>
  <c r="BI186"/>
  <c r="BH186"/>
  <c r="BG186"/>
  <c r="BE186"/>
  <c r="BK186"/>
  <c r="J186"/>
  <c r="BF186"/>
  <c r="BI185"/>
  <c r="BH185"/>
  <c r="BG185"/>
  <c r="BE185"/>
  <c r="BK185"/>
  <c r="J185"/>
  <c r="BF185"/>
  <c r="BI184"/>
  <c r="BH184"/>
  <c r="BG184"/>
  <c r="BE184"/>
  <c r="BK184"/>
  <c r="J184"/>
  <c r="BF184"/>
  <c r="BI183"/>
  <c r="BH183"/>
  <c r="BG183"/>
  <c r="BE183"/>
  <c r="BK183"/>
  <c r="J183"/>
  <c r="BF183"/>
  <c r="BI182"/>
  <c r="BH182"/>
  <c r="BG182"/>
  <c r="BE182"/>
  <c r="BK182"/>
  <c r="J182"/>
  <c r="BF182"/>
  <c r="BI181"/>
  <c r="BH181"/>
  <c r="BG181"/>
  <c r="BE181"/>
  <c r="BK181"/>
  <c r="J181"/>
  <c r="BF181"/>
  <c r="BI180"/>
  <c r="BH180"/>
  <c r="BG180"/>
  <c r="BE180"/>
  <c r="BK180"/>
  <c r="J180"/>
  <c r="BF180"/>
  <c r="BI179"/>
  <c r="BH179"/>
  <c r="BG179"/>
  <c r="BE179"/>
  <c r="BK179"/>
  <c r="J179"/>
  <c r="BF179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5"/>
  <c r="BH135"/>
  <c r="BG135"/>
  <c r="BE135"/>
  <c r="T135"/>
  <c r="R135"/>
  <c r="P135"/>
  <c r="J130"/>
  <c r="J129"/>
  <c r="F129"/>
  <c r="F127"/>
  <c r="E125"/>
  <c r="BI110"/>
  <c r="BH110"/>
  <c r="BG110"/>
  <c r="BE110"/>
  <c r="BI109"/>
  <c r="BH109"/>
  <c r="BG109"/>
  <c r="BF109"/>
  <c r="BE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J94"/>
  <c r="J93"/>
  <c r="F93"/>
  <c r="F91"/>
  <c r="E89"/>
  <c r="J20"/>
  <c r="E20"/>
  <c r="F130"/>
  <c r="J19"/>
  <c r="J14"/>
  <c r="J91"/>
  <c r="E7"/>
  <c r="E85"/>
  <c i="9" r="J41"/>
  <c r="J40"/>
  <c i="1" r="AY104"/>
  <c i="9" r="J39"/>
  <c i="1" r="AX104"/>
  <c i="9" r="BI288"/>
  <c r="BH288"/>
  <c r="BG288"/>
  <c r="BE288"/>
  <c r="BK288"/>
  <c r="J288"/>
  <c r="BF288"/>
  <c r="BI287"/>
  <c r="BH287"/>
  <c r="BG287"/>
  <c r="BE287"/>
  <c r="BK287"/>
  <c r="J287"/>
  <c r="BF287"/>
  <c r="BI286"/>
  <c r="BH286"/>
  <c r="BG286"/>
  <c r="BE286"/>
  <c r="BK286"/>
  <c r="J286"/>
  <c r="BF286"/>
  <c r="BI285"/>
  <c r="BH285"/>
  <c r="BG285"/>
  <c r="BE285"/>
  <c r="BK285"/>
  <c r="J285"/>
  <c r="BF285"/>
  <c r="BI284"/>
  <c r="BH284"/>
  <c r="BG284"/>
  <c r="BE284"/>
  <c r="BK284"/>
  <c r="J284"/>
  <c r="BF284"/>
  <c r="BI283"/>
  <c r="BH283"/>
  <c r="BG283"/>
  <c r="BE283"/>
  <c r="BK283"/>
  <c r="J283"/>
  <c r="BF283"/>
  <c r="BI282"/>
  <c r="BH282"/>
  <c r="BG282"/>
  <c r="BE282"/>
  <c r="BK282"/>
  <c r="J282"/>
  <c r="BF282"/>
  <c r="BI281"/>
  <c r="BH281"/>
  <c r="BG281"/>
  <c r="BE281"/>
  <c r="BK281"/>
  <c r="J281"/>
  <c r="BF281"/>
  <c r="BI280"/>
  <c r="BH280"/>
  <c r="BG280"/>
  <c r="BE280"/>
  <c r="BK280"/>
  <c r="J280"/>
  <c r="BF280"/>
  <c r="BI279"/>
  <c r="BH279"/>
  <c r="BG279"/>
  <c r="BE279"/>
  <c r="BK279"/>
  <c r="J279"/>
  <c r="BF279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3"/>
  <c r="BH273"/>
  <c r="BG273"/>
  <c r="BE273"/>
  <c r="T273"/>
  <c r="R273"/>
  <c r="P273"/>
  <c r="BI272"/>
  <c r="BH272"/>
  <c r="BG272"/>
  <c r="BE272"/>
  <c r="T272"/>
  <c r="R272"/>
  <c r="P272"/>
  <c r="BI270"/>
  <c r="BH270"/>
  <c r="BG270"/>
  <c r="BE270"/>
  <c r="T270"/>
  <c r="R270"/>
  <c r="P270"/>
  <c r="BI269"/>
  <c r="BH269"/>
  <c r="BG269"/>
  <c r="BE269"/>
  <c r="T269"/>
  <c r="R269"/>
  <c r="P269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J135"/>
  <c r="J134"/>
  <c r="F134"/>
  <c r="F132"/>
  <c r="E130"/>
  <c r="BI115"/>
  <c r="BH115"/>
  <c r="BG115"/>
  <c r="BE115"/>
  <c r="BI114"/>
  <c r="BH114"/>
  <c r="BG114"/>
  <c r="BF114"/>
  <c r="BE114"/>
  <c r="BI113"/>
  <c r="BH113"/>
  <c r="BG113"/>
  <c r="BF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J94"/>
  <c r="J93"/>
  <c r="F93"/>
  <c r="F91"/>
  <c r="E89"/>
  <c r="J20"/>
  <c r="E20"/>
  <c r="F135"/>
  <c r="J19"/>
  <c r="J14"/>
  <c r="J91"/>
  <c r="E7"/>
  <c r="E126"/>
  <c i="8" r="J41"/>
  <c r="J40"/>
  <c i="1" r="AY103"/>
  <c i="8" r="J39"/>
  <c i="1" r="AX103"/>
  <c i="8" r="BI168"/>
  <c r="BH168"/>
  <c r="BG168"/>
  <c r="BE168"/>
  <c r="BK168"/>
  <c r="J168"/>
  <c r="BF168"/>
  <c r="BI167"/>
  <c r="BH167"/>
  <c r="BG167"/>
  <c r="BE167"/>
  <c r="BK167"/>
  <c r="J167"/>
  <c r="BF167"/>
  <c r="BI166"/>
  <c r="BH166"/>
  <c r="BG166"/>
  <c r="BE166"/>
  <c r="BK166"/>
  <c r="J166"/>
  <c r="BF166"/>
  <c r="BI165"/>
  <c r="BH165"/>
  <c r="BG165"/>
  <c r="BE165"/>
  <c r="BK165"/>
  <c r="J165"/>
  <c r="BF165"/>
  <c r="BI164"/>
  <c r="BH164"/>
  <c r="BG164"/>
  <c r="BE164"/>
  <c r="BK164"/>
  <c r="J164"/>
  <c r="BF164"/>
  <c r="BI163"/>
  <c r="BH163"/>
  <c r="BG163"/>
  <c r="BE163"/>
  <c r="BK163"/>
  <c r="J163"/>
  <c r="BF163"/>
  <c r="BI162"/>
  <c r="BH162"/>
  <c r="BG162"/>
  <c r="BE162"/>
  <c r="BK162"/>
  <c r="J162"/>
  <c r="BF162"/>
  <c r="BI161"/>
  <c r="BH161"/>
  <c r="BG161"/>
  <c r="BE161"/>
  <c r="BK161"/>
  <c r="J161"/>
  <c r="BF161"/>
  <c r="BI160"/>
  <c r="BH160"/>
  <c r="BG160"/>
  <c r="BE160"/>
  <c r="BK160"/>
  <c r="J160"/>
  <c r="BF160"/>
  <c r="BI159"/>
  <c r="BH159"/>
  <c r="BG159"/>
  <c r="BE159"/>
  <c r="BK159"/>
  <c r="J159"/>
  <c r="BF159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2"/>
  <c r="BH152"/>
  <c r="BG152"/>
  <c r="BE152"/>
  <c r="T152"/>
  <c r="R152"/>
  <c r="P152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J131"/>
  <c r="J130"/>
  <c r="F130"/>
  <c r="F128"/>
  <c r="E126"/>
  <c r="BI111"/>
  <c r="BH111"/>
  <c r="BG111"/>
  <c r="BE111"/>
  <c r="BI110"/>
  <c r="BH110"/>
  <c r="BG110"/>
  <c r="BF110"/>
  <c r="BE110"/>
  <c r="BI109"/>
  <c r="BH109"/>
  <c r="BG109"/>
  <c r="BF109"/>
  <c r="BE109"/>
  <c r="BI108"/>
  <c r="BH108"/>
  <c r="BG108"/>
  <c r="BF108"/>
  <c r="BE108"/>
  <c r="BI107"/>
  <c r="BH107"/>
  <c r="BG107"/>
  <c r="BF107"/>
  <c r="BE107"/>
  <c r="BI106"/>
  <c r="BH106"/>
  <c r="BG106"/>
  <c r="BF106"/>
  <c r="BE106"/>
  <c r="J94"/>
  <c r="J93"/>
  <c r="F93"/>
  <c r="F91"/>
  <c r="E89"/>
  <c r="J20"/>
  <c r="E20"/>
  <c r="F131"/>
  <c r="J19"/>
  <c r="J14"/>
  <c r="J91"/>
  <c r="E7"/>
  <c r="E122"/>
  <c i="7" r="J41"/>
  <c r="J40"/>
  <c i="1" r="AY102"/>
  <c i="7" r="J39"/>
  <c i="1" r="AX102"/>
  <c i="7" r="BI262"/>
  <c r="BH262"/>
  <c r="BG262"/>
  <c r="BE262"/>
  <c r="BK262"/>
  <c r="J262"/>
  <c r="BF262"/>
  <c r="BI261"/>
  <c r="BH261"/>
  <c r="BG261"/>
  <c r="BE261"/>
  <c r="BK261"/>
  <c r="J261"/>
  <c r="BF261"/>
  <c r="BI260"/>
  <c r="BH260"/>
  <c r="BG260"/>
  <c r="BE260"/>
  <c r="BK260"/>
  <c r="J260"/>
  <c r="BF260"/>
  <c r="BI259"/>
  <c r="BH259"/>
  <c r="BG259"/>
  <c r="BE259"/>
  <c r="BK259"/>
  <c r="J259"/>
  <c r="BF259"/>
  <c r="BI258"/>
  <c r="BH258"/>
  <c r="BG258"/>
  <c r="BE258"/>
  <c r="BK258"/>
  <c r="J258"/>
  <c r="BF258"/>
  <c r="BI257"/>
  <c r="BH257"/>
  <c r="BG257"/>
  <c r="BE257"/>
  <c r="BK257"/>
  <c r="J257"/>
  <c r="BF257"/>
  <c r="BI256"/>
  <c r="BH256"/>
  <c r="BG256"/>
  <c r="BE256"/>
  <c r="BK256"/>
  <c r="J256"/>
  <c r="BF256"/>
  <c r="BI255"/>
  <c r="BH255"/>
  <c r="BG255"/>
  <c r="BE255"/>
  <c r="BK255"/>
  <c r="J255"/>
  <c r="BF255"/>
  <c r="BI254"/>
  <c r="BH254"/>
  <c r="BG254"/>
  <c r="BE254"/>
  <c r="BK254"/>
  <c r="J254"/>
  <c r="BF254"/>
  <c r="BI253"/>
  <c r="BH253"/>
  <c r="BG253"/>
  <c r="BE253"/>
  <c r="BK253"/>
  <c r="J253"/>
  <c r="BF253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0"/>
  <c r="BH160"/>
  <c r="BG160"/>
  <c r="BE160"/>
  <c r="T160"/>
  <c r="T159"/>
  <c r="R160"/>
  <c r="R159"/>
  <c r="P160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J138"/>
  <c r="J137"/>
  <c r="F137"/>
  <c r="F135"/>
  <c r="E133"/>
  <c r="BI118"/>
  <c r="BH118"/>
  <c r="BG118"/>
  <c r="BE118"/>
  <c r="BI117"/>
  <c r="BH117"/>
  <c r="BG117"/>
  <c r="BF117"/>
  <c r="BE117"/>
  <c r="BI116"/>
  <c r="BH116"/>
  <c r="BG116"/>
  <c r="BF116"/>
  <c r="BE116"/>
  <c r="BI115"/>
  <c r="BH115"/>
  <c r="BG115"/>
  <c r="BF115"/>
  <c r="BE115"/>
  <c r="BI114"/>
  <c r="BH114"/>
  <c r="BG114"/>
  <c r="BF114"/>
  <c r="BE114"/>
  <c r="BI113"/>
  <c r="BH113"/>
  <c r="BG113"/>
  <c r="BF113"/>
  <c r="BE113"/>
  <c r="J94"/>
  <c r="J93"/>
  <c r="F93"/>
  <c r="F91"/>
  <c r="E89"/>
  <c r="J20"/>
  <c r="E20"/>
  <c r="F138"/>
  <c r="J19"/>
  <c r="J14"/>
  <c r="J135"/>
  <c r="E7"/>
  <c r="E129"/>
  <c i="6" r="J43"/>
  <c r="J42"/>
  <c i="1" r="AY101"/>
  <c i="6" r="J41"/>
  <c i="1" r="AX101"/>
  <c i="6" r="BI160"/>
  <c r="BH160"/>
  <c r="BG160"/>
  <c r="BE160"/>
  <c r="BK160"/>
  <c r="J160"/>
  <c r="BF160"/>
  <c r="BI159"/>
  <c r="BH159"/>
  <c r="BG159"/>
  <c r="BE159"/>
  <c r="BK159"/>
  <c r="J159"/>
  <c r="BF159"/>
  <c r="BI158"/>
  <c r="BH158"/>
  <c r="BG158"/>
  <c r="BE158"/>
  <c r="BK158"/>
  <c r="J158"/>
  <c r="BF158"/>
  <c r="BI157"/>
  <c r="BH157"/>
  <c r="BG157"/>
  <c r="BE157"/>
  <c r="BK157"/>
  <c r="J157"/>
  <c r="BF157"/>
  <c r="BI156"/>
  <c r="BH156"/>
  <c r="BG156"/>
  <c r="BE156"/>
  <c r="BK156"/>
  <c r="J156"/>
  <c r="BF156"/>
  <c r="BI155"/>
  <c r="BH155"/>
  <c r="BG155"/>
  <c r="BE155"/>
  <c r="BK155"/>
  <c r="J155"/>
  <c r="BF155"/>
  <c r="BI154"/>
  <c r="BH154"/>
  <c r="BG154"/>
  <c r="BE154"/>
  <c r="BK154"/>
  <c r="J154"/>
  <c r="BF154"/>
  <c r="BI153"/>
  <c r="BH153"/>
  <c r="BG153"/>
  <c r="BE153"/>
  <c r="BK153"/>
  <c r="J153"/>
  <c r="BF153"/>
  <c r="BI152"/>
  <c r="BH152"/>
  <c r="BG152"/>
  <c r="BE152"/>
  <c r="BK152"/>
  <c r="J152"/>
  <c r="BF152"/>
  <c r="BI151"/>
  <c r="BH151"/>
  <c r="BG151"/>
  <c r="BE151"/>
  <c r="BK151"/>
  <c r="J151"/>
  <c r="BF151"/>
  <c r="BI149"/>
  <c r="BH149"/>
  <c r="BG149"/>
  <c r="BE149"/>
  <c r="T149"/>
  <c r="T148"/>
  <c r="T147"/>
  <c r="R149"/>
  <c r="R148"/>
  <c r="R147"/>
  <c r="P149"/>
  <c r="P148"/>
  <c r="P147"/>
  <c r="BI146"/>
  <c r="BH146"/>
  <c r="BG146"/>
  <c r="BE146"/>
  <c r="T146"/>
  <c r="T145"/>
  <c r="R146"/>
  <c r="R145"/>
  <c r="P146"/>
  <c r="P145"/>
  <c r="BI144"/>
  <c r="BH144"/>
  <c r="BG144"/>
  <c r="BE144"/>
  <c r="T144"/>
  <c r="R144"/>
  <c r="P144"/>
  <c r="BI143"/>
  <c r="BH143"/>
  <c r="BG143"/>
  <c r="BE143"/>
  <c r="T143"/>
  <c r="R143"/>
  <c r="P143"/>
  <c r="J137"/>
  <c r="J136"/>
  <c r="F136"/>
  <c r="F134"/>
  <c r="E132"/>
  <c r="BI115"/>
  <c r="BH115"/>
  <c r="BG115"/>
  <c r="BE115"/>
  <c r="BI114"/>
  <c r="BH114"/>
  <c r="BG114"/>
  <c r="BF114"/>
  <c r="BE114"/>
  <c r="BI113"/>
  <c r="BH113"/>
  <c r="BG113"/>
  <c r="BF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J96"/>
  <c r="J95"/>
  <c r="F95"/>
  <c r="F93"/>
  <c r="E91"/>
  <c r="J22"/>
  <c r="E22"/>
  <c r="F137"/>
  <c r="J21"/>
  <c r="J16"/>
  <c r="J134"/>
  <c r="E7"/>
  <c r="E85"/>
  <c i="5" r="J43"/>
  <c r="J42"/>
  <c i="1" r="AY100"/>
  <c i="5" r="J41"/>
  <c i="1" r="AX100"/>
  <c i="5" r="BI162"/>
  <c r="BH162"/>
  <c r="BG162"/>
  <c r="BE162"/>
  <c r="BK162"/>
  <c r="J162"/>
  <c r="BF162"/>
  <c r="BI161"/>
  <c r="BH161"/>
  <c r="BG161"/>
  <c r="BE161"/>
  <c r="BK161"/>
  <c r="J161"/>
  <c r="BF161"/>
  <c r="BI160"/>
  <c r="BH160"/>
  <c r="BG160"/>
  <c r="BE160"/>
  <c r="BK160"/>
  <c r="J160"/>
  <c r="BF160"/>
  <c r="BI159"/>
  <c r="BH159"/>
  <c r="BG159"/>
  <c r="BE159"/>
  <c r="BK159"/>
  <c r="J159"/>
  <c r="BF159"/>
  <c r="BI158"/>
  <c r="BH158"/>
  <c r="BG158"/>
  <c r="BE158"/>
  <c r="BK158"/>
  <c r="J158"/>
  <c r="BF158"/>
  <c r="BI157"/>
  <c r="BH157"/>
  <c r="BG157"/>
  <c r="BE157"/>
  <c r="BK157"/>
  <c r="J157"/>
  <c r="BF157"/>
  <c r="BI156"/>
  <c r="BH156"/>
  <c r="BG156"/>
  <c r="BE156"/>
  <c r="BK156"/>
  <c r="J156"/>
  <c r="BF156"/>
  <c r="BI155"/>
  <c r="BH155"/>
  <c r="BG155"/>
  <c r="BE155"/>
  <c r="BK155"/>
  <c r="J155"/>
  <c r="BF155"/>
  <c r="BI154"/>
  <c r="BH154"/>
  <c r="BG154"/>
  <c r="BE154"/>
  <c r="BK154"/>
  <c r="J154"/>
  <c r="BF154"/>
  <c r="BI153"/>
  <c r="BH153"/>
  <c r="BG153"/>
  <c r="BE153"/>
  <c r="BK153"/>
  <c r="J153"/>
  <c r="BF153"/>
  <c r="BI151"/>
  <c r="BH151"/>
  <c r="BG151"/>
  <c r="BE151"/>
  <c r="T151"/>
  <c r="T150"/>
  <c r="R151"/>
  <c r="R150"/>
  <c r="P151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J136"/>
  <c r="J135"/>
  <c r="F135"/>
  <c r="F133"/>
  <c r="E131"/>
  <c r="BI114"/>
  <c r="BH114"/>
  <c r="BG114"/>
  <c r="BE114"/>
  <c r="BI113"/>
  <c r="BH113"/>
  <c r="BG113"/>
  <c r="BF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BI109"/>
  <c r="BH109"/>
  <c r="BG109"/>
  <c r="BF109"/>
  <c r="BE109"/>
  <c r="J96"/>
  <c r="J95"/>
  <c r="F95"/>
  <c r="F93"/>
  <c r="E91"/>
  <c r="J22"/>
  <c r="E22"/>
  <c r="F96"/>
  <c r="J21"/>
  <c r="J16"/>
  <c r="J133"/>
  <c r="E7"/>
  <c r="E85"/>
  <c i="4" r="J43"/>
  <c r="J42"/>
  <c i="1" r="AY99"/>
  <c i="4" r="J41"/>
  <c i="1" r="AX99"/>
  <c i="4" r="BI168"/>
  <c r="BH168"/>
  <c r="BG168"/>
  <c r="BE168"/>
  <c r="BK168"/>
  <c r="J168"/>
  <c r="BF168"/>
  <c r="BI167"/>
  <c r="BH167"/>
  <c r="BG167"/>
  <c r="BE167"/>
  <c r="BK167"/>
  <c r="J167"/>
  <c r="BF167"/>
  <c r="BI166"/>
  <c r="BH166"/>
  <c r="BG166"/>
  <c r="BE166"/>
  <c r="BK166"/>
  <c r="J166"/>
  <c r="BF166"/>
  <c r="BI165"/>
  <c r="BH165"/>
  <c r="BG165"/>
  <c r="BE165"/>
  <c r="BK165"/>
  <c r="J165"/>
  <c r="BF165"/>
  <c r="BI164"/>
  <c r="BH164"/>
  <c r="BG164"/>
  <c r="BE164"/>
  <c r="BK164"/>
  <c r="J164"/>
  <c r="BF164"/>
  <c r="BI163"/>
  <c r="BH163"/>
  <c r="BG163"/>
  <c r="BE163"/>
  <c r="BK163"/>
  <c r="J163"/>
  <c r="BF163"/>
  <c r="BI162"/>
  <c r="BH162"/>
  <c r="BG162"/>
  <c r="BE162"/>
  <c r="BK162"/>
  <c r="J162"/>
  <c r="BF162"/>
  <c r="BI161"/>
  <c r="BH161"/>
  <c r="BG161"/>
  <c r="BE161"/>
  <c r="BK161"/>
  <c r="J161"/>
  <c r="BF161"/>
  <c r="BI160"/>
  <c r="BH160"/>
  <c r="BG160"/>
  <c r="BE160"/>
  <c r="BK160"/>
  <c r="J160"/>
  <c r="BF160"/>
  <c r="BI159"/>
  <c r="BH159"/>
  <c r="BG159"/>
  <c r="BE159"/>
  <c r="BK159"/>
  <c r="J159"/>
  <c r="BF159"/>
  <c r="BI157"/>
  <c r="BH157"/>
  <c r="BG157"/>
  <c r="BE157"/>
  <c r="T157"/>
  <c r="T156"/>
  <c r="R157"/>
  <c r="R156"/>
  <c r="P157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J136"/>
  <c r="J135"/>
  <c r="F135"/>
  <c r="F133"/>
  <c r="E131"/>
  <c r="BI114"/>
  <c r="BH114"/>
  <c r="BG114"/>
  <c r="BE114"/>
  <c r="BI113"/>
  <c r="BH113"/>
  <c r="BG113"/>
  <c r="BF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BI109"/>
  <c r="BH109"/>
  <c r="BG109"/>
  <c r="BF109"/>
  <c r="BE109"/>
  <c r="J96"/>
  <c r="J95"/>
  <c r="F95"/>
  <c r="F93"/>
  <c r="E91"/>
  <c r="J22"/>
  <c r="E22"/>
  <c r="F136"/>
  <c r="J21"/>
  <c r="J16"/>
  <c r="J93"/>
  <c r="E7"/>
  <c r="E125"/>
  <c i="3" r="J43"/>
  <c r="J42"/>
  <c i="1" r="AY98"/>
  <c i="3" r="J41"/>
  <c i="1" r="AX98"/>
  <c i="3" r="BI276"/>
  <c r="BH276"/>
  <c r="BG276"/>
  <c r="BE276"/>
  <c r="BK276"/>
  <c r="J276"/>
  <c r="BF276"/>
  <c r="BI275"/>
  <c r="BH275"/>
  <c r="BG275"/>
  <c r="BE275"/>
  <c r="BK275"/>
  <c r="J275"/>
  <c r="BF275"/>
  <c r="BI274"/>
  <c r="BH274"/>
  <c r="BG274"/>
  <c r="BE274"/>
  <c r="BK274"/>
  <c r="J274"/>
  <c r="BF274"/>
  <c r="BI273"/>
  <c r="BH273"/>
  <c r="BG273"/>
  <c r="BE273"/>
  <c r="BK273"/>
  <c r="J273"/>
  <c r="BF273"/>
  <c r="BI272"/>
  <c r="BH272"/>
  <c r="BG272"/>
  <c r="BE272"/>
  <c r="BK272"/>
  <c r="J272"/>
  <c r="BF272"/>
  <c r="BI271"/>
  <c r="BH271"/>
  <c r="BG271"/>
  <c r="BE271"/>
  <c r="BK271"/>
  <c r="J271"/>
  <c r="BF271"/>
  <c r="BI270"/>
  <c r="BH270"/>
  <c r="BG270"/>
  <c r="BE270"/>
  <c r="BK270"/>
  <c r="J270"/>
  <c r="BF270"/>
  <c r="BI269"/>
  <c r="BH269"/>
  <c r="BG269"/>
  <c r="BE269"/>
  <c r="BK269"/>
  <c r="J269"/>
  <c r="BF269"/>
  <c r="BI268"/>
  <c r="BH268"/>
  <c r="BG268"/>
  <c r="BE268"/>
  <c r="BK268"/>
  <c r="J268"/>
  <c r="BF268"/>
  <c r="BI267"/>
  <c r="BH267"/>
  <c r="BG267"/>
  <c r="BE267"/>
  <c r="BK267"/>
  <c r="J267"/>
  <c r="BF267"/>
  <c r="BI265"/>
  <c r="BH265"/>
  <c r="BG265"/>
  <c r="BE265"/>
  <c r="T265"/>
  <c r="T264"/>
  <c r="R265"/>
  <c r="R264"/>
  <c r="P265"/>
  <c r="P264"/>
  <c r="BI263"/>
  <c r="BH263"/>
  <c r="BG263"/>
  <c r="BE263"/>
  <c r="T263"/>
  <c r="R263"/>
  <c r="P263"/>
  <c r="BI261"/>
  <c r="BH261"/>
  <c r="BG261"/>
  <c r="BE261"/>
  <c r="T261"/>
  <c r="R261"/>
  <c r="P261"/>
  <c r="BI256"/>
  <c r="BH256"/>
  <c r="BG256"/>
  <c r="BE256"/>
  <c r="T256"/>
  <c r="R256"/>
  <c r="P256"/>
  <c r="BI255"/>
  <c r="BH255"/>
  <c r="BG255"/>
  <c r="BE255"/>
  <c r="T255"/>
  <c r="R255"/>
  <c r="P255"/>
  <c r="BI253"/>
  <c r="BH253"/>
  <c r="BG253"/>
  <c r="BE253"/>
  <c r="T253"/>
  <c r="R253"/>
  <c r="P253"/>
  <c r="BI251"/>
  <c r="BH251"/>
  <c r="BG251"/>
  <c r="BE251"/>
  <c r="T251"/>
  <c r="R251"/>
  <c r="P251"/>
  <c r="BI250"/>
  <c r="BH250"/>
  <c r="BG250"/>
  <c r="BE250"/>
  <c r="T250"/>
  <c r="R250"/>
  <c r="P250"/>
  <c r="BI248"/>
  <c r="BH248"/>
  <c r="BG248"/>
  <c r="BE248"/>
  <c r="T248"/>
  <c r="R248"/>
  <c r="P248"/>
  <c r="BI246"/>
  <c r="BH246"/>
  <c r="BG246"/>
  <c r="BE246"/>
  <c r="T246"/>
  <c r="R246"/>
  <c r="P246"/>
  <c r="BI244"/>
  <c r="BH244"/>
  <c r="BG244"/>
  <c r="BE244"/>
  <c r="T244"/>
  <c r="R244"/>
  <c r="P244"/>
  <c r="BI242"/>
  <c r="BH242"/>
  <c r="BG242"/>
  <c r="BE242"/>
  <c r="T242"/>
  <c r="R242"/>
  <c r="P242"/>
  <c r="BI238"/>
  <c r="BH238"/>
  <c r="BG238"/>
  <c r="BE238"/>
  <c r="T238"/>
  <c r="R238"/>
  <c r="P238"/>
  <c r="BI236"/>
  <c r="BH236"/>
  <c r="BG236"/>
  <c r="BE236"/>
  <c r="T236"/>
  <c r="R236"/>
  <c r="P236"/>
  <c r="BI232"/>
  <c r="BH232"/>
  <c r="BG232"/>
  <c r="BE232"/>
  <c r="T232"/>
  <c r="R232"/>
  <c r="P232"/>
  <c r="BI230"/>
  <c r="BH230"/>
  <c r="BG230"/>
  <c r="BE230"/>
  <c r="T230"/>
  <c r="R230"/>
  <c r="P230"/>
  <c r="BI228"/>
  <c r="BH228"/>
  <c r="BG228"/>
  <c r="BE228"/>
  <c r="T228"/>
  <c r="R228"/>
  <c r="P228"/>
  <c r="BI226"/>
  <c r="BH226"/>
  <c r="BG226"/>
  <c r="BE226"/>
  <c r="T226"/>
  <c r="R226"/>
  <c r="P226"/>
  <c r="BI224"/>
  <c r="BH224"/>
  <c r="BG224"/>
  <c r="BE224"/>
  <c r="T224"/>
  <c r="R224"/>
  <c r="P224"/>
  <c r="BI214"/>
  <c r="BH214"/>
  <c r="BG214"/>
  <c r="BE214"/>
  <c r="T214"/>
  <c r="R214"/>
  <c r="P214"/>
  <c r="BI212"/>
  <c r="BH212"/>
  <c r="BG212"/>
  <c r="BE212"/>
  <c r="T212"/>
  <c r="R212"/>
  <c r="P212"/>
  <c r="BI210"/>
  <c r="BH210"/>
  <c r="BG210"/>
  <c r="BE210"/>
  <c r="T210"/>
  <c r="R210"/>
  <c r="P210"/>
  <c r="BI208"/>
  <c r="BH208"/>
  <c r="BG208"/>
  <c r="BE208"/>
  <c r="T208"/>
  <c r="R208"/>
  <c r="P208"/>
  <c r="BI206"/>
  <c r="BH206"/>
  <c r="BG206"/>
  <c r="BE206"/>
  <c r="T206"/>
  <c r="R206"/>
  <c r="P206"/>
  <c r="BI202"/>
  <c r="BH202"/>
  <c r="BG202"/>
  <c r="BE202"/>
  <c r="T202"/>
  <c r="R202"/>
  <c r="P202"/>
  <c r="BI200"/>
  <c r="BH200"/>
  <c r="BG200"/>
  <c r="BE200"/>
  <c r="T200"/>
  <c r="R200"/>
  <c r="P200"/>
  <c r="BI199"/>
  <c r="BH199"/>
  <c r="BG199"/>
  <c r="BE199"/>
  <c r="T199"/>
  <c r="R199"/>
  <c r="P199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89"/>
  <c r="BH189"/>
  <c r="BG189"/>
  <c r="BE189"/>
  <c r="T189"/>
  <c r="R189"/>
  <c r="P189"/>
  <c r="BI186"/>
  <c r="BH186"/>
  <c r="BG186"/>
  <c r="BE186"/>
  <c r="T186"/>
  <c r="T185"/>
  <c r="R186"/>
  <c r="R185"/>
  <c r="P186"/>
  <c r="P185"/>
  <c r="BI183"/>
  <c r="BH183"/>
  <c r="BG183"/>
  <c r="BE183"/>
  <c r="T183"/>
  <c r="R183"/>
  <c r="P183"/>
  <c r="BI181"/>
  <c r="BH181"/>
  <c r="BG181"/>
  <c r="BE181"/>
  <c r="T181"/>
  <c r="R181"/>
  <c r="P181"/>
  <c r="BI180"/>
  <c r="BH180"/>
  <c r="BG180"/>
  <c r="BE180"/>
  <c r="T180"/>
  <c r="R180"/>
  <c r="P180"/>
  <c r="BI176"/>
  <c r="BH176"/>
  <c r="BG176"/>
  <c r="BE176"/>
  <c r="T176"/>
  <c r="R176"/>
  <c r="P176"/>
  <c r="BI175"/>
  <c r="BH175"/>
  <c r="BG175"/>
  <c r="BE175"/>
  <c r="T175"/>
  <c r="R175"/>
  <c r="P175"/>
  <c r="BI173"/>
  <c r="BH173"/>
  <c r="BG173"/>
  <c r="BE173"/>
  <c r="T173"/>
  <c r="R173"/>
  <c r="P173"/>
  <c r="BI171"/>
  <c r="BH171"/>
  <c r="BG171"/>
  <c r="BE171"/>
  <c r="T171"/>
  <c r="R171"/>
  <c r="P171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J146"/>
  <c r="J145"/>
  <c r="F145"/>
  <c r="F143"/>
  <c r="E141"/>
  <c r="BI124"/>
  <c r="BH124"/>
  <c r="BG124"/>
  <c r="BE124"/>
  <c r="BI123"/>
  <c r="BH123"/>
  <c r="BG123"/>
  <c r="BF123"/>
  <c r="BE123"/>
  <c r="BI122"/>
  <c r="BH122"/>
  <c r="BG122"/>
  <c r="BF122"/>
  <c r="BE122"/>
  <c r="BI121"/>
  <c r="BH121"/>
  <c r="BG121"/>
  <c r="BF121"/>
  <c r="BE121"/>
  <c r="BI120"/>
  <c r="BH120"/>
  <c r="BG120"/>
  <c r="BF120"/>
  <c r="BE120"/>
  <c r="BI119"/>
  <c r="BH119"/>
  <c r="BG119"/>
  <c r="BF119"/>
  <c r="BE119"/>
  <c r="J96"/>
  <c r="J95"/>
  <c r="F95"/>
  <c r="F93"/>
  <c r="E91"/>
  <c r="J22"/>
  <c r="E22"/>
  <c r="F96"/>
  <c r="J21"/>
  <c r="J16"/>
  <c r="J93"/>
  <c r="E7"/>
  <c r="E135"/>
  <c i="2" r="J43"/>
  <c r="J42"/>
  <c i="1" r="AY97"/>
  <c i="2" r="J41"/>
  <c i="1" r="AX97"/>
  <c i="2" r="BI272"/>
  <c r="BH272"/>
  <c r="BG272"/>
  <c r="BE272"/>
  <c r="BK272"/>
  <c r="J272"/>
  <c r="BF272"/>
  <c r="BI271"/>
  <c r="BH271"/>
  <c r="BG271"/>
  <c r="BE271"/>
  <c r="BK271"/>
  <c r="J271"/>
  <c r="BF271"/>
  <c r="BI270"/>
  <c r="BH270"/>
  <c r="BG270"/>
  <c r="BE270"/>
  <c r="BK270"/>
  <c r="J270"/>
  <c r="BF270"/>
  <c r="BI269"/>
  <c r="BH269"/>
  <c r="BG269"/>
  <c r="BE269"/>
  <c r="BK269"/>
  <c r="J269"/>
  <c r="BF269"/>
  <c r="BI268"/>
  <c r="BH268"/>
  <c r="BG268"/>
  <c r="BE268"/>
  <c r="BK268"/>
  <c r="J268"/>
  <c r="BF268"/>
  <c r="BI267"/>
  <c r="BH267"/>
  <c r="BG267"/>
  <c r="BE267"/>
  <c r="BK267"/>
  <c r="J267"/>
  <c r="BF267"/>
  <c r="BI266"/>
  <c r="BH266"/>
  <c r="BG266"/>
  <c r="BE266"/>
  <c r="BK266"/>
  <c r="J266"/>
  <c r="BF266"/>
  <c r="BI265"/>
  <c r="BH265"/>
  <c r="BG265"/>
  <c r="BE265"/>
  <c r="BK265"/>
  <c r="J265"/>
  <c r="BF265"/>
  <c r="BI264"/>
  <c r="BH264"/>
  <c r="BG264"/>
  <c r="BE264"/>
  <c r="BK264"/>
  <c r="J264"/>
  <c r="BF264"/>
  <c r="BI263"/>
  <c r="BH263"/>
  <c r="BG263"/>
  <c r="BE263"/>
  <c r="BK263"/>
  <c r="J263"/>
  <c r="BF263"/>
  <c r="BI261"/>
  <c r="BH261"/>
  <c r="BG261"/>
  <c r="BE261"/>
  <c r="T261"/>
  <c r="T260"/>
  <c r="R261"/>
  <c r="R260"/>
  <c r="P261"/>
  <c r="P260"/>
  <c r="BI258"/>
  <c r="BH258"/>
  <c r="BG258"/>
  <c r="BE258"/>
  <c r="T258"/>
  <c r="T257"/>
  <c r="R258"/>
  <c r="R257"/>
  <c r="P258"/>
  <c r="P257"/>
  <c r="BI254"/>
  <c r="BH254"/>
  <c r="BG254"/>
  <c r="BE254"/>
  <c r="T254"/>
  <c r="R254"/>
  <c r="P254"/>
  <c r="BI251"/>
  <c r="BH251"/>
  <c r="BG251"/>
  <c r="BE251"/>
  <c r="T251"/>
  <c r="R251"/>
  <c r="P251"/>
  <c r="BI249"/>
  <c r="BH249"/>
  <c r="BG249"/>
  <c r="BE249"/>
  <c r="T249"/>
  <c r="R249"/>
  <c r="P249"/>
  <c r="BI246"/>
  <c r="BH246"/>
  <c r="BG246"/>
  <c r="BE246"/>
  <c r="T246"/>
  <c r="R246"/>
  <c r="P246"/>
  <c r="BI244"/>
  <c r="BH244"/>
  <c r="BG244"/>
  <c r="BE244"/>
  <c r="T244"/>
  <c r="R244"/>
  <c r="P244"/>
  <c r="BI242"/>
  <c r="BH242"/>
  <c r="BG242"/>
  <c r="BE242"/>
  <c r="T242"/>
  <c r="R242"/>
  <c r="P242"/>
  <c r="BI240"/>
  <c r="BH240"/>
  <c r="BG240"/>
  <c r="BE240"/>
  <c r="T240"/>
  <c r="R240"/>
  <c r="P240"/>
  <c r="BI238"/>
  <c r="BH238"/>
  <c r="BG238"/>
  <c r="BE238"/>
  <c r="T238"/>
  <c r="R238"/>
  <c r="P238"/>
  <c r="BI236"/>
  <c r="BH236"/>
  <c r="BG236"/>
  <c r="BE236"/>
  <c r="T236"/>
  <c r="R236"/>
  <c r="P236"/>
  <c r="BI232"/>
  <c r="BH232"/>
  <c r="BG232"/>
  <c r="BE232"/>
  <c r="T232"/>
  <c r="T231"/>
  <c r="R232"/>
  <c r="R231"/>
  <c r="P232"/>
  <c r="P231"/>
  <c r="BI229"/>
  <c r="BH229"/>
  <c r="BG229"/>
  <c r="BE229"/>
  <c r="T229"/>
  <c r="T228"/>
  <c r="R229"/>
  <c r="R228"/>
  <c r="P229"/>
  <c r="P228"/>
  <c r="BI226"/>
  <c r="BH226"/>
  <c r="BG226"/>
  <c r="BE226"/>
  <c r="T226"/>
  <c r="T225"/>
  <c r="R226"/>
  <c r="R225"/>
  <c r="P226"/>
  <c r="P225"/>
  <c r="BI223"/>
  <c r="BH223"/>
  <c r="BG223"/>
  <c r="BE223"/>
  <c r="T223"/>
  <c r="T222"/>
  <c r="R223"/>
  <c r="R222"/>
  <c r="P223"/>
  <c r="P222"/>
  <c r="BI221"/>
  <c r="BH221"/>
  <c r="BG221"/>
  <c r="BE221"/>
  <c r="T221"/>
  <c r="R221"/>
  <c r="P221"/>
  <c r="BI220"/>
  <c r="BH220"/>
  <c r="BG220"/>
  <c r="BE220"/>
  <c r="T220"/>
  <c r="R220"/>
  <c r="P220"/>
  <c r="BI218"/>
  <c r="BH218"/>
  <c r="BG218"/>
  <c r="BE218"/>
  <c r="T218"/>
  <c r="R218"/>
  <c r="P218"/>
  <c r="BI217"/>
  <c r="BH217"/>
  <c r="BG217"/>
  <c r="BE217"/>
  <c r="T217"/>
  <c r="R217"/>
  <c r="P217"/>
  <c r="BI215"/>
  <c r="BH215"/>
  <c r="BG215"/>
  <c r="BE215"/>
  <c r="T215"/>
  <c r="R215"/>
  <c r="P215"/>
  <c r="BI214"/>
  <c r="BH214"/>
  <c r="BG214"/>
  <c r="BE214"/>
  <c r="T214"/>
  <c r="R214"/>
  <c r="P214"/>
  <c r="BI211"/>
  <c r="BH211"/>
  <c r="BG211"/>
  <c r="BE211"/>
  <c r="T211"/>
  <c r="R211"/>
  <c r="P211"/>
  <c r="BI209"/>
  <c r="BH209"/>
  <c r="BG209"/>
  <c r="BE209"/>
  <c r="T209"/>
  <c r="R209"/>
  <c r="P209"/>
  <c r="BI207"/>
  <c r="BH207"/>
  <c r="BG207"/>
  <c r="BE207"/>
  <c r="T207"/>
  <c r="R207"/>
  <c r="P207"/>
  <c r="BI205"/>
  <c r="BH205"/>
  <c r="BG205"/>
  <c r="BE205"/>
  <c r="T205"/>
  <c r="R205"/>
  <c r="P205"/>
  <c r="BI202"/>
  <c r="BH202"/>
  <c r="BG202"/>
  <c r="BE202"/>
  <c r="T202"/>
  <c r="R202"/>
  <c r="P202"/>
  <c r="BI199"/>
  <c r="BH199"/>
  <c r="BG199"/>
  <c r="BE199"/>
  <c r="T199"/>
  <c r="R199"/>
  <c r="P199"/>
  <c r="BI197"/>
  <c r="BH197"/>
  <c r="BG197"/>
  <c r="BE197"/>
  <c r="T197"/>
  <c r="R197"/>
  <c r="P197"/>
  <c r="BI195"/>
  <c r="BH195"/>
  <c r="BG195"/>
  <c r="BE195"/>
  <c r="T195"/>
  <c r="R195"/>
  <c r="P195"/>
  <c r="BI193"/>
  <c r="BH193"/>
  <c r="BG193"/>
  <c r="BE193"/>
  <c r="T193"/>
  <c r="R193"/>
  <c r="P193"/>
  <c r="BI190"/>
  <c r="BH190"/>
  <c r="BG190"/>
  <c r="BE190"/>
  <c r="T190"/>
  <c r="R190"/>
  <c r="P190"/>
  <c r="BI186"/>
  <c r="BH186"/>
  <c r="BG186"/>
  <c r="BE186"/>
  <c r="T186"/>
  <c r="R186"/>
  <c r="P186"/>
  <c r="BI181"/>
  <c r="BH181"/>
  <c r="BG181"/>
  <c r="BE181"/>
  <c r="T181"/>
  <c r="R181"/>
  <c r="P181"/>
  <c r="BI178"/>
  <c r="BH178"/>
  <c r="BG178"/>
  <c r="BE178"/>
  <c r="T178"/>
  <c r="R178"/>
  <c r="P178"/>
  <c r="BI175"/>
  <c r="BH175"/>
  <c r="BG175"/>
  <c r="BE175"/>
  <c r="T175"/>
  <c r="R175"/>
  <c r="P175"/>
  <c r="BI172"/>
  <c r="BH172"/>
  <c r="BG172"/>
  <c r="BE172"/>
  <c r="T172"/>
  <c r="R172"/>
  <c r="P172"/>
  <c r="BI169"/>
  <c r="BH169"/>
  <c r="BG169"/>
  <c r="BE169"/>
  <c r="T169"/>
  <c r="R169"/>
  <c r="P169"/>
  <c r="BI166"/>
  <c r="BH166"/>
  <c r="BG166"/>
  <c r="BE166"/>
  <c r="T166"/>
  <c r="R166"/>
  <c r="P166"/>
  <c r="BI161"/>
  <c r="BH161"/>
  <c r="BG161"/>
  <c r="BE161"/>
  <c r="T161"/>
  <c r="R161"/>
  <c r="P161"/>
  <c r="BI160"/>
  <c r="BH160"/>
  <c r="BG160"/>
  <c r="BE160"/>
  <c r="T160"/>
  <c r="R160"/>
  <c r="P160"/>
  <c r="BI155"/>
  <c r="BH155"/>
  <c r="BG155"/>
  <c r="BE155"/>
  <c r="T155"/>
  <c r="R155"/>
  <c r="P155"/>
  <c r="BI152"/>
  <c r="BH152"/>
  <c r="BG152"/>
  <c r="BE152"/>
  <c r="T152"/>
  <c r="R152"/>
  <c r="P152"/>
  <c r="BI149"/>
  <c r="BH149"/>
  <c r="BG149"/>
  <c r="BE149"/>
  <c r="T149"/>
  <c r="R149"/>
  <c r="P149"/>
  <c r="J143"/>
  <c r="J142"/>
  <c r="F142"/>
  <c r="F140"/>
  <c r="E138"/>
  <c r="BI121"/>
  <c r="BH121"/>
  <c r="BG121"/>
  <c r="BE121"/>
  <c r="BI120"/>
  <c r="BH120"/>
  <c r="BG120"/>
  <c r="BF120"/>
  <c r="BE120"/>
  <c r="BI119"/>
  <c r="BH119"/>
  <c r="BG119"/>
  <c r="BF119"/>
  <c r="BE119"/>
  <c r="BI118"/>
  <c r="BH118"/>
  <c r="BG118"/>
  <c r="BF118"/>
  <c r="BE118"/>
  <c r="BI117"/>
  <c r="BH117"/>
  <c r="BG117"/>
  <c r="BF117"/>
  <c r="BE117"/>
  <c r="BI116"/>
  <c r="BH116"/>
  <c r="BG116"/>
  <c r="BF116"/>
  <c r="BE116"/>
  <c r="J96"/>
  <c r="J95"/>
  <c r="F95"/>
  <c r="F93"/>
  <c r="E91"/>
  <c r="J22"/>
  <c r="E22"/>
  <c r="F143"/>
  <c r="J21"/>
  <c r="J16"/>
  <c r="J140"/>
  <c r="E7"/>
  <c r="E132"/>
  <c i="1" r="CK112"/>
  <c r="CJ112"/>
  <c r="CI112"/>
  <c r="CH112"/>
  <c r="CG112"/>
  <c r="CF112"/>
  <c r="BZ112"/>
  <c r="CE112"/>
  <c r="CK111"/>
  <c r="CJ111"/>
  <c r="CI111"/>
  <c r="CH111"/>
  <c r="CG111"/>
  <c r="CF111"/>
  <c r="BZ111"/>
  <c r="CE111"/>
  <c r="CK110"/>
  <c r="CJ110"/>
  <c r="CI110"/>
  <c r="CH110"/>
  <c r="CG110"/>
  <c r="CF110"/>
  <c r="BZ110"/>
  <c r="CE110"/>
  <c r="CK109"/>
  <c r="CJ109"/>
  <c r="CI109"/>
  <c r="CH109"/>
  <c r="CG109"/>
  <c r="CF109"/>
  <c r="BZ109"/>
  <c r="CE109"/>
  <c r="L90"/>
  <c r="AM90"/>
  <c r="AM89"/>
  <c r="L89"/>
  <c r="AM87"/>
  <c r="L87"/>
  <c r="L85"/>
  <c r="L84"/>
  <c i="2" r="BK205"/>
  <c r="J172"/>
  <c r="J169"/>
  <c r="J244"/>
  <c r="J238"/>
  <c r="BK226"/>
  <c r="J214"/>
  <c r="J261"/>
  <c r="BK246"/>
  <c r="BK218"/>
  <c r="BK178"/>
  <c i="3" r="J263"/>
  <c r="J242"/>
  <c r="J206"/>
  <c r="J191"/>
  <c r="BK162"/>
  <c r="BK238"/>
  <c r="J183"/>
  <c r="J164"/>
  <c r="BK265"/>
  <c r="BK214"/>
  <c r="J189"/>
  <c r="BK153"/>
  <c r="J224"/>
  <c r="BK196"/>
  <c r="J238"/>
  <c r="BK202"/>
  <c r="BK170"/>
  <c r="J154"/>
  <c r="BK210"/>
  <c r="J168"/>
  <c i="4" r="BK148"/>
  <c r="J152"/>
  <c r="BK155"/>
  <c r="J144"/>
  <c i="5" r="J143"/>
  <c r="BK143"/>
  <c i="6" r="BK149"/>
  <c r="BK143"/>
  <c i="7" r="BK238"/>
  <c r="J227"/>
  <c r="J217"/>
  <c r="BK211"/>
  <c r="BK201"/>
  <c r="J194"/>
  <c r="J178"/>
  <c r="J163"/>
  <c r="J146"/>
  <c r="BK235"/>
  <c r="J222"/>
  <c r="J212"/>
  <c r="BK205"/>
  <c r="J179"/>
  <c r="BK155"/>
  <c r="BK243"/>
  <c r="BK225"/>
  <c r="J200"/>
  <c r="J190"/>
  <c r="BK146"/>
  <c r="J233"/>
  <c r="J208"/>
  <c r="J181"/>
  <c r="BK166"/>
  <c r="BK153"/>
  <c r="J242"/>
  <c r="BK227"/>
  <c r="J215"/>
  <c r="J201"/>
  <c r="BK185"/>
  <c r="BK174"/>
  <c r="BK157"/>
  <c r="BK147"/>
  <c r="BK165"/>
  <c r="BK149"/>
  <c i="8" r="J146"/>
  <c r="BK149"/>
  <c r="J139"/>
  <c r="J152"/>
  <c r="BK138"/>
  <c i="9" r="J276"/>
  <c r="J255"/>
  <c r="BK245"/>
  <c r="J238"/>
  <c r="J222"/>
  <c r="J204"/>
  <c r="J177"/>
  <c r="J168"/>
  <c r="BK277"/>
  <c r="J264"/>
  <c r="J244"/>
  <c r="J224"/>
  <c r="BK212"/>
  <c r="BK197"/>
  <c r="J184"/>
  <c r="J154"/>
  <c r="BK267"/>
  <c r="J252"/>
  <c r="BK221"/>
  <c r="J210"/>
  <c r="J195"/>
  <c r="BK174"/>
  <c r="J162"/>
  <c r="J142"/>
  <c r="BK265"/>
  <c r="J250"/>
  <c r="BK232"/>
  <c r="BK207"/>
  <c r="J188"/>
  <c r="BK177"/>
  <c r="BK160"/>
  <c r="J190"/>
  <c r="BK166"/>
  <c r="J144"/>
  <c r="BK261"/>
  <c r="J241"/>
  <c r="BK227"/>
  <c r="J218"/>
  <c r="BK199"/>
  <c r="J180"/>
  <c r="BK165"/>
  <c r="BK159"/>
  <c i="10" r="J171"/>
  <c r="BK152"/>
  <c r="BK171"/>
  <c r="BK163"/>
  <c r="J175"/>
  <c r="BK177"/>
  <c r="BK143"/>
  <c r="BK172"/>
  <c r="J163"/>
  <c r="J176"/>
  <c r="BK156"/>
  <c r="BK139"/>
  <c i="11" r="BK168"/>
  <c r="BK158"/>
  <c r="J167"/>
  <c r="BK147"/>
  <c r="J166"/>
  <c r="BK159"/>
  <c r="BK145"/>
  <c r="BK150"/>
  <c i="2" r="J197"/>
  <c r="J251"/>
  <c r="BK238"/>
  <c r="J217"/>
  <c r="BK258"/>
  <c r="J226"/>
  <c r="BK186"/>
  <c i="3" r="J265"/>
  <c r="J236"/>
  <c r="J197"/>
  <c r="BK180"/>
  <c r="BK261"/>
  <c r="J176"/>
  <c r="J153"/>
  <c r="J171"/>
  <c r="BK228"/>
  <c r="BK248"/>
  <c r="J186"/>
  <c r="J255"/>
  <c r="BK189"/>
  <c i="4" r="BK145"/>
  <c r="BK147"/>
  <c r="BK146"/>
  <c i="5" r="BK151"/>
  <c r="BK149"/>
  <c i="6" r="BK146"/>
  <c i="7" r="BK240"/>
  <c r="J219"/>
  <c r="BK209"/>
  <c r="BK197"/>
  <c r="J183"/>
  <c r="J175"/>
  <c r="BK156"/>
  <c r="J243"/>
  <c r="J228"/>
  <c r="BK218"/>
  <c r="BK208"/>
  <c r="J187"/>
  <c r="J167"/>
  <c r="J246"/>
  <c r="J226"/>
  <c r="BK196"/>
  <c r="BK171"/>
  <c r="J239"/>
  <c r="BK202"/>
  <c r="BK167"/>
  <c r="BK145"/>
  <c r="BK236"/>
  <c r="J223"/>
  <c r="J210"/>
  <c r="J197"/>
  <c r="BK183"/>
  <c r="J168"/>
  <c r="J149"/>
  <c r="BK168"/>
  <c r="BK152"/>
  <c i="8" r="BK155"/>
  <c r="J148"/>
  <c i="9" r="BK253"/>
  <c r="J229"/>
  <c r="J216"/>
  <c r="J173"/>
  <c r="J165"/>
  <c r="BK276"/>
  <c r="BK252"/>
  <c r="J242"/>
  <c r="BK219"/>
  <c r="J202"/>
  <c r="BK192"/>
  <c r="BK180"/>
  <c r="J146"/>
  <c r="BK264"/>
  <c r="J249"/>
  <c r="BK208"/>
  <c r="J198"/>
  <c r="BK179"/>
  <c r="J161"/>
  <c r="BK257"/>
  <c r="BK241"/>
  <c r="J203"/>
  <c r="J192"/>
  <c r="BK175"/>
  <c r="BK162"/>
  <c r="BK145"/>
  <c r="BK144"/>
  <c r="BK273"/>
  <c r="J269"/>
  <c r="J259"/>
  <c r="J258"/>
  <c r="BK256"/>
  <c r="BK254"/>
  <c r="BK250"/>
  <c r="BK248"/>
  <c r="BK247"/>
  <c r="BK243"/>
  <c r="BK240"/>
  <c r="BK239"/>
  <c r="BK237"/>
  <c r="BK236"/>
  <c r="J235"/>
  <c r="BK234"/>
  <c r="J231"/>
  <c r="J228"/>
  <c r="J221"/>
  <c r="BK220"/>
  <c r="BK217"/>
  <c r="J213"/>
  <c r="J212"/>
  <c r="BK201"/>
  <c r="J189"/>
  <c r="BK176"/>
  <c r="BK151"/>
  <c r="BK269"/>
  <c r="J256"/>
  <c r="J233"/>
  <c r="BK200"/>
  <c r="J169"/>
  <c r="BK142"/>
  <c i="10" r="J174"/>
  <c r="J158"/>
  <c r="BK173"/>
  <c r="J164"/>
  <c r="BK151"/>
  <c r="BK140"/>
  <c r="BK157"/>
  <c r="BK149"/>
  <c r="BK176"/>
  <c r="J142"/>
  <c r="J169"/>
  <c r="BK144"/>
  <c r="J151"/>
  <c i="11" r="J142"/>
  <c r="BK162"/>
  <c r="BK163"/>
  <c r="BK154"/>
  <c r="J168"/>
  <c r="BK169"/>
  <c r="J150"/>
  <c r="J147"/>
  <c i="2" r="J161"/>
  <c r="BK160"/>
  <c r="J190"/>
  <c r="J160"/>
  <c r="J149"/>
  <c r="J242"/>
  <c r="BK232"/>
  <c r="BK215"/>
  <c r="BK197"/>
  <c r="BK223"/>
  <c r="J218"/>
  <c i="3" r="J261"/>
  <c r="BK232"/>
  <c r="J192"/>
  <c r="J170"/>
  <c r="J232"/>
  <c r="BK181"/>
  <c r="BK159"/>
  <c r="J210"/>
  <c r="J180"/>
  <c r="BK251"/>
  <c r="BK212"/>
  <c r="J250"/>
  <c r="J181"/>
  <c r="J159"/>
  <c r="J248"/>
  <c r="BK197"/>
  <c i="4" r="J154"/>
  <c r="J143"/>
  <c r="BK144"/>
  <c r="BK143"/>
  <c r="BK152"/>
  <c i="5" r="J149"/>
  <c r="J145"/>
  <c r="BK142"/>
  <c i="6" r="J143"/>
  <c i="7" r="J236"/>
  <c r="BK226"/>
  <c r="BK216"/>
  <c r="BK207"/>
  <c r="BK192"/>
  <c r="BK182"/>
  <c r="BK169"/>
  <c r="BK144"/>
  <c r="J230"/>
  <c r="J221"/>
  <c r="J203"/>
  <c r="J172"/>
  <c r="BK154"/>
  <c r="J238"/>
  <c r="BK217"/>
  <c r="J193"/>
  <c r="J145"/>
  <c r="J234"/>
  <c r="J192"/>
  <c r="BK175"/>
  <c r="J251"/>
  <c r="J240"/>
  <c r="BK229"/>
  <c r="J214"/>
  <c r="BK199"/>
  <c r="BK186"/>
  <c r="BK178"/>
  <c r="J155"/>
  <c r="BK172"/>
  <c r="J153"/>
  <c i="8" r="BK156"/>
  <c r="BK157"/>
  <c r="J155"/>
  <c r="J147"/>
  <c i="9" r="J275"/>
  <c r="BK249"/>
  <c r="J240"/>
  <c r="J225"/>
  <c r="BK215"/>
  <c r="J200"/>
  <c r="BK169"/>
  <c r="J143"/>
  <c r="BK262"/>
  <c r="J239"/>
  <c r="BK228"/>
  <c r="BK206"/>
  <c r="J181"/>
  <c r="J159"/>
  <c r="J145"/>
  <c r="BK259"/>
  <c r="BK229"/>
  <c r="J215"/>
  <c r="BK205"/>
  <c r="BK191"/>
  <c r="BK173"/>
  <c r="BK143"/>
  <c r="J260"/>
  <c r="BK238"/>
  <c r="BK216"/>
  <c r="BK189"/>
  <c r="J174"/>
  <c r="BK156"/>
  <c r="BK188"/>
  <c r="J163"/>
  <c r="BK155"/>
  <c r="BK275"/>
  <c r="J262"/>
  <c r="J234"/>
  <c r="BK222"/>
  <c r="J178"/>
  <c r="J164"/>
  <c r="BK141"/>
  <c i="10" r="J167"/>
  <c r="BK141"/>
  <c r="BK161"/>
  <c r="BK148"/>
  <c r="BK138"/>
  <c r="BK160"/>
  <c r="J153"/>
  <c r="J137"/>
  <c r="J152"/>
  <c r="J141"/>
  <c r="J166"/>
  <c r="J148"/>
  <c r="J160"/>
  <c r="J149"/>
  <c i="11" r="J164"/>
  <c r="BK164"/>
  <c r="J148"/>
  <c r="J158"/>
  <c r="BK139"/>
  <c r="BK165"/>
  <c r="BK166"/>
  <c r="J151"/>
  <c r="J161"/>
  <c i="2" r="BK261"/>
  <c r="J223"/>
  <c r="BK221"/>
  <c r="J211"/>
  <c r="BK209"/>
  <c r="BK207"/>
  <c r="J207"/>
  <c r="J205"/>
  <c r="J202"/>
  <c r="BK199"/>
  <c r="BK195"/>
  <c r="J193"/>
  <c r="BK190"/>
  <c r="J186"/>
  <c r="J175"/>
  <c r="BK155"/>
  <c i="1" r="AS96"/>
  <c i="2" r="J181"/>
  <c r="J155"/>
  <c r="BK249"/>
  <c r="BK240"/>
  <c r="J236"/>
  <c r="J229"/>
  <c r="BK214"/>
  <c r="BK181"/>
  <c r="J249"/>
  <c r="J220"/>
  <c r="BK175"/>
  <c i="3" r="J251"/>
  <c r="J202"/>
  <c r="BK183"/>
  <c r="BK157"/>
  <c r="BK253"/>
  <c r="BK192"/>
  <c r="J173"/>
  <c r="BK155"/>
  <c r="J228"/>
  <c r="BK199"/>
  <c r="BK154"/>
  <c r="J214"/>
  <c r="J256"/>
  <c r="BK230"/>
  <c r="BK173"/>
  <c r="J157"/>
  <c r="BK244"/>
  <c r="BK186"/>
  <c i="4" r="J155"/>
  <c r="J142"/>
  <c r="J148"/>
  <c r="BK157"/>
  <c r="BK142"/>
  <c r="J150"/>
  <c i="5" r="BK144"/>
  <c r="BK147"/>
  <c r="J144"/>
  <c i="6" r="BK144"/>
  <c i="7" r="J249"/>
  <c r="J232"/>
  <c r="J220"/>
  <c r="BK215"/>
  <c r="J205"/>
  <c r="J199"/>
  <c r="BK190"/>
  <c r="BK181"/>
  <c r="J174"/>
  <c r="J150"/>
  <c r="BK246"/>
  <c r="BK223"/>
  <c r="BK206"/>
  <c r="J182"/>
  <c r="J158"/>
  <c r="BK251"/>
  <c r="BK230"/>
  <c r="BK219"/>
  <c r="BK194"/>
  <c r="BK184"/>
  <c r="BK247"/>
  <c r="BK228"/>
  <c r="BK203"/>
  <c r="BK179"/>
  <c r="BK164"/>
  <c r="J151"/>
  <c r="BK245"/>
  <c r="BK237"/>
  <c r="BK231"/>
  <c r="BK220"/>
  <c r="J209"/>
  <c r="BK188"/>
  <c r="J171"/>
  <c r="J148"/>
  <c r="BK163"/>
  <c i="8" r="J149"/>
  <c r="BK147"/>
  <c r="BK150"/>
  <c r="J150"/>
  <c r="BK145"/>
  <c r="BK144"/>
  <c i="9" r="BK260"/>
  <c r="J246"/>
  <c r="J230"/>
  <c r="J220"/>
  <c r="J201"/>
  <c r="J172"/>
  <c r="J153"/>
  <c r="J267"/>
  <c r="J247"/>
  <c r="BK235"/>
  <c r="J217"/>
  <c r="J199"/>
  <c r="BK187"/>
  <c r="BK178"/>
  <c r="BK153"/>
  <c r="J266"/>
  <c r="J253"/>
  <c r="BK223"/>
  <c r="J211"/>
  <c r="J196"/>
  <c r="BK186"/>
  <c r="BK172"/>
  <c r="J152"/>
  <c r="J272"/>
  <c r="BK255"/>
  <c r="J236"/>
  <c r="BK211"/>
  <c r="J193"/>
  <c r="J182"/>
  <c r="BK171"/>
  <c r="J157"/>
  <c r="J149"/>
  <c r="BK204"/>
  <c r="J191"/>
  <c r="BK183"/>
  <c r="BK161"/>
  <c r="J156"/>
  <c r="BK146"/>
  <c r="J263"/>
  <c r="J243"/>
  <c r="BK231"/>
  <c r="BK209"/>
  <c r="J197"/>
  <c r="BK168"/>
  <c r="BK163"/>
  <c i="10" r="BK175"/>
  <c r="BK166"/>
  <c r="J140"/>
  <c r="BK167"/>
  <c r="J154"/>
  <c r="BK142"/>
  <c r="J173"/>
  <c r="J156"/>
  <c r="J144"/>
  <c r="J135"/>
  <c r="J147"/>
  <c r="J138"/>
  <c r="BK168"/>
  <c r="J162"/>
  <c r="J161"/>
  <c r="BK153"/>
  <c r="BK137"/>
  <c i="11" r="J165"/>
  <c r="J145"/>
  <c r="J159"/>
  <c r="BK144"/>
  <c r="J162"/>
  <c r="J163"/>
  <c r="BK153"/>
  <c r="BK142"/>
  <c r="J144"/>
  <c i="2" r="BK149"/>
  <c r="BK251"/>
  <c r="BK166"/>
  <c r="BK254"/>
  <c r="J199"/>
  <c r="BK169"/>
  <c r="J166"/>
  <c r="BK242"/>
  <c r="BK236"/>
  <c r="BK229"/>
  <c r="J215"/>
  <c r="BK193"/>
  <c r="J258"/>
  <c r="J221"/>
  <c r="BK217"/>
  <c r="BK172"/>
  <c i="3" r="J253"/>
  <c r="J226"/>
  <c r="J195"/>
  <c r="BK176"/>
  <c r="BK263"/>
  <c r="BK200"/>
  <c r="J175"/>
  <c r="J230"/>
  <c r="BK206"/>
  <c r="BK193"/>
  <c r="BK168"/>
  <c r="BK250"/>
  <c r="BK195"/>
  <c r="BK236"/>
  <c r="J200"/>
  <c r="BK164"/>
  <c r="BK152"/>
  <c r="BK226"/>
  <c r="J166"/>
  <c i="4" r="BK149"/>
  <c r="J149"/>
  <c r="J146"/>
  <c r="BK150"/>
  <c r="J157"/>
  <c i="5" r="J142"/>
  <c r="J151"/>
  <c r="BK148"/>
  <c i="6" r="J149"/>
  <c r="J144"/>
  <c i="7" r="BK239"/>
  <c r="BK224"/>
  <c r="BK214"/>
  <c r="J202"/>
  <c r="BK198"/>
  <c r="J189"/>
  <c r="BK180"/>
  <c r="J164"/>
  <c r="J250"/>
  <c r="J231"/>
  <c r="J216"/>
  <c r="BK210"/>
  <c r="BK193"/>
  <c r="BK173"/>
  <c r="J152"/>
  <c r="BK242"/>
  <c r="J229"/>
  <c r="J218"/>
  <c r="BK195"/>
  <c r="BK187"/>
  <c r="J144"/>
  <c r="J237"/>
  <c r="J206"/>
  <c r="J177"/>
  <c r="J160"/>
  <c r="BK148"/>
  <c r="J247"/>
  <c r="BK234"/>
  <c r="J224"/>
  <c r="J213"/>
  <c r="J196"/>
  <c r="J184"/>
  <c r="J173"/>
  <c r="J154"/>
  <c r="BK177"/>
  <c r="BK160"/>
  <c i="8" r="J157"/>
  <c r="J145"/>
  <c r="J138"/>
  <c r="BK137"/>
  <c r="BK148"/>
  <c r="J144"/>
  <c i="9" r="BK263"/>
  <c r="J254"/>
  <c r="BK242"/>
  <c r="BK224"/>
  <c r="J205"/>
  <c r="J183"/>
  <c r="J171"/>
  <c r="J150"/>
  <c r="BK266"/>
  <c r="J248"/>
  <c r="J237"/>
  <c r="BK225"/>
  <c r="J207"/>
  <c r="BK185"/>
  <c r="J179"/>
  <c r="J155"/>
  <c r="J277"/>
  <c r="J265"/>
  <c r="J227"/>
  <c r="BK214"/>
  <c r="J206"/>
  <c r="BK194"/>
  <c r="BK184"/>
  <c r="BK170"/>
  <c r="J158"/>
  <c r="J141"/>
  <c r="J245"/>
  <c r="J219"/>
  <c r="BK210"/>
  <c r="BK196"/>
  <c r="J187"/>
  <c r="J167"/>
  <c r="BK150"/>
  <c i="2" r="J254"/>
  <c r="BK161"/>
  <c r="BK202"/>
  <c r="J178"/>
  <c r="J152"/>
  <c r="J246"/>
  <c r="J240"/>
  <c r="J232"/>
  <c r="BK211"/>
  <c r="J209"/>
  <c r="BK244"/>
  <c r="BK220"/>
  <c r="J195"/>
  <c r="BK152"/>
  <c i="3" r="J244"/>
  <c r="BK224"/>
  <c r="J193"/>
  <c r="BK175"/>
  <c r="BK256"/>
  <c r="J196"/>
  <c r="BK166"/>
  <c r="BK255"/>
  <c r="BK208"/>
  <c r="BK191"/>
  <c r="J162"/>
  <c r="J246"/>
  <c r="J208"/>
  <c r="BK242"/>
  <c r="J212"/>
  <c r="BK171"/>
  <c r="J155"/>
  <c r="BK246"/>
  <c r="J199"/>
  <c r="J152"/>
  <c i="4" r="J147"/>
  <c r="BK153"/>
  <c r="J145"/>
  <c r="J153"/>
  <c r="BK154"/>
  <c i="5" r="BK145"/>
  <c r="J148"/>
  <c r="J147"/>
  <c i="6" r="J146"/>
  <c i="7" r="BK233"/>
  <c r="J225"/>
  <c r="BK212"/>
  <c r="BK200"/>
  <c r="J185"/>
  <c r="J176"/>
  <c r="J165"/>
  <c r="J147"/>
  <c r="BK241"/>
  <c r="BK213"/>
  <c r="J195"/>
  <c r="J156"/>
  <c r="BK250"/>
  <c r="J235"/>
  <c r="BK221"/>
  <c r="J198"/>
  <c r="J188"/>
  <c r="BK158"/>
  <c r="J245"/>
  <c r="J211"/>
  <c r="J186"/>
  <c r="BK176"/>
  <c r="J157"/>
  <c r="BK249"/>
  <c r="J241"/>
  <c r="BK232"/>
  <c r="BK222"/>
  <c r="J207"/>
  <c r="BK189"/>
  <c r="J180"/>
  <c r="J169"/>
  <c r="BK151"/>
  <c r="J166"/>
  <c r="BK150"/>
  <c i="8" r="BK152"/>
  <c r="BK139"/>
  <c r="J137"/>
  <c r="J156"/>
  <c r="BK146"/>
  <c i="9" r="BK270"/>
  <c r="J257"/>
  <c r="BK244"/>
  <c r="J226"/>
  <c r="BK218"/>
  <c r="BK202"/>
  <c r="J176"/>
  <c r="BK157"/>
  <c r="BK258"/>
  <c r="BK246"/>
  <c r="BK230"/>
  <c r="J214"/>
  <c r="BK195"/>
  <c r="BK182"/>
  <c r="BK167"/>
  <c r="BK149"/>
  <c r="BK272"/>
  <c r="J261"/>
  <c r="BK233"/>
  <c r="BK213"/>
  <c r="BK203"/>
  <c r="J185"/>
  <c r="BK164"/>
  <c r="BK154"/>
  <c r="J270"/>
  <c r="BK251"/>
  <c r="BK226"/>
  <c r="BK198"/>
  <c r="BK190"/>
  <c r="BK181"/>
  <c r="J170"/>
  <c r="J151"/>
  <c r="J209"/>
  <c r="J194"/>
  <c r="J186"/>
  <c r="J175"/>
  <c r="BK158"/>
  <c r="BK152"/>
  <c r="J273"/>
  <c r="J251"/>
  <c r="J232"/>
  <c r="J223"/>
  <c r="J208"/>
  <c r="BK193"/>
  <c r="J166"/>
  <c r="J160"/>
  <c i="10" r="J172"/>
  <c r="J143"/>
  <c r="BK169"/>
  <c r="BK158"/>
  <c r="J145"/>
  <c r="J177"/>
  <c r="BK162"/>
  <c r="BK154"/>
  <c r="J139"/>
  <c r="J168"/>
  <c r="BK145"/>
  <c r="BK174"/>
  <c r="BK164"/>
  <c r="BK135"/>
  <c r="J157"/>
  <c r="BK147"/>
  <c i="11" r="J153"/>
  <c r="J157"/>
  <c r="J169"/>
  <c r="BK151"/>
  <c r="BK167"/>
  <c r="BK157"/>
  <c r="BK161"/>
  <c r="BK148"/>
  <c r="J154"/>
  <c r="J139"/>
  <c i="2" l="1" r="R148"/>
  <c r="R147"/>
  <c r="BK250"/>
  <c r="J250"/>
  <c r="J109"/>
  <c i="3" r="R151"/>
  <c r="BK188"/>
  <c r="R198"/>
  <c r="R201"/>
  <c r="T211"/>
  <c r="BK245"/>
  <c r="J245"/>
  <c r="J111"/>
  <c r="R252"/>
  <c r="BK266"/>
  <c r="J266"/>
  <c r="J115"/>
  <c i="4" r="T141"/>
  <c r="T140"/>
  <c r="T139"/>
  <c r="T151"/>
  <c i="5" r="R141"/>
  <c r="BK152"/>
  <c r="J152"/>
  <c r="J105"/>
  <c i="6" r="BK150"/>
  <c r="J150"/>
  <c r="J106"/>
  <c i="7" r="P143"/>
  <c r="P142"/>
  <c r="BK162"/>
  <c r="J162"/>
  <c r="J103"/>
  <c r="T170"/>
  <c r="T191"/>
  <c r="R244"/>
  <c r="T248"/>
  <c i="8" r="BK158"/>
  <c r="J158"/>
  <c r="J102"/>
  <c i="9" r="BK140"/>
  <c r="J140"/>
  <c r="J100"/>
  <c r="R140"/>
  <c r="R139"/>
  <c r="BK268"/>
  <c r="J268"/>
  <c r="J103"/>
  <c r="P271"/>
  <c r="P274"/>
  <c i="3" r="BK161"/>
  <c r="J161"/>
  <c r="J103"/>
  <c r="BK198"/>
  <c r="J198"/>
  <c r="J107"/>
  <c r="BK211"/>
  <c r="J211"/>
  <c r="J109"/>
  <c r="R227"/>
  <c r="BK252"/>
  <c r="J252"/>
  <c r="J112"/>
  <c r="BK260"/>
  <c r="J260"/>
  <c r="J113"/>
  <c i="4" r="R141"/>
  <c r="BK158"/>
  <c r="J158"/>
  <c r="J105"/>
  <c i="5" r="BK141"/>
  <c r="BK140"/>
  <c r="BK146"/>
  <c r="J146"/>
  <c r="J103"/>
  <c i="6" r="R142"/>
  <c r="R141"/>
  <c r="R140"/>
  <c i="7" r="BK143"/>
  <c r="P170"/>
  <c r="P204"/>
  <c r="P244"/>
  <c r="R248"/>
  <c i="8" r="BK151"/>
  <c r="J151"/>
  <c r="J101"/>
  <c i="9" r="T148"/>
  <c r="T268"/>
  <c r="BK274"/>
  <c r="J274"/>
  <c r="J105"/>
  <c i="2" r="P148"/>
  <c r="P147"/>
  <c r="T235"/>
  <c i="3" r="P151"/>
  <c r="T151"/>
  <c r="P188"/>
  <c r="BK201"/>
  <c r="J201"/>
  <c r="J108"/>
  <c r="R211"/>
  <c r="R245"/>
  <c r="T260"/>
  <c i="7" r="P162"/>
  <c r="BK204"/>
  <c r="J204"/>
  <c r="J106"/>
  <c r="T244"/>
  <c i="8" r="R136"/>
  <c r="R135"/>
  <c i="10" r="BK159"/>
  <c r="J159"/>
  <c r="J100"/>
  <c i="2" r="P235"/>
  <c r="P224"/>
  <c r="T250"/>
  <c i="3" r="P161"/>
  <c r="R188"/>
  <c r="R187"/>
  <c r="T198"/>
  <c r="T201"/>
  <c r="T227"/>
  <c r="P252"/>
  <c r="P260"/>
  <c i="4" r="P141"/>
  <c r="BK151"/>
  <c r="J151"/>
  <c r="J103"/>
  <c i="5" r="P141"/>
  <c r="T146"/>
  <c i="6" r="T142"/>
  <c r="T141"/>
  <c r="T140"/>
  <c i="7" r="BK170"/>
  <c r="J170"/>
  <c r="J104"/>
  <c r="T204"/>
  <c r="P248"/>
  <c i="8" r="P151"/>
  <c i="9" r="R148"/>
  <c r="R268"/>
  <c r="T271"/>
  <c i="10" r="P134"/>
  <c r="P133"/>
  <c i="1" r="AU105"/>
  <c i="10" r="P159"/>
  <c i="3" r="BK151"/>
  <c r="T161"/>
  <c r="P198"/>
  <c r="P211"/>
  <c r="P227"/>
  <c r="T245"/>
  <c r="R260"/>
  <c i="4" r="BK141"/>
  <c r="BK140"/>
  <c r="J140"/>
  <c r="J101"/>
  <c r="P151"/>
  <c i="5" r="T141"/>
  <c r="T140"/>
  <c r="T139"/>
  <c r="P146"/>
  <c i="6" r="P142"/>
  <c r="P141"/>
  <c r="P140"/>
  <c i="1" r="AU101"/>
  <c i="7" r="R143"/>
  <c r="R142"/>
  <c r="T162"/>
  <c r="T161"/>
  <c r="BK191"/>
  <c r="J191"/>
  <c r="J105"/>
  <c r="P191"/>
  <c r="BK244"/>
  <c r="J244"/>
  <c r="J107"/>
  <c i="8" r="P136"/>
  <c r="P135"/>
  <c r="P134"/>
  <c i="1" r="AU103"/>
  <c i="8" r="R151"/>
  <c i="9" r="P140"/>
  <c r="P139"/>
  <c r="T140"/>
  <c r="T139"/>
  <c r="P268"/>
  <c r="R271"/>
  <c r="T274"/>
  <c i="10" r="R134"/>
  <c r="BK178"/>
  <c r="J178"/>
  <c r="J101"/>
  <c i="11" r="R141"/>
  <c r="R137"/>
  <c r="R136"/>
  <c r="P156"/>
  <c r="P160"/>
  <c i="7" r="R170"/>
  <c r="R191"/>
  <c r="BK248"/>
  <c r="J248"/>
  <c r="J108"/>
  <c i="8" r="BK136"/>
  <c r="J136"/>
  <c r="J100"/>
  <c r="T151"/>
  <c i="9" r="P148"/>
  <c r="P147"/>
  <c r="P138"/>
  <c i="1" r="AU104"/>
  <c i="9" r="BK271"/>
  <c r="J271"/>
  <c r="J104"/>
  <c r="R274"/>
  <c i="10" r="R159"/>
  <c i="11" r="T141"/>
  <c r="T137"/>
  <c r="T136"/>
  <c r="R156"/>
  <c r="T160"/>
  <c i="2" r="T148"/>
  <c r="T147"/>
  <c r="BK235"/>
  <c r="J235"/>
  <c r="J108"/>
  <c r="P250"/>
  <c r="BK262"/>
  <c r="J262"/>
  <c r="J112"/>
  <c i="10" r="BK134"/>
  <c r="J134"/>
  <c r="J99"/>
  <c r="T134"/>
  <c i="11" r="BK141"/>
  <c r="J141"/>
  <c r="J101"/>
  <c r="BK156"/>
  <c r="J156"/>
  <c r="J102"/>
  <c r="BK160"/>
  <c r="J160"/>
  <c r="J103"/>
  <c r="BK170"/>
  <c r="J170"/>
  <c r="J104"/>
  <c i="2" r="BK148"/>
  <c r="J148"/>
  <c r="J102"/>
  <c r="R235"/>
  <c r="R224"/>
  <c r="R250"/>
  <c i="3" r="R161"/>
  <c r="T188"/>
  <c r="P201"/>
  <c r="BK227"/>
  <c r="J227"/>
  <c r="J110"/>
  <c r="P245"/>
  <c r="T252"/>
  <c i="4" r="R151"/>
  <c i="5" r="R146"/>
  <c i="6" r="BK142"/>
  <c r="J142"/>
  <c r="J102"/>
  <c i="7" r="T143"/>
  <c r="T142"/>
  <c r="T141"/>
  <c r="R162"/>
  <c r="R204"/>
  <c r="BK252"/>
  <c r="J252"/>
  <c r="J109"/>
  <c i="8" r="T136"/>
  <c r="T135"/>
  <c r="T134"/>
  <c i="9" r="BK148"/>
  <c r="J148"/>
  <c r="J102"/>
  <c r="BK278"/>
  <c r="J278"/>
  <c r="J106"/>
  <c i="10" r="T159"/>
  <c i="11" r="P141"/>
  <c r="P137"/>
  <c r="P136"/>
  <c i="1" r="AU106"/>
  <c i="11" r="T156"/>
  <c r="R160"/>
  <c i="2" r="BK257"/>
  <c r="J257"/>
  <c r="J110"/>
  <c i="3" r="BK185"/>
  <c r="J185"/>
  <c r="J104"/>
  <c i="2" r="BK225"/>
  <c r="J225"/>
  <c r="J105"/>
  <c r="BK222"/>
  <c r="J222"/>
  <c r="J103"/>
  <c r="BK260"/>
  <c r="J260"/>
  <c r="J111"/>
  <c i="4" r="BK156"/>
  <c r="J156"/>
  <c r="J104"/>
  <c i="3" r="BK264"/>
  <c r="J264"/>
  <c r="J114"/>
  <c i="7" r="BK159"/>
  <c r="J159"/>
  <c r="J101"/>
  <c i="11" r="BK138"/>
  <c r="J138"/>
  <c r="J100"/>
  <c i="2" r="BK228"/>
  <c r="J228"/>
  <c r="J106"/>
  <c r="BK231"/>
  <c r="J231"/>
  <c r="J107"/>
  <c i="5" r="BK150"/>
  <c r="J150"/>
  <c r="J104"/>
  <c i="6" r="BK145"/>
  <c r="J145"/>
  <c r="J103"/>
  <c r="BK148"/>
  <c r="J148"/>
  <c r="J105"/>
  <c i="11" r="E85"/>
  <c r="J130"/>
  <c r="BF144"/>
  <c r="BF157"/>
  <c r="BF164"/>
  <c i="10" r="BK133"/>
  <c r="J133"/>
  <c r="J98"/>
  <c r="J32"/>
  <c i="11" r="F94"/>
  <c r="BF142"/>
  <c r="BF145"/>
  <c r="BF151"/>
  <c r="BF154"/>
  <c r="BF158"/>
  <c r="BF159"/>
  <c r="BF162"/>
  <c r="BF168"/>
  <c r="BF148"/>
  <c r="BF161"/>
  <c r="BF153"/>
  <c r="BF163"/>
  <c r="BF166"/>
  <c r="BF167"/>
  <c r="BF169"/>
  <c r="BF139"/>
  <c r="BF147"/>
  <c r="BF150"/>
  <c r="BF165"/>
  <c i="10" r="J127"/>
  <c r="BF137"/>
  <c r="BF143"/>
  <c r="BF166"/>
  <c r="BF167"/>
  <c r="BF169"/>
  <c r="BF171"/>
  <c r="BF174"/>
  <c r="BF177"/>
  <c r="F94"/>
  <c r="BF135"/>
  <c r="BF148"/>
  <c r="BF162"/>
  <c r="BF163"/>
  <c r="E121"/>
  <c r="BF140"/>
  <c r="BF141"/>
  <c r="BF142"/>
  <c r="BF144"/>
  <c r="BF149"/>
  <c r="BF158"/>
  <c r="BF161"/>
  <c i="9" r="BK147"/>
  <c r="J147"/>
  <c r="J101"/>
  <c i="10" r="BF139"/>
  <c r="BF145"/>
  <c r="BF147"/>
  <c r="BF151"/>
  <c r="BF152"/>
  <c r="BF154"/>
  <c r="BF157"/>
  <c r="BF160"/>
  <c r="BF175"/>
  <c r="BF176"/>
  <c r="BF138"/>
  <c r="BF153"/>
  <c r="BF156"/>
  <c r="BF164"/>
  <c r="BF168"/>
  <c r="BF172"/>
  <c r="BF173"/>
  <c i="9" r="BF144"/>
  <c r="BF145"/>
  <c r="BF149"/>
  <c r="BF157"/>
  <c r="BF174"/>
  <c r="BF175"/>
  <c r="BF183"/>
  <c r="BF190"/>
  <c r="BF192"/>
  <c r="BF202"/>
  <c r="BF204"/>
  <c r="BF214"/>
  <c r="BF216"/>
  <c r="BF225"/>
  <c r="BF229"/>
  <c r="BF239"/>
  <c r="BF254"/>
  <c r="BF257"/>
  <c r="BF258"/>
  <c i="8" r="BK135"/>
  <c r="BK134"/>
  <c r="J134"/>
  <c r="J98"/>
  <c r="J32"/>
  <c i="9" r="F94"/>
  <c r="BF150"/>
  <c r="BF153"/>
  <c r="BF154"/>
  <c r="BF165"/>
  <c r="BF166"/>
  <c r="BF167"/>
  <c r="BF169"/>
  <c r="BF172"/>
  <c r="BF179"/>
  <c r="BF182"/>
  <c r="BF187"/>
  <c r="BF189"/>
  <c r="BF198"/>
  <c r="BF203"/>
  <c r="BF205"/>
  <c r="BF219"/>
  <c r="BF223"/>
  <c r="BF232"/>
  <c r="BF238"/>
  <c r="BF240"/>
  <c r="BF245"/>
  <c r="BF253"/>
  <c r="BF261"/>
  <c r="BF267"/>
  <c r="E85"/>
  <c r="BF141"/>
  <c r="BF142"/>
  <c r="BF146"/>
  <c r="BF155"/>
  <c r="BF161"/>
  <c r="BF163"/>
  <c r="BF164"/>
  <c r="BF173"/>
  <c r="BF177"/>
  <c r="BF186"/>
  <c r="BF191"/>
  <c r="BF194"/>
  <c r="BF195"/>
  <c r="BF199"/>
  <c r="BF207"/>
  <c r="BF215"/>
  <c r="BF217"/>
  <c r="BF221"/>
  <c r="BF222"/>
  <c r="BF224"/>
  <c r="BF227"/>
  <c r="BF228"/>
  <c r="BF234"/>
  <c r="BF237"/>
  <c r="BF243"/>
  <c r="BF251"/>
  <c r="BF256"/>
  <c r="BF262"/>
  <c r="BF264"/>
  <c r="BF273"/>
  <c r="BF275"/>
  <c r="BF276"/>
  <c r="BF156"/>
  <c r="BF171"/>
  <c r="BF184"/>
  <c r="BF185"/>
  <c r="BF193"/>
  <c r="BF212"/>
  <c r="BF220"/>
  <c r="BF231"/>
  <c r="BF241"/>
  <c r="BF244"/>
  <c r="BF250"/>
  <c r="BF255"/>
  <c r="BF263"/>
  <c r="BF265"/>
  <c r="BF266"/>
  <c r="BF269"/>
  <c r="BF270"/>
  <c r="J132"/>
  <c r="BF151"/>
  <c r="BF152"/>
  <c r="BF159"/>
  <c r="BF160"/>
  <c r="BF162"/>
  <c r="BF168"/>
  <c r="BF176"/>
  <c r="BF188"/>
  <c r="BF200"/>
  <c r="BF201"/>
  <c r="BF210"/>
  <c r="BF211"/>
  <c r="BF213"/>
  <c r="BF218"/>
  <c r="BF226"/>
  <c r="BF230"/>
  <c r="BF233"/>
  <c r="BF235"/>
  <c r="BF236"/>
  <c r="BF242"/>
  <c r="BF248"/>
  <c r="BF249"/>
  <c r="BF272"/>
  <c r="BF277"/>
  <c r="BF143"/>
  <c r="BF158"/>
  <c r="BF170"/>
  <c r="BF178"/>
  <c r="BF180"/>
  <c r="BF181"/>
  <c r="BF196"/>
  <c r="BF197"/>
  <c r="BF206"/>
  <c r="BF208"/>
  <c r="BF209"/>
  <c r="BF246"/>
  <c r="BF247"/>
  <c r="BF252"/>
  <c r="BF259"/>
  <c r="BF260"/>
  <c i="7" r="J143"/>
  <c r="J100"/>
  <c i="8" r="F94"/>
  <c r="BF148"/>
  <c r="BF139"/>
  <c r="BF144"/>
  <c r="BF146"/>
  <c r="BF147"/>
  <c r="BF152"/>
  <c r="BF149"/>
  <c r="BF156"/>
  <c r="BF157"/>
  <c r="J128"/>
  <c r="BF145"/>
  <c r="BF150"/>
  <c r="E85"/>
  <c r="BF137"/>
  <c r="BF138"/>
  <c r="BF155"/>
  <c i="7" r="E85"/>
  <c r="BF146"/>
  <c r="BF147"/>
  <c r="BF148"/>
  <c r="BF169"/>
  <c r="BF173"/>
  <c r="BF175"/>
  <c r="BF150"/>
  <c r="BF163"/>
  <c r="BF177"/>
  <c r="BF182"/>
  <c r="BF185"/>
  <c r="BF188"/>
  <c r="BF198"/>
  <c r="BF208"/>
  <c r="BF209"/>
  <c r="BF211"/>
  <c r="BF215"/>
  <c r="BF218"/>
  <c r="BF219"/>
  <c r="BF224"/>
  <c r="BF226"/>
  <c r="BF230"/>
  <c r="BF233"/>
  <c r="BF234"/>
  <c r="BF235"/>
  <c r="BF239"/>
  <c r="BF241"/>
  <c r="BF246"/>
  <c r="BF247"/>
  <c i="6" r="BK141"/>
  <c r="J141"/>
  <c r="J101"/>
  <c i="7" r="F94"/>
  <c r="BF152"/>
  <c r="BF158"/>
  <c r="BF165"/>
  <c r="BF174"/>
  <c r="BF178"/>
  <c r="BF203"/>
  <c r="BF207"/>
  <c r="BF210"/>
  <c r="BF225"/>
  <c r="BF227"/>
  <c r="BF232"/>
  <c r="BF240"/>
  <c r="BF250"/>
  <c r="BF149"/>
  <c r="BF156"/>
  <c r="BF160"/>
  <c r="BF166"/>
  <c r="BF179"/>
  <c r="BF189"/>
  <c r="BF193"/>
  <c r="BF194"/>
  <c r="BF195"/>
  <c r="BF201"/>
  <c r="BF202"/>
  <c r="BF214"/>
  <c r="BF216"/>
  <c r="BF228"/>
  <c r="BF242"/>
  <c r="BF245"/>
  <c r="BF249"/>
  <c r="BF251"/>
  <c r="BF151"/>
  <c r="BF153"/>
  <c r="BF154"/>
  <c r="BF164"/>
  <c r="BF180"/>
  <c r="BF186"/>
  <c r="BF192"/>
  <c r="BF205"/>
  <c r="BF206"/>
  <c r="BF220"/>
  <c r="BF222"/>
  <c r="BF229"/>
  <c r="BF236"/>
  <c r="BF237"/>
  <c r="J91"/>
  <c r="BF144"/>
  <c r="BF145"/>
  <c r="BF155"/>
  <c r="BF157"/>
  <c r="BF167"/>
  <c r="BF168"/>
  <c r="BF171"/>
  <c r="BF172"/>
  <c r="BF176"/>
  <c r="BF181"/>
  <c r="BF183"/>
  <c r="BF184"/>
  <c r="BF187"/>
  <c r="BF190"/>
  <c r="BF196"/>
  <c r="BF197"/>
  <c r="BF199"/>
  <c r="BF200"/>
  <c r="BF212"/>
  <c r="BF213"/>
  <c r="BF217"/>
  <c r="BF221"/>
  <c r="BF223"/>
  <c r="BF231"/>
  <c r="BF238"/>
  <c r="BF243"/>
  <c i="5" r="J140"/>
  <c r="J101"/>
  <c i="6" r="F96"/>
  <c r="BF144"/>
  <c r="BF149"/>
  <c r="J93"/>
  <c r="E126"/>
  <c r="BF143"/>
  <c r="BF146"/>
  <c i="5" r="J141"/>
  <c r="J102"/>
  <c i="4" r="BK139"/>
  <c r="J139"/>
  <c r="J100"/>
  <c r="J34"/>
  <c r="J141"/>
  <c r="J102"/>
  <c i="5" r="BF142"/>
  <c r="BF147"/>
  <c r="E125"/>
  <c r="F136"/>
  <c r="BF144"/>
  <c r="BF151"/>
  <c r="J93"/>
  <c r="BF145"/>
  <c r="BF148"/>
  <c r="BF149"/>
  <c r="BF143"/>
  <c i="4" r="BF145"/>
  <c r="BF147"/>
  <c i="3" r="J151"/>
  <c r="J102"/>
  <c i="4" r="E85"/>
  <c r="J133"/>
  <c r="F96"/>
  <c r="BF143"/>
  <c r="BF146"/>
  <c r="BF149"/>
  <c r="BF150"/>
  <c r="BF154"/>
  <c r="BF155"/>
  <c i="3" r="J188"/>
  <c r="J106"/>
  <c i="4" r="BF142"/>
  <c r="BF157"/>
  <c r="BF144"/>
  <c r="BF152"/>
  <c r="BF153"/>
  <c r="BF148"/>
  <c i="3" r="E85"/>
  <c r="J143"/>
  <c r="BF153"/>
  <c r="BF210"/>
  <c r="BF214"/>
  <c r="BF224"/>
  <c r="BF230"/>
  <c r="BF248"/>
  <c r="BF250"/>
  <c r="BF255"/>
  <c r="BF261"/>
  <c r="BF157"/>
  <c r="BF159"/>
  <c r="BF162"/>
  <c r="BF168"/>
  <c r="BF173"/>
  <c r="BF189"/>
  <c r="BF193"/>
  <c r="BF196"/>
  <c r="BF202"/>
  <c r="BF206"/>
  <c i="2" r="BK147"/>
  <c r="J147"/>
  <c r="J101"/>
  <c i="3" r="BF166"/>
  <c r="BF170"/>
  <c r="BF175"/>
  <c r="BF176"/>
  <c r="BF181"/>
  <c r="BF192"/>
  <c r="BF232"/>
  <c r="BF238"/>
  <c r="BF253"/>
  <c r="BF263"/>
  <c r="BF152"/>
  <c r="BF164"/>
  <c r="BF171"/>
  <c r="BF195"/>
  <c r="BF197"/>
  <c r="BF200"/>
  <c r="BF212"/>
  <c r="BF236"/>
  <c r="BF242"/>
  <c r="BF246"/>
  <c r="F146"/>
  <c r="BF154"/>
  <c r="BF180"/>
  <c r="BF183"/>
  <c r="BF191"/>
  <c r="BF208"/>
  <c r="BF226"/>
  <c r="BF251"/>
  <c r="BF265"/>
  <c r="BF155"/>
  <c r="BF186"/>
  <c r="BF199"/>
  <c r="BF228"/>
  <c r="BF244"/>
  <c r="BF256"/>
  <c i="2" r="J93"/>
  <c r="BF161"/>
  <c r="BF181"/>
  <c r="BF218"/>
  <c r="BF220"/>
  <c r="BF223"/>
  <c r="BF244"/>
  <c r="BF246"/>
  <c r="BF254"/>
  <c r="BF258"/>
  <c r="E85"/>
  <c r="BF160"/>
  <c r="BF166"/>
  <c r="BF172"/>
  <c r="BF186"/>
  <c r="BF190"/>
  <c r="BF195"/>
  <c r="BF197"/>
  <c r="BF199"/>
  <c r="BF214"/>
  <c r="BF215"/>
  <c r="BF217"/>
  <c r="BF226"/>
  <c r="BF229"/>
  <c r="BF232"/>
  <c r="BF236"/>
  <c r="BF238"/>
  <c r="BF240"/>
  <c r="BF242"/>
  <c r="BF249"/>
  <c r="F96"/>
  <c r="BF251"/>
  <c r="BF149"/>
  <c r="BF178"/>
  <c r="BF205"/>
  <c r="BF155"/>
  <c r="BF169"/>
  <c r="BF152"/>
  <c r="BF175"/>
  <c r="BF193"/>
  <c r="BF202"/>
  <c r="BF207"/>
  <c r="BF209"/>
  <c r="BF211"/>
  <c r="BF221"/>
  <c r="BF261"/>
  <c r="J39"/>
  <c i="1" r="AV97"/>
  <c i="4" r="J39"/>
  <c i="1" r="AV99"/>
  <c i="5" r="F43"/>
  <c i="1" r="BD100"/>
  <c i="6" r="F39"/>
  <c i="1" r="AZ101"/>
  <c i="8" r="F39"/>
  <c i="1" r="BB103"/>
  <c i="8" r="J37"/>
  <c i="1" r="AV103"/>
  <c i="8" r="F40"/>
  <c i="1" r="BC103"/>
  <c i="9" r="F37"/>
  <c i="1" r="AZ104"/>
  <c i="11" r="J37"/>
  <c i="1" r="AV106"/>
  <c i="2" r="F39"/>
  <c i="1" r="AZ97"/>
  <c i="3" r="F41"/>
  <c i="1" r="BB98"/>
  <c i="6" r="F42"/>
  <c i="1" r="BC101"/>
  <c i="7" r="F39"/>
  <c i="1" r="BB102"/>
  <c i="9" r="F41"/>
  <c i="1" r="BD104"/>
  <c i="10" r="F41"/>
  <c i="1" r="BD105"/>
  <c i="2" r="F41"/>
  <c i="1" r="BB97"/>
  <c i="4" r="F42"/>
  <c i="1" r="BC99"/>
  <c i="5" r="J39"/>
  <c i="1" r="AV100"/>
  <c i="6" r="J39"/>
  <c i="1" r="AV101"/>
  <c i="7" r="F40"/>
  <c i="1" r="BC102"/>
  <c i="11" r="F39"/>
  <c i="1" r="BB106"/>
  <c i="11" r="F40"/>
  <c i="1" r="BC106"/>
  <c i="10" r="J110"/>
  <c r="J104"/>
  <c r="J33"/>
  <c r="J34"/>
  <c i="1" r="AG105"/>
  <c i="10" r="F39"/>
  <c i="1" r="BB105"/>
  <c i="10" r="J37"/>
  <c i="1" r="AV105"/>
  <c i="3" r="J39"/>
  <c i="1" r="AV98"/>
  <c i="4" r="J114"/>
  <c r="BF114"/>
  <c r="F40"/>
  <c i="1" r="BA99"/>
  <c i="4" r="F39"/>
  <c i="1" r="AZ99"/>
  <c i="5" r="F41"/>
  <c i="1" r="BB100"/>
  <c i="6" r="F43"/>
  <c i="1" r="BD101"/>
  <c i="7" r="F37"/>
  <c i="1" r="AZ102"/>
  <c i="11" r="F37"/>
  <c i="1" r="AZ106"/>
  <c i="10" r="F37"/>
  <c i="1" r="AZ105"/>
  <c i="10" r="F40"/>
  <c i="1" r="BC105"/>
  <c i="2" r="F43"/>
  <c i="1" r="BD97"/>
  <c i="3" r="F42"/>
  <c i="1" r="BC98"/>
  <c i="5" r="F39"/>
  <c i="1" r="AZ100"/>
  <c i="7" r="F41"/>
  <c i="1" r="BD102"/>
  <c i="9" r="F40"/>
  <c i="1" r="BC104"/>
  <c i="2" r="F42"/>
  <c i="1" r="BC97"/>
  <c i="4" r="F43"/>
  <c i="1" r="BD99"/>
  <c i="4" r="F41"/>
  <c i="1" r="BB99"/>
  <c i="5" r="F42"/>
  <c i="1" r="BC100"/>
  <c i="7" r="J37"/>
  <c i="1" r="AV102"/>
  <c i="9" r="J37"/>
  <c i="1" r="AV104"/>
  <c r="AS95"/>
  <c r="AS94"/>
  <c i="3" r="F39"/>
  <c i="1" r="AZ98"/>
  <c i="3" r="F43"/>
  <c i="1" r="BD98"/>
  <c i="6" r="F41"/>
  <c i="1" r="BB101"/>
  <c i="8" r="F37"/>
  <c i="1" r="AZ103"/>
  <c i="8" r="J111"/>
  <c r="BF111"/>
  <c r="F38"/>
  <c i="1" r="BA103"/>
  <c i="8" r="F41"/>
  <c i="1" r="BD103"/>
  <c i="9" r="F39"/>
  <c i="1" r="BB104"/>
  <c i="11" r="F41"/>
  <c i="1" r="BD106"/>
  <c i="4" l="1" r="P140"/>
  <c r="P139"/>
  <c i="1" r="AU99"/>
  <c i="8" r="R134"/>
  <c i="3" r="P187"/>
  <c r="P150"/>
  <c r="P149"/>
  <c i="1" r="AU98"/>
  <c i="7" r="BK142"/>
  <c i="4" r="R140"/>
  <c r="R139"/>
  <c i="10" r="R133"/>
  <c i="2" r="T224"/>
  <c r="T146"/>
  <c i="5" r="BK139"/>
  <c r="J139"/>
  <c r="J100"/>
  <c r="J34"/>
  <c i="7" r="R161"/>
  <c r="R141"/>
  <c i="9" r="T147"/>
  <c r="T138"/>
  <c i="5" r="R140"/>
  <c r="R139"/>
  <c i="3" r="BK187"/>
  <c r="J187"/>
  <c r="J105"/>
  <c i="10" r="T133"/>
  <c i="5" r="P140"/>
  <c r="P139"/>
  <c i="1" r="AU100"/>
  <c i="3" r="R150"/>
  <c r="R149"/>
  <c r="T187"/>
  <c i="9" r="R147"/>
  <c r="R138"/>
  <c i="2" r="P146"/>
  <c i="1" r="AU97"/>
  <c i="7" r="P161"/>
  <c r="P141"/>
  <c i="1" r="AU102"/>
  <c i="2" r="R146"/>
  <c i="3" r="BK150"/>
  <c r="BK149"/>
  <c r="J149"/>
  <c r="J100"/>
  <c r="J34"/>
  <c r="T150"/>
  <c i="6" r="BK147"/>
  <c r="J147"/>
  <c r="J104"/>
  <c i="9" r="BK139"/>
  <c r="J139"/>
  <c r="J99"/>
  <c i="11" r="BK137"/>
  <c r="BK136"/>
  <c r="J136"/>
  <c r="J98"/>
  <c r="J32"/>
  <c i="2" r="BK224"/>
  <c r="J224"/>
  <c r="J104"/>
  <c i="7" r="BK161"/>
  <c r="J161"/>
  <c r="J102"/>
  <c i="10" r="BF110"/>
  <c i="9" r="BK138"/>
  <c r="J138"/>
  <c r="J98"/>
  <c r="J32"/>
  <c i="8" r="J135"/>
  <c r="J99"/>
  <c i="6" r="BK140"/>
  <c r="J140"/>
  <c r="J100"/>
  <c r="J34"/>
  <c i="2" r="BK146"/>
  <c r="J146"/>
  <c r="J100"/>
  <c r="J34"/>
  <c i="11" r="J113"/>
  <c r="J107"/>
  <c r="J115"/>
  <c i="1" r="BD96"/>
  <c i="4" r="J108"/>
  <c r="J116"/>
  <c i="6" r="J115"/>
  <c r="J109"/>
  <c r="J117"/>
  <c i="1" r="BC96"/>
  <c r="AY96"/>
  <c i="5" r="J114"/>
  <c r="J108"/>
  <c r="J35"/>
  <c i="3" r="J124"/>
  <c r="J118"/>
  <c r="J126"/>
  <c i="1" r="AZ96"/>
  <c r="AV96"/>
  <c i="9" r="J115"/>
  <c r="BF115"/>
  <c r="J38"/>
  <c i="1" r="AW104"/>
  <c r="AT104"/>
  <c i="10" r="F38"/>
  <c i="1" r="BA105"/>
  <c r="BB96"/>
  <c r="AX96"/>
  <c i="8" r="J38"/>
  <c i="1" r="AW103"/>
  <c r="AT103"/>
  <c i="4" r="J40"/>
  <c i="1" r="AW99"/>
  <c r="AT99"/>
  <c i="8" r="J105"/>
  <c r="J113"/>
  <c i="10" r="J112"/>
  <c r="J38"/>
  <c i="1" r="AW105"/>
  <c r="AT105"/>
  <c i="2" r="J121"/>
  <c r="J115"/>
  <c r="J35"/>
  <c r="J36"/>
  <c i="1" r="AG97"/>
  <c i="3" l="1" r="T149"/>
  <c i="7" r="BK141"/>
  <c r="J141"/>
  <c r="J98"/>
  <c r="J32"/>
  <c i="3" r="BF124"/>
  <c r="J35"/>
  <c r="J150"/>
  <c r="J101"/>
  <c i="11" r="BF113"/>
  <c r="J33"/>
  <c i="5" r="BF114"/>
  <c i="11" r="J137"/>
  <c r="J99"/>
  <c i="7" r="J142"/>
  <c r="J99"/>
  <c i="10" r="J43"/>
  <c i="8" r="J33"/>
  <c i="6" r="J35"/>
  <c r="BF115"/>
  <c i="4" r="J35"/>
  <c i="2" r="BF121"/>
  <c i="1" r="AN105"/>
  <c i="7" r="J118"/>
  <c r="J112"/>
  <c r="J120"/>
  <c i="3" r="F40"/>
  <c i="1" r="BA98"/>
  <c i="6" r="F40"/>
  <c i="1" r="BA101"/>
  <c r="BC95"/>
  <c r="AY95"/>
  <c r="BB95"/>
  <c r="AX95"/>
  <c r="AU96"/>
  <c r="AU95"/>
  <c r="AU94"/>
  <c r="BD95"/>
  <c r="BD94"/>
  <c r="W36"/>
  <c i="5" r="J116"/>
  <c i="2" r="J123"/>
  <c i="3" r="J40"/>
  <c i="1" r="AW98"/>
  <c r="AT98"/>
  <c i="9" r="J109"/>
  <c r="J117"/>
  <c i="1" r="AZ95"/>
  <c r="AV95"/>
  <c i="3" r="J36"/>
  <c i="1" r="AG98"/>
  <c i="11" r="J38"/>
  <c i="1" r="AW106"/>
  <c r="AT106"/>
  <c i="2" r="J40"/>
  <c i="1" r="AW97"/>
  <c r="AT97"/>
  <c r="AN97"/>
  <c i="5" r="J36"/>
  <c i="1" r="AG100"/>
  <c i="5" r="F40"/>
  <c i="1" r="BA100"/>
  <c i="4" r="J36"/>
  <c i="1" r="AG99"/>
  <c r="AN99"/>
  <c i="6" r="J36"/>
  <c i="1" r="AG101"/>
  <c i="8" r="J34"/>
  <c i="1" r="AG103"/>
  <c r="AN103"/>
  <c i="9" r="F38"/>
  <c i="1" r="BA104"/>
  <c i="2" r="F40"/>
  <c i="1" r="BA97"/>
  <c i="11" r="J34"/>
  <c i="1" r="AG106"/>
  <c r="AN106"/>
  <c i="11" l="1" r="J43"/>
  <c i="7" r="BF118"/>
  <c r="J33"/>
  <c i="9" r="J33"/>
  <c i="8" r="J43"/>
  <c i="4" r="J45"/>
  <c i="2" r="J45"/>
  <c i="3" r="J45"/>
  <c i="1" r="AN98"/>
  <c r="BA96"/>
  <c r="AW96"/>
  <c r="AT96"/>
  <c i="11" r="F38"/>
  <c i="1" r="BA106"/>
  <c i="7" r="J38"/>
  <c i="1" r="AW102"/>
  <c r="AT102"/>
  <c i="5" r="J40"/>
  <c i="1" r="AW100"/>
  <c r="AT100"/>
  <c i="6" r="J40"/>
  <c i="1" r="AW101"/>
  <c r="AT101"/>
  <c r="BC94"/>
  <c r="AY94"/>
  <c r="BB94"/>
  <c r="W34"/>
  <c r="AG96"/>
  <c i="9" r="J34"/>
  <c i="1" r="AG104"/>
  <c r="AN104"/>
  <c r="AZ94"/>
  <c i="7" r="J34"/>
  <c i="1" r="AG102"/>
  <c r="AN102"/>
  <c i="5" l="1" r="J45"/>
  <c i="7" r="J43"/>
  <c i="9" r="J43"/>
  <c i="6" r="J45"/>
  <c i="1" r="AN96"/>
  <c r="AN101"/>
  <c r="AN100"/>
  <c r="W35"/>
  <c i="7" r="F38"/>
  <c i="1" r="BA102"/>
  <c r="BA95"/>
  <c r="AW95"/>
  <c r="AT95"/>
  <c r="AG95"/>
  <c r="AG94"/>
  <c r="AG109"/>
  <c r="AV109"/>
  <c r="BY109"/>
  <c r="AV94"/>
  <c r="AX94"/>
  <c l="1" r="CD109"/>
  <c r="AN95"/>
  <c r="BA94"/>
  <c r="W33"/>
  <c r="AG110"/>
  <c r="CD110"/>
  <c r="AN109"/>
  <c r="AG112"/>
  <c r="CD112"/>
  <c r="AG111"/>
  <c r="CD111"/>
  <c r="AK26"/>
  <c l="1" r="AW94"/>
  <c r="AK33"/>
  <c r="AV112"/>
  <c r="BY112"/>
  <c r="AV111"/>
  <c r="BY111"/>
  <c r="W32"/>
  <c r="AG108"/>
  <c r="AK27"/>
  <c r="AK29"/>
  <c r="AV110"/>
  <c r="BY110"/>
  <c l="1" r="AT94"/>
  <c r="AN94"/>
  <c r="AN111"/>
  <c r="AN110"/>
  <c r="AG114"/>
  <c r="AK32"/>
  <c r="AN112"/>
  <c l="1" r="AK38"/>
  <c r="AN108"/>
  <c l="1" r="AN11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<sst xmlns="http://schemas.openxmlformats.org/spreadsheetml/2006/main">
  <si>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</si>
  <si>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</si>
  <si>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</si>
  <si>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</si>
  <si>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</si>
  <si>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{1da27b90-5b98-45b1-b3d5-7ae2f621a59f}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</si>
  <si>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</si>
  <si>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</si>
  <si>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</si>
  <si>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</si>
  <si>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</si>
  <si>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</si>
  <si>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</si>
  <si>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P_2209_04-01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</si>
  <si>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</si>
  <si>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</si>
  <si>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NÚRCH - modernizácia vybraných rehabilitačných priestorov</t>
  </si>
  <si>
    <t>JKSO:</t>
  </si>
  <si>
    <t>KS:</t>
  </si>
  <si>
    <t>Miesto:</t>
  </si>
  <si>
    <t>Piešťany, Nábrežie Ivana Krasku, p.č: 5825/2</t>
  </si>
  <si>
    <t>Dátum:</t>
  </si>
  <si>
    <t>21. 12. 2022</t>
  </si>
  <si>
    <t>Objednávateľ:</t>
  </si>
  <si>
    <t>IČO:</t>
  </si>
  <si>
    <t>NURCH Piešťany, Nábr. I. Krasku 4, 921 12 Piešťany</t>
  </si>
  <si>
    <t>IČ DPH:</t>
  </si>
  <si>
    <t>Zhotoviteľ:</t>
  </si>
  <si>
    <t>Vyplň údaj</t>
  </si>
  <si>
    <t>Projektant:</t>
  </si>
  <si>
    <t>17333113</t>
  </si>
  <si>
    <t>Portik spol. s r.o.</t>
  </si>
  <si>
    <t>SK2020314406</t>
  </si>
  <si>
    <t>True</t>
  </si>
  <si>
    <t>Spracovateľ:</t>
  </si>
  <si>
    <t>Kovács</t>
  </si>
  <si>
    <t>Poznámka:</t>
  </si>
  <si>
    <t xml:space="preserve">Tento výkaz výmer je neoddeliteľnou súčasnou projektovej dokumentácie !_x000d_
Dodávateľ, príp. subdodávateľ  predložením ponukovej ceny zároveň potvrdzuje že príslušné výkazy výmer sú v súlade s textovou a výkresovou časťou projektovej dokumentácie, ktorá je kompletná, jednoznačná a postačujúca pre realizáciu stavby a pri jej dodržaní preberá garanciu za úspešnú realizáciu._x000d_
Prípadná požiadavka dokumentáciu doplniť, prípadne upraviť sa môže realizovať len po písomnom odsúhlasení s investorom, projektantom a technickým dozorom stavby._x000d_
Dodávateľ môže s odôvodnením urobiť vo výkaze výmer ním navrhovanú zmenu príslušnej položky (materiál, konštrukčné riešenie), ak sa ňou nezníži kvalita a takáto zmena položky bude pre objednávateľa cenovo výhodnejšia._x000d_
V prípade takejto korektúry (korigovanej, nadbytočnej alebo doplnenej položky) budú tieto vykázané na osobitnom liste s komentárom.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</si>
  <si>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</si>
  <si>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</si>
  <si>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</si>
  <si>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</si>
  <si>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</si>
  <si>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</si>
  <si>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</si>
  <si>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</si>
  <si>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</si>
  <si>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</si>
  <si>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</si>
  <si>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</si>
  <si>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</si>
  <si>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</si>
  <si>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</si>
  <si>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</si>
  <si>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</si>
  <si>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</si>
  <si>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</si>
  <si>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</si>
  <si>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</si>
  <si>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</si>
  <si>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</si>
  <si>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</si>
  <si>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</si>
  <si>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</si>
  <si>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</si>
  <si>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</si>
  <si>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</si>
  <si>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</si>
  <si>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</si>
  <si>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</si>
  <si>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</si>
  <si>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</si>
  <si>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</si>
  <si>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</si>
  <si>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</si>
  <si>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</si>
  <si>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</si>
  <si>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</si>
  <si>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</si>
  <si>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</si>
  <si>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</si>
  <si>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</si>
  <si>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</si>
  <si>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</si>
  <si>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SO 01</t>
  </si>
  <si>
    <t>Rehabilitačné priestory</t>
  </si>
  <si>
    <t>STA</t>
  </si>
  <si>
    <t>1</t>
  </si>
  <si>
    <t>{f6dcd025-fe54-44a6-ab77-7b453667dccd}</t>
  </si>
  <si>
    <t>01-01</t>
  </si>
  <si>
    <t>Stavebná časť</t>
  </si>
  <si>
    <t>Časť</t>
  </si>
  <si>
    <t>2</t>
  </si>
  <si>
    <t>{6a6a856a-d42a-4ce7-a0c0-0c2598ef9b9b}</t>
  </si>
  <si>
    <t>/</t>
  </si>
  <si>
    <t>01-01-01</t>
  </si>
  <si>
    <t>Búracie práce</t>
  </si>
  <si>
    <t>3</t>
  </si>
  <si>
    <t>{7c88de1a-94d8-4006-a599-9f78ef5141ff}</t>
  </si>
  <si>
    <t>01-01-02</t>
  </si>
  <si>
    <t>Navrhovaný stav</t>
  </si>
  <si>
    <t>{91070859-b0e1-4bbc-aa9e-f635179b42b9}</t>
  </si>
  <si>
    <t>01-01-03</t>
  </si>
  <si>
    <t>PSV, stolárske výrobky</t>
  </si>
  <si>
    <t>{0ee37f78-93be-4f9d-a478-71c909718575}</t>
  </si>
  <si>
    <t>01-01-04</t>
  </si>
  <si>
    <t>Výplne otvorov</t>
  </si>
  <si>
    <t>{0c7ca9aa-8db8-4a53-8e87-16de01f4d5fc}</t>
  </si>
  <si>
    <t>01-01-05</t>
  </si>
  <si>
    <t>Lešenie, čistenie</t>
  </si>
  <si>
    <t>{4786bb72-67e2-4ef6-8ed1-13740cfb4168}</t>
  </si>
  <si>
    <t>02-c</t>
  </si>
  <si>
    <t>Zdravotechnika</t>
  </si>
  <si>
    <t>{376337a7-351e-43ea-b89d-2b5a3b3d2451}</t>
  </si>
  <si>
    <t>02-d</t>
  </si>
  <si>
    <t>Vykurovanie</t>
  </si>
  <si>
    <t>{58311662-8747-4517-b156-cc92eb709abf}</t>
  </si>
  <si>
    <t>02-e</t>
  </si>
  <si>
    <t>Elektroinštalácie</t>
  </si>
  <si>
    <t>{0e84230f-72ed-4e6d-8979-82509cb3bd40}</t>
  </si>
  <si>
    <t>02-f</t>
  </si>
  <si>
    <t>Vzduchotechnika</t>
  </si>
  <si>
    <t>{25e4dd62-0140-4ff3-827b-b3e02bb862e9}</t>
  </si>
  <si>
    <t>02-h</t>
  </si>
  <si>
    <t>Chladenie</t>
  </si>
  <si>
    <t>{4496ecbd-7ba8-4da1-8eda-70d5a3eb53ac}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</si>
  <si>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</si>
  <si>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</si>
  <si>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</si>
  <si>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</si>
  <si>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</si>
  <si>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</si>
  <si>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</si>
  <si>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</si>
  <si>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</si>
  <si>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KRYCÍ LIST ROZPOČTU</t>
  </si>
  <si>
    <t>Objekt:</t>
  </si>
  <si>
    <t>SO 01 - Rehabilitačné priestory</t>
  </si>
  <si>
    <t>Časť:</t>
  </si>
  <si>
    <t>01-01 - Stavebná časť</t>
  </si>
  <si>
    <t>Úroveň 3:</t>
  </si>
  <si>
    <t>01-01-01 - Búracie práce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</si>
  <si>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</si>
  <si>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</si>
  <si>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</si>
  <si>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</si>
  <si>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</si>
  <si>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</si>
  <si>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</si>
  <si>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9 - Ostatné konštrukcie a práce-búranie</t>
  </si>
  <si>
    <t xml:space="preserve">    99 - Presun hmôt HSV</t>
  </si>
  <si>
    <t>PSV - Práce a dodávky PSV</t>
  </si>
  <si>
    <t xml:space="preserve">    721 - Zdravotechnika - vnútorná kanalizácia</t>
  </si>
  <si>
    <t xml:space="preserve">    725 - Zdravotechnika - zariaďovacie predmety</t>
  </si>
  <si>
    <t xml:space="preserve">    763 - Konštrukcie - drevostavby</t>
  </si>
  <si>
    <t xml:space="preserve">    767 - Konštrukcie doplnkové kovové</t>
  </si>
  <si>
    <t xml:space="preserve">    776 - Podlahy povlakové</t>
  </si>
  <si>
    <t>HZS - Hodinové zúčtovacie sadzby</t>
  </si>
  <si>
    <t>VRN - Investičné náklady neobsiahnuté v cenách</t>
  </si>
  <si>
    <t xml:space="preserve">VP -   Práce naviac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</si>
  <si>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</si>
  <si>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</si>
  <si>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</si>
  <si>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</si>
  <si>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</si>
  <si>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</si>
  <si>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</si>
  <si>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</si>
  <si>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</si>
  <si>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</si>
  <si>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</si>
  <si>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</si>
  <si>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</si>
  <si>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</si>
  <si>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</si>
  <si>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</si>
  <si>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</si>
  <si>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</si>
  <si>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</si>
  <si>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</si>
  <si>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</si>
  <si>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</si>
  <si>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</si>
  <si>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</si>
  <si>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</si>
  <si>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</si>
  <si>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K</t>
  </si>
  <si>
    <t>962031132.S</t>
  </si>
  <si>
    <t xml:space="preserve">Búranie priečok alebo vybúranie otvorov plochy nad 4 m2 z tehál pálených, plných alebo dutých hr. do 150 mm,  -0,19600t</t>
  </si>
  <si>
    <t>m2</t>
  </si>
  <si>
    <t>4</t>
  </si>
  <si>
    <t>243237793</t>
  </si>
  <si>
    <t>P</t>
  </si>
  <si>
    <t>Poznámka k položke:_x000d_
B6</t>
  </si>
  <si>
    <t>VV</t>
  </si>
  <si>
    <t>83,502</t>
  </si>
  <si>
    <t>965043341.S</t>
  </si>
  <si>
    <t xml:space="preserve">Búranie podkladov pod dlažby, liatych dlažieb a mazanín,betón s poterom,teracom hr.do 100 mm, plochy nad 4 m2  -2,20000t</t>
  </si>
  <si>
    <t>m3</t>
  </si>
  <si>
    <t>929131756</t>
  </si>
  <si>
    <t>Poznámka k položke:_x000d_
B11</t>
  </si>
  <si>
    <t>11,47*0,03</t>
  </si>
  <si>
    <t>965044201.S</t>
  </si>
  <si>
    <t>Brúsenie existujúcich betónových podláh, zbrúsenie hrúbky do 3 mm -0,00600t</t>
  </si>
  <si>
    <t>-220023224</t>
  </si>
  <si>
    <t>118,826</t>
  </si>
  <si>
    <t>222,926</t>
  </si>
  <si>
    <t>11,47</t>
  </si>
  <si>
    <t>Súčet</t>
  </si>
  <si>
    <t>965044291.S</t>
  </si>
  <si>
    <t>Príplatok k brúseniu existujúcich betónových podláh, za každý ďalší 1 mm hrúbky -0,00200t</t>
  </si>
  <si>
    <t>397132042</t>
  </si>
  <si>
    <t>5</t>
  </si>
  <si>
    <t>965081712.S</t>
  </si>
  <si>
    <t xml:space="preserve">Búranie dlažieb, bez podklad. lôžka z xylolit., alebo keramických dlaždíc hr. do 10 mm,  -0,02000t</t>
  </si>
  <si>
    <t>1041051894</t>
  </si>
  <si>
    <t>Poznámka k položke:_x000d_
B10</t>
  </si>
  <si>
    <t>3,35*0,1</t>
  </si>
  <si>
    <t>6</t>
  </si>
  <si>
    <t>967031132.S</t>
  </si>
  <si>
    <t xml:space="preserve">Prikresanie rovných ostení, bez odstupu, po hrubom vybúraní otvorov, v murive tehl. na maltu,  -0,05700t</t>
  </si>
  <si>
    <t>194027410</t>
  </si>
  <si>
    <t>Poznámka k položke:_x000d_
B5</t>
  </si>
  <si>
    <t>0,15*2,02*2</t>
  </si>
  <si>
    <t>7</t>
  </si>
  <si>
    <t>968061125.S</t>
  </si>
  <si>
    <t>Vyvesenie dreveného dverného krídla do suti plochy do 2 m2, -0,02400t</t>
  </si>
  <si>
    <t>ks</t>
  </si>
  <si>
    <t>36932373</t>
  </si>
  <si>
    <t>Poznámka k položke:_x000d_
B1</t>
  </si>
  <si>
    <t>10</t>
  </si>
  <si>
    <t>8</t>
  </si>
  <si>
    <t>968071125.S</t>
  </si>
  <si>
    <t>Vyvesenie kovového dverného krídla do suti plochy do 2 m2</t>
  </si>
  <si>
    <t>-755189509</t>
  </si>
  <si>
    <t>Poznámka k položke:_x000d_
B2</t>
  </si>
  <si>
    <t>2*2</t>
  </si>
  <si>
    <t>968072455.S</t>
  </si>
  <si>
    <t xml:space="preserve">Vybúranie kovových dverových zárubní plochy do 2 m2,  -0,07600t</t>
  </si>
  <si>
    <t>-838488991</t>
  </si>
  <si>
    <t>17,574</t>
  </si>
  <si>
    <t>968072641.S</t>
  </si>
  <si>
    <t xml:space="preserve">Vybúranie kovových stien plných, zasklených alebo výkladných,  -0,02500t</t>
  </si>
  <si>
    <t>1860485914</t>
  </si>
  <si>
    <t>13,500</t>
  </si>
  <si>
    <t>11</t>
  </si>
  <si>
    <t>971033431.S</t>
  </si>
  <si>
    <t xml:space="preserve">Vybúranie otvoru v murive tehl. plochy do 0,25 m2 hr. do 150 mm,  -0,07300t</t>
  </si>
  <si>
    <t>788166163</t>
  </si>
  <si>
    <t>8"S-01</t>
  </si>
  <si>
    <t>8"S-02</t>
  </si>
  <si>
    <t>1"S-05</t>
  </si>
  <si>
    <t>12</t>
  </si>
  <si>
    <t>971033471.S</t>
  </si>
  <si>
    <t xml:space="preserve">Vybúranie otvoru v murive tehl. plochy do 0,25 m2 hr. do 750 mm,  -0,34400t</t>
  </si>
  <si>
    <t>1098295791</t>
  </si>
  <si>
    <t>1"S-03</t>
  </si>
  <si>
    <t>13</t>
  </si>
  <si>
    <t>971033631.S</t>
  </si>
  <si>
    <t xml:space="preserve">Vybúranie otvorov v murive tehl. plochy do 4 m2 hr. do 150 mm,  -0,27000t</t>
  </si>
  <si>
    <t>-698041396</t>
  </si>
  <si>
    <t>2,020</t>
  </si>
  <si>
    <t>14</t>
  </si>
  <si>
    <t>971036011.S</t>
  </si>
  <si>
    <t>Jadrové vrty diamantovými korunkami do D 120 mm do stien - murivo tehlové -0,00018t</t>
  </si>
  <si>
    <t>cm</t>
  </si>
  <si>
    <t>1837287129</t>
  </si>
  <si>
    <t>15*2"S-06</t>
  </si>
  <si>
    <t>15</t>
  </si>
  <si>
    <t>971036020.S</t>
  </si>
  <si>
    <t>Jadrové vrty diamantovými korunkami do D 250 mm do stien - murivo tehlové -0,00079t</t>
  </si>
  <si>
    <t>-784569749</t>
  </si>
  <si>
    <t>40+15"S-07</t>
  </si>
  <si>
    <t>16</t>
  </si>
  <si>
    <t>972056009.S</t>
  </si>
  <si>
    <t>Jadrové vrty diamantovými korunkami do D 100 mm do stropov - železobetónových -0,00019t</t>
  </si>
  <si>
    <t>-1439608480</t>
  </si>
  <si>
    <t>40*2"S-04</t>
  </si>
  <si>
    <t>17</t>
  </si>
  <si>
    <t>974032266.S</t>
  </si>
  <si>
    <t xml:space="preserve">Vysekanie rýh v stenách a priečkach z dutých tehál a tvárnic v priestore priľahlom k stropnej konštrukcii do hĺbky 150 mm a š. do 300 mm,  -0,06700t</t>
  </si>
  <si>
    <t>m</t>
  </si>
  <si>
    <t>-595937744</t>
  </si>
  <si>
    <t>1,250</t>
  </si>
  <si>
    <t>18</t>
  </si>
  <si>
    <t>974042564.S</t>
  </si>
  <si>
    <t xml:space="preserve">Vysekanie rýh v betónovej dlažbe do hĺbky 150 mm a šírky do 150 mm,  -0,05000t</t>
  </si>
  <si>
    <t>-913912608</t>
  </si>
  <si>
    <t>Poznámka k položke:_x000d_
B15</t>
  </si>
  <si>
    <t>52,330</t>
  </si>
  <si>
    <t>19</t>
  </si>
  <si>
    <t>974083113.S</t>
  </si>
  <si>
    <t>Rezanie betónových mazanín existujúcich vystužených hĺbky nad 100 do 150 mm</t>
  </si>
  <si>
    <t>-558706382</t>
  </si>
  <si>
    <t>52,33*2 'Prepočítané koeficientom množstva</t>
  </si>
  <si>
    <t>978011121.S</t>
  </si>
  <si>
    <t xml:space="preserve">Otlčenie omietok stropov vnútorných vápenných alebo vápennocementových v rozsahu do 10 %,  -0,00400t</t>
  </si>
  <si>
    <t>-935624488</t>
  </si>
  <si>
    <t>319,123</t>
  </si>
  <si>
    <t>21</t>
  </si>
  <si>
    <t>978013121.S</t>
  </si>
  <si>
    <t xml:space="preserve">Otlčenie omietok stien vnútorných vápenných alebo vápennocementových v rozsahu do 10 %,  -0,00400t</t>
  </si>
  <si>
    <t>436061305</t>
  </si>
  <si>
    <t>706,852</t>
  </si>
  <si>
    <t>22</t>
  </si>
  <si>
    <t>978059531.S</t>
  </si>
  <si>
    <t xml:space="preserve">Odsekanie a odobratie obkladov stien z obkladačiek vnútorných vrátane podkladovej omietky nad 2 m2,  -0,06800t</t>
  </si>
  <si>
    <t>1978347346</t>
  </si>
  <si>
    <t>Poznámka k položke:_x000d_
B7</t>
  </si>
  <si>
    <t>264,442</t>
  </si>
  <si>
    <t>23</t>
  </si>
  <si>
    <t>979081111.S</t>
  </si>
  <si>
    <t>Odvoz sutiny a vybúraných hmôt na skládku do 1 km</t>
  </si>
  <si>
    <t>t</t>
  </si>
  <si>
    <t>1309871104</t>
  </si>
  <si>
    <t>24</t>
  </si>
  <si>
    <t>979081121.S</t>
  </si>
  <si>
    <t>Odvoz sutiny a vybúraných hmôt na skládku za každý ďalší 1 km</t>
  </si>
  <si>
    <t>-1062672013</t>
  </si>
  <si>
    <t>53,396*29 'Prepočítané koeficientom množstva</t>
  </si>
  <si>
    <t>25</t>
  </si>
  <si>
    <t>979082111.S</t>
  </si>
  <si>
    <t>Vnútrostavenisková doprava sutiny a vybúraných hmôt do 10 m</t>
  </si>
  <si>
    <t>-776812431</t>
  </si>
  <si>
    <t>26</t>
  </si>
  <si>
    <t>979082121.S</t>
  </si>
  <si>
    <t>Vnútrostavenisková doprava sutiny a vybúraných hmôt za každých ďalších 5 m</t>
  </si>
  <si>
    <t>-1321446203</t>
  </si>
  <si>
    <t>53,396*20 'Prepočítané koeficientom množstva</t>
  </si>
  <si>
    <t>27</t>
  </si>
  <si>
    <t>979089012.S</t>
  </si>
  <si>
    <t>Poplatok za skladovanie - betón, tehly, dlaždice (17 01) ostatné</t>
  </si>
  <si>
    <t>685550641</t>
  </si>
  <si>
    <t>28</t>
  </si>
  <si>
    <t>979089612.S</t>
  </si>
  <si>
    <t>Poplatok za skladovanie - iné odpady zo stavieb a demolácií (17 09), ostatné</t>
  </si>
  <si>
    <t>-837452532</t>
  </si>
  <si>
    <t>99</t>
  </si>
  <si>
    <t>Presun hmôt HSV</t>
  </si>
  <si>
    <t>29</t>
  </si>
  <si>
    <t>999281111.S</t>
  </si>
  <si>
    <t>Presun hmôt pre opravy a údržbu objektov vrátane vonkajších plášťov výšky do 25 m</t>
  </si>
  <si>
    <t>-781938103</t>
  </si>
  <si>
    <t>PSV</t>
  </si>
  <si>
    <t>Práce a dodávky PSV</t>
  </si>
  <si>
    <t>721</t>
  </si>
  <si>
    <t>Zdravotechnika - vnútorná kanalizácia</t>
  </si>
  <si>
    <t>30</t>
  </si>
  <si>
    <t>7212108530.r</t>
  </si>
  <si>
    <t>Demontáž podlahového žľabu</t>
  </si>
  <si>
    <t>kpl</t>
  </si>
  <si>
    <t>-1051575967</t>
  </si>
  <si>
    <t>Poznámka k položke:_x000d_
B4</t>
  </si>
  <si>
    <t>725</t>
  </si>
  <si>
    <t>Zdravotechnika - zariaďovacie predmety</t>
  </si>
  <si>
    <t>31</t>
  </si>
  <si>
    <t>72511081100.r</t>
  </si>
  <si>
    <t>Demontáž zariaďovacích predmetov</t>
  </si>
  <si>
    <t>-1805049435</t>
  </si>
  <si>
    <t>Poznámka k položke:_x000d_
B3</t>
  </si>
  <si>
    <t>763</t>
  </si>
  <si>
    <t>Konštrukcie - drevostavby</t>
  </si>
  <si>
    <t>32</t>
  </si>
  <si>
    <t>763139531.r</t>
  </si>
  <si>
    <t>Demontáž podhľadu</t>
  </si>
  <si>
    <t>-812691941</t>
  </si>
  <si>
    <t>Poznámka k položke:_x000d_
B17</t>
  </si>
  <si>
    <t>12,845</t>
  </si>
  <si>
    <t>767</t>
  </si>
  <si>
    <t>Konštrukcie doplnkové kovové</t>
  </si>
  <si>
    <t>33</t>
  </si>
  <si>
    <t>767.B07</t>
  </si>
  <si>
    <t>Demontáž deliacích zásten</t>
  </si>
  <si>
    <t>-750146504</t>
  </si>
  <si>
    <t>Poznámka k položke:_x000d_
B8</t>
  </si>
  <si>
    <t>34</t>
  </si>
  <si>
    <t>767.B13</t>
  </si>
  <si>
    <t>Demontáž harmonikovej priečky</t>
  </si>
  <si>
    <t>867313596</t>
  </si>
  <si>
    <t>Poznámka k položke:_x000d_
B13</t>
  </si>
  <si>
    <t>35</t>
  </si>
  <si>
    <t>767.B14</t>
  </si>
  <si>
    <t>Demontáž jestvujúceho vzt potrubia vrátane výustiek</t>
  </si>
  <si>
    <t>-729398787</t>
  </si>
  <si>
    <t>Poznámka k položke:_x000d_
B14</t>
  </si>
  <si>
    <t>36</t>
  </si>
  <si>
    <t>767.B16</t>
  </si>
  <si>
    <t>Demontáž vetracej mriežky</t>
  </si>
  <si>
    <t>-366676793</t>
  </si>
  <si>
    <t>Poznámka k položke:_x000d_
B16</t>
  </si>
  <si>
    <t>37</t>
  </si>
  <si>
    <t>767.B18</t>
  </si>
  <si>
    <t>Odstránenie vetracej mriežky vrátane jestv. VZT potrubia</t>
  </si>
  <si>
    <t>-29358881</t>
  </si>
  <si>
    <t>Poznámka k položke:_x000d_
B18</t>
  </si>
  <si>
    <t>38</t>
  </si>
  <si>
    <t>767581802.S</t>
  </si>
  <si>
    <t xml:space="preserve">Demontáž podhľadov lamiel,  -0,00400t</t>
  </si>
  <si>
    <t>886415561</t>
  </si>
  <si>
    <t>Poznámka k položke:_x000d_
B12</t>
  </si>
  <si>
    <t>37,816</t>
  </si>
  <si>
    <t>39</t>
  </si>
  <si>
    <t>767582800.S</t>
  </si>
  <si>
    <t xml:space="preserve">Demontáž podhľadov roštov,  -0,00200t</t>
  </si>
  <si>
    <t>141587460</t>
  </si>
  <si>
    <t>776</t>
  </si>
  <si>
    <t>Podlahy povlakové</t>
  </si>
  <si>
    <t>40</t>
  </si>
  <si>
    <t>776401800.S</t>
  </si>
  <si>
    <t>Demontáž soklíkov alebo líšt</t>
  </si>
  <si>
    <t>1369949838</t>
  </si>
  <si>
    <t>Poznámka k položke:_x000d_
B9</t>
  </si>
  <si>
    <t>182,15</t>
  </si>
  <si>
    <t>41</t>
  </si>
  <si>
    <t>776511820.S</t>
  </si>
  <si>
    <t xml:space="preserve">Odstránenie povlakových podláh z nášľapnej plochy lepených s podložkou,  -0,00100t</t>
  </si>
  <si>
    <t>-85419257</t>
  </si>
  <si>
    <t>HZS</t>
  </si>
  <si>
    <t>Hodinové zúčtovacie sadzby</t>
  </si>
  <si>
    <t>42</t>
  </si>
  <si>
    <t>HZS000211.S</t>
  </si>
  <si>
    <t>Stavebno montážne práce menej náročne, pomocné alebo manipulačné (Tr. 1) v rozsahu viac 4 a menej ako 8 hodínn</t>
  </si>
  <si>
    <t>hod</t>
  </si>
  <si>
    <t>512</t>
  </si>
  <si>
    <t>-416316828</t>
  </si>
  <si>
    <t>872*0,05 'Prepočítané koeficientom množstva</t>
  </si>
  <si>
    <t>Investičné náklady neobsiahnuté v cenách</t>
  </si>
  <si>
    <t>43</t>
  </si>
  <si>
    <t>000700011.S.r</t>
  </si>
  <si>
    <t>Dopravné náklady - mimostavenisková doprava objektivizácia dopravných nákladov materiálov</t>
  </si>
  <si>
    <t>%</t>
  </si>
  <si>
    <t>1024</t>
  </si>
  <si>
    <t>-70140630</t>
  </si>
  <si>
    <t>VP</t>
  </si>
  <si>
    <t xml:space="preserve">  Práce naviac</t>
  </si>
  <si>
    <t>PN</t>
  </si>
  <si>
    <t>Fi2a</t>
  </si>
  <si>
    <t>57,871</t>
  </si>
  <si>
    <t>Fi2b</t>
  </si>
  <si>
    <t>25,124</t>
  </si>
  <si>
    <t>Fi2c</t>
  </si>
  <si>
    <t>10,859</t>
  </si>
  <si>
    <t>Fi2d</t>
  </si>
  <si>
    <t>Fi1a</t>
  </si>
  <si>
    <t>216,551</t>
  </si>
  <si>
    <t>Fi3a</t>
  </si>
  <si>
    <t>22,264</t>
  </si>
  <si>
    <t>01-01-02 - Navrhovaný stav</t>
  </si>
  <si>
    <t xml:space="preserve">    3 - Zvislé a kompletné konštrukcie</t>
  </si>
  <si>
    <t xml:space="preserve">    6 - Úpravy povrchov, podlahy, osadenie</t>
  </si>
  <si>
    <t xml:space="preserve">    711 - Izolácie proti vode a vlhkosti</t>
  </si>
  <si>
    <t xml:space="preserve">    713 - Izolácie tepelné</t>
  </si>
  <si>
    <t xml:space="preserve">    771 - Podlahy z dlaždíc</t>
  </si>
  <si>
    <t xml:space="preserve">    781 - Obklady</t>
  </si>
  <si>
    <t xml:space="preserve">    784 - Maľby</t>
  </si>
  <si>
    <t>Zvislé a kompletné konštrukcie</t>
  </si>
  <si>
    <t>317160152.S</t>
  </si>
  <si>
    <t>Keramický preklad nenosný šírky 115 mm, výšky 71 mm, dĺžky 1250 mm</t>
  </si>
  <si>
    <t>-986617561</t>
  </si>
  <si>
    <t>317160172.S</t>
  </si>
  <si>
    <t>Keramický preklad nenosný šírky 145 mm, výšky 71 mm, dĺžky 1250 mm</t>
  </si>
  <si>
    <t>1892236216</t>
  </si>
  <si>
    <t>317160174.S</t>
  </si>
  <si>
    <t>Keramický preklad nenosný šírky 145 mm, výšky 71 mm, dĺžky 1750 mm</t>
  </si>
  <si>
    <t>837868715</t>
  </si>
  <si>
    <t>340239226.S</t>
  </si>
  <si>
    <t>Zamurovanie otvorov plochy nad 1 do 4 m2 z tehál pálených dierovaných nebrúsených hrúbky 140 mm</t>
  </si>
  <si>
    <t>-1826321519</t>
  </si>
  <si>
    <t>3,636</t>
  </si>
  <si>
    <t>342240141.S</t>
  </si>
  <si>
    <t>Priečky z tehál pálených dierovaných brúsených na pero a drážku hrúbky 115 mm, na maltu pre tenké škáry</t>
  </si>
  <si>
    <t>-1268805559</t>
  </si>
  <si>
    <t>77,114</t>
  </si>
  <si>
    <t>342240161.S</t>
  </si>
  <si>
    <t>Priečky z tehál pálených dierovaných brúsených na pero a drážku hrúbky 140 mm, na maltu pre tenké škáry</t>
  </si>
  <si>
    <t>-976897107</t>
  </si>
  <si>
    <t>77,587</t>
  </si>
  <si>
    <t>Úpravy povrchov, podlahy, osadenie</t>
  </si>
  <si>
    <t>611403399.S</t>
  </si>
  <si>
    <t>Hrubá výplň rýh v stropoch akoukoľvek maltou, akejkoľvek šírky ryhy</t>
  </si>
  <si>
    <t>1327914596</t>
  </si>
  <si>
    <t>319,123*0,1 'Prepočítané koeficientom množstva</t>
  </si>
  <si>
    <t>611421231.S</t>
  </si>
  <si>
    <t>Oprava vnútorných vápenných omietok stropov železobetónových rovných tvárnicových a klenieb, opravovaná plocha nad 5 do 10 %,štuková</t>
  </si>
  <si>
    <t>-2104322938</t>
  </si>
  <si>
    <t>612403399.S</t>
  </si>
  <si>
    <t>Hrubá výplň rýh na stenách akoukoľvek maltou, akejkoľvek šírky ryhy</t>
  </si>
  <si>
    <t>856676803</t>
  </si>
  <si>
    <t>706,852*0,1 'Prepočítané koeficientom množstva</t>
  </si>
  <si>
    <t>612421231.S</t>
  </si>
  <si>
    <t>Oprava vnútorných vápenných omietok stien, opravovaná plocha nad 5 do 10 %,štuková</t>
  </si>
  <si>
    <t>2025979233</t>
  </si>
  <si>
    <t>612460111.S</t>
  </si>
  <si>
    <t>Príprava vnútorného podkladu stien na silno a nerovnomerne nasiakavé podklady regulátorom nasiakavosti</t>
  </si>
  <si>
    <t>-634721283</t>
  </si>
  <si>
    <t>612460363.S</t>
  </si>
  <si>
    <t>Vnútorná omietka stien vápennocementová jednovrstvová, hr. 10 mm</t>
  </si>
  <si>
    <t>809765269</t>
  </si>
  <si>
    <t>477,953</t>
  </si>
  <si>
    <t>612481031.S</t>
  </si>
  <si>
    <t>Rohový profil z pozinkovaného plechu pre hrúbku omietky 8 až 12 mm</t>
  </si>
  <si>
    <t>677435157</t>
  </si>
  <si>
    <t>477,953*0,6 'Prepočítané koeficientom množstva</t>
  </si>
  <si>
    <t>631312141.S</t>
  </si>
  <si>
    <t>Doplnenie existujúcich mazanín prostým betónom (s dodaním hmôt) bez poteru rýh v mazaninách</t>
  </si>
  <si>
    <t>-1684344714</t>
  </si>
  <si>
    <t>632001051.S</t>
  </si>
  <si>
    <t>Zhotovenie jednonásobného penetračného náteru pre potery a stierky</t>
  </si>
  <si>
    <t>1538148270</t>
  </si>
  <si>
    <t>Fi1a+Fi3a</t>
  </si>
  <si>
    <t>Fi2a+Fi2b+Fi2c+Fi2d</t>
  </si>
  <si>
    <t>M</t>
  </si>
  <si>
    <t>585520008700.S</t>
  </si>
  <si>
    <t>Penetračný náter na nasiakavé podklady pod potery, samonivelizačné hmoty a stavebné lepidlá</t>
  </si>
  <si>
    <t>kg</t>
  </si>
  <si>
    <t>-2101773307</t>
  </si>
  <si>
    <t>632452613.S</t>
  </si>
  <si>
    <t>Cementová samonivelizačná stierka, pevnosti v tlaku 20 MPa, hr. 5 mm</t>
  </si>
  <si>
    <t>-371538660</t>
  </si>
  <si>
    <t>632452628.S</t>
  </si>
  <si>
    <t>Cementová samonivelizačná stierka, pevnosti v tlaku 20 MPa, hr. 20 mm</t>
  </si>
  <si>
    <t>-229828916</t>
  </si>
  <si>
    <t>(Fi2a+Fi2b+Fi2c+Fi2d)*0,2"predpoklad 20% z plochy</t>
  </si>
  <si>
    <t>-1590019096</t>
  </si>
  <si>
    <t>711</t>
  </si>
  <si>
    <t>Izolácie proti vode a vlhkosti</t>
  </si>
  <si>
    <t>711210100.S</t>
  </si>
  <si>
    <t>Zhotovenie dvojnásobnej izol. stierky pod keramické obklady v interiéri na ploche vodorovnej</t>
  </si>
  <si>
    <t>889411129</t>
  </si>
  <si>
    <t>Fi2c+Fi2d</t>
  </si>
  <si>
    <t>245610000400.S</t>
  </si>
  <si>
    <t>Stierka hydroizolačná na báze syntetickej živice, (tekutá hydroizolačná fólia)</t>
  </si>
  <si>
    <t>564308028</t>
  </si>
  <si>
    <t>247710007700.S</t>
  </si>
  <si>
    <t>Pás tesniaci š. 120 mm, na utesnenie rohových a spojovacích škár pri aplikácii hydroizolácií</t>
  </si>
  <si>
    <t>1708478005</t>
  </si>
  <si>
    <t>711210110.S</t>
  </si>
  <si>
    <t>Zhotovenie dvojnásobnej izol. stierky pod keramické obklady v interiéri na ploche zvislej</t>
  </si>
  <si>
    <t>1049675233</t>
  </si>
  <si>
    <t>50,462</t>
  </si>
  <si>
    <t>-162898115</t>
  </si>
  <si>
    <t>-1303359198</t>
  </si>
  <si>
    <t>998711201.S</t>
  </si>
  <si>
    <t>Presun hmôt pre izoláciu proti vode v objektoch výšky do 6 m</t>
  </si>
  <si>
    <t>-136171594</t>
  </si>
  <si>
    <t>713</t>
  </si>
  <si>
    <t>Izolácie tepelné</t>
  </si>
  <si>
    <t>7135102030.r</t>
  </si>
  <si>
    <t>Požiarne tesnenie prestupov</t>
  </si>
  <si>
    <t>1403104266</t>
  </si>
  <si>
    <t>998713201.S</t>
  </si>
  <si>
    <t>Presun hmôt pre izolácie tepelné v objektoch výšky do 6 m</t>
  </si>
  <si>
    <t>409666882</t>
  </si>
  <si>
    <t>763135075.S</t>
  </si>
  <si>
    <t>Kazetový podhľad 600 x 600 mm, hrana ostrá, konštrukcia viditeľná, doska sadrokartónová hygienická biela hr. 9,5 mm</t>
  </si>
  <si>
    <t>619877221</t>
  </si>
  <si>
    <t>221,563</t>
  </si>
  <si>
    <t>8,704</t>
  </si>
  <si>
    <t>763138210.S</t>
  </si>
  <si>
    <t>Podhľad SDK závesný na jednoúrovňovej oceľovej podkonštrukcií CD+UD, doska štandardná A 12.5 mm</t>
  </si>
  <si>
    <t>-1654073445</t>
  </si>
  <si>
    <t>105,04</t>
  </si>
  <si>
    <t>763138212.S</t>
  </si>
  <si>
    <t>Podhľad SDK závesný na jednoúrovňovej oceľovej podkonštrukcií CD+UD, doska impregnovaná H2 12.5 mm</t>
  </si>
  <si>
    <t>1901380217</t>
  </si>
  <si>
    <t>6,77</t>
  </si>
  <si>
    <t>998763401.S</t>
  </si>
  <si>
    <t>Presun hmôt pre sádrokartónové konštrukcie v stavbách (objektoch) výšky do 7 m</t>
  </si>
  <si>
    <t>1581811755</t>
  </si>
  <si>
    <t>771</t>
  </si>
  <si>
    <t>Podlahy z dlaždíc</t>
  </si>
  <si>
    <t>771415004.S</t>
  </si>
  <si>
    <t>Montáž soklíkov z obkladačiek do tmelu veľ. 300 x 80 mm</t>
  </si>
  <si>
    <t>1857274795</t>
  </si>
  <si>
    <t>66,664</t>
  </si>
  <si>
    <t>771541115.r</t>
  </si>
  <si>
    <t>Montáž podláh z dlaždíc gres kladených do tmelu</t>
  </si>
  <si>
    <t>-212283785</t>
  </si>
  <si>
    <t>Medzisúčet</t>
  </si>
  <si>
    <t>597740001910.r</t>
  </si>
  <si>
    <t>Dlaždice keramické, gresové</t>
  </si>
  <si>
    <t>-230704169</t>
  </si>
  <si>
    <t>100,854*1,15 'Prepočítané koeficientom množstva</t>
  </si>
  <si>
    <t>998771201.S</t>
  </si>
  <si>
    <t>Presun hmôt pre podlahy z dlaždíc v objektoch výšky do 6m</t>
  </si>
  <si>
    <t>-257870540</t>
  </si>
  <si>
    <t>776420011.S</t>
  </si>
  <si>
    <t>Lepenie podlahových soklov z PVC vytiahnutím</t>
  </si>
  <si>
    <t>269539820</t>
  </si>
  <si>
    <t>168</t>
  </si>
  <si>
    <t>776470010.S</t>
  </si>
  <si>
    <t>Lepenie a rezanie podlahových soklov z koberca</t>
  </si>
  <si>
    <t>-222875429</t>
  </si>
  <si>
    <t>18,3</t>
  </si>
  <si>
    <t>776541100.S</t>
  </si>
  <si>
    <t>Lepenie povlakových podláh PVC heterogénnych v pásoch</t>
  </si>
  <si>
    <t>-574379535</t>
  </si>
  <si>
    <t>284110000605.r</t>
  </si>
  <si>
    <t>Podlaha PVC do ambulantných priestorov</t>
  </si>
  <si>
    <t>1723629136</t>
  </si>
  <si>
    <t>216,551*1,15 'Prepočítané koeficientom množstva</t>
  </si>
  <si>
    <t>776572310.S</t>
  </si>
  <si>
    <t>Lepenie textilných podláh - kobercov z pásov</t>
  </si>
  <si>
    <t>130898945</t>
  </si>
  <si>
    <t>697410001700.S</t>
  </si>
  <si>
    <t>Koberec metrážny všívaný</t>
  </si>
  <si>
    <t>-1538465306</t>
  </si>
  <si>
    <t>22,264*1,15 'Prepočítané koeficientom množstva</t>
  </si>
  <si>
    <t>998776201.S</t>
  </si>
  <si>
    <t>Presun hmôt pre podlahy povlakové v objektoch výšky do 6 m</t>
  </si>
  <si>
    <t>69621109</t>
  </si>
  <si>
    <t>781</t>
  </si>
  <si>
    <t>Obklady</t>
  </si>
  <si>
    <t>44</t>
  </si>
  <si>
    <t>781445020.r</t>
  </si>
  <si>
    <t>Montáž obkladov vnútor. stien z obkladačiek kladených do tmelu</t>
  </si>
  <si>
    <t>-1012706729</t>
  </si>
  <si>
    <t>211,264</t>
  </si>
  <si>
    <t>45</t>
  </si>
  <si>
    <t>597640001900.r</t>
  </si>
  <si>
    <t>Obkladačky keramické</t>
  </si>
  <si>
    <t>616033910</t>
  </si>
  <si>
    <t>211,264*1,04 'Prepočítané koeficientom množstva</t>
  </si>
  <si>
    <t>46</t>
  </si>
  <si>
    <t>781491011.r</t>
  </si>
  <si>
    <t>Príplatok za profilov</t>
  </si>
  <si>
    <t>-1624866440</t>
  </si>
  <si>
    <t>47</t>
  </si>
  <si>
    <t>998781201.S</t>
  </si>
  <si>
    <t>Presun hmôt pre obklady keramické v objektoch výšky do 6 m</t>
  </si>
  <si>
    <t>536572738</t>
  </si>
  <si>
    <t>784</t>
  </si>
  <si>
    <t>Maľby</t>
  </si>
  <si>
    <t>48</t>
  </si>
  <si>
    <t>784402801.S</t>
  </si>
  <si>
    <t>Odstránenie malieb oškrabaním, výšky do 3,80 m, -0,0003 t</t>
  </si>
  <si>
    <t>-1386112189</t>
  </si>
  <si>
    <t>706,462</t>
  </si>
  <si>
    <t>49</t>
  </si>
  <si>
    <t>784410120.S</t>
  </si>
  <si>
    <t>Penetrovanie jednonásobné hrubozrnných,savých podkladov výšky do 3,80 m</t>
  </si>
  <si>
    <t>-149021244</t>
  </si>
  <si>
    <t>50</t>
  </si>
  <si>
    <t>784452273.S</t>
  </si>
  <si>
    <t>Maľby z maliarskych zmesí na vodnej báze, ručne nanášané dvojnásobné základné na podklad hrubozrnný výšky do 3,80 m</t>
  </si>
  <si>
    <t>1943051365</t>
  </si>
  <si>
    <t>890,551</t>
  </si>
  <si>
    <t>111,81</t>
  </si>
  <si>
    <t>51</t>
  </si>
  <si>
    <t>HZS000213.S</t>
  </si>
  <si>
    <t>Stavebno montážne práce náročné ucelené - odborné, tvorivé remeselné (Tr. 3) v rozsahu viac ako 4 a menej ako 8 hodín</t>
  </si>
  <si>
    <t>580810036</t>
  </si>
  <si>
    <t>1505*0,05 'Prepočítané koeficientom množstva</t>
  </si>
  <si>
    <t>52</t>
  </si>
  <si>
    <t>999000000100.S.r</t>
  </si>
  <si>
    <t>Ostatný materiál</t>
  </si>
  <si>
    <t>eur</t>
  </si>
  <si>
    <t>-1025591037</t>
  </si>
  <si>
    <t>53</t>
  </si>
  <si>
    <t>169198218</t>
  </si>
  <si>
    <t>01-01-03 - PSV, stolárske výrobky</t>
  </si>
  <si>
    <t xml:space="preserve">    766 - Konštrukcie stolárske</t>
  </si>
  <si>
    <t>766</t>
  </si>
  <si>
    <t>Konštrukcie stolárske</t>
  </si>
  <si>
    <t>766.SP01</t>
  </si>
  <si>
    <t>D+M - SANITÁRNA PRIEČKA - SP01</t>
  </si>
  <si>
    <t>-2083035249</t>
  </si>
  <si>
    <t>766.SP02</t>
  </si>
  <si>
    <t>D+M - SANITÁRNA PRIEČKA - SP02</t>
  </si>
  <si>
    <t>1795617380</t>
  </si>
  <si>
    <t>766.SP03</t>
  </si>
  <si>
    <t>D+M - SANITÁRNA PRIEČKA - SP03</t>
  </si>
  <si>
    <t>1474037753</t>
  </si>
  <si>
    <t>766.SP04</t>
  </si>
  <si>
    <t>D+M - SANITÁRNA PRIEČKA - SP04</t>
  </si>
  <si>
    <t>472914197</t>
  </si>
  <si>
    <t>766.SP05</t>
  </si>
  <si>
    <t>D+M - SANITÁRNA PRIEČKA - SP05</t>
  </si>
  <si>
    <t>-1014672307</t>
  </si>
  <si>
    <t>766.SV01</t>
  </si>
  <si>
    <t>D+M - ODKLADACIA POLICA - SV01</t>
  </si>
  <si>
    <t>-1257528074</t>
  </si>
  <si>
    <t>766.SV02</t>
  </si>
  <si>
    <t>D+M - ODKLADACIA POLICA - SV02</t>
  </si>
  <si>
    <t>622862358</t>
  </si>
  <si>
    <t>766.SV03</t>
  </si>
  <si>
    <t>D+M - ODKLADACIA POLICA - SV03</t>
  </si>
  <si>
    <t>1674443428</t>
  </si>
  <si>
    <t>998766201.S</t>
  </si>
  <si>
    <t>Presun hmot pre konštrukcie stolárske v objektoch výšky do 6 m</t>
  </si>
  <si>
    <t>-744271052</t>
  </si>
  <si>
    <t>767.PV01</t>
  </si>
  <si>
    <t>D+M - INTERIÉROVÝ LÍNIOVÝ ŽĽAB - PV01</t>
  </si>
  <si>
    <t>1167516025</t>
  </si>
  <si>
    <t>767.US01</t>
  </si>
  <si>
    <t>D+M - ŠATNÍKOVÉ UZAMYKATEĽNÉ SKRINKY - US01</t>
  </si>
  <si>
    <t>-563225950</t>
  </si>
  <si>
    <t>767.US02</t>
  </si>
  <si>
    <t>D+M - ŠATNÍKOVÉ UZAMYKATEĽNÉ SKRINKY - US02</t>
  </si>
  <si>
    <t>-697099106</t>
  </si>
  <si>
    <t>998767201.S</t>
  </si>
  <si>
    <t>Presun hmôt pre kovové stavebné doplnkové konštrukcie v objektoch výšky do 6 m</t>
  </si>
  <si>
    <t>-1238190445</t>
  </si>
  <si>
    <t>-1760005905</t>
  </si>
  <si>
    <t>01-01-04 - Výplne otvorov</t>
  </si>
  <si>
    <t>766.D01</t>
  </si>
  <si>
    <t>D+M - dvere so zárubňou D1</t>
  </si>
  <si>
    <t>997990315</t>
  </si>
  <si>
    <t>766.D02</t>
  </si>
  <si>
    <t>D+M - dvere so zárubňou D2</t>
  </si>
  <si>
    <t>-1040487583</t>
  </si>
  <si>
    <t>766.D03</t>
  </si>
  <si>
    <t>D+M - dvere so zárubňou D3</t>
  </si>
  <si>
    <t>-1057395353</t>
  </si>
  <si>
    <t>-1382989840</t>
  </si>
  <si>
    <t>767.ZS1</t>
  </si>
  <si>
    <t>D+M - zaskelná stena, dvojkrýdlové posuvné dvere na fotobuňku - ZS1</t>
  </si>
  <si>
    <t>1082081800</t>
  </si>
  <si>
    <t>767.ZS2</t>
  </si>
  <si>
    <t>D+M - zaskelná stena, dvojkrýdlové posuvné dvere na fotobuňku - ZS2</t>
  </si>
  <si>
    <t>26109550</t>
  </si>
  <si>
    <t>-1350686061</t>
  </si>
  <si>
    <t>1676538781</t>
  </si>
  <si>
    <t>01-01-05 - Lešenie, čistenie</t>
  </si>
  <si>
    <t>941955002.S</t>
  </si>
  <si>
    <t>Lešenie ľahké pracovné pomocné s výškou lešeňovej podlahy nad 1,20 do 1,90 m</t>
  </si>
  <si>
    <t>-539195602</t>
  </si>
  <si>
    <t>952901111.S</t>
  </si>
  <si>
    <t>Vyčistenie budov pri výške podlaží do 4 m</t>
  </si>
  <si>
    <t>1926559724</t>
  </si>
  <si>
    <t>-681799927</t>
  </si>
  <si>
    <t>784418011.r</t>
  </si>
  <si>
    <t>Zakrývanie otvorov, podláh a zariadení</t>
  </si>
  <si>
    <t>súb</t>
  </si>
  <si>
    <t>1861608664</t>
  </si>
  <si>
    <t>02-c - Zdravotechnika</t>
  </si>
  <si>
    <t>-</t>
  </si>
  <si>
    <t xml:space="preserve">HSV - Práce a dodávky HSV   </t>
  </si>
  <si>
    <t xml:space="preserve">    9 - Ostatné konštrukcie a práce-búranie   </t>
  </si>
  <si>
    <t xml:space="preserve">    99 - Presun hmôt HSV   </t>
  </si>
  <si>
    <t xml:space="preserve">PSV - Práce a dodávky PSV   </t>
  </si>
  <si>
    <t xml:space="preserve">    713 - Izolácie tepelné   </t>
  </si>
  <si>
    <t xml:space="preserve">    721 - Zdravotechnika - vnútorná kanalizácia   </t>
  </si>
  <si>
    <t xml:space="preserve">    722 - Zdravotechnika - vnútorný vodovod   </t>
  </si>
  <si>
    <t xml:space="preserve">    725 - Zdravotechnika - zariaďovacie predmety   </t>
  </si>
  <si>
    <t xml:space="preserve">    767 - Konštrukcie doplnkové kovové   </t>
  </si>
  <si>
    <t xml:space="preserve">OST - Ostatné   </t>
  </si>
  <si>
    <t xml:space="preserve">Práce a dodávky HSV   </t>
  </si>
  <si>
    <t xml:space="preserve">Ostatné konštrukcie a práce-búranie   </t>
  </si>
  <si>
    <t>941955004.S</t>
  </si>
  <si>
    <t>Lešenie ľahké pracovné pomocné s výškou lešeňovej podlahy nad 2,50 do 3,5 m</t>
  </si>
  <si>
    <t>971033331.S</t>
  </si>
  <si>
    <t xml:space="preserve">Vybúranie otvoru v murive tehl. plochy do 0,09 m2 hr. do 150 mm,  -0,02600t</t>
  </si>
  <si>
    <t>972056006.S</t>
  </si>
  <si>
    <t>Jadrové vrty diamantovými korunkami do D 70 mm do stropov - železobetónových -0,00009t</t>
  </si>
  <si>
    <t>972056012.S</t>
  </si>
  <si>
    <t>Jadrové vrty diamantovými korunkami do D 130 mm do stropov - železobetónových -0,00032t</t>
  </si>
  <si>
    <t>974031142.S</t>
  </si>
  <si>
    <t xml:space="preserve">Vysekávanie rýh v akomkoľvek murive tehlovom na akúkoľvek maltu do hĺbky 70 mm a š. do 70 mm,  -0,00900t</t>
  </si>
  <si>
    <t>974031147.S</t>
  </si>
  <si>
    <t xml:space="preserve">Vysekávanie rýh v akomkoľvek murive tehlovom na akúkoľvek maltu do hĺbky 70 mm a š. nad 200 mm,  -0,03800t</t>
  </si>
  <si>
    <t>974031164.S</t>
  </si>
  <si>
    <t xml:space="preserve">Vysekávanie rýh v akomkoľvek murive tehlovom na akúkoľvek maltu do hĺbky 150 mm a š. do 150 mm,  -0,04000t</t>
  </si>
  <si>
    <t>974042542.S</t>
  </si>
  <si>
    <t xml:space="preserve">Vysekanie rýh v betónovej dlažbe do hĺbky 70 mm a šírky do 70 mm,  -0,01100t</t>
  </si>
  <si>
    <t>974042553.R</t>
  </si>
  <si>
    <t>Obsekanie a očistenie jestvujúceho potrubia v mieste napojenia nových potrubí</t>
  </si>
  <si>
    <t>súbor</t>
  </si>
  <si>
    <t>979087212.S</t>
  </si>
  <si>
    <t>Nakladanie na dopravné prostriedky pre vodorovnú dopravu sutiny</t>
  </si>
  <si>
    <t xml:space="preserve">Presun hmôt HSV   </t>
  </si>
  <si>
    <t>998276101</t>
  </si>
  <si>
    <t>Presun hmôt pre rúrové vedenie hĺbené z rúr z plast., hmôt alebo sklolamin. v otvorenom výkope</t>
  </si>
  <si>
    <t xml:space="preserve">Práce a dodávky PSV   </t>
  </si>
  <si>
    <t xml:space="preserve">Izolácie tepelné   </t>
  </si>
  <si>
    <t>713482111.S</t>
  </si>
  <si>
    <t>Montáž trubíc z PE, hr.do 10 mm,vnút.priemer do 38 mm</t>
  </si>
  <si>
    <t>283310001200</t>
  </si>
  <si>
    <t>Izolačná PE trubica TUBOLIT DG 20x9 mm (d potrubia x hr. izolácie), nadrezaná, AZ FLEX</t>
  </si>
  <si>
    <t>283310001500</t>
  </si>
  <si>
    <t>Izolačná PE trubica TUBOLIT DG 28x9 mm (d potrubia x hr. izolácie), nadrezaná, AZ FLEX</t>
  </si>
  <si>
    <t>713482121.S</t>
  </si>
  <si>
    <t>Montáž trubíc z PE, hr.15-20 mm,vnút.priemer do 38 mm</t>
  </si>
  <si>
    <t>283310004700</t>
  </si>
  <si>
    <t>Izolačná PE trubica TUBOLIT DG 22x20 mm (d potrubia x hr. izolácie), nadrezaná, AZ FLEX</t>
  </si>
  <si>
    <t>283310004800</t>
  </si>
  <si>
    <t>Izolačná PE trubica TUBOLIT DG 28x20 mm (d potrubia x hr. izolácie), nadrezaná, AZ FLEX</t>
  </si>
  <si>
    <t>998713203.S</t>
  </si>
  <si>
    <t>Presun hmôt pre izolácie tepelné v objektoch výšky nad 12 m do 24 m</t>
  </si>
  <si>
    <t xml:space="preserve">Zdravotechnika - vnútorná kanalizácia   </t>
  </si>
  <si>
    <t>721100911.S</t>
  </si>
  <si>
    <t>Oprava potrubia hrdlového zazátkovanie hrdla kanalizačného potrubia</t>
  </si>
  <si>
    <t>721170905.S</t>
  </si>
  <si>
    <t>Oprava odpadového potrubia novodurového vsadenie odbočky do potrubia D 50 mm</t>
  </si>
  <si>
    <t>721170909.S</t>
  </si>
  <si>
    <t>Oprava odpadového potrubia novodurového vsadenie odbočky do potrubia D 110 mm, D 114 mm</t>
  </si>
  <si>
    <t>721172013.S</t>
  </si>
  <si>
    <t>Potrubie odpadové HT z PP, vodorovné DN 110</t>
  </si>
  <si>
    <t>54</t>
  </si>
  <si>
    <t>721172032.S</t>
  </si>
  <si>
    <t>Potrubie odpadové HT z PP, pripojovacie DN 40</t>
  </si>
  <si>
    <t>56</t>
  </si>
  <si>
    <t>721172033.S</t>
  </si>
  <si>
    <t>Potrubie odpadové HT z PP, pripojovacie DN 50</t>
  </si>
  <si>
    <t>58</t>
  </si>
  <si>
    <t>721172035.S</t>
  </si>
  <si>
    <t>Potrubie odpadové HT z PP, pripojovacie DN 110</t>
  </si>
  <si>
    <t>60</t>
  </si>
  <si>
    <t>721172357.S</t>
  </si>
  <si>
    <t>Montáž čistiaceho kusu HT potrubia DN 100</t>
  </si>
  <si>
    <t>62</t>
  </si>
  <si>
    <t>286540019100.S</t>
  </si>
  <si>
    <t>Čistiaci kus HT DN 100, PP systém pre beztlakový rozvod vnútorného odpadu</t>
  </si>
  <si>
    <t>64</t>
  </si>
  <si>
    <t>721175015.S</t>
  </si>
  <si>
    <t>Montáž zápachového uzáveru (sifónu) pre klimatizačné zariadenia</t>
  </si>
  <si>
    <t>66</t>
  </si>
  <si>
    <t>551620015200</t>
  </si>
  <si>
    <t>Zápachová uzávierka HL136N, DN 40, kondezačný sifón 60 mm, horizontálne pripojenie 5/4", prídavná protizápachová uzávierka, pre vetranie a klimatizáciu, PP</t>
  </si>
  <si>
    <t>68</t>
  </si>
  <si>
    <t>721194104.S</t>
  </si>
  <si>
    <t>Zriadenie prípojky na potrubí vyvedenie a upevnenie odpadových výpustiek D 40 mm</t>
  </si>
  <si>
    <t>70</t>
  </si>
  <si>
    <t>721194105.S</t>
  </si>
  <si>
    <t>Zriadenie prípojky na potrubí vyvedenie a upevnenie odpadových výpustiek D 50 mm</t>
  </si>
  <si>
    <t>72</t>
  </si>
  <si>
    <t>721194109.S</t>
  </si>
  <si>
    <t>Zriadenie prípojky na potrubí vyvedenie a upevnenie odpadových výpustiek D 110 mm</t>
  </si>
  <si>
    <t>74</t>
  </si>
  <si>
    <t>721213000.S</t>
  </si>
  <si>
    <t>Montáž podlahového vpustu DN 50</t>
  </si>
  <si>
    <t>76</t>
  </si>
  <si>
    <t>286630023600.S</t>
  </si>
  <si>
    <t>Podlahový vpust DN 50, mriežka/krytka nerez, zápachová uzávierka</t>
  </si>
  <si>
    <t>78</t>
  </si>
  <si>
    <t>721229013.S</t>
  </si>
  <si>
    <t>Montáž a dodávka podlahového odtokového žlabu dĺžky 3000 mm DN 100</t>
  </si>
  <si>
    <t>80</t>
  </si>
  <si>
    <t>721290111.S</t>
  </si>
  <si>
    <t>Ostatné - skúška tesnosti kanalizácie v objektoch vodou do DN 125</t>
  </si>
  <si>
    <t>82</t>
  </si>
  <si>
    <t>998721202.S</t>
  </si>
  <si>
    <t>Presun hmôt pre vnútornú kanalizáciu v objektoch výšky nad 6 do 12 m</t>
  </si>
  <si>
    <t>84</t>
  </si>
  <si>
    <t>998721203.S</t>
  </si>
  <si>
    <t>Presun hmôt pre vnútornú kanalizáciu v objektoch výšky nad 12 do 24 m</t>
  </si>
  <si>
    <t>86</t>
  </si>
  <si>
    <t>722</t>
  </si>
  <si>
    <t xml:space="preserve">Zdravotechnika - vnútorný vodovod   </t>
  </si>
  <si>
    <t>722131912.S</t>
  </si>
  <si>
    <t>Oprava vodovodného potrubia závitového vsadenie odbočky do potrubia DN 20</t>
  </si>
  <si>
    <t>88</t>
  </si>
  <si>
    <t>722131913.S</t>
  </si>
  <si>
    <t>Oprava vodovodného potrubia závitového vsadenie odbočky do potrubia DN 25</t>
  </si>
  <si>
    <t>90</t>
  </si>
  <si>
    <t>722171152.S</t>
  </si>
  <si>
    <t>Plasthliníkové potrubie v kotúčoch spájané lisovaním d 20 mm</t>
  </si>
  <si>
    <t>92</t>
  </si>
  <si>
    <t>722171153.S</t>
  </si>
  <si>
    <t>Plasthliníkové potrubie v kotúčoch spájané lisovaním d 26 mm</t>
  </si>
  <si>
    <t>94</t>
  </si>
  <si>
    <t>722173175.S</t>
  </si>
  <si>
    <t>Montáž plasthliníkovej nástenky pre vodu lisovaním D 16 mm</t>
  </si>
  <si>
    <t>96</t>
  </si>
  <si>
    <t>286220049700.S</t>
  </si>
  <si>
    <t>Nástenka lisovacia pre plasthliníkové potrubie D 16x1/2" mm</t>
  </si>
  <si>
    <t>98</t>
  </si>
  <si>
    <t>722190401.S</t>
  </si>
  <si>
    <t>Vyvedenie a upevnenie výpustky DN 15</t>
  </si>
  <si>
    <t>100</t>
  </si>
  <si>
    <t>722221015.S</t>
  </si>
  <si>
    <t>Montáž guľového kohúta závitového priameho pre vodu G 3/4</t>
  </si>
  <si>
    <t>102</t>
  </si>
  <si>
    <t>551110005000.S</t>
  </si>
  <si>
    <t>Guľový uzáver pre vodu 3/4", niklovaná mosadz</t>
  </si>
  <si>
    <t>104</t>
  </si>
  <si>
    <t>722290226.S</t>
  </si>
  <si>
    <t>Tlaková skúška vodovodného potrubia závitového do DN 50</t>
  </si>
  <si>
    <t>106</t>
  </si>
  <si>
    <t>722290234.S</t>
  </si>
  <si>
    <t>Prepláchnutie a dezinfekcia vodovodného potrubia do DN 80</t>
  </si>
  <si>
    <t>108</t>
  </si>
  <si>
    <t>55</t>
  </si>
  <si>
    <t>998722203.S</t>
  </si>
  <si>
    <t>Presun hmôt pre vnútorný vodovod v objektoch výšky nad 12 do 24 m</t>
  </si>
  <si>
    <t>110</t>
  </si>
  <si>
    <t xml:space="preserve">Zdravotechnika - zariaďovacie predmety   </t>
  </si>
  <si>
    <t>725110811.S</t>
  </si>
  <si>
    <t xml:space="preserve">Demontáž záchoda splachovacieho s nádržou alebo s tlakovým splachovačom,  -0,01933t</t>
  </si>
  <si>
    <t>súb.</t>
  </si>
  <si>
    <t>112</t>
  </si>
  <si>
    <t>57</t>
  </si>
  <si>
    <t>725149701.S</t>
  </si>
  <si>
    <t>Montáž predstenového systému záchodov do masívnej murovanej konštrukcie</t>
  </si>
  <si>
    <t>114</t>
  </si>
  <si>
    <t>552370001600.S</t>
  </si>
  <si>
    <t>Predstenový systém pre závesné WC s podomietkovou nádržou do murovaných alebo betónových konštrukcií</t>
  </si>
  <si>
    <t>116</t>
  </si>
  <si>
    <t>59</t>
  </si>
  <si>
    <t>725149720.S</t>
  </si>
  <si>
    <t>Montáž záchodu do predstenového systému</t>
  </si>
  <si>
    <t>118</t>
  </si>
  <si>
    <t>642360000500.S</t>
  </si>
  <si>
    <t>Misa záchodová keramická závesná</t>
  </si>
  <si>
    <t>120</t>
  </si>
  <si>
    <t>61</t>
  </si>
  <si>
    <t>642340001230.S</t>
  </si>
  <si>
    <t>Misa záchodová keramická závesná invalidná</t>
  </si>
  <si>
    <t>122</t>
  </si>
  <si>
    <t>725210821.S</t>
  </si>
  <si>
    <t xml:space="preserve">Demontáž umývadiel alebo umývadielok bez výtokovej armatúry,  -0,01946t</t>
  </si>
  <si>
    <t>124</t>
  </si>
  <si>
    <t>63</t>
  </si>
  <si>
    <t>725219401.S</t>
  </si>
  <si>
    <t>Montáž umývadla keramického na skrutky do muriva, bez výtokovej armatúry</t>
  </si>
  <si>
    <t>126</t>
  </si>
  <si>
    <t>642110004300.S</t>
  </si>
  <si>
    <t>Umývadlo keramické s otvorom pre batériu štandard</t>
  </si>
  <si>
    <t>128</t>
  </si>
  <si>
    <t>65</t>
  </si>
  <si>
    <t>642110006300.S</t>
  </si>
  <si>
    <t>Umývadlo keramické invalidné</t>
  </si>
  <si>
    <t>130</t>
  </si>
  <si>
    <t>725229113.S</t>
  </si>
  <si>
    <t>Montáž vane akrylátovej, bez výtokovej armatúry</t>
  </si>
  <si>
    <t>132</t>
  </si>
  <si>
    <t>67</t>
  </si>
  <si>
    <t>554210003600.S</t>
  </si>
  <si>
    <t>Vaňa akrylátová - presný typ určí investor</t>
  </si>
  <si>
    <t>134</t>
  </si>
  <si>
    <t>725291112</t>
  </si>
  <si>
    <t>Montáž záchodového sedadla s poklopom</t>
  </si>
  <si>
    <t>136</t>
  </si>
  <si>
    <t>69</t>
  </si>
  <si>
    <t>554330000300</t>
  </si>
  <si>
    <t>Záchodové sedadlo plastové s poklopom</t>
  </si>
  <si>
    <t>138</t>
  </si>
  <si>
    <t>725291114.S</t>
  </si>
  <si>
    <t>Montáž doplnkov zariadení kúpeľní a záchodov, madlá</t>
  </si>
  <si>
    <t>140</t>
  </si>
  <si>
    <t>71</t>
  </si>
  <si>
    <t>552380012800</t>
  </si>
  <si>
    <t>Madlo nerezové sklopné, dĺžka 600 mm, povrch lesklý</t>
  </si>
  <si>
    <t>142</t>
  </si>
  <si>
    <t>552380013000</t>
  </si>
  <si>
    <t>Madlo nerezové pevné, dĺžka 600 mm, povrch lesklý</t>
  </si>
  <si>
    <t>144</t>
  </si>
  <si>
    <t>73</t>
  </si>
  <si>
    <t>725291115.S</t>
  </si>
  <si>
    <t>Montáž doplnkov zariadení kúpeľní a záchodov, sedačka do sprchy alebo vane</t>
  </si>
  <si>
    <t>146</t>
  </si>
  <si>
    <t>552260002600.S</t>
  </si>
  <si>
    <t>Sprchová sedačka nástenná sklápacia, nerez/plast</t>
  </si>
  <si>
    <t>148</t>
  </si>
  <si>
    <t>75</t>
  </si>
  <si>
    <t>725590812.S</t>
  </si>
  <si>
    <t>Vnútrostaveniskové premiestnenie vybúraných hmôt zariaďovacích predmetov vodorovne do 100 m z budov s výš. do 12 m</t>
  </si>
  <si>
    <t>150</t>
  </si>
  <si>
    <t>725810811.S</t>
  </si>
  <si>
    <t xml:space="preserve">Demontáž rohového ventilu,  -0,00049t</t>
  </si>
  <si>
    <t>152</t>
  </si>
  <si>
    <t>77</t>
  </si>
  <si>
    <t>725819401.S</t>
  </si>
  <si>
    <t>Montáž ventilu rohového s pripojovacou rúrkou G 1/2</t>
  </si>
  <si>
    <t>154</t>
  </si>
  <si>
    <t>551110019900.S</t>
  </si>
  <si>
    <t>Guľový ventil rohový, 1/2" - 3/8", s filtrom, bez matice, chrómovaná mosadz</t>
  </si>
  <si>
    <t>156</t>
  </si>
  <si>
    <t>79</t>
  </si>
  <si>
    <t>552270004800.S</t>
  </si>
  <si>
    <t>Hadica flexi nerezová sanitárna ohybná F 3/8" x F 1/2", dĺ. 600 mm, pripojovacia do sanitárnych rozvodov</t>
  </si>
  <si>
    <t>158</t>
  </si>
  <si>
    <t>725819402.S</t>
  </si>
  <si>
    <t>Montáž ventilu bez pripojovacej rúrky G 1/2</t>
  </si>
  <si>
    <t>160</t>
  </si>
  <si>
    <t>81</t>
  </si>
  <si>
    <t>551110020000.S</t>
  </si>
  <si>
    <t>Guľový ventil rohový, 1/2" - 1/2", s filtrom, chrómovaná mosadz</t>
  </si>
  <si>
    <t>162</t>
  </si>
  <si>
    <t>725820810.S</t>
  </si>
  <si>
    <t xml:space="preserve">Demontáž batérie drezovej, umývadlovej nástennej,  -0,0026t</t>
  </si>
  <si>
    <t>164</t>
  </si>
  <si>
    <t>83</t>
  </si>
  <si>
    <t>725829601.S</t>
  </si>
  <si>
    <t>Montáž batérie umývadlovej a drezovej stojankovej, pákovej alebo klasickej s mechanickým ovládaním</t>
  </si>
  <si>
    <t>166</t>
  </si>
  <si>
    <t>551450003800.S</t>
  </si>
  <si>
    <t>Batéria umývadlová stojanková páková</t>
  </si>
  <si>
    <t>85</t>
  </si>
  <si>
    <t>725849201.S</t>
  </si>
  <si>
    <t>Montáž batérie sprchovej nástennej pákovej, klasickej</t>
  </si>
  <si>
    <t>170</t>
  </si>
  <si>
    <t>551450002600.S</t>
  </si>
  <si>
    <t>Batéria sprchová nástenná páková</t>
  </si>
  <si>
    <t>172</t>
  </si>
  <si>
    <t>87</t>
  </si>
  <si>
    <t>SET030,0</t>
  </si>
  <si>
    <t>Sprchový set k batérii so spodným vývodom chróm</t>
  </si>
  <si>
    <t>174</t>
  </si>
  <si>
    <t>725849205.S</t>
  </si>
  <si>
    <t>Montáž batérie sprchovej nástennej, držiak sprchy s nastaviteľnou výškou sprchy</t>
  </si>
  <si>
    <t>176</t>
  </si>
  <si>
    <t>89</t>
  </si>
  <si>
    <t>725860820.S</t>
  </si>
  <si>
    <t xml:space="preserve">Demontáž jednoduchej zápachovej uzávierky pre zariaďovacie predmety, umývadlá, drezy, práčky  -0,00085t</t>
  </si>
  <si>
    <t>178</t>
  </si>
  <si>
    <t>725869301.S</t>
  </si>
  <si>
    <t>Montáž zápachovej uzávierky pre zariaďovacie predmety, umývadlovej do D 40 mm</t>
  </si>
  <si>
    <t>180</t>
  </si>
  <si>
    <t>91</t>
  </si>
  <si>
    <t>551620006400.S</t>
  </si>
  <si>
    <t>Zápachová uzávierka - sifón pre umývadlá DN 40</t>
  </si>
  <si>
    <t>182</t>
  </si>
  <si>
    <t>725869330.S</t>
  </si>
  <si>
    <t>Montáž zápachovej uzávierky pre zariaďovacie predmety, vaňovej do D 50 mm</t>
  </si>
  <si>
    <t>184</t>
  </si>
  <si>
    <t>93</t>
  </si>
  <si>
    <t>551620000500.S</t>
  </si>
  <si>
    <t>Odtoková súprava pre vane s otočným ovládaním, krátka, d 52 mm, výkon prepadu 0,6 l/s, so súpravou pre konečnú montáž, plast</t>
  </si>
  <si>
    <t>186</t>
  </si>
  <si>
    <t>998725203.S</t>
  </si>
  <si>
    <t>Presun hmôt pre zariaďovacie predmety v objektoch výšky nad 12 do 24 m</t>
  </si>
  <si>
    <t>188</t>
  </si>
  <si>
    <t xml:space="preserve">Konštrukcie doplnkové kovové   </t>
  </si>
  <si>
    <t>95</t>
  </si>
  <si>
    <t>767995101</t>
  </si>
  <si>
    <t>Montáž ostatných atypických kovových stavebných doplnkových konštrukcií do 5 kg</t>
  </si>
  <si>
    <t>190</t>
  </si>
  <si>
    <t>1341078011</t>
  </si>
  <si>
    <t>Držiaky, konzoly, závesy, objímky</t>
  </si>
  <si>
    <t>192</t>
  </si>
  <si>
    <t>97</t>
  </si>
  <si>
    <t>998767202.S</t>
  </si>
  <si>
    <t>Presun hmôt pre kovové stavebné doplnkové konštrukcie v objektoch výšky nad 6 do 12 m</t>
  </si>
  <si>
    <t>194</t>
  </si>
  <si>
    <t>OST</t>
  </si>
  <si>
    <t xml:space="preserve">Ostatné   </t>
  </si>
  <si>
    <t>OST07</t>
  </si>
  <si>
    <t>Murárska výpomoc - Spätné stavebné úpravy rýh a prestupov</t>
  </si>
  <si>
    <t>262144</t>
  </si>
  <si>
    <t>196</t>
  </si>
  <si>
    <t>OST08</t>
  </si>
  <si>
    <t>Utesnenie prestupov cez stropy zvukovou izoláciou a izoláciou proti prenikaniu vody</t>
  </si>
  <si>
    <t>198</t>
  </si>
  <si>
    <t>892264111.S</t>
  </si>
  <si>
    <t>Monitoring potrubia kamerovým systémom do DN 100</t>
  </si>
  <si>
    <t>200</t>
  </si>
  <si>
    <t>02-d - Vykurovanie</t>
  </si>
  <si>
    <t xml:space="preserve">    735-EPV - Ústredné kúrenie - elektrické podlahové vykurovanie</t>
  </si>
  <si>
    <t>735-EPV</t>
  </si>
  <si>
    <t>Ústredné kúrenie - elektrické podlahové vykurovanie</t>
  </si>
  <si>
    <t>734449000.m</t>
  </si>
  <si>
    <t>Montáž a nastavenie regulátora/priestorového termostatu</t>
  </si>
  <si>
    <t>140F1072</t>
  </si>
  <si>
    <t>Riadiaci systém pre podlahové vykurovanie DEVIreg 330 (+5 až +45 °C) s káblovým snímačom, na DIN lištu</t>
  </si>
  <si>
    <t>735162391.m</t>
  </si>
  <si>
    <t>Montáž plošného vykurovania - rohože elektrické DEVI</t>
  </si>
  <si>
    <t>dotknuté miestnosti č. A1.07 až 12</t>
  </si>
  <si>
    <t xml:space="preserve">0,5*(3+5+5+12)  "rohože 100T</t>
  </si>
  <si>
    <t>0,5*(2+4+4+10) "rohože 150T</t>
  </si>
  <si>
    <t>83030504</t>
  </si>
  <si>
    <t>Dvojžilová samolepiaca vykurovacia rohož DEVIcomfort 100T (DTIR), prac. napätie 230V, výkon 150W, šxd = 0,5m x 3m</t>
  </si>
  <si>
    <t>140F1741</t>
  </si>
  <si>
    <t>Dvojžilová samolepiaca vykurovacia rohož DEVIcomfort 100T (DTIR), prac. napätie 230V, výkon 250W, šxd = 0,5m x 5m</t>
  </si>
  <si>
    <t>83030518</t>
  </si>
  <si>
    <t>Dvojžilová samolepipaca vykurovacia rohož DEVIcomfort 100T (DTIR), prac. napätie 230V, výkon 600W, šxd = 0,5m x 12m</t>
  </si>
  <si>
    <t>83030562</t>
  </si>
  <si>
    <t>Dvojžilová samolepipaca vykurovacia rohož DEVIcomfortTM 150T (DTIR), prac. napätie 230V, výkon 150W, šxd = 0,5m x 2m</t>
  </si>
  <si>
    <t>83030566</t>
  </si>
  <si>
    <t>Dvojžilová samolepipaca vykurovacia rohož DEVIcomfortTM 150T (DTIR), prac. napätie 230V, výkon 300W, šxd = 0,5m x 4m</t>
  </si>
  <si>
    <t>83030576</t>
  </si>
  <si>
    <t>Dvojžilová samolepipaca vykurovacia rohož DEVIcomfortTM 150T (DTIR), prac. napätie 230V, výkon 750W, šxd = 0,5m x 10m</t>
  </si>
  <si>
    <t>998735201.S</t>
  </si>
  <si>
    <t>Presun hmôt pre vykurovacie telesá v objektoch výšky do 6 m</t>
  </si>
  <si>
    <t xml:space="preserve">6  "nepredvídané práce pri montáži, koordinácia s inými profesiami;</t>
  </si>
  <si>
    <t>HZS-2030</t>
  </si>
  <si>
    <t>Uvedenie EPV do prevádzky a vykurovacia skúška</t>
  </si>
  <si>
    <t>HZS-5010</t>
  </si>
  <si>
    <t>Zaškolenie obsluhy systému</t>
  </si>
  <si>
    <t>HZS-5030</t>
  </si>
  <si>
    <t>Technicko-právna dokumentácia stavby</t>
  </si>
  <si>
    <t>02-e - Elektroinštalácie</t>
  </si>
  <si>
    <t>Ing. Michal Hronec</t>
  </si>
  <si>
    <t>M - Práce a dodávky M</t>
  </si>
  <si>
    <t xml:space="preserve">    21-M - Elektromontáže</t>
  </si>
  <si>
    <t xml:space="preserve">    22-M - Montáže oznamovacích a zabezpečovacích zariadení</t>
  </si>
  <si>
    <t xml:space="preserve">    95-M - Revízie</t>
  </si>
  <si>
    <t>Mimostaven. doprava</t>
  </si>
  <si>
    <t>Klimatické vplyvy</t>
  </si>
  <si>
    <t>4465879</t>
  </si>
  <si>
    <t>Kontrola a demontáž existujúcich istiacich prvkov v rozvádzači R+0.3</t>
  </si>
  <si>
    <t>1215528608</t>
  </si>
  <si>
    <t>15648791</t>
  </si>
  <si>
    <t>Demontáž a likvidácia existujúcej elektroinštalácie v rekonštruovaných priestoroch</t>
  </si>
  <si>
    <t>1274302206</t>
  </si>
  <si>
    <t>654987458</t>
  </si>
  <si>
    <t>Úprava priestoru existujúceho rozvádzaču R+0.3, odstránenie prípojkovej skrine, vytvorenie priestoru pre nový rozvádzač, úprava káblov, doplnenie ističov - v zmysle technickej správy</t>
  </si>
  <si>
    <t>1513796480</t>
  </si>
  <si>
    <t>972045802.S</t>
  </si>
  <si>
    <t>Vrty príklepovým vrtákom do D 12 mm smerom hore do betónu -0.00001t</t>
  </si>
  <si>
    <t>937718795</t>
  </si>
  <si>
    <t>973046161.S</t>
  </si>
  <si>
    <t xml:space="preserve">Vysekanie v murive betónovom kapsy pre krabice KU68, veľ. do 100x100x50 mm,  -0,00100t</t>
  </si>
  <si>
    <t>925818982</t>
  </si>
  <si>
    <t>974029121.S</t>
  </si>
  <si>
    <t xml:space="preserve">Vysekanie rýh v murive kamennom do hĺbky 30 mm a š. do 30 mm,  -0,00200t</t>
  </si>
  <si>
    <t>1073525764</t>
  </si>
  <si>
    <t>Práce a dodávky M</t>
  </si>
  <si>
    <t>21-M</t>
  </si>
  <si>
    <t>Elektromontáže</t>
  </si>
  <si>
    <t>210010115.S</t>
  </si>
  <si>
    <t>Lišta elektroinštalačná z DLP 150x50, uložená pevne, vkladacia, vrátane kolien, zakrytovania</t>
  </si>
  <si>
    <t>2063790166</t>
  </si>
  <si>
    <t>345750057</t>
  </si>
  <si>
    <t>Kanál elektroinštalačný HD z PVC, DLP 150x50 mm</t>
  </si>
  <si>
    <t>464377334</t>
  </si>
  <si>
    <t>3457500147</t>
  </si>
  <si>
    <t>Kryt ohybový pre lištu DLP 150x50 mm</t>
  </si>
  <si>
    <t>915857583</t>
  </si>
  <si>
    <t>345751478</t>
  </si>
  <si>
    <t>Kryt koncový pre lištu DLP 150x50 mm</t>
  </si>
  <si>
    <t>-460867668</t>
  </si>
  <si>
    <t>345750065148</t>
  </si>
  <si>
    <t>Priečka do inštalačných kanálov DLP 50 dĺžka 2 m</t>
  </si>
  <si>
    <t>-2100694939</t>
  </si>
  <si>
    <t>345144578</t>
  </si>
  <si>
    <t>Spojka krytu DLP kanálu 130 mm</t>
  </si>
  <si>
    <t>601901892</t>
  </si>
  <si>
    <t>34575042752</t>
  </si>
  <si>
    <t>Kryt roh vnútorný pre kanál DLP 150x50</t>
  </si>
  <si>
    <t>1361610789</t>
  </si>
  <si>
    <t>345750061487</t>
  </si>
  <si>
    <t>Kryt roh vonkajší pre kanál DLP 150x50 mm</t>
  </si>
  <si>
    <t>-1544800479</t>
  </si>
  <si>
    <t>210010306.S</t>
  </si>
  <si>
    <t>Krabica prístrojová KU 68,bez zapojenia</t>
  </si>
  <si>
    <t>303631685</t>
  </si>
  <si>
    <t>345410010200.S</t>
  </si>
  <si>
    <t>Krabica KU 68</t>
  </si>
  <si>
    <t>1552230344</t>
  </si>
  <si>
    <t>210010531.S</t>
  </si>
  <si>
    <t>Rúrka ohybná elektroinštalačná typ 1216, uložená voľne alebo pod omietkou</t>
  </si>
  <si>
    <t>-651190710</t>
  </si>
  <si>
    <t>345710008415</t>
  </si>
  <si>
    <t>Rúrka ohybná SUPER MONOFLEX so strednou mechanickou odolnosťou z PVC tmavo šedá 1216E L50D, D 16 mm, KOPOS</t>
  </si>
  <si>
    <t>649467586</t>
  </si>
  <si>
    <t>345710020010</t>
  </si>
  <si>
    <t>Spojka 0216E LB pre EN rúrky D 16 mm, tmavošedá, PVC, KOPOS</t>
  </si>
  <si>
    <t>253676860</t>
  </si>
  <si>
    <t>210010532.S</t>
  </si>
  <si>
    <t>Rúrka ohybná elektroinštalačná typ 1220, uložená voľne alebo pod omietkou</t>
  </si>
  <si>
    <t>-311782347</t>
  </si>
  <si>
    <t>345710008420</t>
  </si>
  <si>
    <t>Rúrka ohybná SUPER MONOFLEX so strednou mechanickou odolnosťou z PVC tmavo šedá 1220 L50, D 20 mm, KOPOS</t>
  </si>
  <si>
    <t>-1212852382</t>
  </si>
  <si>
    <t>210020503.S</t>
  </si>
  <si>
    <t>Káblový žľab otvorený 300/60, vrátane kolien a T kusov</t>
  </si>
  <si>
    <t>-150047197</t>
  </si>
  <si>
    <t>345750009800.S</t>
  </si>
  <si>
    <t>Žľab káblový, šxv 300x60 mm, z pozinkovanej ocele</t>
  </si>
  <si>
    <t>1295043096</t>
  </si>
  <si>
    <t>345750013700</t>
  </si>
  <si>
    <t>Koleno 90° pre káblový žlab MARS 300x60 mm</t>
  </si>
  <si>
    <t>-1153996186</t>
  </si>
  <si>
    <t>345750032600</t>
  </si>
  <si>
    <t>T-kus pre káblový žlab MARS 3x300x60 mm</t>
  </si>
  <si>
    <t>-1976507282</t>
  </si>
  <si>
    <t>345750040800</t>
  </si>
  <si>
    <t>Odbočný T-diel pre káblový žlab MARS 300x60 mm</t>
  </si>
  <si>
    <t>1417006229</t>
  </si>
  <si>
    <t>210020552.S</t>
  </si>
  <si>
    <t>Nosné drôty, kotvové konz. s 2 napín.</t>
  </si>
  <si>
    <t>877876828</t>
  </si>
  <si>
    <t>309200015700.S</t>
  </si>
  <si>
    <t>Skrutka napínacia 16x140 mm, FSH 16130, oceľ + temperovaná zliatina</t>
  </si>
  <si>
    <t>1853647273</t>
  </si>
  <si>
    <t>311990008700.S</t>
  </si>
  <si>
    <t>Konzola ON 348807 pre C kolmý stožiar</t>
  </si>
  <si>
    <t>1550289304</t>
  </si>
  <si>
    <t>210020780.S</t>
  </si>
  <si>
    <t>Protipožiarna stenová prepážka z protipožiarnych vložiek (typu PTV) hrúbka prepážky do 400 mm</t>
  </si>
  <si>
    <t>427426566</t>
  </si>
  <si>
    <t>345651654898</t>
  </si>
  <si>
    <t xml:space="preserve">Protipožiarny silikónový tmel HILTI CFS-S </t>
  </si>
  <si>
    <t>256</t>
  </si>
  <si>
    <t>-1151097221</t>
  </si>
  <si>
    <t>210100001.S</t>
  </si>
  <si>
    <t>Ukončenie vodičov v rozvádzač. vrátane zapojenia a vodičovej koncovky do 2,5 mm2</t>
  </si>
  <si>
    <t>11235061</t>
  </si>
  <si>
    <t>210100002.S</t>
  </si>
  <si>
    <t>Ukončenie vodičov v rozvádzač. vrátane zapojenia a vodičovej koncovky do 6 mm2</t>
  </si>
  <si>
    <t>1393161602</t>
  </si>
  <si>
    <t>210110</t>
  </si>
  <si>
    <t>Jednopólový spínač - radenie 1, zapustený IP 20, vrátane zapojenia</t>
  </si>
  <si>
    <t>-599409586</t>
  </si>
  <si>
    <t>345340007945</t>
  </si>
  <si>
    <t>Spínač Mosaic jednopólový zapustený, radenie č.1, biely</t>
  </si>
  <si>
    <t>1972087735</t>
  </si>
  <si>
    <t>210110.S</t>
  </si>
  <si>
    <t xml:space="preserve">Sériový spínač -  radenie 5, zapustený IP 20 vrátane zapojenia</t>
  </si>
  <si>
    <t>-1300904005</t>
  </si>
  <si>
    <t>345330056418.S</t>
  </si>
  <si>
    <t>Prepínač nástenný radenie 5, IP 20</t>
  </si>
  <si>
    <t>-198190653</t>
  </si>
  <si>
    <t>210478971416</t>
  </si>
  <si>
    <t>Striedavý prepínač - radenie 6, zapustený, IP 20, vrátane zapojenia</t>
  </si>
  <si>
    <t>1942861343</t>
  </si>
  <si>
    <t>3453309718</t>
  </si>
  <si>
    <t>Prepínač zapustený radenie 6, IP20, biely</t>
  </si>
  <si>
    <t>2142940274</t>
  </si>
  <si>
    <t>210619819118</t>
  </si>
  <si>
    <t>Kábel medený uložený voľne CYKY 450/750 V 5x25</t>
  </si>
  <si>
    <t>123178272</t>
  </si>
  <si>
    <t>341116159819</t>
  </si>
  <si>
    <t>Kábel medený CYKY 5x25 mm2</t>
  </si>
  <si>
    <t>-2128322766</t>
  </si>
  <si>
    <t>2106519</t>
  </si>
  <si>
    <t>Ukončenie káblového vývodu pre 3 a 4-žilové káble s plastovou a papierovou izoláciou do 1kV (4-35 mm2)</t>
  </si>
  <si>
    <t>-724461023</t>
  </si>
  <si>
    <t>21065498</t>
  </si>
  <si>
    <t>Ukončenie káblového vývodu pre 5-žilové káble s plastovou a papierovou izoláciou do 1kV (10-35 mm2)</t>
  </si>
  <si>
    <t>-1832181730</t>
  </si>
  <si>
    <t>210800107.S</t>
  </si>
  <si>
    <t>Kábel medený uložený voľne CYKY 450/750 V 3x1,5</t>
  </si>
  <si>
    <t>-1859656242</t>
  </si>
  <si>
    <t>341110000700.S</t>
  </si>
  <si>
    <t>Kábel medený CYKY 3x1,5 mm2</t>
  </si>
  <si>
    <t>340779015</t>
  </si>
  <si>
    <t>210800108.S</t>
  </si>
  <si>
    <t>Kábel medený uložený voľne CYKY 450/750 V 3x2,5</t>
  </si>
  <si>
    <t>-28924277</t>
  </si>
  <si>
    <t>341110000800.S</t>
  </si>
  <si>
    <t>Kábel medený CYKY 3x2,5 mm2</t>
  </si>
  <si>
    <t>-1728218110</t>
  </si>
  <si>
    <t>210800119.S</t>
  </si>
  <si>
    <t>Kábel medený uložený voľne CYKY 450/750 V 5x1,5</t>
  </si>
  <si>
    <t>-606139619</t>
  </si>
  <si>
    <t>341110001900.S</t>
  </si>
  <si>
    <t>Kábel medený CYKY 5x1,5 mm2</t>
  </si>
  <si>
    <t>-10081477</t>
  </si>
  <si>
    <t>210800120.S</t>
  </si>
  <si>
    <t>Kábel medený uložený voľne CYKY 450/750 V 5x2,5</t>
  </si>
  <si>
    <t>256682767</t>
  </si>
  <si>
    <t>341110002000.S</t>
  </si>
  <si>
    <t>Kábel medený CYKY 5x2,5 mm2</t>
  </si>
  <si>
    <t>1230212508</t>
  </si>
  <si>
    <t>210800122.S</t>
  </si>
  <si>
    <t>Kábel medený uložený voľne CYKY 450/750 V 5x6</t>
  </si>
  <si>
    <t>95681670</t>
  </si>
  <si>
    <t>341110002200.S</t>
  </si>
  <si>
    <t>Kábel medený CYKY 5x6 mm2</t>
  </si>
  <si>
    <t>-269991481</t>
  </si>
  <si>
    <t>210800615.S</t>
  </si>
  <si>
    <t xml:space="preserve">Vodič medený uložený voľne H07V-K (CYA)  450/750 V 16</t>
  </si>
  <si>
    <t>994801995</t>
  </si>
  <si>
    <t>341310009300.S</t>
  </si>
  <si>
    <t>Vodič medený flexibilný H07V-K 16 mm2</t>
  </si>
  <si>
    <t>726207825</t>
  </si>
  <si>
    <t>210800627.S</t>
  </si>
  <si>
    <t xml:space="preserve">Vodič medený uložený voľne H07V-K (CYA)  450/750 V 4</t>
  </si>
  <si>
    <t>2015522534</t>
  </si>
  <si>
    <t>341310009000.S</t>
  </si>
  <si>
    <t>Vodič medený flexibilný H07V-K 4 mm2</t>
  </si>
  <si>
    <t>-2056151353</t>
  </si>
  <si>
    <t>210800631.S</t>
  </si>
  <si>
    <t xml:space="preserve">Vodič medený uložený pevne H07V-K (CYA)  450/750 V 25</t>
  </si>
  <si>
    <t>-1292695715</t>
  </si>
  <si>
    <t>341310009400.S</t>
  </si>
  <si>
    <t>Vodič medený flexibilný H07V-K 25 mm2</t>
  </si>
  <si>
    <t>1660512297</t>
  </si>
  <si>
    <t>210872075.S</t>
  </si>
  <si>
    <t xml:space="preserve">Kábel signálny uložený pevne FTP cat. 6a </t>
  </si>
  <si>
    <t>852381901</t>
  </si>
  <si>
    <t>341230001800.S</t>
  </si>
  <si>
    <t>Kábel medený dátový FTP-AWG Patch 4x2x24 mm2</t>
  </si>
  <si>
    <t>1002125700</t>
  </si>
  <si>
    <t>265116546</t>
  </si>
  <si>
    <t>Uchytenie zväzkového držiaka pre trasu SLP</t>
  </si>
  <si>
    <t>-1666126948</t>
  </si>
  <si>
    <t>345654188458</t>
  </si>
  <si>
    <t>Zväzkový držiak Grip 2031M/30 - 85x50mm</t>
  </si>
  <si>
    <t>-1902880207</t>
  </si>
  <si>
    <t>210111011.S</t>
  </si>
  <si>
    <t>Domová zásuvka zapustená 250 V / 16A, vrátane zapojenia 2P + PE</t>
  </si>
  <si>
    <t>825245430</t>
  </si>
  <si>
    <t>3455200004887</t>
  </si>
  <si>
    <t>Zásuvka Mosaic jednonásobná, radenie 2P+T, s detskou ochranou, biela, zapustená</t>
  </si>
  <si>
    <t>-763343404</t>
  </si>
  <si>
    <t>345651987165784</t>
  </si>
  <si>
    <t>Zásuvka jednonásobná, radenie 2P+T, s prepäťovou ochranou, s detskou ochranou, biela, do káblového žľabu</t>
  </si>
  <si>
    <t>-399916559</t>
  </si>
  <si>
    <t>651798478</t>
  </si>
  <si>
    <t>Dátová zásuvka RJ45 1modul vrátane zapojenia biela, zapustená</t>
  </si>
  <si>
    <t>1560167890</t>
  </si>
  <si>
    <t>3745965718</t>
  </si>
  <si>
    <t>Zásuvka dátová Mosaic RJ45, 1modul, zapustená</t>
  </si>
  <si>
    <t>1030202328</t>
  </si>
  <si>
    <t>6541147</t>
  </si>
  <si>
    <t>Montáž 1-rámika na stene</t>
  </si>
  <si>
    <t>633880611</t>
  </si>
  <si>
    <t>345350004320</t>
  </si>
  <si>
    <t>1-rámik Mosaic jednoduchý biely</t>
  </si>
  <si>
    <t>-1440039601</t>
  </si>
  <si>
    <t>65411478</t>
  </si>
  <si>
    <t>Montáž 2-rámika na stene</t>
  </si>
  <si>
    <t>-1897743685</t>
  </si>
  <si>
    <t>37498251879</t>
  </si>
  <si>
    <t>2-rámik Mosaic na stene</t>
  </si>
  <si>
    <t>-1399579947</t>
  </si>
  <si>
    <t>65414789</t>
  </si>
  <si>
    <t>Montáž 3-rámika na stene</t>
  </si>
  <si>
    <t>-1744809780</t>
  </si>
  <si>
    <t>37456546651114</t>
  </si>
  <si>
    <t>3-rámik Mosaic na stenu</t>
  </si>
  <si>
    <t>766323207</t>
  </si>
  <si>
    <t>654651998</t>
  </si>
  <si>
    <t>Montáž 5-rámika na stene</t>
  </si>
  <si>
    <t>787024494</t>
  </si>
  <si>
    <t>374565464532</t>
  </si>
  <si>
    <t>5-rámik Mosaic na stenu, biely</t>
  </si>
  <si>
    <t>1169219215</t>
  </si>
  <si>
    <t>210111004.S</t>
  </si>
  <si>
    <t xml:space="preserve">Zásuvka vstavaná v káblovom žľabe 230 V / 16A vrátane zapojenia, vyhotovenie 3P </t>
  </si>
  <si>
    <t>99272802</t>
  </si>
  <si>
    <t>345520000480</t>
  </si>
  <si>
    <t>Zásuvka Mosaic jednonásobná, radenie 2P+T, s detskou ochranou, biela, do káblového žľabu</t>
  </si>
  <si>
    <t>689277821</t>
  </si>
  <si>
    <t>34565198716541</t>
  </si>
  <si>
    <t>1111711441</t>
  </si>
  <si>
    <t>651798294</t>
  </si>
  <si>
    <t>Dátová zásuvka RJ45 1modul vrátane zapojenia biela, do káblového žľabu</t>
  </si>
  <si>
    <t>462202101</t>
  </si>
  <si>
    <t>374596571879134</t>
  </si>
  <si>
    <t>Zásuvka dátová Mosaic RJ45, 1modul, do káblového žľabu</t>
  </si>
  <si>
    <t>2123646566</t>
  </si>
  <si>
    <t>65411654</t>
  </si>
  <si>
    <t>Montáž 1-rámika v káblovom žľabe</t>
  </si>
  <si>
    <t>1682726915</t>
  </si>
  <si>
    <t>37456546189</t>
  </si>
  <si>
    <t>1-rámik Mosaic do káblového žľabu, biely</t>
  </si>
  <si>
    <t>-25493777</t>
  </si>
  <si>
    <t>65411655</t>
  </si>
  <si>
    <t>Montáž 2-rámika v káblovom žľabe</t>
  </si>
  <si>
    <t>1989383850</t>
  </si>
  <si>
    <t>374565469817</t>
  </si>
  <si>
    <t>2-rámik Mosaic do káblového žľabu, biely</t>
  </si>
  <si>
    <t>-1217292818</t>
  </si>
  <si>
    <t>65411656</t>
  </si>
  <si>
    <t>Montáž 3-rámika v káblovom žľabe</t>
  </si>
  <si>
    <t>-1296445702</t>
  </si>
  <si>
    <t>374565469818</t>
  </si>
  <si>
    <t>3-rámik Mosaic do káblového žľabu, biely</t>
  </si>
  <si>
    <t>1995440038</t>
  </si>
  <si>
    <t>6546519748</t>
  </si>
  <si>
    <t>1663636641</t>
  </si>
  <si>
    <t>374565469820</t>
  </si>
  <si>
    <t>4-rámik Mosaic do káblového žľabu, biely</t>
  </si>
  <si>
    <t>1592395731</t>
  </si>
  <si>
    <t>210201512.S</t>
  </si>
  <si>
    <t>Zapojenie núdzového svietidla IP40, 1x svetelný LED zdroj - núdzový režim</t>
  </si>
  <si>
    <t>-1614460422</t>
  </si>
  <si>
    <t>348150001204</t>
  </si>
  <si>
    <t>LED svietidlo núdzové ARROW N 2W, STANDARD, IP40, 3h stály/núdzový režim, 200 lm, AMI</t>
  </si>
  <si>
    <t>-20051413</t>
  </si>
  <si>
    <t>210290903.S</t>
  </si>
  <si>
    <t>Vŕtanie upevňovacieho bodu pre svietidlo do betónu</t>
  </si>
  <si>
    <t>-1007388378</t>
  </si>
  <si>
    <t>348156627914</t>
  </si>
  <si>
    <t>LED svietidlo IP40, 2x21W, 6000lm, 1200mm, 4000K</t>
  </si>
  <si>
    <t>838633014</t>
  </si>
  <si>
    <t>210201916.S</t>
  </si>
  <si>
    <t>Montáž svietidla interiérového na strop do 3 kg</t>
  </si>
  <si>
    <t>613288420</t>
  </si>
  <si>
    <t>348156627915</t>
  </si>
  <si>
    <t>LED svietidlo IP40, 1x21W, 3000lm, 1200mm, 4000K</t>
  </si>
  <si>
    <t>300009964</t>
  </si>
  <si>
    <t>348156627916</t>
  </si>
  <si>
    <t>LED svietidlo IP40, 2x11W, 3000lm, 600mm, 4000K</t>
  </si>
  <si>
    <t>-1423574743</t>
  </si>
  <si>
    <t>348156627919</t>
  </si>
  <si>
    <t>LED panel,40Q, 4000lm, 4000K, 60x60, IP40</t>
  </si>
  <si>
    <t>-32449512</t>
  </si>
  <si>
    <t>348156627917</t>
  </si>
  <si>
    <t>LED svietidlo IP65, 1x39W, 5300lm, 2x1200mm, 4000K</t>
  </si>
  <si>
    <t>737205293</t>
  </si>
  <si>
    <t>348156627918</t>
  </si>
  <si>
    <t>LED svietidlo IP65, 1x19W, 2600lm, 600mm, 4000K</t>
  </si>
  <si>
    <t>-1145213146</t>
  </si>
  <si>
    <t>210220031.S</t>
  </si>
  <si>
    <t>Ekvipotenciálna svorkovnica EPS 2 v krabici KO 125 E</t>
  </si>
  <si>
    <t>-985835581</t>
  </si>
  <si>
    <t>101</t>
  </si>
  <si>
    <t>345410000400.S</t>
  </si>
  <si>
    <t>Krabica odbočná z PVC s viečkom pod omietku KO 125 E</t>
  </si>
  <si>
    <t>1541634124</t>
  </si>
  <si>
    <t>345610005100.S</t>
  </si>
  <si>
    <t>Svorkovnica ekvipotencionálna EPS 2, z PP</t>
  </si>
  <si>
    <t>-1532935185</t>
  </si>
  <si>
    <t>103</t>
  </si>
  <si>
    <t>210193254.S</t>
  </si>
  <si>
    <t xml:space="preserve">Rozvádzač oceľoplechový, (VxŠxH) 1200x700x300,  IP43, bez sekacích prác vrátane uchytenia - zložité osadenie </t>
  </si>
  <si>
    <t>-619446137</t>
  </si>
  <si>
    <t>6517894541</t>
  </si>
  <si>
    <t>Vyskladanie rozvádzaču, s príslušnými dokladmi o zhode a skúškami</t>
  </si>
  <si>
    <t>-587596287</t>
  </si>
  <si>
    <t>105</t>
  </si>
  <si>
    <t>357150000125.S</t>
  </si>
  <si>
    <t>Rozvodnicová skriňa oceľoplechová zapustená atypická, šxv 1200x700 mm, počet modulov min.200</t>
  </si>
  <si>
    <t>1298173567</t>
  </si>
  <si>
    <t>3586516516</t>
  </si>
  <si>
    <t>Vypínač 3P+N, 80A</t>
  </si>
  <si>
    <t>1550232925</t>
  </si>
  <si>
    <t>107</t>
  </si>
  <si>
    <t>358240002942</t>
  </si>
  <si>
    <t>Kombinovaný zvodič bleskových prúdov a prepätia SVBC-12,5-3N-MZS, typ 1+2, 12,5 kA, AC 335 V, so signalizáciou, varistor, iskrisko</t>
  </si>
  <si>
    <t>-431268944</t>
  </si>
  <si>
    <t>3582465198119</t>
  </si>
  <si>
    <t xml:space="preserve">Istič 10B/1, 10kA </t>
  </si>
  <si>
    <t>-387902256</t>
  </si>
  <si>
    <t>109</t>
  </si>
  <si>
    <t>3582465198120</t>
  </si>
  <si>
    <t xml:space="preserve">Istič 16B/1, 10kA </t>
  </si>
  <si>
    <t>1685766081</t>
  </si>
  <si>
    <t>3582465198121</t>
  </si>
  <si>
    <t xml:space="preserve">Istič 16B/3, 10kA </t>
  </si>
  <si>
    <t>316445454</t>
  </si>
  <si>
    <t>111</t>
  </si>
  <si>
    <t>358246514789</t>
  </si>
  <si>
    <t>Prúdový chránič s nadprúdovou ochranou, Typ A, 30mA,10A/2P, vyp.char. C, 10kA</t>
  </si>
  <si>
    <t>2142212240</t>
  </si>
  <si>
    <t>35824651478789</t>
  </si>
  <si>
    <t>Prúdový chránič s nadprúdovou ochranou, Typ A, 30mA,16A/2P, vyp.char. B, 10kA</t>
  </si>
  <si>
    <t>-1584983891</t>
  </si>
  <si>
    <t>113</t>
  </si>
  <si>
    <t>3582465487</t>
  </si>
  <si>
    <t xml:space="preserve">Prúdový chránič s nadprúdovou ochranou, Typ F, 4P,  30mA, 25A, vyp.char. B, 10kA</t>
  </si>
  <si>
    <t>-483558896</t>
  </si>
  <si>
    <t>3582465487987</t>
  </si>
  <si>
    <t xml:space="preserve">Prúdový chránič, Typ A, 4P, 40A, 30mA,  10kA</t>
  </si>
  <si>
    <t>653581574</t>
  </si>
  <si>
    <t>115</t>
  </si>
  <si>
    <t>358246598741</t>
  </si>
  <si>
    <t>Termostat DEVIreg 330</t>
  </si>
  <si>
    <t>51267448</t>
  </si>
  <si>
    <t>358246591246</t>
  </si>
  <si>
    <t>Svorka radová do 2,5mm2 - šedá</t>
  </si>
  <si>
    <t>1908500311</t>
  </si>
  <si>
    <t>117</t>
  </si>
  <si>
    <t>3586598155</t>
  </si>
  <si>
    <t>Svorka radová do 2,5mm2 - modrá</t>
  </si>
  <si>
    <t>1560169001</t>
  </si>
  <si>
    <t>35865971236655</t>
  </si>
  <si>
    <t>Svorka radová do 2,5mm2 - zelená</t>
  </si>
  <si>
    <t>560824233</t>
  </si>
  <si>
    <t>119</t>
  </si>
  <si>
    <t>3586546173</t>
  </si>
  <si>
    <t>Svorka radová do 6mm2 - šedá</t>
  </si>
  <si>
    <t>-424364236</t>
  </si>
  <si>
    <t>358651789793</t>
  </si>
  <si>
    <t>Svorka radová do 6mm2 - modrá</t>
  </si>
  <si>
    <t>-1338189158</t>
  </si>
  <si>
    <t>121</t>
  </si>
  <si>
    <t>358161549</t>
  </si>
  <si>
    <t>Svorka radová do 6mm2 - zelená</t>
  </si>
  <si>
    <t>1152948764</t>
  </si>
  <si>
    <t>358651789</t>
  </si>
  <si>
    <t xml:space="preserve">Svorka radová do 25mm2 -  šedá</t>
  </si>
  <si>
    <t>-1602062881</t>
  </si>
  <si>
    <t>123</t>
  </si>
  <si>
    <t>35878952364</t>
  </si>
  <si>
    <t xml:space="preserve">Svorka radová do 25mm2 -  modrá</t>
  </si>
  <si>
    <t>998963233</t>
  </si>
  <si>
    <t>3581254789</t>
  </si>
  <si>
    <t xml:space="preserve">Svorka radová do 25mm2 -  zelená</t>
  </si>
  <si>
    <t>-1817346098</t>
  </si>
  <si>
    <t>125</t>
  </si>
  <si>
    <t>645781234</t>
  </si>
  <si>
    <t>Podružný montážny materiál (5%)</t>
  </si>
  <si>
    <t>-121177064</t>
  </si>
  <si>
    <t>22-M</t>
  </si>
  <si>
    <t>Montáže oznamovacích a zabezpečovacích zariadení</t>
  </si>
  <si>
    <t>220711045.S</t>
  </si>
  <si>
    <t>Montáž a zapojenie pohybových senzorov PIR - interiér, strop</t>
  </si>
  <si>
    <t>-532671206</t>
  </si>
  <si>
    <t>127</t>
  </si>
  <si>
    <t>4046100009654116</t>
  </si>
  <si>
    <t>Snímač pohybu stropný,230V, rozsah 360°°, IP20</t>
  </si>
  <si>
    <t>749028206</t>
  </si>
  <si>
    <t>95-M</t>
  </si>
  <si>
    <t>Revízie</t>
  </si>
  <si>
    <t>1456498789</t>
  </si>
  <si>
    <t>Východisková revízia silnoprúd a funkčné skúšky</t>
  </si>
  <si>
    <t>-281748963</t>
  </si>
  <si>
    <t>129</t>
  </si>
  <si>
    <t>4567879</t>
  </si>
  <si>
    <t>Merania a protokoly SLP</t>
  </si>
  <si>
    <t>24897504</t>
  </si>
  <si>
    <t>001000011.S</t>
  </si>
  <si>
    <t>Inžinierska činnosť - dozory autorský dozor projektanta</t>
  </si>
  <si>
    <t>-411580375</t>
  </si>
  <si>
    <t>131</t>
  </si>
  <si>
    <t>1235674145</t>
  </si>
  <si>
    <t xml:space="preserve">Projektová dokumentácia skutočného vyhotovenia </t>
  </si>
  <si>
    <t>-598614440</t>
  </si>
  <si>
    <t>465718</t>
  </si>
  <si>
    <t xml:space="preserve">Prvá úradná skúška </t>
  </si>
  <si>
    <t>-130234267</t>
  </si>
  <si>
    <t>02-f - Vzduchotechnika</t>
  </si>
  <si>
    <t>Zariadenie č.1 - Vetranie priestorov rehabilitácie</t>
  </si>
  <si>
    <t>Zariadenie č.2 - Odsávanie z hygienických zariadení</t>
  </si>
  <si>
    <t>Zariadenie č.1</t>
  </si>
  <si>
    <t>Vetranie priestorov rehabilitácie</t>
  </si>
  <si>
    <t>1.1</t>
  </si>
  <si>
    <t>Vzduchotechnická jednotka DOMEKT - CF 700</t>
  </si>
  <si>
    <t>Poznámka k položke:_x000d_
doskový rekuperátor _x000d_
filtre na prívode a odvode vzduchu_x000d_
uzatváracie klapky so servopohonom - 2x_x000d_
Ovládací panel C6.1</t>
  </si>
  <si>
    <t>Pol16</t>
  </si>
  <si>
    <t>Kabeláž MaR</t>
  </si>
  <si>
    <t>1.2</t>
  </si>
  <si>
    <t>Protidažďová žaluzia PZ AL 500x400 R1.S RAL xxxx</t>
  </si>
  <si>
    <t>1.3</t>
  </si>
  <si>
    <t>Tlmič hluku DN 200/600</t>
  </si>
  <si>
    <t>1.4</t>
  </si>
  <si>
    <t>Tlmič hluku DN 315/900</t>
  </si>
  <si>
    <t>1.5</t>
  </si>
  <si>
    <t>Tanierový ventil prívodný kovový DN 160</t>
  </si>
  <si>
    <t>1.6</t>
  </si>
  <si>
    <t>Tanierový ventil prívodný kovový DN 125</t>
  </si>
  <si>
    <t>1.7</t>
  </si>
  <si>
    <t>Tanierový ventil odvodný kovový DN 160</t>
  </si>
  <si>
    <t>1.8</t>
  </si>
  <si>
    <t>Tanierový ventil odvodný kovový DN 125</t>
  </si>
  <si>
    <t>1.9</t>
  </si>
  <si>
    <t>Flexibilné potrubie</t>
  </si>
  <si>
    <t>bm</t>
  </si>
  <si>
    <t>Poznámka k položke:_x000d_
DN 200 hlukovoizolované</t>
  </si>
  <si>
    <t>Pol17</t>
  </si>
  <si>
    <t>DN 160</t>
  </si>
  <si>
    <t>Pol18</t>
  </si>
  <si>
    <t>DN 125</t>
  </si>
  <si>
    <t>1.10</t>
  </si>
  <si>
    <t>Kruhové SPIRO potrubie s tvarovkami</t>
  </si>
  <si>
    <t>Poznámka k položke:_x000d_
DN 315 / 15%</t>
  </si>
  <si>
    <t>Pol19</t>
  </si>
  <si>
    <t>DN 200 / 15%</t>
  </si>
  <si>
    <t>Pol20</t>
  </si>
  <si>
    <t>DN 160 / 15%</t>
  </si>
  <si>
    <t>Pol21</t>
  </si>
  <si>
    <t>DN 125 / 0%</t>
  </si>
  <si>
    <t>1.11</t>
  </si>
  <si>
    <t>Štvorhranné potrubie sk. I s tvarovkami</t>
  </si>
  <si>
    <t>Poznámka k položke:_x000d_
do obvodu 1800mm / 0%</t>
  </si>
  <si>
    <t>Pol22</t>
  </si>
  <si>
    <t>do obvodu 800mm / 50%</t>
  </si>
  <si>
    <t>1.12</t>
  </si>
  <si>
    <t>Tepelná izolácia vnútorná hr.25mm s AL fóliou</t>
  </si>
  <si>
    <t>Pol23</t>
  </si>
  <si>
    <t>Montážny, spojovací a tesniaci materiál</t>
  </si>
  <si>
    <t>Zariadenie č.2</t>
  </si>
  <si>
    <t>Odsávanie z hygienických zariadení</t>
  </si>
  <si>
    <t>2.1</t>
  </si>
  <si>
    <t>Potrubný ventilátor EL 160 E2M 01 + spätná klapka + ovládač 3st.</t>
  </si>
  <si>
    <t>2.2</t>
  </si>
  <si>
    <t>Radiálny ventilátor QXD T</t>
  </si>
  <si>
    <t>2.3</t>
  </si>
  <si>
    <t>2.4</t>
  </si>
  <si>
    <t>2.5</t>
  </si>
  <si>
    <t>Poznámka k položke:_x000d_
DN 160 hlukovoizolované</t>
  </si>
  <si>
    <t>Pol24</t>
  </si>
  <si>
    <t>DN 100</t>
  </si>
  <si>
    <t>2.6</t>
  </si>
  <si>
    <t>Poznámka k položke:_x000d_
DN 200 / 15%</t>
  </si>
  <si>
    <t>Pol25</t>
  </si>
  <si>
    <t>DN 160 / 20%</t>
  </si>
  <si>
    <t>Pol26</t>
  </si>
  <si>
    <t>DN 125 / 25%</t>
  </si>
  <si>
    <t>Pol27</t>
  </si>
  <si>
    <t>DN 100 / 10%</t>
  </si>
  <si>
    <t>Pol28</t>
  </si>
  <si>
    <t>Pol29</t>
  </si>
  <si>
    <t>Montáž</t>
  </si>
  <si>
    <t>Pol30</t>
  </si>
  <si>
    <t>Dopravné náklady vrátane vnútrostavniskovej prepravy</t>
  </si>
  <si>
    <t>Pol31</t>
  </si>
  <si>
    <t>Oživenie, zaregulovanie a funkčné skúšky</t>
  </si>
  <si>
    <t>02-h - Chladenie</t>
  </si>
  <si>
    <t>D1 - Klimatizačný systém FUJITSU</t>
  </si>
  <si>
    <t xml:space="preserve">    1.1 - Vonkajšia klimatizačná jednotka</t>
  </si>
  <si>
    <t xml:space="preserve">    D2 - Vnútorné klimatizačné jednotky:</t>
  </si>
  <si>
    <t xml:space="preserve">    D3 - Rozdelovač chladiva</t>
  </si>
  <si>
    <t xml:space="preserve">    D4 - Potrubie chladiva s tepelnou izoláciou</t>
  </si>
  <si>
    <t>D1</t>
  </si>
  <si>
    <t>Klimatizačný systém FUJITSU</t>
  </si>
  <si>
    <t>Vonkajšia klimatizačná jednotka</t>
  </si>
  <si>
    <t>Pol1</t>
  </si>
  <si>
    <t>AJY-108 LELDH</t>
  </si>
  <si>
    <t xml:space="preserve">Poznámka k položke:_x000d_
Chladenie - 33,5 kW_x000d_
Vykurovanie - 34,9 kW_x000d_
N = 10,42 kW,  U = 3x400 V/ 50Hz</t>
  </si>
  <si>
    <t>D2</t>
  </si>
  <si>
    <t>Vnútorné klimatizačné jednotky:</t>
  </si>
  <si>
    <t>Kazetové prevedenie AUXB-007 GLEH</t>
  </si>
  <si>
    <t xml:space="preserve">Poznámka k položke:_x000d_
FUJITSU_x000d_
N = 25W,  U = 230 V/ 50Hz_x000d_
QCH =2,0kW, QV = 2,4kW</t>
  </si>
  <si>
    <t>Pol2</t>
  </si>
  <si>
    <t>Káblové dialkové ovládanie UTY-RNRYZ5 dotykové</t>
  </si>
  <si>
    <t>3.1</t>
  </si>
  <si>
    <t>Kazetové prevedenie AUXB-012 GLEH</t>
  </si>
  <si>
    <t xml:space="preserve">Poznámka k položke:_x000d_
FUJITSU_x000d_
N = 29W,  U = 230 V/ 50Hz_x000d_
QCH =3,6kW, QV = 4,0kW</t>
  </si>
  <si>
    <t>4.1</t>
  </si>
  <si>
    <t>Kazetové prevedenie AUXB-014 GLEH</t>
  </si>
  <si>
    <t xml:space="preserve">Poznámka k položke:_x000d_
FUJITSU_x000d_
N = 35W,  U = 230 V/ 50Hz_x000d_
QCH =4,1kW, QV = 4,5kW</t>
  </si>
  <si>
    <t>5.1</t>
  </si>
  <si>
    <t>Kazetové prevedenie AUXB-024 GLEH</t>
  </si>
  <si>
    <t xml:space="preserve">Poznámka k položke:_x000d_
FUJITSU_x000d_
N = 84W,  U = 230 V/ 50Hz_x000d_
QCH =7,1kW, QV = 8,0kW</t>
  </si>
  <si>
    <t>Pol3</t>
  </si>
  <si>
    <t>Dekoračný panel UTG-UFYC-W</t>
  </si>
  <si>
    <t>Poznámka k položke:_x000d_
FUJITSU</t>
  </si>
  <si>
    <t>D3</t>
  </si>
  <si>
    <t>Rozdelovač chladiva</t>
  </si>
  <si>
    <t>Pol4</t>
  </si>
  <si>
    <t>UTP-AX054A</t>
  </si>
  <si>
    <t>Pol5</t>
  </si>
  <si>
    <t>UTP-AX90A</t>
  </si>
  <si>
    <t>Pol6</t>
  </si>
  <si>
    <t>UTP-AX180A</t>
  </si>
  <si>
    <t>D4</t>
  </si>
  <si>
    <t>Potrubie chladiva s tepelnou izoláciou</t>
  </si>
  <si>
    <t>Pol7</t>
  </si>
  <si>
    <t>ø6,4</t>
  </si>
  <si>
    <t>Pol8</t>
  </si>
  <si>
    <t>ø9,5</t>
  </si>
  <si>
    <t>Pol9</t>
  </si>
  <si>
    <t>ø12,7</t>
  </si>
  <si>
    <t>Pol10</t>
  </si>
  <si>
    <t>ø15,9</t>
  </si>
  <si>
    <t>Pol11</t>
  </si>
  <si>
    <t>ø19,1</t>
  </si>
  <si>
    <t>Pol12</t>
  </si>
  <si>
    <t>ø22,2</t>
  </si>
  <si>
    <t>Pol13</t>
  </si>
  <si>
    <t>ø28,6</t>
  </si>
  <si>
    <t>Pol14</t>
  </si>
  <si>
    <t>Prídavné chladivo R410A</t>
  </si>
  <si>
    <t>Pol15</t>
  </si>
  <si>
    <t>Montáž bez DPH</t>
  </si>
  <si>
    <t>ZOZNAM FIGÚR</t>
  </si>
  <si>
    <t>Výmera</t>
  </si>
  <si>
    <t xml:space="preserve"> SO 01/ 01-01/ 01-01-02</t>
  </si>
  <si>
    <t>Použitie figúry: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</si>
</sst>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8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9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9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164" fontId="20" fillId="0" borderId="0" xfId="0" applyNumberFormat="1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20" fillId="0" borderId="3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2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5" fillId="0" borderId="14" xfId="0" applyFont="1" applyBorder="1" applyAlignment="1">
      <alignment horizontal="left" vertical="center"/>
    </xf>
    <xf numFmtId="0" fontId="2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5" fillId="0" borderId="14" xfId="0" applyFont="1" applyBorder="1" applyAlignment="1" applyProtection="1">
      <alignment horizontal="left" vertical="center"/>
    </xf>
    <xf numFmtId="0" fontId="2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6" fillId="4" borderId="6" xfId="0" applyFont="1" applyFill="1" applyBorder="1" applyAlignment="1" applyProtection="1">
      <alignment horizontal="center" vertical="center"/>
    </xf>
    <xf numFmtId="0" fontId="26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6" fillId="4" borderId="7" xfId="0" applyFont="1" applyFill="1" applyBorder="1" applyAlignment="1" applyProtection="1">
      <alignment horizontal="center" vertical="center"/>
    </xf>
    <xf numFmtId="0" fontId="26" fillId="4" borderId="7" xfId="0" applyFont="1" applyFill="1" applyBorder="1" applyAlignment="1" applyProtection="1">
      <alignment horizontal="right" vertical="center"/>
    </xf>
    <xf numFmtId="0" fontId="26" fillId="4" borderId="8" xfId="0" applyFont="1" applyFill="1" applyBorder="1" applyAlignment="1" applyProtection="1">
      <alignment horizontal="left" vertical="center"/>
    </xf>
    <xf numFmtId="0" fontId="26" fillId="4" borderId="0" xfId="0" applyFont="1" applyFill="1" applyAlignment="1" applyProtection="1">
      <alignment horizontal="center" vertical="center"/>
    </xf>
    <xf numFmtId="0" fontId="27" fillId="0" borderId="16" xfId="0" applyFont="1" applyBorder="1" applyAlignment="1" applyProtection="1">
      <alignment horizontal="center" vertical="center" wrapText="1"/>
    </xf>
    <xf numFmtId="0" fontId="27" fillId="0" borderId="17" xfId="0" applyFont="1" applyBorder="1" applyAlignment="1" applyProtection="1">
      <alignment horizontal="center" vertical="center" wrapText="1"/>
    </xf>
    <xf numFmtId="0" fontId="2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30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0" fontId="31" fillId="0" borderId="0" xfId="0" applyFont="1" applyAlignment="1" applyProtection="1">
      <alignment vertical="center"/>
    </xf>
    <xf numFmtId="4" fontId="31" fillId="0" borderId="0" xfId="0" applyNumberFormat="1" applyFont="1" applyAlignment="1" applyProtection="1">
      <alignment horizontal="right" vertical="center"/>
    </xf>
    <xf numFmtId="4" fontId="3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2" fillId="0" borderId="14" xfId="0" applyNumberFormat="1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166" fontId="32" fillId="0" borderId="0" xfId="0" applyNumberFormat="1" applyFont="1" applyBorder="1" applyAlignment="1" applyProtection="1">
      <alignment vertical="center"/>
    </xf>
    <xf numFmtId="4" fontId="32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34" fillId="0" borderId="0" xfId="1" applyFont="1" applyAlignment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2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8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20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horizontal="left" vertical="center"/>
    </xf>
    <xf numFmtId="0" fontId="26" fillId="4" borderId="0" xfId="0" applyFont="1" applyFill="1" applyAlignment="1" applyProtection="1">
      <alignment horizontal="left" vertical="center"/>
    </xf>
    <xf numFmtId="0" fontId="26" fillId="4" borderId="0" xfId="0" applyFont="1" applyFill="1" applyAlignment="1" applyProtection="1">
      <alignment horizontal="right" vertical="center"/>
    </xf>
    <xf numFmtId="0" fontId="3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4" fontId="36" fillId="0" borderId="0" xfId="0" applyNumberFormat="1" applyFont="1" applyAlignment="1" applyProtection="1">
      <alignment vertical="center"/>
    </xf>
    <xf numFmtId="0" fontId="27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6" fillId="4" borderId="16" xfId="0" applyFont="1" applyFill="1" applyBorder="1" applyAlignment="1" applyProtection="1">
      <alignment horizontal="center" vertical="center" wrapText="1"/>
    </xf>
    <xf numFmtId="0" fontId="26" fillId="4" borderId="17" xfId="0" applyFont="1" applyFill="1" applyBorder="1" applyAlignment="1" applyProtection="1">
      <alignment horizontal="center" vertical="center" wrapText="1"/>
    </xf>
    <xf numFmtId="0" fontId="26" fillId="4" borderId="18" xfId="0" applyFont="1" applyFill="1" applyBorder="1" applyAlignment="1" applyProtection="1">
      <alignment horizontal="center" vertical="center" wrapText="1"/>
    </xf>
    <xf numFmtId="0" fontId="26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7" fillId="0" borderId="12" xfId="0" applyNumberFormat="1" applyFont="1" applyBorder="1" applyAlignment="1" applyProtection="1"/>
    <xf numFmtId="166" fontId="37" fillId="0" borderId="13" xfId="0" applyNumberFormat="1" applyFont="1" applyBorder="1" applyAlignment="1" applyProtection="1"/>
    <xf numFmtId="4" fontId="38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6" fillId="0" borderId="23" xfId="0" applyFont="1" applyBorder="1" applyAlignment="1" applyProtection="1">
      <alignment horizontal="center" vertical="center"/>
    </xf>
    <xf numFmtId="49" fontId="26" fillId="0" borderId="23" xfId="0" applyNumberFormat="1" applyFont="1" applyBorder="1" applyAlignment="1" applyProtection="1">
      <alignment horizontal="left" vertical="center" wrapText="1"/>
    </xf>
    <xf numFmtId="0" fontId="26" fillId="0" borderId="23" xfId="0" applyFont="1" applyBorder="1" applyAlignment="1" applyProtection="1">
      <alignment horizontal="left" vertical="center" wrapText="1"/>
    </xf>
    <xf numFmtId="0" fontId="26" fillId="0" borderId="23" xfId="0" applyFont="1" applyBorder="1" applyAlignment="1" applyProtection="1">
      <alignment horizontal="center" vertical="center" wrapText="1"/>
    </xf>
    <xf numFmtId="167" fontId="26" fillId="0" borderId="23" xfId="0" applyNumberFormat="1" applyFont="1" applyBorder="1" applyAlignment="1" applyProtection="1">
      <alignment vertical="center"/>
    </xf>
    <xf numFmtId="4" fontId="26" fillId="2" borderId="23" xfId="0" applyNumberFormat="1" applyFont="1" applyFill="1" applyBorder="1" applyAlignment="1" applyProtection="1">
      <alignment vertical="center"/>
      <protection locked="0"/>
    </xf>
    <xf numFmtId="4" fontId="26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7" fillId="2" borderId="14" xfId="0" applyFont="1" applyFill="1" applyBorder="1" applyAlignment="1" applyProtection="1">
      <alignment horizontal="left" vertical="center"/>
      <protection locked="0"/>
    </xf>
    <xf numFmtId="0" fontId="27" fillId="0" borderId="0" xfId="0" applyFont="1" applyBorder="1" applyAlignment="1" applyProtection="1">
      <alignment horizontal="center" vertical="center"/>
    </xf>
    <xf numFmtId="166" fontId="27" fillId="0" borderId="0" xfId="0" applyNumberFormat="1" applyFont="1" applyBorder="1" applyAlignment="1" applyProtection="1">
      <alignment vertical="center"/>
    </xf>
    <xf numFmtId="166" fontId="27" fillId="0" borderId="15" xfId="0" applyNumberFormat="1" applyFont="1" applyBorder="1" applyAlignment="1" applyProtection="1">
      <alignment vertical="center"/>
    </xf>
    <xf numFmtId="0" fontId="26" fillId="0" borderId="0" xfId="0" applyFont="1" applyAlignment="1">
      <alignment horizontal="left" vertical="center"/>
    </xf>
    <xf numFmtId="0" fontId="39" fillId="0" borderId="0" xfId="0" applyFont="1" applyAlignment="1" applyProtection="1">
      <alignment horizontal="left" vertical="center"/>
    </xf>
    <xf numFmtId="0" fontId="40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26" fillId="2" borderId="23" xfId="0" applyNumberFormat="1" applyFont="1" applyFill="1" applyBorder="1" applyAlignment="1" applyProtection="1">
      <alignment vertical="center"/>
      <protection locked="0"/>
    </xf>
    <xf numFmtId="0" fontId="0" fillId="2" borderId="23" xfId="0" applyFont="1" applyFill="1" applyBorder="1" applyAlignment="1" applyProtection="1">
      <alignment horizontal="center" vertical="center"/>
      <protection locked="0"/>
    </xf>
    <xf numFmtId="49" fontId="0" fillId="2" borderId="23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3" xfId="0" applyFont="1" applyFill="1" applyBorder="1" applyAlignment="1" applyProtection="1">
      <alignment horizontal="left" vertical="center" wrapText="1"/>
      <protection locked="0"/>
    </xf>
    <xf numFmtId="0" fontId="0" fillId="2" borderId="23" xfId="0" applyFont="1" applyFill="1" applyBorder="1" applyAlignment="1" applyProtection="1">
      <alignment horizontal="center" vertical="center" wrapText="1"/>
      <protection locked="0"/>
    </xf>
    <xf numFmtId="167" fontId="0" fillId="2" borderId="23" xfId="0" applyNumberFormat="1" applyFont="1" applyFill="1" applyBorder="1" applyAlignment="1" applyProtection="1">
      <alignment vertical="center"/>
      <protection locked="0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25" fillId="2" borderId="23" xfId="0" applyFont="1" applyFill="1" applyBorder="1" applyAlignment="1" applyProtection="1">
      <alignment horizontal="left" vertical="center"/>
      <protection locked="0"/>
    </xf>
    <xf numFmtId="0" fontId="25" fillId="2" borderId="23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41" fillId="0" borderId="0" xfId="0" applyFont="1" applyAlignment="1">
      <alignment horizontal="left" vertical="center"/>
    </xf>
    <xf numFmtId="0" fontId="42" fillId="0" borderId="23" xfId="0" applyFont="1" applyBorder="1" applyAlignment="1" applyProtection="1">
      <alignment horizontal="center" vertical="center"/>
    </xf>
    <xf numFmtId="49" fontId="42" fillId="0" borderId="23" xfId="0" applyNumberFormat="1" applyFont="1" applyBorder="1" applyAlignment="1" applyProtection="1">
      <alignment horizontal="left" vertical="center" wrapText="1"/>
    </xf>
    <xf numFmtId="0" fontId="42" fillId="0" borderId="23" xfId="0" applyFont="1" applyBorder="1" applyAlignment="1" applyProtection="1">
      <alignment horizontal="left" vertical="center" wrapText="1"/>
    </xf>
    <xf numFmtId="0" fontId="42" fillId="0" borderId="23" xfId="0" applyFont="1" applyBorder="1" applyAlignment="1" applyProtection="1">
      <alignment horizontal="center" vertical="center" wrapText="1"/>
    </xf>
    <xf numFmtId="167" fontId="42" fillId="0" borderId="23" xfId="0" applyNumberFormat="1" applyFont="1" applyBorder="1" applyAlignment="1" applyProtection="1">
      <alignment vertical="center"/>
    </xf>
    <xf numFmtId="4" fontId="42" fillId="2" borderId="23" xfId="0" applyNumberFormat="1" applyFont="1" applyFill="1" applyBorder="1" applyAlignment="1" applyProtection="1">
      <alignment vertical="center"/>
      <protection locked="0"/>
    </xf>
    <xf numFmtId="4" fontId="42" fillId="0" borderId="23" xfId="0" applyNumberFormat="1" applyFont="1" applyBorder="1" applyAlignment="1" applyProtection="1">
      <alignment vertical="center"/>
    </xf>
    <xf numFmtId="0" fontId="43" fillId="0" borderId="23" xfId="0" applyFont="1" applyBorder="1" applyAlignment="1" applyProtection="1">
      <alignment vertical="center"/>
    </xf>
    <xf numFmtId="0" fontId="43" fillId="0" borderId="3" xfId="0" applyFont="1" applyBorder="1" applyAlignment="1">
      <alignment vertical="center"/>
    </xf>
    <xf numFmtId="0" fontId="42" fillId="2" borderId="14" xfId="0" applyFont="1" applyFill="1" applyBorder="1" applyAlignment="1" applyProtection="1">
      <alignment horizontal="left" vertical="center"/>
      <protection locked="0"/>
    </xf>
    <xf numFmtId="0" fontId="42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6" fillId="4" borderId="16" xfId="0" applyFont="1" applyFill="1" applyBorder="1" applyAlignment="1">
      <alignment horizontal="center" vertical="center" wrapText="1"/>
    </xf>
    <xf numFmtId="0" fontId="26" fillId="4" borderId="17" xfId="0" applyFont="1" applyFill="1" applyBorder="1" applyAlignment="1">
      <alignment horizontal="center" vertical="center" wrapText="1"/>
    </xf>
    <xf numFmtId="0" fontId="26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4" fillId="0" borderId="16" xfId="0" applyFont="1" applyBorder="1" applyAlignment="1">
      <alignment horizontal="left" vertical="center" wrapText="1"/>
    </xf>
    <xf numFmtId="0" fontId="44" fillId="0" borderId="23" xfId="0" applyFont="1" applyBorder="1" applyAlignment="1">
      <alignment horizontal="left" vertical="center" wrapText="1"/>
    </xf>
    <xf numFmtId="0" fontId="44" fillId="0" borderId="23" xfId="0" applyFont="1" applyBorder="1" applyAlignment="1">
      <alignment horizontal="left" vertical="center"/>
    </xf>
    <xf numFmtId="167" fontId="44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8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="1" customFormat="1" ht="24.96" customHeight="1">
      <c r="B4" s="22"/>
      <c r="C4" s="23"/>
      <c r="D4" s="24" t="s">
        <v>8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9</v>
      </c>
      <c r="BE4" s="26" t="s">
        <v>10</v>
      </c>
      <c r="BS4" s="18" t="s">
        <v>11</v>
      </c>
    </row>
    <row r="5" s="1" customFormat="1" ht="12" customHeight="1">
      <c r="B5" s="22"/>
      <c r="C5" s="23"/>
      <c r="D5" s="27" t="s">
        <v>12</v>
      </c>
      <c r="E5" s="23"/>
      <c r="F5" s="23"/>
      <c r="G5" s="23"/>
      <c r="H5" s="23"/>
      <c r="I5" s="23"/>
      <c r="J5" s="23"/>
      <c r="K5" s="28" t="s">
        <v>13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14</v>
      </c>
      <c r="BS5" s="18" t="s">
        <v>6</v>
      </c>
    </row>
    <row r="6" s="1" customFormat="1" ht="36.96" customHeight="1">
      <c r="B6" s="22"/>
      <c r="C6" s="23"/>
      <c r="D6" s="30" t="s">
        <v>15</v>
      </c>
      <c r="E6" s="23"/>
      <c r="F6" s="23"/>
      <c r="G6" s="23"/>
      <c r="H6" s="23"/>
      <c r="I6" s="23"/>
      <c r="J6" s="23"/>
      <c r="K6" s="31" t="s">
        <v>16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17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18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19</v>
      </c>
      <c r="E8" s="23"/>
      <c r="F8" s="23"/>
      <c r="G8" s="23"/>
      <c r="H8" s="23"/>
      <c r="I8" s="23"/>
      <c r="J8" s="23"/>
      <c r="K8" s="28" t="s">
        <v>20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21</v>
      </c>
      <c r="AL8" s="23"/>
      <c r="AM8" s="23"/>
      <c r="AN8" s="34" t="s">
        <v>22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23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24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25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24</v>
      </c>
      <c r="AL13" s="23"/>
      <c r="AM13" s="23"/>
      <c r="AN13" s="35" t="s">
        <v>28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28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26</v>
      </c>
      <c r="AL14" s="23"/>
      <c r="AM14" s="23"/>
      <c r="AN14" s="35" t="s">
        <v>28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24</v>
      </c>
      <c r="AL16" s="23"/>
      <c r="AM16" s="23"/>
      <c r="AN16" s="28" t="s">
        <v>30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26</v>
      </c>
      <c r="AL17" s="23"/>
      <c r="AM17" s="23"/>
      <c r="AN17" s="28" t="s">
        <v>32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24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19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1" customFormat="1" ht="14.4" customHeight="1">
      <c r="B26" s="22"/>
      <c r="C26" s="23"/>
      <c r="D26" s="39" t="s">
        <v>38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40">
        <f>ROUND(AG94,2)</f>
        <v>0</v>
      </c>
      <c r="AL26" s="23"/>
      <c r="AM26" s="23"/>
      <c r="AN26" s="23"/>
      <c r="AO26" s="23"/>
      <c r="AP26" s="23"/>
      <c r="AQ26" s="23"/>
      <c r="AR26" s="21"/>
      <c r="BE26" s="32"/>
    </row>
    <row r="27" s="1" customFormat="1" ht="14.4" customHeight="1">
      <c r="B27" s="22"/>
      <c r="C27" s="23"/>
      <c r="D27" s="39" t="s">
        <v>39</v>
      </c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40">
        <f>ROUND(AG108, 2)</f>
        <v>0</v>
      </c>
      <c r="AL27" s="40"/>
      <c r="AM27" s="40"/>
      <c r="AN27" s="40"/>
      <c r="AO27" s="40"/>
      <c r="AP27" s="23"/>
      <c r="AQ27" s="23"/>
      <c r="AR27" s="21"/>
      <c r="BE27" s="32"/>
    </row>
    <row r="28" s="2" customFormat="1" ht="6.96" customHeigh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4"/>
      <c r="BE28" s="32"/>
    </row>
    <row r="29" s="2" customFormat="1" ht="25.92" customHeight="1">
      <c r="A29" s="41"/>
      <c r="B29" s="42"/>
      <c r="C29" s="43"/>
      <c r="D29" s="45" t="s">
        <v>40</v>
      </c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7">
        <f>ROUND(AK26 + AK27, 2)</f>
        <v>0</v>
      </c>
      <c r="AL29" s="46"/>
      <c r="AM29" s="46"/>
      <c r="AN29" s="46"/>
      <c r="AO29" s="46"/>
      <c r="AP29" s="43"/>
      <c r="AQ29" s="43"/>
      <c r="AR29" s="44"/>
      <c r="BE29" s="32"/>
    </row>
    <row r="30" s="2" customFormat="1" ht="6.96" customHeight="1">
      <c r="A30" s="41"/>
      <c r="B30" s="42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4"/>
      <c r="BE30" s="32"/>
    </row>
    <row r="31" s="2" customFormat="1">
      <c r="A31" s="41"/>
      <c r="B31" s="42"/>
      <c r="C31" s="43"/>
      <c r="D31" s="43"/>
      <c r="E31" s="43"/>
      <c r="F31" s="43"/>
      <c r="G31" s="43"/>
      <c r="H31" s="43"/>
      <c r="I31" s="43"/>
      <c r="J31" s="43"/>
      <c r="K31" s="43"/>
      <c r="L31" s="48" t="s">
        <v>41</v>
      </c>
      <c r="M31" s="48"/>
      <c r="N31" s="48"/>
      <c r="O31" s="48"/>
      <c r="P31" s="48"/>
      <c r="Q31" s="43"/>
      <c r="R31" s="43"/>
      <c r="S31" s="43"/>
      <c r="T31" s="43"/>
      <c r="U31" s="43"/>
      <c r="V31" s="43"/>
      <c r="W31" s="48" t="s">
        <v>42</v>
      </c>
      <c r="X31" s="48"/>
      <c r="Y31" s="48"/>
      <c r="Z31" s="48"/>
      <c r="AA31" s="48"/>
      <c r="AB31" s="48"/>
      <c r="AC31" s="48"/>
      <c r="AD31" s="48"/>
      <c r="AE31" s="48"/>
      <c r="AF31" s="43"/>
      <c r="AG31" s="43"/>
      <c r="AH31" s="43"/>
      <c r="AI31" s="43"/>
      <c r="AJ31" s="43"/>
      <c r="AK31" s="48" t="s">
        <v>43</v>
      </c>
      <c r="AL31" s="48"/>
      <c r="AM31" s="48"/>
      <c r="AN31" s="48"/>
      <c r="AO31" s="48"/>
      <c r="AP31" s="43"/>
      <c r="AQ31" s="43"/>
      <c r="AR31" s="44"/>
      <c r="BE31" s="32"/>
    </row>
    <row r="32" s="3" customFormat="1" ht="14.4" customHeight="1">
      <c r="A32" s="3"/>
      <c r="B32" s="49"/>
      <c r="C32" s="50"/>
      <c r="D32" s="33" t="s">
        <v>44</v>
      </c>
      <c r="E32" s="50"/>
      <c r="F32" s="51" t="s">
        <v>45</v>
      </c>
      <c r="G32" s="50"/>
      <c r="H32" s="50"/>
      <c r="I32" s="50"/>
      <c r="J32" s="50"/>
      <c r="K32" s="50"/>
      <c r="L32" s="52">
        <v>0.20000000000000001</v>
      </c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4">
        <f>ROUND(AZ94 + SUM(CD108:CD112), 2)</f>
        <v>0</v>
      </c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4">
        <f>ROUND(AV94 + SUM(BY108:BY112), 2)</f>
        <v>0</v>
      </c>
      <c r="AL32" s="53"/>
      <c r="AM32" s="53"/>
      <c r="AN32" s="53"/>
      <c r="AO32" s="53"/>
      <c r="AP32" s="53"/>
      <c r="AQ32" s="53"/>
      <c r="AR32" s="55"/>
      <c r="AS32" s="56"/>
      <c r="AT32" s="56"/>
      <c r="AU32" s="56"/>
      <c r="AV32" s="56"/>
      <c r="AW32" s="56"/>
      <c r="AX32" s="56"/>
      <c r="AY32" s="56"/>
      <c r="AZ32" s="56"/>
      <c r="BE32" s="57"/>
    </row>
    <row r="33" s="3" customFormat="1" ht="14.4" customHeight="1">
      <c r="A33" s="3"/>
      <c r="B33" s="49"/>
      <c r="C33" s="50"/>
      <c r="D33" s="50"/>
      <c r="E33" s="50"/>
      <c r="F33" s="51" t="s">
        <v>46</v>
      </c>
      <c r="G33" s="50"/>
      <c r="H33" s="50"/>
      <c r="I33" s="50"/>
      <c r="J33" s="50"/>
      <c r="K33" s="50"/>
      <c r="L33" s="52">
        <v>0.20000000000000001</v>
      </c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4">
        <f>ROUND(BA94 + SUM(CE108:CE112), 2)</f>
        <v>0</v>
      </c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4">
        <f>ROUND(AW94 + SUM(BZ108:BZ112), 2)</f>
        <v>0</v>
      </c>
      <c r="AL33" s="53"/>
      <c r="AM33" s="53"/>
      <c r="AN33" s="53"/>
      <c r="AO33" s="53"/>
      <c r="AP33" s="53"/>
      <c r="AQ33" s="53"/>
      <c r="AR33" s="55"/>
      <c r="AS33" s="56"/>
      <c r="AT33" s="56"/>
      <c r="AU33" s="56"/>
      <c r="AV33" s="56"/>
      <c r="AW33" s="56"/>
      <c r="AX33" s="56"/>
      <c r="AY33" s="56"/>
      <c r="AZ33" s="56"/>
      <c r="BE33" s="57"/>
    </row>
    <row r="34" hidden="1" s="3" customFormat="1" ht="14.4" customHeight="1">
      <c r="A34" s="3"/>
      <c r="B34" s="49"/>
      <c r="C34" s="50"/>
      <c r="D34" s="50"/>
      <c r="E34" s="50"/>
      <c r="F34" s="33" t="s">
        <v>47</v>
      </c>
      <c r="G34" s="50"/>
      <c r="H34" s="50"/>
      <c r="I34" s="50"/>
      <c r="J34" s="50"/>
      <c r="K34" s="50"/>
      <c r="L34" s="58">
        <v>0.20000000000000001</v>
      </c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9">
        <f>ROUND(BB94 + SUM(CF108:CF112), 2)</f>
        <v>0</v>
      </c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9">
        <v>0</v>
      </c>
      <c r="AL34" s="50"/>
      <c r="AM34" s="50"/>
      <c r="AN34" s="50"/>
      <c r="AO34" s="50"/>
      <c r="AP34" s="50"/>
      <c r="AQ34" s="50"/>
      <c r="AR34" s="60"/>
      <c r="BE34" s="57"/>
    </row>
    <row r="35" hidden="1" s="3" customFormat="1" ht="14.4" customHeight="1">
      <c r="A35" s="3"/>
      <c r="B35" s="49"/>
      <c r="C35" s="50"/>
      <c r="D35" s="50"/>
      <c r="E35" s="50"/>
      <c r="F35" s="33" t="s">
        <v>48</v>
      </c>
      <c r="G35" s="50"/>
      <c r="H35" s="50"/>
      <c r="I35" s="50"/>
      <c r="J35" s="50"/>
      <c r="K35" s="50"/>
      <c r="L35" s="58">
        <v>0.20000000000000001</v>
      </c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9">
        <f>ROUND(BC94 + SUM(CG108:CG112), 2)</f>
        <v>0</v>
      </c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9">
        <v>0</v>
      </c>
      <c r="AL35" s="50"/>
      <c r="AM35" s="50"/>
      <c r="AN35" s="50"/>
      <c r="AO35" s="50"/>
      <c r="AP35" s="50"/>
      <c r="AQ35" s="50"/>
      <c r="AR35" s="60"/>
      <c r="BE35" s="3"/>
    </row>
    <row r="36" hidden="1" s="3" customFormat="1" ht="14.4" customHeight="1">
      <c r="A36" s="3"/>
      <c r="B36" s="49"/>
      <c r="C36" s="50"/>
      <c r="D36" s="50"/>
      <c r="E36" s="50"/>
      <c r="F36" s="51" t="s">
        <v>49</v>
      </c>
      <c r="G36" s="50"/>
      <c r="H36" s="50"/>
      <c r="I36" s="50"/>
      <c r="J36" s="50"/>
      <c r="K36" s="50"/>
      <c r="L36" s="52">
        <v>0</v>
      </c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4">
        <f>ROUND(BD94 + SUM(CH108:CH112), 2)</f>
        <v>0</v>
      </c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4">
        <v>0</v>
      </c>
      <c r="AL36" s="53"/>
      <c r="AM36" s="53"/>
      <c r="AN36" s="53"/>
      <c r="AO36" s="53"/>
      <c r="AP36" s="53"/>
      <c r="AQ36" s="53"/>
      <c r="AR36" s="55"/>
      <c r="AS36" s="56"/>
      <c r="AT36" s="56"/>
      <c r="AU36" s="56"/>
      <c r="AV36" s="56"/>
      <c r="AW36" s="56"/>
      <c r="AX36" s="56"/>
      <c r="AY36" s="56"/>
      <c r="AZ36" s="56"/>
      <c r="BE36" s="3"/>
    </row>
    <row r="37" s="2" customFormat="1" ht="6.96" customHeight="1">
      <c r="A37" s="41"/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4"/>
      <c r="BE37" s="41"/>
    </row>
    <row r="38" s="2" customFormat="1" ht="25.92" customHeight="1">
      <c r="A38" s="41"/>
      <c r="B38" s="42"/>
      <c r="C38" s="61"/>
      <c r="D38" s="62" t="s">
        <v>50</v>
      </c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4" t="s">
        <v>51</v>
      </c>
      <c r="U38" s="63"/>
      <c r="V38" s="63"/>
      <c r="W38" s="63"/>
      <c r="X38" s="65" t="s">
        <v>52</v>
      </c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6">
        <f>SUM(AK29:AK36)</f>
        <v>0</v>
      </c>
      <c r="AL38" s="63"/>
      <c r="AM38" s="63"/>
      <c r="AN38" s="63"/>
      <c r="AO38" s="67"/>
      <c r="AP38" s="61"/>
      <c r="AQ38" s="61"/>
      <c r="AR38" s="44"/>
      <c r="BE38" s="41"/>
    </row>
    <row r="39" s="2" customFormat="1" ht="6.96" customHeight="1">
      <c r="A39" s="41"/>
      <c r="B39" s="42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4"/>
      <c r="BE39" s="41"/>
    </row>
    <row r="40" s="2" customFormat="1" ht="14.4" customHeight="1">
      <c r="A40" s="41"/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4"/>
      <c r="BE40" s="4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8"/>
      <c r="C49" s="69"/>
      <c r="D49" s="70" t="s">
        <v>53</v>
      </c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1"/>
      <c r="AC49" s="71"/>
      <c r="AD49" s="71"/>
      <c r="AE49" s="71"/>
      <c r="AF49" s="71"/>
      <c r="AG49" s="71"/>
      <c r="AH49" s="70" t="s">
        <v>54</v>
      </c>
      <c r="AI49" s="71"/>
      <c r="AJ49" s="71"/>
      <c r="AK49" s="71"/>
      <c r="AL49" s="71"/>
      <c r="AM49" s="71"/>
      <c r="AN49" s="71"/>
      <c r="AO49" s="71"/>
      <c r="AP49" s="69"/>
      <c r="AQ49" s="69"/>
      <c r="AR49" s="72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41"/>
      <c r="B60" s="42"/>
      <c r="C60" s="43"/>
      <c r="D60" s="73" t="s">
        <v>55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73" t="s">
        <v>56</v>
      </c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73" t="s">
        <v>55</v>
      </c>
      <c r="AI60" s="46"/>
      <c r="AJ60" s="46"/>
      <c r="AK60" s="46"/>
      <c r="AL60" s="46"/>
      <c r="AM60" s="73" t="s">
        <v>56</v>
      </c>
      <c r="AN60" s="46"/>
      <c r="AO60" s="46"/>
      <c r="AP60" s="43"/>
      <c r="AQ60" s="43"/>
      <c r="AR60" s="44"/>
      <c r="BE60" s="41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41"/>
      <c r="B64" s="42"/>
      <c r="C64" s="43"/>
      <c r="D64" s="70" t="s">
        <v>57</v>
      </c>
      <c r="E64" s="74"/>
      <c r="F64" s="74"/>
      <c r="G64" s="74"/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4"/>
      <c r="Z64" s="74"/>
      <c r="AA64" s="74"/>
      <c r="AB64" s="74"/>
      <c r="AC64" s="74"/>
      <c r="AD64" s="74"/>
      <c r="AE64" s="74"/>
      <c r="AF64" s="74"/>
      <c r="AG64" s="74"/>
      <c r="AH64" s="70" t="s">
        <v>58</v>
      </c>
      <c r="AI64" s="74"/>
      <c r="AJ64" s="74"/>
      <c r="AK64" s="74"/>
      <c r="AL64" s="74"/>
      <c r="AM64" s="74"/>
      <c r="AN64" s="74"/>
      <c r="AO64" s="74"/>
      <c r="AP64" s="43"/>
      <c r="AQ64" s="43"/>
      <c r="AR64" s="44"/>
      <c r="BE64" s="41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41"/>
      <c r="B75" s="42"/>
      <c r="C75" s="43"/>
      <c r="D75" s="73" t="s">
        <v>55</v>
      </c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73" t="s">
        <v>56</v>
      </c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73" t="s">
        <v>55</v>
      </c>
      <c r="AI75" s="46"/>
      <c r="AJ75" s="46"/>
      <c r="AK75" s="46"/>
      <c r="AL75" s="46"/>
      <c r="AM75" s="73" t="s">
        <v>56</v>
      </c>
      <c r="AN75" s="46"/>
      <c r="AO75" s="46"/>
      <c r="AP75" s="43"/>
      <c r="AQ75" s="43"/>
      <c r="AR75" s="44"/>
      <c r="BE75" s="41"/>
    </row>
    <row r="76" s="2" customForma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4"/>
      <c r="BE76" s="41"/>
    </row>
    <row r="77" s="2" customFormat="1" ht="6.96" customHeight="1">
      <c r="A77" s="41"/>
      <c r="B77" s="75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  <c r="V77" s="76"/>
      <c r="W77" s="76"/>
      <c r="X77" s="76"/>
      <c r="Y77" s="76"/>
      <c r="Z77" s="76"/>
      <c r="AA77" s="76"/>
      <c r="AB77" s="76"/>
      <c r="AC77" s="76"/>
      <c r="AD77" s="76"/>
      <c r="AE77" s="76"/>
      <c r="AF77" s="76"/>
      <c r="AG77" s="76"/>
      <c r="AH77" s="76"/>
      <c r="AI77" s="76"/>
      <c r="AJ77" s="76"/>
      <c r="AK77" s="76"/>
      <c r="AL77" s="76"/>
      <c r="AM77" s="76"/>
      <c r="AN77" s="76"/>
      <c r="AO77" s="76"/>
      <c r="AP77" s="76"/>
      <c r="AQ77" s="76"/>
      <c r="AR77" s="44"/>
      <c r="BE77" s="41"/>
    </row>
    <row r="81" s="2" customFormat="1" ht="6.96" customHeight="1">
      <c r="A81" s="41"/>
      <c r="B81" s="77"/>
      <c r="C81" s="78"/>
      <c r="D81" s="78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  <c r="V81" s="78"/>
      <c r="W81" s="78"/>
      <c r="X81" s="78"/>
      <c r="Y81" s="78"/>
      <c r="Z81" s="78"/>
      <c r="AA81" s="78"/>
      <c r="AB81" s="78"/>
      <c r="AC81" s="78"/>
      <c r="AD81" s="78"/>
      <c r="AE81" s="78"/>
      <c r="AF81" s="78"/>
      <c r="AG81" s="78"/>
      <c r="AH81" s="78"/>
      <c r="AI81" s="78"/>
      <c r="AJ81" s="78"/>
      <c r="AK81" s="78"/>
      <c r="AL81" s="78"/>
      <c r="AM81" s="78"/>
      <c r="AN81" s="78"/>
      <c r="AO81" s="78"/>
      <c r="AP81" s="78"/>
      <c r="AQ81" s="78"/>
      <c r="AR81" s="44"/>
      <c r="BE81" s="41"/>
    </row>
    <row r="82" s="2" customFormat="1" ht="24.96" customHeight="1">
      <c r="A82" s="41"/>
      <c r="B82" s="42"/>
      <c r="C82" s="24" t="s">
        <v>59</v>
      </c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4"/>
      <c r="B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4"/>
      <c r="BE83" s="41"/>
    </row>
    <row r="84" s="4" customFormat="1" ht="12" customHeight="1">
      <c r="A84" s="4"/>
      <c r="B84" s="79"/>
      <c r="C84" s="33" t="s">
        <v>12</v>
      </c>
      <c r="D84" s="80"/>
      <c r="E84" s="80"/>
      <c r="F84" s="80"/>
      <c r="G84" s="80"/>
      <c r="H84" s="80"/>
      <c r="I84" s="80"/>
      <c r="J84" s="80"/>
      <c r="K84" s="80"/>
      <c r="L84" s="80" t="str">
        <f>K5</f>
        <v>P_2209_04-01</v>
      </c>
      <c r="M84" s="80"/>
      <c r="N84" s="80"/>
      <c r="O84" s="80"/>
      <c r="P84" s="80"/>
      <c r="Q84" s="80"/>
      <c r="R84" s="80"/>
      <c r="S84" s="80"/>
      <c r="T84" s="80"/>
      <c r="U84" s="80"/>
      <c r="V84" s="80"/>
      <c r="W84" s="80"/>
      <c r="X84" s="80"/>
      <c r="Y84" s="80"/>
      <c r="Z84" s="80"/>
      <c r="AA84" s="80"/>
      <c r="AB84" s="80"/>
      <c r="AC84" s="80"/>
      <c r="AD84" s="80"/>
      <c r="AE84" s="80"/>
      <c r="AF84" s="80"/>
      <c r="AG84" s="80"/>
      <c r="AH84" s="80"/>
      <c r="AI84" s="80"/>
      <c r="AJ84" s="80"/>
      <c r="AK84" s="80"/>
      <c r="AL84" s="80"/>
      <c r="AM84" s="80"/>
      <c r="AN84" s="80"/>
      <c r="AO84" s="80"/>
      <c r="AP84" s="80"/>
      <c r="AQ84" s="80"/>
      <c r="AR84" s="81"/>
      <c r="BE84" s="4"/>
    </row>
    <row r="85" s="5" customFormat="1" ht="36.96" customHeight="1">
      <c r="A85" s="5"/>
      <c r="B85" s="82"/>
      <c r="C85" s="83" t="s">
        <v>15</v>
      </c>
      <c r="D85" s="84"/>
      <c r="E85" s="84"/>
      <c r="F85" s="84"/>
      <c r="G85" s="84"/>
      <c r="H85" s="84"/>
      <c r="I85" s="84"/>
      <c r="J85" s="84"/>
      <c r="K85" s="84"/>
      <c r="L85" s="85" t="str">
        <f>K6</f>
        <v>NÚRCH - modernizácia vybraných rehabilitačných priestorov</v>
      </c>
      <c r="M85" s="84"/>
      <c r="N85" s="84"/>
      <c r="O85" s="84"/>
      <c r="P85" s="84"/>
      <c r="Q85" s="84"/>
      <c r="R85" s="84"/>
      <c r="S85" s="84"/>
      <c r="T85" s="84"/>
      <c r="U85" s="84"/>
      <c r="V85" s="84"/>
      <c r="W85" s="84"/>
      <c r="X85" s="84"/>
      <c r="Y85" s="84"/>
      <c r="Z85" s="84"/>
      <c r="AA85" s="84"/>
      <c r="AB85" s="84"/>
      <c r="AC85" s="84"/>
      <c r="AD85" s="84"/>
      <c r="AE85" s="84"/>
      <c r="AF85" s="84"/>
      <c r="AG85" s="84"/>
      <c r="AH85" s="84"/>
      <c r="AI85" s="84"/>
      <c r="AJ85" s="84"/>
      <c r="AK85" s="84"/>
      <c r="AL85" s="84"/>
      <c r="AM85" s="84"/>
      <c r="AN85" s="84"/>
      <c r="AO85" s="84"/>
      <c r="AP85" s="84"/>
      <c r="AQ85" s="84"/>
      <c r="AR85" s="86"/>
      <c r="BE85" s="5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4"/>
      <c r="BE86" s="41"/>
    </row>
    <row r="87" s="2" customFormat="1" ht="12" customHeight="1">
      <c r="A87" s="41"/>
      <c r="B87" s="42"/>
      <c r="C87" s="33" t="s">
        <v>19</v>
      </c>
      <c r="D87" s="43"/>
      <c r="E87" s="43"/>
      <c r="F87" s="43"/>
      <c r="G87" s="43"/>
      <c r="H87" s="43"/>
      <c r="I87" s="43"/>
      <c r="J87" s="43"/>
      <c r="K87" s="43"/>
      <c r="L87" s="87" t="str">
        <f>IF(K8="","",K8)</f>
        <v>Piešťany, Nábrežie Ivana Krasku, p.č: 5825/2</v>
      </c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33" t="s">
        <v>21</v>
      </c>
      <c r="AJ87" s="43"/>
      <c r="AK87" s="43"/>
      <c r="AL87" s="43"/>
      <c r="AM87" s="88" t="str">
        <f>IF(AN8= "","",AN8)</f>
        <v>21. 12. 2022</v>
      </c>
      <c r="AN87" s="88"/>
      <c r="AO87" s="43"/>
      <c r="AP87" s="43"/>
      <c r="AQ87" s="43"/>
      <c r="AR87" s="44"/>
      <c r="B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4"/>
      <c r="BE88" s="41"/>
    </row>
    <row r="89" s="2" customFormat="1" ht="15.15" customHeight="1">
      <c r="A89" s="41"/>
      <c r="B89" s="42"/>
      <c r="C89" s="33" t="s">
        <v>23</v>
      </c>
      <c r="D89" s="43"/>
      <c r="E89" s="43"/>
      <c r="F89" s="43"/>
      <c r="G89" s="43"/>
      <c r="H89" s="43"/>
      <c r="I89" s="43"/>
      <c r="J89" s="43"/>
      <c r="K89" s="43"/>
      <c r="L89" s="80" t="str">
        <f>IF(E11= "","",E11)</f>
        <v>NURCH Piešťany, Nábr. I. Krasku 4, 921 12 Piešťany</v>
      </c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33" t="s">
        <v>29</v>
      </c>
      <c r="AJ89" s="43"/>
      <c r="AK89" s="43"/>
      <c r="AL89" s="43"/>
      <c r="AM89" s="89" t="str">
        <f>IF(E17="","",E17)</f>
        <v>Portik spol. s r.o.</v>
      </c>
      <c r="AN89" s="80"/>
      <c r="AO89" s="80"/>
      <c r="AP89" s="80"/>
      <c r="AQ89" s="43"/>
      <c r="AR89" s="44"/>
      <c r="AS89" s="90" t="s">
        <v>60</v>
      </c>
      <c r="AT89" s="91"/>
      <c r="AU89" s="92"/>
      <c r="AV89" s="92"/>
      <c r="AW89" s="92"/>
      <c r="AX89" s="92"/>
      <c r="AY89" s="92"/>
      <c r="AZ89" s="92"/>
      <c r="BA89" s="92"/>
      <c r="BB89" s="92"/>
      <c r="BC89" s="92"/>
      <c r="BD89" s="93"/>
      <c r="BE89" s="41"/>
    </row>
    <row r="90" s="2" customFormat="1" ht="15.15" customHeight="1">
      <c r="A90" s="41"/>
      <c r="B90" s="42"/>
      <c r="C90" s="33" t="s">
        <v>27</v>
      </c>
      <c r="D90" s="43"/>
      <c r="E90" s="43"/>
      <c r="F90" s="43"/>
      <c r="G90" s="43"/>
      <c r="H90" s="43"/>
      <c r="I90" s="43"/>
      <c r="J90" s="43"/>
      <c r="K90" s="43"/>
      <c r="L90" s="80" t="str">
        <f>IF(E14= "Vyplň údaj","",E14)</f>
        <v/>
      </c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33" t="s">
        <v>34</v>
      </c>
      <c r="AJ90" s="43"/>
      <c r="AK90" s="43"/>
      <c r="AL90" s="43"/>
      <c r="AM90" s="89" t="str">
        <f>IF(E20="","",E20)</f>
        <v>Kovács</v>
      </c>
      <c r="AN90" s="80"/>
      <c r="AO90" s="80"/>
      <c r="AP90" s="80"/>
      <c r="AQ90" s="43"/>
      <c r="AR90" s="44"/>
      <c r="AS90" s="94"/>
      <c r="AT90" s="95"/>
      <c r="AU90" s="96"/>
      <c r="AV90" s="96"/>
      <c r="AW90" s="96"/>
      <c r="AX90" s="96"/>
      <c r="AY90" s="96"/>
      <c r="AZ90" s="96"/>
      <c r="BA90" s="96"/>
      <c r="BB90" s="96"/>
      <c r="BC90" s="96"/>
      <c r="BD90" s="97"/>
      <c r="BE90" s="41"/>
    </row>
    <row r="91" s="2" customFormat="1" ht="10.8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4"/>
      <c r="AS91" s="98"/>
      <c r="AT91" s="99"/>
      <c r="AU91" s="100"/>
      <c r="AV91" s="100"/>
      <c r="AW91" s="100"/>
      <c r="AX91" s="100"/>
      <c r="AY91" s="100"/>
      <c r="AZ91" s="100"/>
      <c r="BA91" s="100"/>
      <c r="BB91" s="100"/>
      <c r="BC91" s="100"/>
      <c r="BD91" s="101"/>
      <c r="BE91" s="41"/>
    </row>
    <row r="92" s="2" customFormat="1" ht="29.28" customHeight="1">
      <c r="A92" s="41"/>
      <c r="B92" s="42"/>
      <c r="C92" s="102" t="s">
        <v>61</v>
      </c>
      <c r="D92" s="103"/>
      <c r="E92" s="103"/>
      <c r="F92" s="103"/>
      <c r="G92" s="103"/>
      <c r="H92" s="104"/>
      <c r="I92" s="105" t="s">
        <v>62</v>
      </c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3"/>
      <c r="Z92" s="103"/>
      <c r="AA92" s="103"/>
      <c r="AB92" s="103"/>
      <c r="AC92" s="103"/>
      <c r="AD92" s="103"/>
      <c r="AE92" s="103"/>
      <c r="AF92" s="103"/>
      <c r="AG92" s="106" t="s">
        <v>63</v>
      </c>
      <c r="AH92" s="103"/>
      <c r="AI92" s="103"/>
      <c r="AJ92" s="103"/>
      <c r="AK92" s="103"/>
      <c r="AL92" s="103"/>
      <c r="AM92" s="103"/>
      <c r="AN92" s="105" t="s">
        <v>64</v>
      </c>
      <c r="AO92" s="103"/>
      <c r="AP92" s="107"/>
      <c r="AQ92" s="108" t="s">
        <v>65</v>
      </c>
      <c r="AR92" s="44"/>
      <c r="AS92" s="109" t="s">
        <v>66</v>
      </c>
      <c r="AT92" s="110" t="s">
        <v>67</v>
      </c>
      <c r="AU92" s="110" t="s">
        <v>68</v>
      </c>
      <c r="AV92" s="110" t="s">
        <v>69</v>
      </c>
      <c r="AW92" s="110" t="s">
        <v>70</v>
      </c>
      <c r="AX92" s="110" t="s">
        <v>71</v>
      </c>
      <c r="AY92" s="110" t="s">
        <v>72</v>
      </c>
      <c r="AZ92" s="110" t="s">
        <v>73</v>
      </c>
      <c r="BA92" s="110" t="s">
        <v>74</v>
      </c>
      <c r="BB92" s="110" t="s">
        <v>75</v>
      </c>
      <c r="BC92" s="110" t="s">
        <v>76</v>
      </c>
      <c r="BD92" s="111" t="s">
        <v>77</v>
      </c>
      <c r="BE92" s="41"/>
    </row>
    <row r="93" s="2" customFormat="1" ht="10.8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4"/>
      <c r="AS93" s="112"/>
      <c r="AT93" s="113"/>
      <c r="AU93" s="113"/>
      <c r="AV93" s="113"/>
      <c r="AW93" s="113"/>
      <c r="AX93" s="113"/>
      <c r="AY93" s="113"/>
      <c r="AZ93" s="113"/>
      <c r="BA93" s="113"/>
      <c r="BB93" s="113"/>
      <c r="BC93" s="113"/>
      <c r="BD93" s="114"/>
      <c r="BE93" s="41"/>
    </row>
    <row r="94" s="6" customFormat="1" ht="32.4" customHeight="1">
      <c r="A94" s="6"/>
      <c r="B94" s="115"/>
      <c r="C94" s="116" t="s">
        <v>78</v>
      </c>
      <c r="D94" s="117"/>
      <c r="E94" s="117"/>
      <c r="F94" s="117"/>
      <c r="G94" s="117"/>
      <c r="H94" s="117"/>
      <c r="I94" s="117"/>
      <c r="J94" s="117"/>
      <c r="K94" s="117"/>
      <c r="L94" s="117"/>
      <c r="M94" s="117"/>
      <c r="N94" s="117"/>
      <c r="O94" s="117"/>
      <c r="P94" s="117"/>
      <c r="Q94" s="117"/>
      <c r="R94" s="117"/>
      <c r="S94" s="117"/>
      <c r="T94" s="117"/>
      <c r="U94" s="117"/>
      <c r="V94" s="117"/>
      <c r="W94" s="117"/>
      <c r="X94" s="117"/>
      <c r="Y94" s="117"/>
      <c r="Z94" s="117"/>
      <c r="AA94" s="117"/>
      <c r="AB94" s="117"/>
      <c r="AC94" s="117"/>
      <c r="AD94" s="117"/>
      <c r="AE94" s="117"/>
      <c r="AF94" s="117"/>
      <c r="AG94" s="118">
        <f>ROUND(AG95,2)</f>
        <v>0</v>
      </c>
      <c r="AH94" s="118"/>
      <c r="AI94" s="118"/>
      <c r="AJ94" s="118"/>
      <c r="AK94" s="118"/>
      <c r="AL94" s="118"/>
      <c r="AM94" s="118"/>
      <c r="AN94" s="119">
        <f>SUM(AG94,AT94)</f>
        <v>0</v>
      </c>
      <c r="AO94" s="119"/>
      <c r="AP94" s="119"/>
      <c r="AQ94" s="120" t="s">
        <v>1</v>
      </c>
      <c r="AR94" s="121"/>
      <c r="AS94" s="122">
        <f>ROUND(AS95,2)</f>
        <v>0</v>
      </c>
      <c r="AT94" s="123">
        <f>ROUND(SUM(AV94:AW94),2)</f>
        <v>0</v>
      </c>
      <c r="AU94" s="124">
        <f>ROUND(AU95,5)</f>
        <v>0</v>
      </c>
      <c r="AV94" s="123">
        <f>ROUND(AZ94*L32,2)</f>
        <v>0</v>
      </c>
      <c r="AW94" s="123">
        <f>ROUND(BA94*L33,2)</f>
        <v>0</v>
      </c>
      <c r="AX94" s="123">
        <f>ROUND(BB94*L32,2)</f>
        <v>0</v>
      </c>
      <c r="AY94" s="123">
        <f>ROUND(BC94*L33,2)</f>
        <v>0</v>
      </c>
      <c r="AZ94" s="123">
        <f>ROUND(AZ95,2)</f>
        <v>0</v>
      </c>
      <c r="BA94" s="123">
        <f>ROUND(BA95,2)</f>
        <v>0</v>
      </c>
      <c r="BB94" s="123">
        <f>ROUND(BB95,2)</f>
        <v>0</v>
      </c>
      <c r="BC94" s="123">
        <f>ROUND(BC95,2)</f>
        <v>0</v>
      </c>
      <c r="BD94" s="125">
        <f>ROUND(BD95,2)</f>
        <v>0</v>
      </c>
      <c r="BE94" s="6"/>
      <c r="BS94" s="126" t="s">
        <v>79</v>
      </c>
      <c r="BT94" s="126" t="s">
        <v>80</v>
      </c>
      <c r="BU94" s="127" t="s">
        <v>81</v>
      </c>
      <c r="BV94" s="126" t="s">
        <v>82</v>
      </c>
      <c r="BW94" s="126" t="s">
        <v>5</v>
      </c>
      <c r="BX94" s="126" t="s">
        <v>83</v>
      </c>
      <c r="CL94" s="126" t="s">
        <v>1</v>
      </c>
    </row>
    <row r="95" s="7" customFormat="1" ht="16.5" customHeight="1">
      <c r="A95" s="7"/>
      <c r="B95" s="128"/>
      <c r="C95" s="129"/>
      <c r="D95" s="130" t="s">
        <v>84</v>
      </c>
      <c r="E95" s="130"/>
      <c r="F95" s="130"/>
      <c r="G95" s="130"/>
      <c r="H95" s="130"/>
      <c r="I95" s="131"/>
      <c r="J95" s="130" t="s">
        <v>85</v>
      </c>
      <c r="K95" s="130"/>
      <c r="L95" s="130"/>
      <c r="M95" s="130"/>
      <c r="N95" s="130"/>
      <c r="O95" s="130"/>
      <c r="P95" s="130"/>
      <c r="Q95" s="130"/>
      <c r="R95" s="130"/>
      <c r="S95" s="130"/>
      <c r="T95" s="130"/>
      <c r="U95" s="130"/>
      <c r="V95" s="130"/>
      <c r="W95" s="130"/>
      <c r="X95" s="130"/>
      <c r="Y95" s="130"/>
      <c r="Z95" s="130"/>
      <c r="AA95" s="130"/>
      <c r="AB95" s="130"/>
      <c r="AC95" s="130"/>
      <c r="AD95" s="130"/>
      <c r="AE95" s="130"/>
      <c r="AF95" s="130"/>
      <c r="AG95" s="132">
        <f>ROUND(AG96+SUM(AG102:AG106),2)</f>
        <v>0</v>
      </c>
      <c r="AH95" s="131"/>
      <c r="AI95" s="131"/>
      <c r="AJ95" s="131"/>
      <c r="AK95" s="131"/>
      <c r="AL95" s="131"/>
      <c r="AM95" s="131"/>
      <c r="AN95" s="133">
        <f>SUM(AG95,AT95)</f>
        <v>0</v>
      </c>
      <c r="AO95" s="131"/>
      <c r="AP95" s="131"/>
      <c r="AQ95" s="134" t="s">
        <v>86</v>
      </c>
      <c r="AR95" s="135"/>
      <c r="AS95" s="136">
        <f>ROUND(AS96+SUM(AS102:AS106),2)</f>
        <v>0</v>
      </c>
      <c r="AT95" s="137">
        <f>ROUND(SUM(AV95:AW95),2)</f>
        <v>0</v>
      </c>
      <c r="AU95" s="138">
        <f>ROUND(AU96+SUM(AU102:AU106),5)</f>
        <v>0</v>
      </c>
      <c r="AV95" s="137">
        <f>ROUND(AZ95*L32,2)</f>
        <v>0</v>
      </c>
      <c r="AW95" s="137">
        <f>ROUND(BA95*L33,2)</f>
        <v>0</v>
      </c>
      <c r="AX95" s="137">
        <f>ROUND(BB95*L32,2)</f>
        <v>0</v>
      </c>
      <c r="AY95" s="137">
        <f>ROUND(BC95*L33,2)</f>
        <v>0</v>
      </c>
      <c r="AZ95" s="137">
        <f>ROUND(AZ96+SUM(AZ102:AZ106),2)</f>
        <v>0</v>
      </c>
      <c r="BA95" s="137">
        <f>ROUND(BA96+SUM(BA102:BA106),2)</f>
        <v>0</v>
      </c>
      <c r="BB95" s="137">
        <f>ROUND(BB96+SUM(BB102:BB106),2)</f>
        <v>0</v>
      </c>
      <c r="BC95" s="137">
        <f>ROUND(BC96+SUM(BC102:BC106),2)</f>
        <v>0</v>
      </c>
      <c r="BD95" s="139">
        <f>ROUND(BD96+SUM(BD102:BD106),2)</f>
        <v>0</v>
      </c>
      <c r="BE95" s="7"/>
      <c r="BS95" s="140" t="s">
        <v>79</v>
      </c>
      <c r="BT95" s="140" t="s">
        <v>87</v>
      </c>
      <c r="BU95" s="140" t="s">
        <v>81</v>
      </c>
      <c r="BV95" s="140" t="s">
        <v>82</v>
      </c>
      <c r="BW95" s="140" t="s">
        <v>88</v>
      </c>
      <c r="BX95" s="140" t="s">
        <v>5</v>
      </c>
      <c r="CL95" s="140" t="s">
        <v>1</v>
      </c>
      <c r="CM95" s="140" t="s">
        <v>80</v>
      </c>
    </row>
    <row r="96" s="4" customFormat="1" ht="16.5" customHeight="1">
      <c r="A96" s="4"/>
      <c r="B96" s="79"/>
      <c r="C96" s="141"/>
      <c r="D96" s="141"/>
      <c r="E96" s="142" t="s">
        <v>89</v>
      </c>
      <c r="F96" s="142"/>
      <c r="G96" s="142"/>
      <c r="H96" s="142"/>
      <c r="I96" s="142"/>
      <c r="J96" s="141"/>
      <c r="K96" s="142" t="s">
        <v>90</v>
      </c>
      <c r="L96" s="142"/>
      <c r="M96" s="142"/>
      <c r="N96" s="142"/>
      <c r="O96" s="142"/>
      <c r="P96" s="142"/>
      <c r="Q96" s="142"/>
      <c r="R96" s="142"/>
      <c r="S96" s="142"/>
      <c r="T96" s="142"/>
      <c r="U96" s="142"/>
      <c r="V96" s="142"/>
      <c r="W96" s="142"/>
      <c r="X96" s="142"/>
      <c r="Y96" s="142"/>
      <c r="Z96" s="142"/>
      <c r="AA96" s="142"/>
      <c r="AB96" s="142"/>
      <c r="AC96" s="142"/>
      <c r="AD96" s="142"/>
      <c r="AE96" s="142"/>
      <c r="AF96" s="142"/>
      <c r="AG96" s="143">
        <f>ROUND(SUM(AG97:AG101),2)</f>
        <v>0</v>
      </c>
      <c r="AH96" s="141"/>
      <c r="AI96" s="141"/>
      <c r="AJ96" s="141"/>
      <c r="AK96" s="141"/>
      <c r="AL96" s="141"/>
      <c r="AM96" s="141"/>
      <c r="AN96" s="144">
        <f>SUM(AG96,AT96)</f>
        <v>0</v>
      </c>
      <c r="AO96" s="141"/>
      <c r="AP96" s="141"/>
      <c r="AQ96" s="145" t="s">
        <v>91</v>
      </c>
      <c r="AR96" s="81"/>
      <c r="AS96" s="146">
        <f>ROUND(SUM(AS97:AS101),2)</f>
        <v>0</v>
      </c>
      <c r="AT96" s="147">
        <f>ROUND(SUM(AV96:AW96),2)</f>
        <v>0</v>
      </c>
      <c r="AU96" s="148">
        <f>ROUND(SUM(AU97:AU101),5)</f>
        <v>0</v>
      </c>
      <c r="AV96" s="147">
        <f>ROUND(AZ96*L32,2)</f>
        <v>0</v>
      </c>
      <c r="AW96" s="147">
        <f>ROUND(BA96*L33,2)</f>
        <v>0</v>
      </c>
      <c r="AX96" s="147">
        <f>ROUND(BB96*L32,2)</f>
        <v>0</v>
      </c>
      <c r="AY96" s="147">
        <f>ROUND(BC96*L33,2)</f>
        <v>0</v>
      </c>
      <c r="AZ96" s="147">
        <f>ROUND(SUM(AZ97:AZ101),2)</f>
        <v>0</v>
      </c>
      <c r="BA96" s="147">
        <f>ROUND(SUM(BA97:BA101),2)</f>
        <v>0</v>
      </c>
      <c r="BB96" s="147">
        <f>ROUND(SUM(BB97:BB101),2)</f>
        <v>0</v>
      </c>
      <c r="BC96" s="147">
        <f>ROUND(SUM(BC97:BC101),2)</f>
        <v>0</v>
      </c>
      <c r="BD96" s="149">
        <f>ROUND(SUM(BD97:BD101),2)</f>
        <v>0</v>
      </c>
      <c r="BE96" s="4"/>
      <c r="BS96" s="150" t="s">
        <v>79</v>
      </c>
      <c r="BT96" s="150" t="s">
        <v>92</v>
      </c>
      <c r="BU96" s="150" t="s">
        <v>81</v>
      </c>
      <c r="BV96" s="150" t="s">
        <v>82</v>
      </c>
      <c r="BW96" s="150" t="s">
        <v>93</v>
      </c>
      <c r="BX96" s="150" t="s">
        <v>88</v>
      </c>
      <c r="CL96" s="150" t="s">
        <v>1</v>
      </c>
    </row>
    <row r="97" s="4" customFormat="1" ht="16.5" customHeight="1">
      <c r="A97" s="151" t="s">
        <v>94</v>
      </c>
      <c r="B97" s="79"/>
      <c r="C97" s="141"/>
      <c r="D97" s="141"/>
      <c r="E97" s="141"/>
      <c r="F97" s="142" t="s">
        <v>95</v>
      </c>
      <c r="G97" s="142"/>
      <c r="H97" s="142"/>
      <c r="I97" s="142"/>
      <c r="J97" s="142"/>
      <c r="K97" s="141"/>
      <c r="L97" s="142" t="s">
        <v>96</v>
      </c>
      <c r="M97" s="142"/>
      <c r="N97" s="142"/>
      <c r="O97" s="142"/>
      <c r="P97" s="142"/>
      <c r="Q97" s="142"/>
      <c r="R97" s="142"/>
      <c r="S97" s="142"/>
      <c r="T97" s="142"/>
      <c r="U97" s="142"/>
      <c r="V97" s="142"/>
      <c r="W97" s="142"/>
      <c r="X97" s="142"/>
      <c r="Y97" s="142"/>
      <c r="Z97" s="142"/>
      <c r="AA97" s="142"/>
      <c r="AB97" s="142"/>
      <c r="AC97" s="142"/>
      <c r="AD97" s="142"/>
      <c r="AE97" s="142"/>
      <c r="AF97" s="142"/>
      <c r="AG97" s="144">
        <f>'01-01-01 - Búracie práce'!J36</f>
        <v>0</v>
      </c>
      <c r="AH97" s="141"/>
      <c r="AI97" s="141"/>
      <c r="AJ97" s="141"/>
      <c r="AK97" s="141"/>
      <c r="AL97" s="141"/>
      <c r="AM97" s="141"/>
      <c r="AN97" s="144">
        <f>SUM(AG97,AT97)</f>
        <v>0</v>
      </c>
      <c r="AO97" s="141"/>
      <c r="AP97" s="141"/>
      <c r="AQ97" s="145" t="s">
        <v>91</v>
      </c>
      <c r="AR97" s="81"/>
      <c r="AS97" s="146">
        <v>0</v>
      </c>
      <c r="AT97" s="147">
        <f>ROUND(SUM(AV97:AW97),2)</f>
        <v>0</v>
      </c>
      <c r="AU97" s="148">
        <f>'01-01-01 - Búracie práce'!P146</f>
        <v>0</v>
      </c>
      <c r="AV97" s="147">
        <f>'01-01-01 - Búracie práce'!J39</f>
        <v>0</v>
      </c>
      <c r="AW97" s="147">
        <f>'01-01-01 - Búracie práce'!J40</f>
        <v>0</v>
      </c>
      <c r="AX97" s="147">
        <f>'01-01-01 - Búracie práce'!J41</f>
        <v>0</v>
      </c>
      <c r="AY97" s="147">
        <f>'01-01-01 - Búracie práce'!J42</f>
        <v>0</v>
      </c>
      <c r="AZ97" s="147">
        <f>'01-01-01 - Búracie práce'!F39</f>
        <v>0</v>
      </c>
      <c r="BA97" s="147">
        <f>'01-01-01 - Búracie práce'!F40</f>
        <v>0</v>
      </c>
      <c r="BB97" s="147">
        <f>'01-01-01 - Búracie práce'!F41</f>
        <v>0</v>
      </c>
      <c r="BC97" s="147">
        <f>'01-01-01 - Búracie práce'!F42</f>
        <v>0</v>
      </c>
      <c r="BD97" s="149">
        <f>'01-01-01 - Búracie práce'!F43</f>
        <v>0</v>
      </c>
      <c r="BE97" s="4"/>
      <c r="BT97" s="150" t="s">
        <v>97</v>
      </c>
      <c r="BV97" s="150" t="s">
        <v>82</v>
      </c>
      <c r="BW97" s="150" t="s">
        <v>98</v>
      </c>
      <c r="BX97" s="150" t="s">
        <v>93</v>
      </c>
      <c r="CL97" s="150" t="s">
        <v>1</v>
      </c>
    </row>
    <row r="98" s="4" customFormat="1" ht="16.5" customHeight="1">
      <c r="A98" s="151" t="s">
        <v>94</v>
      </c>
      <c r="B98" s="79"/>
      <c r="C98" s="141"/>
      <c r="D98" s="141"/>
      <c r="E98" s="141"/>
      <c r="F98" s="142" t="s">
        <v>99</v>
      </c>
      <c r="G98" s="142"/>
      <c r="H98" s="142"/>
      <c r="I98" s="142"/>
      <c r="J98" s="142"/>
      <c r="K98" s="141"/>
      <c r="L98" s="142" t="s">
        <v>100</v>
      </c>
      <c r="M98" s="142"/>
      <c r="N98" s="142"/>
      <c r="O98" s="142"/>
      <c r="P98" s="142"/>
      <c r="Q98" s="142"/>
      <c r="R98" s="142"/>
      <c r="S98" s="142"/>
      <c r="T98" s="142"/>
      <c r="U98" s="142"/>
      <c r="V98" s="142"/>
      <c r="W98" s="142"/>
      <c r="X98" s="142"/>
      <c r="Y98" s="142"/>
      <c r="Z98" s="142"/>
      <c r="AA98" s="142"/>
      <c r="AB98" s="142"/>
      <c r="AC98" s="142"/>
      <c r="AD98" s="142"/>
      <c r="AE98" s="142"/>
      <c r="AF98" s="142"/>
      <c r="AG98" s="144">
        <f>'01-01-02 - Navrhovaný stav'!J36</f>
        <v>0</v>
      </c>
      <c r="AH98" s="141"/>
      <c r="AI98" s="141"/>
      <c r="AJ98" s="141"/>
      <c r="AK98" s="141"/>
      <c r="AL98" s="141"/>
      <c r="AM98" s="141"/>
      <c r="AN98" s="144">
        <f>SUM(AG98,AT98)</f>
        <v>0</v>
      </c>
      <c r="AO98" s="141"/>
      <c r="AP98" s="141"/>
      <c r="AQ98" s="145" t="s">
        <v>91</v>
      </c>
      <c r="AR98" s="81"/>
      <c r="AS98" s="146">
        <v>0</v>
      </c>
      <c r="AT98" s="147">
        <f>ROUND(SUM(AV98:AW98),2)</f>
        <v>0</v>
      </c>
      <c r="AU98" s="148">
        <f>'01-01-02 - Navrhovaný stav'!P149</f>
        <v>0</v>
      </c>
      <c r="AV98" s="147">
        <f>'01-01-02 - Navrhovaný stav'!J39</f>
        <v>0</v>
      </c>
      <c r="AW98" s="147">
        <f>'01-01-02 - Navrhovaný stav'!J40</f>
        <v>0</v>
      </c>
      <c r="AX98" s="147">
        <f>'01-01-02 - Navrhovaný stav'!J41</f>
        <v>0</v>
      </c>
      <c r="AY98" s="147">
        <f>'01-01-02 - Navrhovaný stav'!J42</f>
        <v>0</v>
      </c>
      <c r="AZ98" s="147">
        <f>'01-01-02 - Navrhovaný stav'!F39</f>
        <v>0</v>
      </c>
      <c r="BA98" s="147">
        <f>'01-01-02 - Navrhovaný stav'!F40</f>
        <v>0</v>
      </c>
      <c r="BB98" s="147">
        <f>'01-01-02 - Navrhovaný stav'!F41</f>
        <v>0</v>
      </c>
      <c r="BC98" s="147">
        <f>'01-01-02 - Navrhovaný stav'!F42</f>
        <v>0</v>
      </c>
      <c r="BD98" s="149">
        <f>'01-01-02 - Navrhovaný stav'!F43</f>
        <v>0</v>
      </c>
      <c r="BE98" s="4"/>
      <c r="BT98" s="150" t="s">
        <v>97</v>
      </c>
      <c r="BV98" s="150" t="s">
        <v>82</v>
      </c>
      <c r="BW98" s="150" t="s">
        <v>101</v>
      </c>
      <c r="BX98" s="150" t="s">
        <v>93</v>
      </c>
      <c r="CL98" s="150" t="s">
        <v>1</v>
      </c>
    </row>
    <row r="99" s="4" customFormat="1" ht="16.5" customHeight="1">
      <c r="A99" s="151" t="s">
        <v>94</v>
      </c>
      <c r="B99" s="79"/>
      <c r="C99" s="141"/>
      <c r="D99" s="141"/>
      <c r="E99" s="141"/>
      <c r="F99" s="142" t="s">
        <v>102</v>
      </c>
      <c r="G99" s="142"/>
      <c r="H99" s="142"/>
      <c r="I99" s="142"/>
      <c r="J99" s="142"/>
      <c r="K99" s="141"/>
      <c r="L99" s="142" t="s">
        <v>103</v>
      </c>
      <c r="M99" s="142"/>
      <c r="N99" s="142"/>
      <c r="O99" s="142"/>
      <c r="P99" s="142"/>
      <c r="Q99" s="142"/>
      <c r="R99" s="142"/>
      <c r="S99" s="142"/>
      <c r="T99" s="142"/>
      <c r="U99" s="142"/>
      <c r="V99" s="142"/>
      <c r="W99" s="142"/>
      <c r="X99" s="142"/>
      <c r="Y99" s="142"/>
      <c r="Z99" s="142"/>
      <c r="AA99" s="142"/>
      <c r="AB99" s="142"/>
      <c r="AC99" s="142"/>
      <c r="AD99" s="142"/>
      <c r="AE99" s="142"/>
      <c r="AF99" s="142"/>
      <c r="AG99" s="144">
        <f>'01-01-03 - PSV, stolárske...'!J36</f>
        <v>0</v>
      </c>
      <c r="AH99" s="141"/>
      <c r="AI99" s="141"/>
      <c r="AJ99" s="141"/>
      <c r="AK99" s="141"/>
      <c r="AL99" s="141"/>
      <c r="AM99" s="141"/>
      <c r="AN99" s="144">
        <f>SUM(AG99,AT99)</f>
        <v>0</v>
      </c>
      <c r="AO99" s="141"/>
      <c r="AP99" s="141"/>
      <c r="AQ99" s="145" t="s">
        <v>91</v>
      </c>
      <c r="AR99" s="81"/>
      <c r="AS99" s="146">
        <v>0</v>
      </c>
      <c r="AT99" s="147">
        <f>ROUND(SUM(AV99:AW99),2)</f>
        <v>0</v>
      </c>
      <c r="AU99" s="148">
        <f>'01-01-03 - PSV, stolárske...'!P139</f>
        <v>0</v>
      </c>
      <c r="AV99" s="147">
        <f>'01-01-03 - PSV, stolárske...'!J39</f>
        <v>0</v>
      </c>
      <c r="AW99" s="147">
        <f>'01-01-03 - PSV, stolárske...'!J40</f>
        <v>0</v>
      </c>
      <c r="AX99" s="147">
        <f>'01-01-03 - PSV, stolárske...'!J41</f>
        <v>0</v>
      </c>
      <c r="AY99" s="147">
        <f>'01-01-03 - PSV, stolárske...'!J42</f>
        <v>0</v>
      </c>
      <c r="AZ99" s="147">
        <f>'01-01-03 - PSV, stolárske...'!F39</f>
        <v>0</v>
      </c>
      <c r="BA99" s="147">
        <f>'01-01-03 - PSV, stolárske...'!F40</f>
        <v>0</v>
      </c>
      <c r="BB99" s="147">
        <f>'01-01-03 - PSV, stolárske...'!F41</f>
        <v>0</v>
      </c>
      <c r="BC99" s="147">
        <f>'01-01-03 - PSV, stolárske...'!F42</f>
        <v>0</v>
      </c>
      <c r="BD99" s="149">
        <f>'01-01-03 - PSV, stolárske...'!F43</f>
        <v>0</v>
      </c>
      <c r="BE99" s="4"/>
      <c r="BT99" s="150" t="s">
        <v>97</v>
      </c>
      <c r="BV99" s="150" t="s">
        <v>82</v>
      </c>
      <c r="BW99" s="150" t="s">
        <v>104</v>
      </c>
      <c r="BX99" s="150" t="s">
        <v>93</v>
      </c>
      <c r="CL99" s="150" t="s">
        <v>1</v>
      </c>
    </row>
    <row r="100" s="4" customFormat="1" ht="16.5" customHeight="1">
      <c r="A100" s="151" t="s">
        <v>94</v>
      </c>
      <c r="B100" s="79"/>
      <c r="C100" s="141"/>
      <c r="D100" s="141"/>
      <c r="E100" s="141"/>
      <c r="F100" s="142" t="s">
        <v>105</v>
      </c>
      <c r="G100" s="142"/>
      <c r="H100" s="142"/>
      <c r="I100" s="142"/>
      <c r="J100" s="142"/>
      <c r="K100" s="141"/>
      <c r="L100" s="142" t="s">
        <v>106</v>
      </c>
      <c r="M100" s="142"/>
      <c r="N100" s="142"/>
      <c r="O100" s="142"/>
      <c r="P100" s="142"/>
      <c r="Q100" s="142"/>
      <c r="R100" s="142"/>
      <c r="S100" s="142"/>
      <c r="T100" s="142"/>
      <c r="U100" s="142"/>
      <c r="V100" s="142"/>
      <c r="W100" s="142"/>
      <c r="X100" s="142"/>
      <c r="Y100" s="142"/>
      <c r="Z100" s="142"/>
      <c r="AA100" s="142"/>
      <c r="AB100" s="142"/>
      <c r="AC100" s="142"/>
      <c r="AD100" s="142"/>
      <c r="AE100" s="142"/>
      <c r="AF100" s="142"/>
      <c r="AG100" s="144">
        <f>'01-01-04 - Výplne otvorov'!J36</f>
        <v>0</v>
      </c>
      <c r="AH100" s="141"/>
      <c r="AI100" s="141"/>
      <c r="AJ100" s="141"/>
      <c r="AK100" s="141"/>
      <c r="AL100" s="141"/>
      <c r="AM100" s="141"/>
      <c r="AN100" s="144">
        <f>SUM(AG100,AT100)</f>
        <v>0</v>
      </c>
      <c r="AO100" s="141"/>
      <c r="AP100" s="141"/>
      <c r="AQ100" s="145" t="s">
        <v>91</v>
      </c>
      <c r="AR100" s="81"/>
      <c r="AS100" s="146">
        <v>0</v>
      </c>
      <c r="AT100" s="147">
        <f>ROUND(SUM(AV100:AW100),2)</f>
        <v>0</v>
      </c>
      <c r="AU100" s="148">
        <f>'01-01-04 - Výplne otvorov'!P139</f>
        <v>0</v>
      </c>
      <c r="AV100" s="147">
        <f>'01-01-04 - Výplne otvorov'!J39</f>
        <v>0</v>
      </c>
      <c r="AW100" s="147">
        <f>'01-01-04 - Výplne otvorov'!J40</f>
        <v>0</v>
      </c>
      <c r="AX100" s="147">
        <f>'01-01-04 - Výplne otvorov'!J41</f>
        <v>0</v>
      </c>
      <c r="AY100" s="147">
        <f>'01-01-04 - Výplne otvorov'!J42</f>
        <v>0</v>
      </c>
      <c r="AZ100" s="147">
        <f>'01-01-04 - Výplne otvorov'!F39</f>
        <v>0</v>
      </c>
      <c r="BA100" s="147">
        <f>'01-01-04 - Výplne otvorov'!F40</f>
        <v>0</v>
      </c>
      <c r="BB100" s="147">
        <f>'01-01-04 - Výplne otvorov'!F41</f>
        <v>0</v>
      </c>
      <c r="BC100" s="147">
        <f>'01-01-04 - Výplne otvorov'!F42</f>
        <v>0</v>
      </c>
      <c r="BD100" s="149">
        <f>'01-01-04 - Výplne otvorov'!F43</f>
        <v>0</v>
      </c>
      <c r="BE100" s="4"/>
      <c r="BT100" s="150" t="s">
        <v>97</v>
      </c>
      <c r="BV100" s="150" t="s">
        <v>82</v>
      </c>
      <c r="BW100" s="150" t="s">
        <v>107</v>
      </c>
      <c r="BX100" s="150" t="s">
        <v>93</v>
      </c>
      <c r="CL100" s="150" t="s">
        <v>1</v>
      </c>
    </row>
    <row r="101" s="4" customFormat="1" ht="16.5" customHeight="1">
      <c r="A101" s="151" t="s">
        <v>94</v>
      </c>
      <c r="B101" s="79"/>
      <c r="C101" s="141"/>
      <c r="D101" s="141"/>
      <c r="E101" s="141"/>
      <c r="F101" s="142" t="s">
        <v>108</v>
      </c>
      <c r="G101" s="142"/>
      <c r="H101" s="142"/>
      <c r="I101" s="142"/>
      <c r="J101" s="142"/>
      <c r="K101" s="141"/>
      <c r="L101" s="142" t="s">
        <v>109</v>
      </c>
      <c r="M101" s="142"/>
      <c r="N101" s="142"/>
      <c r="O101" s="142"/>
      <c r="P101" s="142"/>
      <c r="Q101" s="142"/>
      <c r="R101" s="142"/>
      <c r="S101" s="142"/>
      <c r="T101" s="142"/>
      <c r="U101" s="142"/>
      <c r="V101" s="142"/>
      <c r="W101" s="142"/>
      <c r="X101" s="142"/>
      <c r="Y101" s="142"/>
      <c r="Z101" s="142"/>
      <c r="AA101" s="142"/>
      <c r="AB101" s="142"/>
      <c r="AC101" s="142"/>
      <c r="AD101" s="142"/>
      <c r="AE101" s="142"/>
      <c r="AF101" s="142"/>
      <c r="AG101" s="144">
        <f>'01-01-05 - Lešenie, čistenie'!J36</f>
        <v>0</v>
      </c>
      <c r="AH101" s="141"/>
      <c r="AI101" s="141"/>
      <c r="AJ101" s="141"/>
      <c r="AK101" s="141"/>
      <c r="AL101" s="141"/>
      <c r="AM101" s="141"/>
      <c r="AN101" s="144">
        <f>SUM(AG101,AT101)</f>
        <v>0</v>
      </c>
      <c r="AO101" s="141"/>
      <c r="AP101" s="141"/>
      <c r="AQ101" s="145" t="s">
        <v>91</v>
      </c>
      <c r="AR101" s="81"/>
      <c r="AS101" s="146">
        <v>0</v>
      </c>
      <c r="AT101" s="147">
        <f>ROUND(SUM(AV101:AW101),2)</f>
        <v>0</v>
      </c>
      <c r="AU101" s="148">
        <f>'01-01-05 - Lešenie, čistenie'!P140</f>
        <v>0</v>
      </c>
      <c r="AV101" s="147">
        <f>'01-01-05 - Lešenie, čistenie'!J39</f>
        <v>0</v>
      </c>
      <c r="AW101" s="147">
        <f>'01-01-05 - Lešenie, čistenie'!J40</f>
        <v>0</v>
      </c>
      <c r="AX101" s="147">
        <f>'01-01-05 - Lešenie, čistenie'!J41</f>
        <v>0</v>
      </c>
      <c r="AY101" s="147">
        <f>'01-01-05 - Lešenie, čistenie'!J42</f>
        <v>0</v>
      </c>
      <c r="AZ101" s="147">
        <f>'01-01-05 - Lešenie, čistenie'!F39</f>
        <v>0</v>
      </c>
      <c r="BA101" s="147">
        <f>'01-01-05 - Lešenie, čistenie'!F40</f>
        <v>0</v>
      </c>
      <c r="BB101" s="147">
        <f>'01-01-05 - Lešenie, čistenie'!F41</f>
        <v>0</v>
      </c>
      <c r="BC101" s="147">
        <f>'01-01-05 - Lešenie, čistenie'!F42</f>
        <v>0</v>
      </c>
      <c r="BD101" s="149">
        <f>'01-01-05 - Lešenie, čistenie'!F43</f>
        <v>0</v>
      </c>
      <c r="BE101" s="4"/>
      <c r="BT101" s="150" t="s">
        <v>97</v>
      </c>
      <c r="BV101" s="150" t="s">
        <v>82</v>
      </c>
      <c r="BW101" s="150" t="s">
        <v>110</v>
      </c>
      <c r="BX101" s="150" t="s">
        <v>93</v>
      </c>
      <c r="CL101" s="150" t="s">
        <v>1</v>
      </c>
    </row>
    <row r="102" s="4" customFormat="1" ht="16.5" customHeight="1">
      <c r="A102" s="151" t="s">
        <v>94</v>
      </c>
      <c r="B102" s="79"/>
      <c r="C102" s="141"/>
      <c r="D102" s="141"/>
      <c r="E102" s="142" t="s">
        <v>111</v>
      </c>
      <c r="F102" s="142"/>
      <c r="G102" s="142"/>
      <c r="H102" s="142"/>
      <c r="I102" s="142"/>
      <c r="J102" s="141"/>
      <c r="K102" s="142" t="s">
        <v>112</v>
      </c>
      <c r="L102" s="142"/>
      <c r="M102" s="142"/>
      <c r="N102" s="142"/>
      <c r="O102" s="142"/>
      <c r="P102" s="142"/>
      <c r="Q102" s="142"/>
      <c r="R102" s="142"/>
      <c r="S102" s="142"/>
      <c r="T102" s="142"/>
      <c r="U102" s="142"/>
      <c r="V102" s="142"/>
      <c r="W102" s="142"/>
      <c r="X102" s="142"/>
      <c r="Y102" s="142"/>
      <c r="Z102" s="142"/>
      <c r="AA102" s="142"/>
      <c r="AB102" s="142"/>
      <c r="AC102" s="142"/>
      <c r="AD102" s="142"/>
      <c r="AE102" s="142"/>
      <c r="AF102" s="142"/>
      <c r="AG102" s="144">
        <f>'02-c - Zdravotechnika'!J34</f>
        <v>0</v>
      </c>
      <c r="AH102" s="141"/>
      <c r="AI102" s="141"/>
      <c r="AJ102" s="141"/>
      <c r="AK102" s="141"/>
      <c r="AL102" s="141"/>
      <c r="AM102" s="141"/>
      <c r="AN102" s="144">
        <f>SUM(AG102,AT102)</f>
        <v>0</v>
      </c>
      <c r="AO102" s="141"/>
      <c r="AP102" s="141"/>
      <c r="AQ102" s="145" t="s">
        <v>91</v>
      </c>
      <c r="AR102" s="81"/>
      <c r="AS102" s="146">
        <v>0</v>
      </c>
      <c r="AT102" s="147">
        <f>ROUND(SUM(AV102:AW102),2)</f>
        <v>0</v>
      </c>
      <c r="AU102" s="148">
        <f>'02-c - Zdravotechnika'!P141</f>
        <v>0</v>
      </c>
      <c r="AV102" s="147">
        <f>'02-c - Zdravotechnika'!J37</f>
        <v>0</v>
      </c>
      <c r="AW102" s="147">
        <f>'02-c - Zdravotechnika'!J38</f>
        <v>0</v>
      </c>
      <c r="AX102" s="147">
        <f>'02-c - Zdravotechnika'!J39</f>
        <v>0</v>
      </c>
      <c r="AY102" s="147">
        <f>'02-c - Zdravotechnika'!J40</f>
        <v>0</v>
      </c>
      <c r="AZ102" s="147">
        <f>'02-c - Zdravotechnika'!F37</f>
        <v>0</v>
      </c>
      <c r="BA102" s="147">
        <f>'02-c - Zdravotechnika'!F38</f>
        <v>0</v>
      </c>
      <c r="BB102" s="147">
        <f>'02-c - Zdravotechnika'!F39</f>
        <v>0</v>
      </c>
      <c r="BC102" s="147">
        <f>'02-c - Zdravotechnika'!F40</f>
        <v>0</v>
      </c>
      <c r="BD102" s="149">
        <f>'02-c - Zdravotechnika'!F41</f>
        <v>0</v>
      </c>
      <c r="BE102" s="4"/>
      <c r="BT102" s="150" t="s">
        <v>92</v>
      </c>
      <c r="BV102" s="150" t="s">
        <v>82</v>
      </c>
      <c r="BW102" s="150" t="s">
        <v>113</v>
      </c>
      <c r="BX102" s="150" t="s">
        <v>88</v>
      </c>
      <c r="CL102" s="150" t="s">
        <v>1</v>
      </c>
    </row>
    <row r="103" s="4" customFormat="1" ht="16.5" customHeight="1">
      <c r="A103" s="151" t="s">
        <v>94</v>
      </c>
      <c r="B103" s="79"/>
      <c r="C103" s="141"/>
      <c r="D103" s="141"/>
      <c r="E103" s="142" t="s">
        <v>114</v>
      </c>
      <c r="F103" s="142"/>
      <c r="G103" s="142"/>
      <c r="H103" s="142"/>
      <c r="I103" s="142"/>
      <c r="J103" s="141"/>
      <c r="K103" s="142" t="s">
        <v>115</v>
      </c>
      <c r="L103" s="142"/>
      <c r="M103" s="142"/>
      <c r="N103" s="142"/>
      <c r="O103" s="142"/>
      <c r="P103" s="142"/>
      <c r="Q103" s="142"/>
      <c r="R103" s="142"/>
      <c r="S103" s="142"/>
      <c r="T103" s="142"/>
      <c r="U103" s="142"/>
      <c r="V103" s="142"/>
      <c r="W103" s="142"/>
      <c r="X103" s="142"/>
      <c r="Y103" s="142"/>
      <c r="Z103" s="142"/>
      <c r="AA103" s="142"/>
      <c r="AB103" s="142"/>
      <c r="AC103" s="142"/>
      <c r="AD103" s="142"/>
      <c r="AE103" s="142"/>
      <c r="AF103" s="142"/>
      <c r="AG103" s="144">
        <f>'02-d - Vykurovanie'!J34</f>
        <v>0</v>
      </c>
      <c r="AH103" s="141"/>
      <c r="AI103" s="141"/>
      <c r="AJ103" s="141"/>
      <c r="AK103" s="141"/>
      <c r="AL103" s="141"/>
      <c r="AM103" s="141"/>
      <c r="AN103" s="144">
        <f>SUM(AG103,AT103)</f>
        <v>0</v>
      </c>
      <c r="AO103" s="141"/>
      <c r="AP103" s="141"/>
      <c r="AQ103" s="145" t="s">
        <v>91</v>
      </c>
      <c r="AR103" s="81"/>
      <c r="AS103" s="146">
        <v>0</v>
      </c>
      <c r="AT103" s="147">
        <f>ROUND(SUM(AV103:AW103),2)</f>
        <v>0</v>
      </c>
      <c r="AU103" s="148">
        <f>'02-d - Vykurovanie'!P134</f>
        <v>0</v>
      </c>
      <c r="AV103" s="147">
        <f>'02-d - Vykurovanie'!J37</f>
        <v>0</v>
      </c>
      <c r="AW103" s="147">
        <f>'02-d - Vykurovanie'!J38</f>
        <v>0</v>
      </c>
      <c r="AX103" s="147">
        <f>'02-d - Vykurovanie'!J39</f>
        <v>0</v>
      </c>
      <c r="AY103" s="147">
        <f>'02-d - Vykurovanie'!J40</f>
        <v>0</v>
      </c>
      <c r="AZ103" s="147">
        <f>'02-d - Vykurovanie'!F37</f>
        <v>0</v>
      </c>
      <c r="BA103" s="147">
        <f>'02-d - Vykurovanie'!F38</f>
        <v>0</v>
      </c>
      <c r="BB103" s="147">
        <f>'02-d - Vykurovanie'!F39</f>
        <v>0</v>
      </c>
      <c r="BC103" s="147">
        <f>'02-d - Vykurovanie'!F40</f>
        <v>0</v>
      </c>
      <c r="BD103" s="149">
        <f>'02-d - Vykurovanie'!F41</f>
        <v>0</v>
      </c>
      <c r="BE103" s="4"/>
      <c r="BT103" s="150" t="s">
        <v>92</v>
      </c>
      <c r="BV103" s="150" t="s">
        <v>82</v>
      </c>
      <c r="BW103" s="150" t="s">
        <v>116</v>
      </c>
      <c r="BX103" s="150" t="s">
        <v>88</v>
      </c>
      <c r="CL103" s="150" t="s">
        <v>1</v>
      </c>
    </row>
    <row r="104" s="4" customFormat="1" ht="16.5" customHeight="1">
      <c r="A104" s="151" t="s">
        <v>94</v>
      </c>
      <c r="B104" s="79"/>
      <c r="C104" s="141"/>
      <c r="D104" s="141"/>
      <c r="E104" s="142" t="s">
        <v>117</v>
      </c>
      <c r="F104" s="142"/>
      <c r="G104" s="142"/>
      <c r="H104" s="142"/>
      <c r="I104" s="142"/>
      <c r="J104" s="141"/>
      <c r="K104" s="142" t="s">
        <v>118</v>
      </c>
      <c r="L104" s="142"/>
      <c r="M104" s="142"/>
      <c r="N104" s="142"/>
      <c r="O104" s="142"/>
      <c r="P104" s="142"/>
      <c r="Q104" s="142"/>
      <c r="R104" s="142"/>
      <c r="S104" s="142"/>
      <c r="T104" s="142"/>
      <c r="U104" s="142"/>
      <c r="V104" s="142"/>
      <c r="W104" s="142"/>
      <c r="X104" s="142"/>
      <c r="Y104" s="142"/>
      <c r="Z104" s="142"/>
      <c r="AA104" s="142"/>
      <c r="AB104" s="142"/>
      <c r="AC104" s="142"/>
      <c r="AD104" s="142"/>
      <c r="AE104" s="142"/>
      <c r="AF104" s="142"/>
      <c r="AG104" s="144">
        <f>'02-e - Elektroinštalácie'!J34</f>
        <v>0</v>
      </c>
      <c r="AH104" s="141"/>
      <c r="AI104" s="141"/>
      <c r="AJ104" s="141"/>
      <c r="AK104" s="141"/>
      <c r="AL104" s="141"/>
      <c r="AM104" s="141"/>
      <c r="AN104" s="144">
        <f>SUM(AG104,AT104)</f>
        <v>0</v>
      </c>
      <c r="AO104" s="141"/>
      <c r="AP104" s="141"/>
      <c r="AQ104" s="145" t="s">
        <v>91</v>
      </c>
      <c r="AR104" s="81"/>
      <c r="AS104" s="146">
        <v>0</v>
      </c>
      <c r="AT104" s="147">
        <f>ROUND(SUM(AV104:AW104),2)</f>
        <v>0</v>
      </c>
      <c r="AU104" s="148">
        <f>'02-e - Elektroinštalácie'!P138</f>
        <v>0</v>
      </c>
      <c r="AV104" s="147">
        <f>'02-e - Elektroinštalácie'!J37</f>
        <v>0</v>
      </c>
      <c r="AW104" s="147">
        <f>'02-e - Elektroinštalácie'!J38</f>
        <v>0</v>
      </c>
      <c r="AX104" s="147">
        <f>'02-e - Elektroinštalácie'!J39</f>
        <v>0</v>
      </c>
      <c r="AY104" s="147">
        <f>'02-e - Elektroinštalácie'!J40</f>
        <v>0</v>
      </c>
      <c r="AZ104" s="147">
        <f>'02-e - Elektroinštalácie'!F37</f>
        <v>0</v>
      </c>
      <c r="BA104" s="147">
        <f>'02-e - Elektroinštalácie'!F38</f>
        <v>0</v>
      </c>
      <c r="BB104" s="147">
        <f>'02-e - Elektroinštalácie'!F39</f>
        <v>0</v>
      </c>
      <c r="BC104" s="147">
        <f>'02-e - Elektroinštalácie'!F40</f>
        <v>0</v>
      </c>
      <c r="BD104" s="149">
        <f>'02-e - Elektroinštalácie'!F41</f>
        <v>0</v>
      </c>
      <c r="BE104" s="4"/>
      <c r="BT104" s="150" t="s">
        <v>92</v>
      </c>
      <c r="BV104" s="150" t="s">
        <v>82</v>
      </c>
      <c r="BW104" s="150" t="s">
        <v>119</v>
      </c>
      <c r="BX104" s="150" t="s">
        <v>88</v>
      </c>
      <c r="CL104" s="150" t="s">
        <v>1</v>
      </c>
    </row>
    <row r="105" s="4" customFormat="1" ht="16.5" customHeight="1">
      <c r="A105" s="151" t="s">
        <v>94</v>
      </c>
      <c r="B105" s="79"/>
      <c r="C105" s="141"/>
      <c r="D105" s="141"/>
      <c r="E105" s="142" t="s">
        <v>120</v>
      </c>
      <c r="F105" s="142"/>
      <c r="G105" s="142"/>
      <c r="H105" s="142"/>
      <c r="I105" s="142"/>
      <c r="J105" s="141"/>
      <c r="K105" s="142" t="s">
        <v>121</v>
      </c>
      <c r="L105" s="142"/>
      <c r="M105" s="142"/>
      <c r="N105" s="142"/>
      <c r="O105" s="142"/>
      <c r="P105" s="142"/>
      <c r="Q105" s="142"/>
      <c r="R105" s="142"/>
      <c r="S105" s="142"/>
      <c r="T105" s="142"/>
      <c r="U105" s="142"/>
      <c r="V105" s="142"/>
      <c r="W105" s="142"/>
      <c r="X105" s="142"/>
      <c r="Y105" s="142"/>
      <c r="Z105" s="142"/>
      <c r="AA105" s="142"/>
      <c r="AB105" s="142"/>
      <c r="AC105" s="142"/>
      <c r="AD105" s="142"/>
      <c r="AE105" s="142"/>
      <c r="AF105" s="142"/>
      <c r="AG105" s="144">
        <f>'02-f - Vzduchotechnika'!J34</f>
        <v>0</v>
      </c>
      <c r="AH105" s="141"/>
      <c r="AI105" s="141"/>
      <c r="AJ105" s="141"/>
      <c r="AK105" s="141"/>
      <c r="AL105" s="141"/>
      <c r="AM105" s="141"/>
      <c r="AN105" s="144">
        <f>SUM(AG105,AT105)</f>
        <v>0</v>
      </c>
      <c r="AO105" s="141"/>
      <c r="AP105" s="141"/>
      <c r="AQ105" s="145" t="s">
        <v>91</v>
      </c>
      <c r="AR105" s="81"/>
      <c r="AS105" s="146">
        <v>0</v>
      </c>
      <c r="AT105" s="147">
        <f>ROUND(SUM(AV105:AW105),2)</f>
        <v>0</v>
      </c>
      <c r="AU105" s="148">
        <f>'02-f - Vzduchotechnika'!P133</f>
        <v>0</v>
      </c>
      <c r="AV105" s="147">
        <f>'02-f - Vzduchotechnika'!J37</f>
        <v>0</v>
      </c>
      <c r="AW105" s="147">
        <f>'02-f - Vzduchotechnika'!J38</f>
        <v>0</v>
      </c>
      <c r="AX105" s="147">
        <f>'02-f - Vzduchotechnika'!J39</f>
        <v>0</v>
      </c>
      <c r="AY105" s="147">
        <f>'02-f - Vzduchotechnika'!J40</f>
        <v>0</v>
      </c>
      <c r="AZ105" s="147">
        <f>'02-f - Vzduchotechnika'!F37</f>
        <v>0</v>
      </c>
      <c r="BA105" s="147">
        <f>'02-f - Vzduchotechnika'!F38</f>
        <v>0</v>
      </c>
      <c r="BB105" s="147">
        <f>'02-f - Vzduchotechnika'!F39</f>
        <v>0</v>
      </c>
      <c r="BC105" s="147">
        <f>'02-f - Vzduchotechnika'!F40</f>
        <v>0</v>
      </c>
      <c r="BD105" s="149">
        <f>'02-f - Vzduchotechnika'!F41</f>
        <v>0</v>
      </c>
      <c r="BE105" s="4"/>
      <c r="BT105" s="150" t="s">
        <v>92</v>
      </c>
      <c r="BV105" s="150" t="s">
        <v>82</v>
      </c>
      <c r="BW105" s="150" t="s">
        <v>122</v>
      </c>
      <c r="BX105" s="150" t="s">
        <v>88</v>
      </c>
      <c r="CL105" s="150" t="s">
        <v>1</v>
      </c>
    </row>
    <row r="106" s="4" customFormat="1" ht="16.5" customHeight="1">
      <c r="A106" s="151" t="s">
        <v>94</v>
      </c>
      <c r="B106" s="79"/>
      <c r="C106" s="141"/>
      <c r="D106" s="141"/>
      <c r="E106" s="142" t="s">
        <v>123</v>
      </c>
      <c r="F106" s="142"/>
      <c r="G106" s="142"/>
      <c r="H106" s="142"/>
      <c r="I106" s="142"/>
      <c r="J106" s="141"/>
      <c r="K106" s="142" t="s">
        <v>124</v>
      </c>
      <c r="L106" s="142"/>
      <c r="M106" s="142"/>
      <c r="N106" s="142"/>
      <c r="O106" s="142"/>
      <c r="P106" s="142"/>
      <c r="Q106" s="142"/>
      <c r="R106" s="142"/>
      <c r="S106" s="142"/>
      <c r="T106" s="142"/>
      <c r="U106" s="142"/>
      <c r="V106" s="142"/>
      <c r="W106" s="142"/>
      <c r="X106" s="142"/>
      <c r="Y106" s="142"/>
      <c r="Z106" s="142"/>
      <c r="AA106" s="142"/>
      <c r="AB106" s="142"/>
      <c r="AC106" s="142"/>
      <c r="AD106" s="142"/>
      <c r="AE106" s="142"/>
      <c r="AF106" s="142"/>
      <c r="AG106" s="144">
        <f>'02-h - Chladenie'!J34</f>
        <v>0</v>
      </c>
      <c r="AH106" s="141"/>
      <c r="AI106" s="141"/>
      <c r="AJ106" s="141"/>
      <c r="AK106" s="141"/>
      <c r="AL106" s="141"/>
      <c r="AM106" s="141"/>
      <c r="AN106" s="144">
        <f>SUM(AG106,AT106)</f>
        <v>0</v>
      </c>
      <c r="AO106" s="141"/>
      <c r="AP106" s="141"/>
      <c r="AQ106" s="145" t="s">
        <v>91</v>
      </c>
      <c r="AR106" s="81"/>
      <c r="AS106" s="152">
        <v>0</v>
      </c>
      <c r="AT106" s="153">
        <f>ROUND(SUM(AV106:AW106),2)</f>
        <v>0</v>
      </c>
      <c r="AU106" s="154">
        <f>'02-h - Chladenie'!P136</f>
        <v>0</v>
      </c>
      <c r="AV106" s="153">
        <f>'02-h - Chladenie'!J37</f>
        <v>0</v>
      </c>
      <c r="AW106" s="153">
        <f>'02-h - Chladenie'!J38</f>
        <v>0</v>
      </c>
      <c r="AX106" s="153">
        <f>'02-h - Chladenie'!J39</f>
        <v>0</v>
      </c>
      <c r="AY106" s="153">
        <f>'02-h - Chladenie'!J40</f>
        <v>0</v>
      </c>
      <c r="AZ106" s="153">
        <f>'02-h - Chladenie'!F37</f>
        <v>0</v>
      </c>
      <c r="BA106" s="153">
        <f>'02-h - Chladenie'!F38</f>
        <v>0</v>
      </c>
      <c r="BB106" s="153">
        <f>'02-h - Chladenie'!F39</f>
        <v>0</v>
      </c>
      <c r="BC106" s="153">
        <f>'02-h - Chladenie'!F40</f>
        <v>0</v>
      </c>
      <c r="BD106" s="155">
        <f>'02-h - Chladenie'!F41</f>
        <v>0</v>
      </c>
      <c r="BE106" s="4"/>
      <c r="BT106" s="150" t="s">
        <v>92</v>
      </c>
      <c r="BV106" s="150" t="s">
        <v>82</v>
      </c>
      <c r="BW106" s="150" t="s">
        <v>125</v>
      </c>
      <c r="BX106" s="150" t="s">
        <v>88</v>
      </c>
      <c r="CL106" s="150" t="s">
        <v>1</v>
      </c>
    </row>
    <row r="107">
      <c r="B107" s="22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1"/>
    </row>
    <row r="108" s="2" customFormat="1" ht="30" customHeight="1">
      <c r="A108" s="41"/>
      <c r="B108" s="42"/>
      <c r="C108" s="116" t="s">
        <v>126</v>
      </c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119">
        <f>ROUND(SUM(AG109:AG112), 2)</f>
        <v>0</v>
      </c>
      <c r="AH108" s="119"/>
      <c r="AI108" s="119"/>
      <c r="AJ108" s="119"/>
      <c r="AK108" s="119"/>
      <c r="AL108" s="119"/>
      <c r="AM108" s="119"/>
      <c r="AN108" s="119">
        <f>ROUND(SUM(AN109:AN112), 2)</f>
        <v>0</v>
      </c>
      <c r="AO108" s="119"/>
      <c r="AP108" s="119"/>
      <c r="AQ108" s="156"/>
      <c r="AR108" s="44"/>
      <c r="AS108" s="109" t="s">
        <v>127</v>
      </c>
      <c r="AT108" s="110" t="s">
        <v>128</v>
      </c>
      <c r="AU108" s="110" t="s">
        <v>44</v>
      </c>
      <c r="AV108" s="111" t="s">
        <v>67</v>
      </c>
      <c r="AW108" s="41"/>
      <c r="AX108" s="41"/>
      <c r="AY108" s="41"/>
      <c r="AZ108" s="41"/>
      <c r="BA108" s="41"/>
      <c r="BB108" s="41"/>
      <c r="BC108" s="41"/>
      <c r="BD108" s="41"/>
      <c r="BE108" s="41"/>
    </row>
    <row r="109" s="2" customFormat="1" ht="19.92" customHeight="1">
      <c r="A109" s="41"/>
      <c r="B109" s="42"/>
      <c r="C109" s="43"/>
      <c r="D109" s="157" t="s">
        <v>129</v>
      </c>
      <c r="E109" s="157"/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57"/>
      <c r="Z109" s="157"/>
      <c r="AA109" s="157"/>
      <c r="AB109" s="157"/>
      <c r="AC109" s="43"/>
      <c r="AD109" s="43"/>
      <c r="AE109" s="43"/>
      <c r="AF109" s="43"/>
      <c r="AG109" s="158">
        <f>ROUND(AG94 * AS109, 2)</f>
        <v>0</v>
      </c>
      <c r="AH109" s="144"/>
      <c r="AI109" s="144"/>
      <c r="AJ109" s="144"/>
      <c r="AK109" s="144"/>
      <c r="AL109" s="144"/>
      <c r="AM109" s="144"/>
      <c r="AN109" s="144">
        <f>ROUND(AG109 + AV109, 2)</f>
        <v>0</v>
      </c>
      <c r="AO109" s="144"/>
      <c r="AP109" s="144"/>
      <c r="AQ109" s="43"/>
      <c r="AR109" s="44"/>
      <c r="AS109" s="159">
        <v>0</v>
      </c>
      <c r="AT109" s="160" t="s">
        <v>130</v>
      </c>
      <c r="AU109" s="160" t="s">
        <v>45</v>
      </c>
      <c r="AV109" s="149">
        <f>ROUND(IF(AU109="základná",AG109*L32,IF(AU109="znížená",AG109*L33,0)), 2)</f>
        <v>0</v>
      </c>
      <c r="AW109" s="41"/>
      <c r="AX109" s="41"/>
      <c r="AY109" s="41"/>
      <c r="AZ109" s="41"/>
      <c r="BA109" s="41"/>
      <c r="BB109" s="41"/>
      <c r="BC109" s="41"/>
      <c r="BD109" s="41"/>
      <c r="BE109" s="41"/>
      <c r="BV109" s="18" t="s">
        <v>131</v>
      </c>
      <c r="BY109" s="161">
        <f>IF(AU109="základná",AV109,0)</f>
        <v>0</v>
      </c>
      <c r="BZ109" s="161">
        <f>IF(AU109="znížená",AV109,0)</f>
        <v>0</v>
      </c>
      <c r="CA109" s="161">
        <v>0</v>
      </c>
      <c r="CB109" s="161">
        <v>0</v>
      </c>
      <c r="CC109" s="161">
        <v>0</v>
      </c>
      <c r="CD109" s="161">
        <f>IF(AU109="základná",AG109,0)</f>
        <v>0</v>
      </c>
      <c r="CE109" s="161">
        <f>IF(AU109="znížená",AG109,0)</f>
        <v>0</v>
      </c>
      <c r="CF109" s="161">
        <f>IF(AU109="zákl. prenesená",AG109,0)</f>
        <v>0</v>
      </c>
      <c r="CG109" s="161">
        <f>IF(AU109="zníž. prenesená",AG109,0)</f>
        <v>0</v>
      </c>
      <c r="CH109" s="161">
        <f>IF(AU109="nulová",AG109,0)</f>
        <v>0</v>
      </c>
      <c r="CI109" s="18">
        <f>IF(AU109="základná",1,IF(AU109="znížená",2,IF(AU109="zákl. prenesená",4,IF(AU109="zníž. prenesená",5,3))))</f>
        <v>1</v>
      </c>
      <c r="CJ109" s="18">
        <f>IF(AT109="stavebná časť",1,IF(AT109="investičná časť",2,3))</f>
        <v>1</v>
      </c>
      <c r="CK109" s="18" t="str">
        <f>IF(D109="Vyplň vlastné","","x")</f>
        <v>x</v>
      </c>
    </row>
    <row r="110" s="2" customFormat="1" ht="19.92" customHeight="1">
      <c r="A110" s="41"/>
      <c r="B110" s="42"/>
      <c r="C110" s="43"/>
      <c r="D110" s="162" t="s">
        <v>132</v>
      </c>
      <c r="E110" s="157"/>
      <c r="F110" s="157"/>
      <c r="G110" s="157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57"/>
      <c r="Z110" s="157"/>
      <c r="AA110" s="157"/>
      <c r="AB110" s="157"/>
      <c r="AC110" s="43"/>
      <c r="AD110" s="43"/>
      <c r="AE110" s="43"/>
      <c r="AF110" s="43"/>
      <c r="AG110" s="158">
        <f>ROUND(AG94 * AS110, 2)</f>
        <v>0</v>
      </c>
      <c r="AH110" s="144"/>
      <c r="AI110" s="144"/>
      <c r="AJ110" s="144"/>
      <c r="AK110" s="144"/>
      <c r="AL110" s="144"/>
      <c r="AM110" s="144"/>
      <c r="AN110" s="144">
        <f>ROUND(AG110 + AV110, 2)</f>
        <v>0</v>
      </c>
      <c r="AO110" s="144"/>
      <c r="AP110" s="144"/>
      <c r="AQ110" s="43"/>
      <c r="AR110" s="44"/>
      <c r="AS110" s="159">
        <v>0</v>
      </c>
      <c r="AT110" s="160" t="s">
        <v>130</v>
      </c>
      <c r="AU110" s="160" t="s">
        <v>45</v>
      </c>
      <c r="AV110" s="149">
        <f>ROUND(IF(AU110="základná",AG110*L32,IF(AU110="znížená",AG110*L33,0)), 2)</f>
        <v>0</v>
      </c>
      <c r="AW110" s="41"/>
      <c r="AX110" s="41"/>
      <c r="AY110" s="41"/>
      <c r="AZ110" s="41"/>
      <c r="BA110" s="41"/>
      <c r="BB110" s="41"/>
      <c r="BC110" s="41"/>
      <c r="BD110" s="41"/>
      <c r="BE110" s="41"/>
      <c r="BV110" s="18" t="s">
        <v>133</v>
      </c>
      <c r="BY110" s="161">
        <f>IF(AU110="základná",AV110,0)</f>
        <v>0</v>
      </c>
      <c r="BZ110" s="161">
        <f>IF(AU110="znížená",AV110,0)</f>
        <v>0</v>
      </c>
      <c r="CA110" s="161">
        <v>0</v>
      </c>
      <c r="CB110" s="161">
        <v>0</v>
      </c>
      <c r="CC110" s="161">
        <v>0</v>
      </c>
      <c r="CD110" s="161">
        <f>IF(AU110="základná",AG110,0)</f>
        <v>0</v>
      </c>
      <c r="CE110" s="161">
        <f>IF(AU110="znížená",AG110,0)</f>
        <v>0</v>
      </c>
      <c r="CF110" s="161">
        <f>IF(AU110="zákl. prenesená",AG110,0)</f>
        <v>0</v>
      </c>
      <c r="CG110" s="161">
        <f>IF(AU110="zníž. prenesená",AG110,0)</f>
        <v>0</v>
      </c>
      <c r="CH110" s="161">
        <f>IF(AU110="nulová",AG110,0)</f>
        <v>0</v>
      </c>
      <c r="CI110" s="18">
        <f>IF(AU110="základná",1,IF(AU110="znížená",2,IF(AU110="zákl. prenesená",4,IF(AU110="zníž. prenesená",5,3))))</f>
        <v>1</v>
      </c>
      <c r="CJ110" s="18">
        <f>IF(AT110="stavebná časť",1,IF(AT110="investičná časť",2,3))</f>
        <v>1</v>
      </c>
      <c r="CK110" s="18" t="str">
        <f>IF(D110="Vyplň vlastné","","x")</f>
        <v/>
      </c>
    </row>
    <row r="111" s="2" customFormat="1" ht="19.92" customHeight="1">
      <c r="A111" s="41"/>
      <c r="B111" s="42"/>
      <c r="C111" s="43"/>
      <c r="D111" s="162" t="s">
        <v>132</v>
      </c>
      <c r="E111" s="157"/>
      <c r="F111" s="157"/>
      <c r="G111" s="157"/>
      <c r="H111" s="157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157"/>
      <c r="W111" s="157"/>
      <c r="X111" s="157"/>
      <c r="Y111" s="157"/>
      <c r="Z111" s="157"/>
      <c r="AA111" s="157"/>
      <c r="AB111" s="157"/>
      <c r="AC111" s="43"/>
      <c r="AD111" s="43"/>
      <c r="AE111" s="43"/>
      <c r="AF111" s="43"/>
      <c r="AG111" s="158">
        <f>ROUND(AG94 * AS111, 2)</f>
        <v>0</v>
      </c>
      <c r="AH111" s="144"/>
      <c r="AI111" s="144"/>
      <c r="AJ111" s="144"/>
      <c r="AK111" s="144"/>
      <c r="AL111" s="144"/>
      <c r="AM111" s="144"/>
      <c r="AN111" s="144">
        <f>ROUND(AG111 + AV111, 2)</f>
        <v>0</v>
      </c>
      <c r="AO111" s="144"/>
      <c r="AP111" s="144"/>
      <c r="AQ111" s="43"/>
      <c r="AR111" s="44"/>
      <c r="AS111" s="159">
        <v>0</v>
      </c>
      <c r="AT111" s="160" t="s">
        <v>130</v>
      </c>
      <c r="AU111" s="160" t="s">
        <v>45</v>
      </c>
      <c r="AV111" s="149">
        <f>ROUND(IF(AU111="základná",AG111*L32,IF(AU111="znížená",AG111*L33,0)), 2)</f>
        <v>0</v>
      </c>
      <c r="AW111" s="41"/>
      <c r="AX111" s="41"/>
      <c r="AY111" s="41"/>
      <c r="AZ111" s="41"/>
      <c r="BA111" s="41"/>
      <c r="BB111" s="41"/>
      <c r="BC111" s="41"/>
      <c r="BD111" s="41"/>
      <c r="BE111" s="41"/>
      <c r="BV111" s="18" t="s">
        <v>133</v>
      </c>
      <c r="BY111" s="161">
        <f>IF(AU111="základná",AV111,0)</f>
        <v>0</v>
      </c>
      <c r="BZ111" s="161">
        <f>IF(AU111="znížená",AV111,0)</f>
        <v>0</v>
      </c>
      <c r="CA111" s="161">
        <v>0</v>
      </c>
      <c r="CB111" s="161">
        <v>0</v>
      </c>
      <c r="CC111" s="161">
        <v>0</v>
      </c>
      <c r="CD111" s="161">
        <f>IF(AU111="základná",AG111,0)</f>
        <v>0</v>
      </c>
      <c r="CE111" s="161">
        <f>IF(AU111="znížená",AG111,0)</f>
        <v>0</v>
      </c>
      <c r="CF111" s="161">
        <f>IF(AU111="zákl. prenesená",AG111,0)</f>
        <v>0</v>
      </c>
      <c r="CG111" s="161">
        <f>IF(AU111="zníž. prenesená",AG111,0)</f>
        <v>0</v>
      </c>
      <c r="CH111" s="161">
        <f>IF(AU111="nulová",AG111,0)</f>
        <v>0</v>
      </c>
      <c r="CI111" s="18">
        <f>IF(AU111="základná",1,IF(AU111="znížená",2,IF(AU111="zákl. prenesená",4,IF(AU111="zníž. prenesená",5,3))))</f>
        <v>1</v>
      </c>
      <c r="CJ111" s="18">
        <f>IF(AT111="stavebná časť",1,IF(AT111="investičná časť",2,3))</f>
        <v>1</v>
      </c>
      <c r="CK111" s="18" t="str">
        <f>IF(D111="Vyplň vlastné","","x")</f>
        <v/>
      </c>
    </row>
    <row r="112" s="2" customFormat="1" ht="19.92" customHeight="1">
      <c r="A112" s="41"/>
      <c r="B112" s="42"/>
      <c r="C112" s="43"/>
      <c r="D112" s="162" t="s">
        <v>132</v>
      </c>
      <c r="E112" s="157"/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57"/>
      <c r="Z112" s="157"/>
      <c r="AA112" s="157"/>
      <c r="AB112" s="157"/>
      <c r="AC112" s="43"/>
      <c r="AD112" s="43"/>
      <c r="AE112" s="43"/>
      <c r="AF112" s="43"/>
      <c r="AG112" s="158">
        <f>ROUND(AG94 * AS112, 2)</f>
        <v>0</v>
      </c>
      <c r="AH112" s="144"/>
      <c r="AI112" s="144"/>
      <c r="AJ112" s="144"/>
      <c r="AK112" s="144"/>
      <c r="AL112" s="144"/>
      <c r="AM112" s="144"/>
      <c r="AN112" s="144">
        <f>ROUND(AG112 + AV112, 2)</f>
        <v>0</v>
      </c>
      <c r="AO112" s="144"/>
      <c r="AP112" s="144"/>
      <c r="AQ112" s="43"/>
      <c r="AR112" s="44"/>
      <c r="AS112" s="163">
        <v>0</v>
      </c>
      <c r="AT112" s="164" t="s">
        <v>130</v>
      </c>
      <c r="AU112" s="164" t="s">
        <v>45</v>
      </c>
      <c r="AV112" s="155">
        <f>ROUND(IF(AU112="základná",AG112*L32,IF(AU112="znížená",AG112*L33,0)), 2)</f>
        <v>0</v>
      </c>
      <c r="AW112" s="41"/>
      <c r="AX112" s="41"/>
      <c r="AY112" s="41"/>
      <c r="AZ112" s="41"/>
      <c r="BA112" s="41"/>
      <c r="BB112" s="41"/>
      <c r="BC112" s="41"/>
      <c r="BD112" s="41"/>
      <c r="BE112" s="41"/>
      <c r="BV112" s="18" t="s">
        <v>133</v>
      </c>
      <c r="BY112" s="161">
        <f>IF(AU112="základná",AV112,0)</f>
        <v>0</v>
      </c>
      <c r="BZ112" s="161">
        <f>IF(AU112="znížená",AV112,0)</f>
        <v>0</v>
      </c>
      <c r="CA112" s="161">
        <v>0</v>
      </c>
      <c r="CB112" s="161">
        <v>0</v>
      </c>
      <c r="CC112" s="161">
        <v>0</v>
      </c>
      <c r="CD112" s="161">
        <f>IF(AU112="základná",AG112,0)</f>
        <v>0</v>
      </c>
      <c r="CE112" s="161">
        <f>IF(AU112="znížená",AG112,0)</f>
        <v>0</v>
      </c>
      <c r="CF112" s="161">
        <f>IF(AU112="zákl. prenesená",AG112,0)</f>
        <v>0</v>
      </c>
      <c r="CG112" s="161">
        <f>IF(AU112="zníž. prenesená",AG112,0)</f>
        <v>0</v>
      </c>
      <c r="CH112" s="161">
        <f>IF(AU112="nulová",AG112,0)</f>
        <v>0</v>
      </c>
      <c r="CI112" s="18">
        <f>IF(AU112="základná",1,IF(AU112="znížená",2,IF(AU112="zákl. prenesená",4,IF(AU112="zníž. prenesená",5,3))))</f>
        <v>1</v>
      </c>
      <c r="CJ112" s="18">
        <f>IF(AT112="stavebná časť",1,IF(AT112="investičná časť",2,3))</f>
        <v>1</v>
      </c>
      <c r="CK112" s="18" t="str">
        <f>IF(D112="Vyplň vlastné","","x")</f>
        <v/>
      </c>
    </row>
    <row r="113" s="2" customFormat="1" ht="10.8" customHeight="1">
      <c r="A113" s="41"/>
      <c r="B113" s="42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4"/>
      <c r="AS113" s="41"/>
      <c r="AT113" s="41"/>
      <c r="AU113" s="41"/>
      <c r="AV113" s="41"/>
      <c r="AW113" s="41"/>
      <c r="AX113" s="41"/>
      <c r="AY113" s="41"/>
      <c r="AZ113" s="41"/>
      <c r="BA113" s="41"/>
      <c r="BB113" s="41"/>
      <c r="BC113" s="41"/>
      <c r="BD113" s="41"/>
      <c r="BE113" s="41"/>
    </row>
    <row r="114" s="2" customFormat="1" ht="30" customHeight="1">
      <c r="A114" s="41"/>
      <c r="B114" s="42"/>
      <c r="C114" s="165" t="s">
        <v>134</v>
      </c>
      <c r="D114" s="166"/>
      <c r="E114" s="166"/>
      <c r="F114" s="166"/>
      <c r="G114" s="166"/>
      <c r="H114" s="166"/>
      <c r="I114" s="166"/>
      <c r="J114" s="166"/>
      <c r="K114" s="166"/>
      <c r="L114" s="166"/>
      <c r="M114" s="166"/>
      <c r="N114" s="166"/>
      <c r="O114" s="166"/>
      <c r="P114" s="166"/>
      <c r="Q114" s="166"/>
      <c r="R114" s="166"/>
      <c r="S114" s="166"/>
      <c r="T114" s="166"/>
      <c r="U114" s="166"/>
      <c r="V114" s="166"/>
      <c r="W114" s="166"/>
      <c r="X114" s="166"/>
      <c r="Y114" s="166"/>
      <c r="Z114" s="166"/>
      <c r="AA114" s="166"/>
      <c r="AB114" s="166"/>
      <c r="AC114" s="166"/>
      <c r="AD114" s="166"/>
      <c r="AE114" s="166"/>
      <c r="AF114" s="166"/>
      <c r="AG114" s="167">
        <f>ROUND(AG94 + AG108, 2)</f>
        <v>0</v>
      </c>
      <c r="AH114" s="167"/>
      <c r="AI114" s="167"/>
      <c r="AJ114" s="167"/>
      <c r="AK114" s="167"/>
      <c r="AL114" s="167"/>
      <c r="AM114" s="167"/>
      <c r="AN114" s="167">
        <f>ROUND(AN94 + AN108, 2)</f>
        <v>0</v>
      </c>
      <c r="AO114" s="167"/>
      <c r="AP114" s="167"/>
      <c r="AQ114" s="166"/>
      <c r="AR114" s="44"/>
      <c r="AS114" s="41"/>
      <c r="AT114" s="41"/>
      <c r="AU114" s="41"/>
      <c r="AV114" s="41"/>
      <c r="AW114" s="41"/>
      <c r="AX114" s="41"/>
      <c r="AY114" s="41"/>
      <c r="AZ114" s="41"/>
      <c r="BA114" s="41"/>
      <c r="BB114" s="41"/>
      <c r="BC114" s="41"/>
      <c r="BD114" s="41"/>
      <c r="BE114" s="41"/>
    </row>
    <row r="115" s="2" customFormat="1" ht="6.96" customHeight="1">
      <c r="A115" s="41"/>
      <c r="B115" s="75"/>
      <c r="C115" s="76"/>
      <c r="D115" s="76"/>
      <c r="E115" s="76"/>
      <c r="F115" s="76"/>
      <c r="G115" s="76"/>
      <c r="H115" s="76"/>
      <c r="I115" s="76"/>
      <c r="J115" s="76"/>
      <c r="K115" s="76"/>
      <c r="L115" s="76"/>
      <c r="M115" s="76"/>
      <c r="N115" s="76"/>
      <c r="O115" s="76"/>
      <c r="P115" s="76"/>
      <c r="Q115" s="76"/>
      <c r="R115" s="76"/>
      <c r="S115" s="76"/>
      <c r="T115" s="76"/>
      <c r="U115" s="76"/>
      <c r="V115" s="76"/>
      <c r="W115" s="76"/>
      <c r="X115" s="76"/>
      <c r="Y115" s="76"/>
      <c r="Z115" s="76"/>
      <c r="AA115" s="76"/>
      <c r="AB115" s="76"/>
      <c r="AC115" s="76"/>
      <c r="AD115" s="76"/>
      <c r="AE115" s="76"/>
      <c r="AF115" s="76"/>
      <c r="AG115" s="76"/>
      <c r="AH115" s="76"/>
      <c r="AI115" s="76"/>
      <c r="AJ115" s="76"/>
      <c r="AK115" s="76"/>
      <c r="AL115" s="76"/>
      <c r="AM115" s="76"/>
      <c r="AN115" s="76"/>
      <c r="AO115" s="76"/>
      <c r="AP115" s="76"/>
      <c r="AQ115" s="76"/>
      <c r="AR115" s="44"/>
      <c r="AS115" s="41"/>
      <c r="AT115" s="41"/>
      <c r="AU115" s="41"/>
      <c r="AV115" s="41"/>
      <c r="AW115" s="41"/>
      <c r="AX115" s="41"/>
      <c r="AY115" s="41"/>
      <c r="AZ115" s="41"/>
      <c r="BA115" s="41"/>
      <c r="BB115" s="41"/>
      <c r="BC115" s="41"/>
      <c r="BD115" s="41"/>
      <c r="BE115" s="41"/>
    </row>
  </sheetData>
  <sheetProtection sheet="1" formatColumns="0" formatRows="0" objects="1" scenarios="1" spinCount="100000" saltValue="wdM6WcdGTziKOoES7WQSOWRP4GrE8l297iXm7WoRCLd6DWWKOZkJ8IMeZwIN9X8cy8qiiEg9tdnAnNfDZOfINA==" hashValue="c9ETy3PlGnN7m1SxX9LJ6yhRgby+D7TUXsFdyTXp343scaH9CVta1NqnIdTzdShp1cmpbuP89t4314wFR4EkDw==" algorithmName="SHA-512" password="C6F9"/>
  <mergeCells count="104">
    <mergeCell ref="C92:G92"/>
    <mergeCell ref="D95:H95"/>
    <mergeCell ref="E104:I104"/>
    <mergeCell ref="E103:I103"/>
    <mergeCell ref="E96:I96"/>
    <mergeCell ref="E102:I102"/>
    <mergeCell ref="F99:J99"/>
    <mergeCell ref="F100:J100"/>
    <mergeCell ref="F101:J101"/>
    <mergeCell ref="F98:J98"/>
    <mergeCell ref="F97:J97"/>
    <mergeCell ref="I92:AF92"/>
    <mergeCell ref="J95:AF95"/>
    <mergeCell ref="K102:AF102"/>
    <mergeCell ref="K103:AF103"/>
    <mergeCell ref="K104:AF104"/>
    <mergeCell ref="K96:AF96"/>
    <mergeCell ref="L98:AF98"/>
    <mergeCell ref="L97:AF97"/>
    <mergeCell ref="L101:AF101"/>
    <mergeCell ref="L99:AF99"/>
    <mergeCell ref="L100:AF100"/>
    <mergeCell ref="L85:AO85"/>
    <mergeCell ref="E105:I105"/>
    <mergeCell ref="K105:AF105"/>
    <mergeCell ref="E106:I106"/>
    <mergeCell ref="K106:AF106"/>
    <mergeCell ref="D109:AB109"/>
    <mergeCell ref="AG109:AM109"/>
    <mergeCell ref="AN109:AP109"/>
    <mergeCell ref="D110:AB110"/>
    <mergeCell ref="AG110:AM110"/>
    <mergeCell ref="AN110:AP110"/>
    <mergeCell ref="D111:AB111"/>
    <mergeCell ref="AG111:AM111"/>
    <mergeCell ref="AN111:AP111"/>
    <mergeCell ref="D112:AB112"/>
    <mergeCell ref="AG112:AM112"/>
    <mergeCell ref="AN112:AP112"/>
    <mergeCell ref="AG94:AM94"/>
    <mergeCell ref="AN94:AP94"/>
    <mergeCell ref="AG108:AM108"/>
    <mergeCell ref="AN108:AP108"/>
    <mergeCell ref="AG114:AM114"/>
    <mergeCell ref="AN114:AP11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AK31:AO31"/>
    <mergeCell ref="L31:P31"/>
    <mergeCell ref="AK32:AO32"/>
    <mergeCell ref="W32:AE32"/>
    <mergeCell ref="L32:P32"/>
    <mergeCell ref="W33:AE33"/>
    <mergeCell ref="AK33:AO33"/>
    <mergeCell ref="L33:P33"/>
    <mergeCell ref="L34:P34"/>
    <mergeCell ref="W34:AE34"/>
    <mergeCell ref="AK34:AO34"/>
    <mergeCell ref="W35:AE35"/>
    <mergeCell ref="AK35:AO35"/>
    <mergeCell ref="L35:P35"/>
    <mergeCell ref="AK36:AO36"/>
    <mergeCell ref="L36:P36"/>
    <mergeCell ref="W36:AE36"/>
    <mergeCell ref="AK38:AO38"/>
    <mergeCell ref="X38:AB38"/>
    <mergeCell ref="AR2:BE2"/>
    <mergeCell ref="AG100:AM100"/>
    <mergeCell ref="AG101:AM101"/>
    <mergeCell ref="AG102:AM102"/>
    <mergeCell ref="AG103:AM103"/>
    <mergeCell ref="AG104:AM104"/>
    <mergeCell ref="AG98:AM98"/>
    <mergeCell ref="AG97:AM97"/>
    <mergeCell ref="AG96:AM96"/>
    <mergeCell ref="AG92:AM92"/>
    <mergeCell ref="AG95:AM95"/>
    <mergeCell ref="AG99:AM99"/>
    <mergeCell ref="AM87:AN87"/>
    <mergeCell ref="AM89:AP89"/>
    <mergeCell ref="AM90:AP90"/>
    <mergeCell ref="AN99:AP99"/>
    <mergeCell ref="AN103:AP103"/>
    <mergeCell ref="AN92:AP92"/>
    <mergeCell ref="AN95:AP95"/>
    <mergeCell ref="AN101:AP101"/>
    <mergeCell ref="AN96:AP96"/>
    <mergeCell ref="AN100:AP100"/>
    <mergeCell ref="AN97:AP97"/>
    <mergeCell ref="AN98:AP98"/>
    <mergeCell ref="AN102:AP102"/>
    <mergeCell ref="AN104:AP104"/>
    <mergeCell ref="AS89:AT91"/>
    <mergeCell ref="AN105:AP105"/>
    <mergeCell ref="AG105:AM105"/>
    <mergeCell ref="AN106:AP106"/>
    <mergeCell ref="AG106:AM106"/>
  </mergeCells>
  <dataValidations count="2">
    <dataValidation type="list" allowBlank="1" showInputMessage="1" showErrorMessage="1" error="Povolené sú hodnoty základná, znížená, nulová." sqref="AU108:AU112">
      <formula1>"základná, znížená, nulová"</formula1>
    </dataValidation>
    <dataValidation type="list" allowBlank="1" showInputMessage="1" showErrorMessage="1" error="Povolené sú hodnoty stavebná časť, technologická časť, investičná časť." sqref="AT108:AT112">
      <formula1>"stavebná časť, technologická časť, investičná časť"</formula1>
    </dataValidation>
  </dataValidations>
  <hyperlinks>
    <hyperlink ref="A97" location="'01-01-01 - Búracie práce'!C2" display="/"/>
    <hyperlink ref="A98" location="'01-01-02 - Navrhovaný stav'!C2" display="/"/>
    <hyperlink ref="A99" location="'01-01-03 - PSV, stolárske...'!C2" display="/"/>
    <hyperlink ref="A100" location="'01-01-04 - Výplne otvorov'!C2" display="/"/>
    <hyperlink ref="A101" location="'01-01-05 - Lešenie, čistenie'!C2" display="/"/>
    <hyperlink ref="A102" location="'02-c - Zdravotechnika'!C2" display="/"/>
    <hyperlink ref="A103" location="'02-d - Vykurovanie'!C2" display="/"/>
    <hyperlink ref="A104" location="'02-e - Elektroinštalácie'!C2" display="/"/>
    <hyperlink ref="A105" location="'02-f - Vzduchotechnika'!C2" display="/"/>
    <hyperlink ref="A106" location="'02-h - Chladeni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122</v>
      </c>
    </row>
    <row r="3" s="1" customFormat="1" ht="6.96" customHeight="1">
      <c r="B3" s="168"/>
      <c r="C3" s="169"/>
      <c r="D3" s="169"/>
      <c r="E3" s="169"/>
      <c r="F3" s="169"/>
      <c r="G3" s="169"/>
      <c r="H3" s="169"/>
      <c r="I3" s="169"/>
      <c r="J3" s="169"/>
      <c r="K3" s="169"/>
      <c r="L3" s="21"/>
      <c r="AT3" s="18" t="s">
        <v>80</v>
      </c>
    </row>
    <row r="4" s="1" customFormat="1" ht="24.96" customHeight="1">
      <c r="B4" s="21"/>
      <c r="D4" s="170" t="s">
        <v>135</v>
      </c>
      <c r="L4" s="21"/>
      <c r="M4" s="171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72" t="s">
        <v>15</v>
      </c>
      <c r="L6" s="21"/>
    </row>
    <row r="7" s="1" customFormat="1" ht="16.5" customHeight="1">
      <c r="B7" s="21"/>
      <c r="E7" s="173" t="str">
        <f>'Rekapitulácia stavby'!K6</f>
        <v>NÚRCH - modernizácia vybraných rehabilitačných priestorov</v>
      </c>
      <c r="F7" s="172"/>
      <c r="G7" s="172"/>
      <c r="H7" s="172"/>
      <c r="L7" s="21"/>
    </row>
    <row r="8" s="1" customFormat="1" ht="12" customHeight="1">
      <c r="B8" s="21"/>
      <c r="D8" s="172" t="s">
        <v>136</v>
      </c>
      <c r="L8" s="21"/>
    </row>
    <row r="9" s="2" customFormat="1" ht="16.5" customHeight="1">
      <c r="A9" s="41"/>
      <c r="B9" s="44"/>
      <c r="C9" s="41"/>
      <c r="D9" s="41"/>
      <c r="E9" s="173" t="s">
        <v>137</v>
      </c>
      <c r="F9" s="41"/>
      <c r="G9" s="41"/>
      <c r="H9" s="41"/>
      <c r="I9" s="41"/>
      <c r="J9" s="41"/>
      <c r="K9" s="41"/>
      <c r="L9" s="72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4"/>
      <c r="C10" s="41"/>
      <c r="D10" s="172" t="s">
        <v>138</v>
      </c>
      <c r="E10" s="41"/>
      <c r="F10" s="41"/>
      <c r="G10" s="41"/>
      <c r="H10" s="41"/>
      <c r="I10" s="41"/>
      <c r="J10" s="41"/>
      <c r="K10" s="41"/>
      <c r="L10" s="72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4"/>
      <c r="C11" s="41"/>
      <c r="D11" s="41"/>
      <c r="E11" s="175" t="s">
        <v>1507</v>
      </c>
      <c r="F11" s="41"/>
      <c r="G11" s="41"/>
      <c r="H11" s="41"/>
      <c r="I11" s="41"/>
      <c r="J11" s="41"/>
      <c r="K11" s="41"/>
      <c r="L11" s="72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4"/>
      <c r="C12" s="41"/>
      <c r="D12" s="41"/>
      <c r="E12" s="41"/>
      <c r="F12" s="41"/>
      <c r="G12" s="41"/>
      <c r="H12" s="41"/>
      <c r="I12" s="41"/>
      <c r="J12" s="41"/>
      <c r="K12" s="41"/>
      <c r="L12" s="72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4"/>
      <c r="C13" s="41"/>
      <c r="D13" s="172" t="s">
        <v>17</v>
      </c>
      <c r="E13" s="41"/>
      <c r="F13" s="150" t="s">
        <v>1</v>
      </c>
      <c r="G13" s="41"/>
      <c r="H13" s="41"/>
      <c r="I13" s="172" t="s">
        <v>18</v>
      </c>
      <c r="J13" s="150" t="s">
        <v>1</v>
      </c>
      <c r="K13" s="41"/>
      <c r="L13" s="72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4"/>
      <c r="C14" s="41"/>
      <c r="D14" s="172" t="s">
        <v>19</v>
      </c>
      <c r="E14" s="41"/>
      <c r="F14" s="150" t="s">
        <v>20</v>
      </c>
      <c r="G14" s="41"/>
      <c r="H14" s="41"/>
      <c r="I14" s="172" t="s">
        <v>21</v>
      </c>
      <c r="J14" s="176" t="str">
        <f>'Rekapitulácia stavby'!AN8</f>
        <v>21. 12. 2022</v>
      </c>
      <c r="K14" s="41"/>
      <c r="L14" s="72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4"/>
      <c r="C15" s="41"/>
      <c r="D15" s="41"/>
      <c r="E15" s="41"/>
      <c r="F15" s="41"/>
      <c r="G15" s="41"/>
      <c r="H15" s="41"/>
      <c r="I15" s="41"/>
      <c r="J15" s="41"/>
      <c r="K15" s="41"/>
      <c r="L15" s="72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4"/>
      <c r="C16" s="41"/>
      <c r="D16" s="172" t="s">
        <v>23</v>
      </c>
      <c r="E16" s="41"/>
      <c r="F16" s="41"/>
      <c r="G16" s="41"/>
      <c r="H16" s="41"/>
      <c r="I16" s="172" t="s">
        <v>24</v>
      </c>
      <c r="J16" s="150" t="s">
        <v>1</v>
      </c>
      <c r="K16" s="41"/>
      <c r="L16" s="72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4"/>
      <c r="C17" s="41"/>
      <c r="D17" s="41"/>
      <c r="E17" s="150" t="s">
        <v>25</v>
      </c>
      <c r="F17" s="41"/>
      <c r="G17" s="41"/>
      <c r="H17" s="41"/>
      <c r="I17" s="172" t="s">
        <v>26</v>
      </c>
      <c r="J17" s="150" t="s">
        <v>1</v>
      </c>
      <c r="K17" s="41"/>
      <c r="L17" s="72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4"/>
      <c r="C18" s="41"/>
      <c r="D18" s="41"/>
      <c r="E18" s="41"/>
      <c r="F18" s="41"/>
      <c r="G18" s="41"/>
      <c r="H18" s="41"/>
      <c r="I18" s="41"/>
      <c r="J18" s="41"/>
      <c r="K18" s="41"/>
      <c r="L18" s="72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4"/>
      <c r="C19" s="41"/>
      <c r="D19" s="172" t="s">
        <v>27</v>
      </c>
      <c r="E19" s="41"/>
      <c r="F19" s="41"/>
      <c r="G19" s="41"/>
      <c r="H19" s="41"/>
      <c r="I19" s="172" t="s">
        <v>24</v>
      </c>
      <c r="J19" s="34" t="str">
        <f>'Rekapitulácia stavby'!AN13</f>
        <v>Vyplň údaj</v>
      </c>
      <c r="K19" s="41"/>
      <c r="L19" s="72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4"/>
      <c r="C20" s="41"/>
      <c r="D20" s="41"/>
      <c r="E20" s="34" t="str">
        <f>'Rekapitulácia stavby'!E14</f>
        <v>Vyplň údaj</v>
      </c>
      <c r="F20" s="150"/>
      <c r="G20" s="150"/>
      <c r="H20" s="150"/>
      <c r="I20" s="172" t="s">
        <v>26</v>
      </c>
      <c r="J20" s="34" t="str">
        <f>'Rekapitulácia stavby'!AN14</f>
        <v>Vyplň údaj</v>
      </c>
      <c r="K20" s="41"/>
      <c r="L20" s="72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4"/>
      <c r="C21" s="41"/>
      <c r="D21" s="41"/>
      <c r="E21" s="41"/>
      <c r="F21" s="41"/>
      <c r="G21" s="41"/>
      <c r="H21" s="41"/>
      <c r="I21" s="41"/>
      <c r="J21" s="41"/>
      <c r="K21" s="41"/>
      <c r="L21" s="72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4"/>
      <c r="C22" s="41"/>
      <c r="D22" s="172" t="s">
        <v>29</v>
      </c>
      <c r="E22" s="41"/>
      <c r="F22" s="41"/>
      <c r="G22" s="41"/>
      <c r="H22" s="41"/>
      <c r="I22" s="172" t="s">
        <v>24</v>
      </c>
      <c r="J22" s="150" t="s">
        <v>30</v>
      </c>
      <c r="K22" s="41"/>
      <c r="L22" s="72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4"/>
      <c r="C23" s="41"/>
      <c r="D23" s="41"/>
      <c r="E23" s="150" t="s">
        <v>31</v>
      </c>
      <c r="F23" s="41"/>
      <c r="G23" s="41"/>
      <c r="H23" s="41"/>
      <c r="I23" s="172" t="s">
        <v>26</v>
      </c>
      <c r="J23" s="150" t="s">
        <v>32</v>
      </c>
      <c r="K23" s="41"/>
      <c r="L23" s="72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4"/>
      <c r="C24" s="41"/>
      <c r="D24" s="41"/>
      <c r="E24" s="41"/>
      <c r="F24" s="41"/>
      <c r="G24" s="41"/>
      <c r="H24" s="41"/>
      <c r="I24" s="41"/>
      <c r="J24" s="41"/>
      <c r="K24" s="41"/>
      <c r="L24" s="72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4"/>
      <c r="C25" s="41"/>
      <c r="D25" s="172" t="s">
        <v>34</v>
      </c>
      <c r="E25" s="41"/>
      <c r="F25" s="41"/>
      <c r="G25" s="41"/>
      <c r="H25" s="41"/>
      <c r="I25" s="172" t="s">
        <v>24</v>
      </c>
      <c r="J25" s="150" t="s">
        <v>1</v>
      </c>
      <c r="K25" s="41"/>
      <c r="L25" s="72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4"/>
      <c r="C26" s="41"/>
      <c r="D26" s="41"/>
      <c r="E26" s="150" t="s">
        <v>736</v>
      </c>
      <c r="F26" s="41"/>
      <c r="G26" s="41"/>
      <c r="H26" s="41"/>
      <c r="I26" s="172" t="s">
        <v>26</v>
      </c>
      <c r="J26" s="150" t="s">
        <v>1</v>
      </c>
      <c r="K26" s="41"/>
      <c r="L26" s="72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4"/>
      <c r="C27" s="41"/>
      <c r="D27" s="41"/>
      <c r="E27" s="41"/>
      <c r="F27" s="41"/>
      <c r="G27" s="41"/>
      <c r="H27" s="41"/>
      <c r="I27" s="41"/>
      <c r="J27" s="41"/>
      <c r="K27" s="41"/>
      <c r="L27" s="72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4"/>
      <c r="C28" s="41"/>
      <c r="D28" s="172" t="s">
        <v>36</v>
      </c>
      <c r="E28" s="41"/>
      <c r="F28" s="41"/>
      <c r="G28" s="41"/>
      <c r="H28" s="41"/>
      <c r="I28" s="41"/>
      <c r="J28" s="41"/>
      <c r="K28" s="41"/>
      <c r="L28" s="72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77"/>
      <c r="B29" s="178"/>
      <c r="C29" s="177"/>
      <c r="D29" s="177"/>
      <c r="E29" s="179" t="s">
        <v>1</v>
      </c>
      <c r="F29" s="179"/>
      <c r="G29" s="179"/>
      <c r="H29" s="179"/>
      <c r="I29" s="177"/>
      <c r="J29" s="177"/>
      <c r="K29" s="177"/>
      <c r="L29" s="180"/>
      <c r="S29" s="177"/>
      <c r="T29" s="177"/>
      <c r="U29" s="177"/>
      <c r="V29" s="177"/>
      <c r="W29" s="177"/>
      <c r="X29" s="177"/>
      <c r="Y29" s="177"/>
      <c r="Z29" s="177"/>
      <c r="AA29" s="177"/>
      <c r="AB29" s="177"/>
      <c r="AC29" s="177"/>
      <c r="AD29" s="177"/>
      <c r="AE29" s="177"/>
    </row>
    <row r="30" s="2" customFormat="1" ht="6.96" customHeight="1">
      <c r="A30" s="41"/>
      <c r="B30" s="44"/>
      <c r="C30" s="41"/>
      <c r="D30" s="41"/>
      <c r="E30" s="41"/>
      <c r="F30" s="41"/>
      <c r="G30" s="41"/>
      <c r="H30" s="41"/>
      <c r="I30" s="41"/>
      <c r="J30" s="41"/>
      <c r="K30" s="41"/>
      <c r="L30" s="72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4"/>
      <c r="C31" s="41"/>
      <c r="D31" s="181"/>
      <c r="E31" s="181"/>
      <c r="F31" s="181"/>
      <c r="G31" s="181"/>
      <c r="H31" s="181"/>
      <c r="I31" s="181"/>
      <c r="J31" s="181"/>
      <c r="K31" s="181"/>
      <c r="L31" s="72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4"/>
      <c r="C32" s="41"/>
      <c r="D32" s="150" t="s">
        <v>142</v>
      </c>
      <c r="E32" s="41"/>
      <c r="F32" s="41"/>
      <c r="G32" s="41"/>
      <c r="H32" s="41"/>
      <c r="I32" s="41"/>
      <c r="J32" s="182">
        <f>J98</f>
        <v>0</v>
      </c>
      <c r="K32" s="41"/>
      <c r="L32" s="72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4"/>
      <c r="C33" s="41"/>
      <c r="D33" s="183" t="s">
        <v>129</v>
      </c>
      <c r="E33" s="41"/>
      <c r="F33" s="41"/>
      <c r="G33" s="41"/>
      <c r="H33" s="41"/>
      <c r="I33" s="41"/>
      <c r="J33" s="182">
        <f>J104</f>
        <v>0</v>
      </c>
      <c r="K33" s="41"/>
      <c r="L33" s="72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4"/>
      <c r="C34" s="41"/>
      <c r="D34" s="184" t="s">
        <v>40</v>
      </c>
      <c r="E34" s="41"/>
      <c r="F34" s="41"/>
      <c r="G34" s="41"/>
      <c r="H34" s="41"/>
      <c r="I34" s="41"/>
      <c r="J34" s="185">
        <f>ROUND(J32 + J33, 2)</f>
        <v>0</v>
      </c>
      <c r="K34" s="41"/>
      <c r="L34" s="72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4"/>
      <c r="C35" s="41"/>
      <c r="D35" s="181"/>
      <c r="E35" s="181"/>
      <c r="F35" s="181"/>
      <c r="G35" s="181"/>
      <c r="H35" s="181"/>
      <c r="I35" s="181"/>
      <c r="J35" s="181"/>
      <c r="K35" s="181"/>
      <c r="L35" s="72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4"/>
      <c r="C36" s="41"/>
      <c r="D36" s="41"/>
      <c r="E36" s="41"/>
      <c r="F36" s="186" t="s">
        <v>42</v>
      </c>
      <c r="G36" s="41"/>
      <c r="H36" s="41"/>
      <c r="I36" s="186" t="s">
        <v>41</v>
      </c>
      <c r="J36" s="186" t="s">
        <v>43</v>
      </c>
      <c r="K36" s="41"/>
      <c r="L36" s="72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4"/>
      <c r="C37" s="41"/>
      <c r="D37" s="174" t="s">
        <v>44</v>
      </c>
      <c r="E37" s="187" t="s">
        <v>45</v>
      </c>
      <c r="F37" s="188">
        <f>ROUND((ROUND((SUM(BE104:BE111) + SUM(BE133:BE177)),  2) + SUM(BE179:BE188)), 2)</f>
        <v>0</v>
      </c>
      <c r="G37" s="189"/>
      <c r="H37" s="189"/>
      <c r="I37" s="190">
        <v>0.20000000000000001</v>
      </c>
      <c r="J37" s="188">
        <f>ROUND((ROUND(((SUM(BE104:BE111) + SUM(BE133:BE177))*I37),  2) + (SUM(BE179:BE188)*I37)), 2)</f>
        <v>0</v>
      </c>
      <c r="K37" s="41"/>
      <c r="L37" s="72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4"/>
      <c r="C38" s="41"/>
      <c r="D38" s="41"/>
      <c r="E38" s="187" t="s">
        <v>46</v>
      </c>
      <c r="F38" s="188">
        <f>ROUND((ROUND((SUM(BF104:BF111) + SUM(BF133:BF177)),  2) + SUM(BF179:BF188)), 2)</f>
        <v>0</v>
      </c>
      <c r="G38" s="189"/>
      <c r="H38" s="189"/>
      <c r="I38" s="190">
        <v>0.20000000000000001</v>
      </c>
      <c r="J38" s="188">
        <f>ROUND((ROUND(((SUM(BF104:BF111) + SUM(BF133:BF177))*I38),  2) + (SUM(BF179:BF188)*I38)), 2)</f>
        <v>0</v>
      </c>
      <c r="K38" s="41"/>
      <c r="L38" s="72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4"/>
      <c r="C39" s="41"/>
      <c r="D39" s="41"/>
      <c r="E39" s="172" t="s">
        <v>47</v>
      </c>
      <c r="F39" s="191">
        <f>ROUND((ROUND((SUM(BG104:BG111) + SUM(BG133:BG177)),  2) + SUM(BG179:BG188)), 2)</f>
        <v>0</v>
      </c>
      <c r="G39" s="41"/>
      <c r="H39" s="41"/>
      <c r="I39" s="192">
        <v>0.20000000000000001</v>
      </c>
      <c r="J39" s="191">
        <f>0</f>
        <v>0</v>
      </c>
      <c r="K39" s="41"/>
      <c r="L39" s="72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4"/>
      <c r="C40" s="41"/>
      <c r="D40" s="41"/>
      <c r="E40" s="172" t="s">
        <v>48</v>
      </c>
      <c r="F40" s="191">
        <f>ROUND((ROUND((SUM(BH104:BH111) + SUM(BH133:BH177)),  2) + SUM(BH179:BH188)), 2)</f>
        <v>0</v>
      </c>
      <c r="G40" s="41"/>
      <c r="H40" s="41"/>
      <c r="I40" s="192">
        <v>0.20000000000000001</v>
      </c>
      <c r="J40" s="191">
        <f>0</f>
        <v>0</v>
      </c>
      <c r="K40" s="41"/>
      <c r="L40" s="72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4"/>
      <c r="C41" s="41"/>
      <c r="D41" s="41"/>
      <c r="E41" s="187" t="s">
        <v>49</v>
      </c>
      <c r="F41" s="188">
        <f>ROUND((ROUND((SUM(BI104:BI111) + SUM(BI133:BI177)),  2) + SUM(BI179:BI188)), 2)</f>
        <v>0</v>
      </c>
      <c r="G41" s="189"/>
      <c r="H41" s="189"/>
      <c r="I41" s="190">
        <v>0</v>
      </c>
      <c r="J41" s="188">
        <f>0</f>
        <v>0</v>
      </c>
      <c r="K41" s="41"/>
      <c r="L41" s="72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4"/>
      <c r="C42" s="41"/>
      <c r="D42" s="41"/>
      <c r="E42" s="41"/>
      <c r="F42" s="41"/>
      <c r="G42" s="41"/>
      <c r="H42" s="41"/>
      <c r="I42" s="41"/>
      <c r="J42" s="41"/>
      <c r="K42" s="41"/>
      <c r="L42" s="72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4"/>
      <c r="C43" s="193"/>
      <c r="D43" s="194" t="s">
        <v>50</v>
      </c>
      <c r="E43" s="195"/>
      <c r="F43" s="195"/>
      <c r="G43" s="196" t="s">
        <v>51</v>
      </c>
      <c r="H43" s="197" t="s">
        <v>52</v>
      </c>
      <c r="I43" s="195"/>
      <c r="J43" s="198">
        <f>SUM(J34:J41)</f>
        <v>0</v>
      </c>
      <c r="K43" s="199"/>
      <c r="L43" s="72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44"/>
      <c r="C44" s="41"/>
      <c r="D44" s="41"/>
      <c r="E44" s="41"/>
      <c r="F44" s="41"/>
      <c r="G44" s="41"/>
      <c r="H44" s="41"/>
      <c r="I44" s="41"/>
      <c r="J44" s="41"/>
      <c r="K44" s="41"/>
      <c r="L44" s="72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2"/>
      <c r="D50" s="200" t="s">
        <v>53</v>
      </c>
      <c r="E50" s="201"/>
      <c r="F50" s="201"/>
      <c r="G50" s="200" t="s">
        <v>54</v>
      </c>
      <c r="H50" s="201"/>
      <c r="I50" s="201"/>
      <c r="J50" s="201"/>
      <c r="K50" s="201"/>
      <c r="L50" s="72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1"/>
      <c r="B61" s="44"/>
      <c r="C61" s="41"/>
      <c r="D61" s="202" t="s">
        <v>55</v>
      </c>
      <c r="E61" s="203"/>
      <c r="F61" s="204" t="s">
        <v>56</v>
      </c>
      <c r="G61" s="202" t="s">
        <v>55</v>
      </c>
      <c r="H61" s="203"/>
      <c r="I61" s="203"/>
      <c r="J61" s="205" t="s">
        <v>56</v>
      </c>
      <c r="K61" s="203"/>
      <c r="L61" s="72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1"/>
      <c r="B65" s="44"/>
      <c r="C65" s="41"/>
      <c r="D65" s="200" t="s">
        <v>57</v>
      </c>
      <c r="E65" s="206"/>
      <c r="F65" s="206"/>
      <c r="G65" s="200" t="s">
        <v>58</v>
      </c>
      <c r="H65" s="206"/>
      <c r="I65" s="206"/>
      <c r="J65" s="206"/>
      <c r="K65" s="206"/>
      <c r="L65" s="72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1"/>
      <c r="B76" s="44"/>
      <c r="C76" s="41"/>
      <c r="D76" s="202" t="s">
        <v>55</v>
      </c>
      <c r="E76" s="203"/>
      <c r="F76" s="204" t="s">
        <v>56</v>
      </c>
      <c r="G76" s="202" t="s">
        <v>55</v>
      </c>
      <c r="H76" s="203"/>
      <c r="I76" s="203"/>
      <c r="J76" s="205" t="s">
        <v>56</v>
      </c>
      <c r="K76" s="203"/>
      <c r="L76" s="72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4.4" customHeight="1">
      <c r="A77" s="41"/>
      <c r="B77" s="207"/>
      <c r="C77" s="208"/>
      <c r="D77" s="208"/>
      <c r="E77" s="208"/>
      <c r="F77" s="208"/>
      <c r="G77" s="208"/>
      <c r="H77" s="208"/>
      <c r="I77" s="208"/>
      <c r="J77" s="208"/>
      <c r="K77" s="208"/>
      <c r="L77" s="72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s="2" customFormat="1" ht="6.96" customHeight="1">
      <c r="A81" s="41"/>
      <c r="B81" s="209"/>
      <c r="C81" s="210"/>
      <c r="D81" s="210"/>
      <c r="E81" s="210"/>
      <c r="F81" s="210"/>
      <c r="G81" s="210"/>
      <c r="H81" s="210"/>
      <c r="I81" s="210"/>
      <c r="J81" s="210"/>
      <c r="K81" s="210"/>
      <c r="L81" s="72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4.96" customHeight="1">
      <c r="A82" s="41"/>
      <c r="B82" s="42"/>
      <c r="C82" s="24" t="s">
        <v>143</v>
      </c>
      <c r="D82" s="43"/>
      <c r="E82" s="43"/>
      <c r="F82" s="43"/>
      <c r="G82" s="43"/>
      <c r="H82" s="43"/>
      <c r="I82" s="43"/>
      <c r="J82" s="43"/>
      <c r="K82" s="43"/>
      <c r="L82" s="72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72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3" t="s">
        <v>15</v>
      </c>
      <c r="D84" s="43"/>
      <c r="E84" s="43"/>
      <c r="F84" s="43"/>
      <c r="G84" s="43"/>
      <c r="H84" s="43"/>
      <c r="I84" s="43"/>
      <c r="J84" s="43"/>
      <c r="K84" s="43"/>
      <c r="L84" s="72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211" t="str">
        <f>E7</f>
        <v>NÚRCH - modernizácia vybraných rehabilitačných priestorov</v>
      </c>
      <c r="F85" s="33"/>
      <c r="G85" s="33"/>
      <c r="H85" s="33"/>
      <c r="I85" s="43"/>
      <c r="J85" s="43"/>
      <c r="K85" s="43"/>
      <c r="L85" s="72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" customFormat="1" ht="12" customHeight="1">
      <c r="B86" s="22"/>
      <c r="C86" s="33" t="s">
        <v>136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41"/>
      <c r="B87" s="42"/>
      <c r="C87" s="43"/>
      <c r="D87" s="43"/>
      <c r="E87" s="211" t="s">
        <v>137</v>
      </c>
      <c r="F87" s="43"/>
      <c r="G87" s="43"/>
      <c r="H87" s="43"/>
      <c r="I87" s="43"/>
      <c r="J87" s="43"/>
      <c r="K87" s="43"/>
      <c r="L87" s="72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3" t="s">
        <v>138</v>
      </c>
      <c r="D88" s="43"/>
      <c r="E88" s="43"/>
      <c r="F88" s="43"/>
      <c r="G88" s="43"/>
      <c r="H88" s="43"/>
      <c r="I88" s="43"/>
      <c r="J88" s="43"/>
      <c r="K88" s="43"/>
      <c r="L88" s="72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6.5" customHeight="1">
      <c r="A89" s="41"/>
      <c r="B89" s="42"/>
      <c r="C89" s="43"/>
      <c r="D89" s="43"/>
      <c r="E89" s="85" t="str">
        <f>E11</f>
        <v>02-f - Vzduchotechnika</v>
      </c>
      <c r="F89" s="43"/>
      <c r="G89" s="43"/>
      <c r="H89" s="43"/>
      <c r="I89" s="43"/>
      <c r="J89" s="43"/>
      <c r="K89" s="43"/>
      <c r="L89" s="72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72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2" customHeight="1">
      <c r="A91" s="41"/>
      <c r="B91" s="42"/>
      <c r="C91" s="33" t="s">
        <v>19</v>
      </c>
      <c r="D91" s="43"/>
      <c r="E91" s="43"/>
      <c r="F91" s="28" t="str">
        <f>F14</f>
        <v>Piešťany, Nábrežie Ivana Krasku, p.č: 5825/2</v>
      </c>
      <c r="G91" s="43"/>
      <c r="H91" s="43"/>
      <c r="I91" s="33" t="s">
        <v>21</v>
      </c>
      <c r="J91" s="88" t="str">
        <f>IF(J14="","",J14)</f>
        <v>21. 12. 2022</v>
      </c>
      <c r="K91" s="43"/>
      <c r="L91" s="72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72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5.15" customHeight="1">
      <c r="A93" s="41"/>
      <c r="B93" s="42"/>
      <c r="C93" s="33" t="s">
        <v>23</v>
      </c>
      <c r="D93" s="43"/>
      <c r="E93" s="43"/>
      <c r="F93" s="28" t="str">
        <f>E17</f>
        <v>NURCH Piešťany, Nábr. I. Krasku 4, 921 12 Piešťany</v>
      </c>
      <c r="G93" s="43"/>
      <c r="H93" s="43"/>
      <c r="I93" s="33" t="s">
        <v>29</v>
      </c>
      <c r="J93" s="37" t="str">
        <f>E23</f>
        <v>Portik spol. s r.o.</v>
      </c>
      <c r="K93" s="43"/>
      <c r="L93" s="72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5.15" customHeight="1">
      <c r="A94" s="41"/>
      <c r="B94" s="42"/>
      <c r="C94" s="33" t="s">
        <v>27</v>
      </c>
      <c r="D94" s="43"/>
      <c r="E94" s="43"/>
      <c r="F94" s="28" t="str">
        <f>IF(E20="","",E20)</f>
        <v>Vyplň údaj</v>
      </c>
      <c r="G94" s="43"/>
      <c r="H94" s="43"/>
      <c r="I94" s="33" t="s">
        <v>34</v>
      </c>
      <c r="J94" s="37" t="str">
        <f>E26</f>
        <v>-</v>
      </c>
      <c r="K94" s="43"/>
      <c r="L94" s="72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0.32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72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29.28" customHeight="1">
      <c r="A96" s="41"/>
      <c r="B96" s="42"/>
      <c r="C96" s="213" t="s">
        <v>144</v>
      </c>
      <c r="D96" s="166"/>
      <c r="E96" s="166"/>
      <c r="F96" s="166"/>
      <c r="G96" s="166"/>
      <c r="H96" s="166"/>
      <c r="I96" s="166"/>
      <c r="J96" s="214" t="s">
        <v>145</v>
      </c>
      <c r="K96" s="166"/>
      <c r="L96" s="72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0.32" customHeight="1">
      <c r="A97" s="41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72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22.8" customHeight="1">
      <c r="A98" s="41"/>
      <c r="B98" s="42"/>
      <c r="C98" s="215" t="s">
        <v>146</v>
      </c>
      <c r="D98" s="43"/>
      <c r="E98" s="43"/>
      <c r="F98" s="43"/>
      <c r="G98" s="43"/>
      <c r="H98" s="43"/>
      <c r="I98" s="43"/>
      <c r="J98" s="119">
        <f>J133</f>
        <v>0</v>
      </c>
      <c r="K98" s="43"/>
      <c r="L98" s="72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U98" s="18" t="s">
        <v>147</v>
      </c>
    </row>
    <row r="99" s="9" customFormat="1" ht="24.96" customHeight="1">
      <c r="A99" s="9"/>
      <c r="B99" s="216"/>
      <c r="C99" s="217"/>
      <c r="D99" s="218" t="s">
        <v>1508</v>
      </c>
      <c r="E99" s="219"/>
      <c r="F99" s="219"/>
      <c r="G99" s="219"/>
      <c r="H99" s="219"/>
      <c r="I99" s="219"/>
      <c r="J99" s="220">
        <f>J134</f>
        <v>0</v>
      </c>
      <c r="K99" s="217"/>
      <c r="L99" s="22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216"/>
      <c r="C100" s="217"/>
      <c r="D100" s="218" t="s">
        <v>1509</v>
      </c>
      <c r="E100" s="219"/>
      <c r="F100" s="219"/>
      <c r="G100" s="219"/>
      <c r="H100" s="219"/>
      <c r="I100" s="219"/>
      <c r="J100" s="220">
        <f>J159</f>
        <v>0</v>
      </c>
      <c r="K100" s="217"/>
      <c r="L100" s="22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1.84" customHeight="1">
      <c r="A101" s="9"/>
      <c r="B101" s="216"/>
      <c r="C101" s="217"/>
      <c r="D101" s="227" t="s">
        <v>159</v>
      </c>
      <c r="E101" s="217"/>
      <c r="F101" s="217"/>
      <c r="G101" s="217"/>
      <c r="H101" s="217"/>
      <c r="I101" s="217"/>
      <c r="J101" s="228">
        <f>J178</f>
        <v>0</v>
      </c>
      <c r="K101" s="217"/>
      <c r="L101" s="22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41"/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72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</row>
    <row r="103" s="2" customFormat="1" ht="6.96" customHeight="1">
      <c r="A103" s="41"/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72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</row>
    <row r="104" s="2" customFormat="1" ht="29.28" customHeight="1">
      <c r="A104" s="41"/>
      <c r="B104" s="42"/>
      <c r="C104" s="215" t="s">
        <v>160</v>
      </c>
      <c r="D104" s="43"/>
      <c r="E104" s="43"/>
      <c r="F104" s="43"/>
      <c r="G104" s="43"/>
      <c r="H104" s="43"/>
      <c r="I104" s="43"/>
      <c r="J104" s="229">
        <f>ROUND(J105 + J106 + J107 + J108 + J109 + J110,2)</f>
        <v>0</v>
      </c>
      <c r="K104" s="43"/>
      <c r="L104" s="72"/>
      <c r="N104" s="230" t="s">
        <v>44</v>
      </c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</row>
    <row r="105" s="2" customFormat="1" ht="18" customHeight="1">
      <c r="A105" s="41"/>
      <c r="B105" s="42"/>
      <c r="C105" s="43"/>
      <c r="D105" s="162" t="s">
        <v>161</v>
      </c>
      <c r="E105" s="157"/>
      <c r="F105" s="157"/>
      <c r="G105" s="43"/>
      <c r="H105" s="43"/>
      <c r="I105" s="43"/>
      <c r="J105" s="158">
        <v>0</v>
      </c>
      <c r="K105" s="43"/>
      <c r="L105" s="231"/>
      <c r="M105" s="232"/>
      <c r="N105" s="233" t="s">
        <v>46</v>
      </c>
      <c r="O105" s="232"/>
      <c r="P105" s="232"/>
      <c r="Q105" s="232"/>
      <c r="R105" s="232"/>
      <c r="S105" s="234"/>
      <c r="T105" s="234"/>
      <c r="U105" s="234"/>
      <c r="V105" s="234"/>
      <c r="W105" s="234"/>
      <c r="X105" s="234"/>
      <c r="Y105" s="234"/>
      <c r="Z105" s="234"/>
      <c r="AA105" s="234"/>
      <c r="AB105" s="234"/>
      <c r="AC105" s="234"/>
      <c r="AD105" s="234"/>
      <c r="AE105" s="234"/>
      <c r="AF105" s="232"/>
      <c r="AG105" s="232"/>
      <c r="AH105" s="232"/>
      <c r="AI105" s="232"/>
      <c r="AJ105" s="232"/>
      <c r="AK105" s="232"/>
      <c r="AL105" s="232"/>
      <c r="AM105" s="232"/>
      <c r="AN105" s="232"/>
      <c r="AO105" s="232"/>
      <c r="AP105" s="232"/>
      <c r="AQ105" s="232"/>
      <c r="AR105" s="232"/>
      <c r="AS105" s="232"/>
      <c r="AT105" s="232"/>
      <c r="AU105" s="232"/>
      <c r="AV105" s="232"/>
      <c r="AW105" s="232"/>
      <c r="AX105" s="232"/>
      <c r="AY105" s="235" t="s">
        <v>162</v>
      </c>
      <c r="AZ105" s="232"/>
      <c r="BA105" s="232"/>
      <c r="BB105" s="232"/>
      <c r="BC105" s="232"/>
      <c r="BD105" s="232"/>
      <c r="BE105" s="236">
        <f>IF(N105="základná",J105,0)</f>
        <v>0</v>
      </c>
      <c r="BF105" s="236">
        <f>IF(N105="znížená",J105,0)</f>
        <v>0</v>
      </c>
      <c r="BG105" s="236">
        <f>IF(N105="zákl. prenesená",J105,0)</f>
        <v>0</v>
      </c>
      <c r="BH105" s="236">
        <f>IF(N105="zníž. prenesená",J105,0)</f>
        <v>0</v>
      </c>
      <c r="BI105" s="236">
        <f>IF(N105="nulová",J105,0)</f>
        <v>0</v>
      </c>
      <c r="BJ105" s="235" t="s">
        <v>92</v>
      </c>
      <c r="BK105" s="232"/>
      <c r="BL105" s="232"/>
      <c r="BM105" s="232"/>
    </row>
    <row r="106" s="2" customFormat="1" ht="18" customHeight="1">
      <c r="A106" s="41"/>
      <c r="B106" s="42"/>
      <c r="C106" s="43"/>
      <c r="D106" s="162" t="s">
        <v>1087</v>
      </c>
      <c r="E106" s="157"/>
      <c r="F106" s="157"/>
      <c r="G106" s="43"/>
      <c r="H106" s="43"/>
      <c r="I106" s="43"/>
      <c r="J106" s="158">
        <v>0</v>
      </c>
      <c r="K106" s="43"/>
      <c r="L106" s="231"/>
      <c r="M106" s="232"/>
      <c r="N106" s="233" t="s">
        <v>46</v>
      </c>
      <c r="O106" s="232"/>
      <c r="P106" s="232"/>
      <c r="Q106" s="232"/>
      <c r="R106" s="232"/>
      <c r="S106" s="234"/>
      <c r="T106" s="234"/>
      <c r="U106" s="234"/>
      <c r="V106" s="234"/>
      <c r="W106" s="234"/>
      <c r="X106" s="234"/>
      <c r="Y106" s="234"/>
      <c r="Z106" s="234"/>
      <c r="AA106" s="234"/>
      <c r="AB106" s="234"/>
      <c r="AC106" s="234"/>
      <c r="AD106" s="234"/>
      <c r="AE106" s="234"/>
      <c r="AF106" s="232"/>
      <c r="AG106" s="232"/>
      <c r="AH106" s="232"/>
      <c r="AI106" s="232"/>
      <c r="AJ106" s="232"/>
      <c r="AK106" s="232"/>
      <c r="AL106" s="232"/>
      <c r="AM106" s="232"/>
      <c r="AN106" s="232"/>
      <c r="AO106" s="232"/>
      <c r="AP106" s="232"/>
      <c r="AQ106" s="232"/>
      <c r="AR106" s="232"/>
      <c r="AS106" s="232"/>
      <c r="AT106" s="232"/>
      <c r="AU106" s="232"/>
      <c r="AV106" s="232"/>
      <c r="AW106" s="232"/>
      <c r="AX106" s="232"/>
      <c r="AY106" s="235" t="s">
        <v>162</v>
      </c>
      <c r="AZ106" s="232"/>
      <c r="BA106" s="232"/>
      <c r="BB106" s="232"/>
      <c r="BC106" s="232"/>
      <c r="BD106" s="232"/>
      <c r="BE106" s="236">
        <f>IF(N106="základná",J106,0)</f>
        <v>0</v>
      </c>
      <c r="BF106" s="236">
        <f>IF(N106="znížená",J106,0)</f>
        <v>0</v>
      </c>
      <c r="BG106" s="236">
        <f>IF(N106="zákl. prenesená",J106,0)</f>
        <v>0</v>
      </c>
      <c r="BH106" s="236">
        <f>IF(N106="zníž. prenesená",J106,0)</f>
        <v>0</v>
      </c>
      <c r="BI106" s="236">
        <f>IF(N106="nulová",J106,0)</f>
        <v>0</v>
      </c>
      <c r="BJ106" s="235" t="s">
        <v>92</v>
      </c>
      <c r="BK106" s="232"/>
      <c r="BL106" s="232"/>
      <c r="BM106" s="232"/>
    </row>
    <row r="107" s="2" customFormat="1" ht="18" customHeight="1">
      <c r="A107" s="41"/>
      <c r="B107" s="42"/>
      <c r="C107" s="43"/>
      <c r="D107" s="162" t="s">
        <v>164</v>
      </c>
      <c r="E107" s="157"/>
      <c r="F107" s="157"/>
      <c r="G107" s="43"/>
      <c r="H107" s="43"/>
      <c r="I107" s="43"/>
      <c r="J107" s="158">
        <v>0</v>
      </c>
      <c r="K107" s="43"/>
      <c r="L107" s="231"/>
      <c r="M107" s="232"/>
      <c r="N107" s="233" t="s">
        <v>46</v>
      </c>
      <c r="O107" s="232"/>
      <c r="P107" s="232"/>
      <c r="Q107" s="232"/>
      <c r="R107" s="232"/>
      <c r="S107" s="234"/>
      <c r="T107" s="234"/>
      <c r="U107" s="234"/>
      <c r="V107" s="234"/>
      <c r="W107" s="234"/>
      <c r="X107" s="234"/>
      <c r="Y107" s="234"/>
      <c r="Z107" s="234"/>
      <c r="AA107" s="234"/>
      <c r="AB107" s="234"/>
      <c r="AC107" s="234"/>
      <c r="AD107" s="234"/>
      <c r="AE107" s="234"/>
      <c r="AF107" s="232"/>
      <c r="AG107" s="232"/>
      <c r="AH107" s="232"/>
      <c r="AI107" s="232"/>
      <c r="AJ107" s="232"/>
      <c r="AK107" s="232"/>
      <c r="AL107" s="232"/>
      <c r="AM107" s="232"/>
      <c r="AN107" s="232"/>
      <c r="AO107" s="232"/>
      <c r="AP107" s="232"/>
      <c r="AQ107" s="232"/>
      <c r="AR107" s="232"/>
      <c r="AS107" s="232"/>
      <c r="AT107" s="232"/>
      <c r="AU107" s="232"/>
      <c r="AV107" s="232"/>
      <c r="AW107" s="232"/>
      <c r="AX107" s="232"/>
      <c r="AY107" s="235" t="s">
        <v>162</v>
      </c>
      <c r="AZ107" s="232"/>
      <c r="BA107" s="232"/>
      <c r="BB107" s="232"/>
      <c r="BC107" s="232"/>
      <c r="BD107" s="232"/>
      <c r="BE107" s="236">
        <f>IF(N107="základná",J107,0)</f>
        <v>0</v>
      </c>
      <c r="BF107" s="236">
        <f>IF(N107="znížená",J107,0)</f>
        <v>0</v>
      </c>
      <c r="BG107" s="236">
        <f>IF(N107="zákl. prenesená",J107,0)</f>
        <v>0</v>
      </c>
      <c r="BH107" s="236">
        <f>IF(N107="zníž. prenesená",J107,0)</f>
        <v>0</v>
      </c>
      <c r="BI107" s="236">
        <f>IF(N107="nulová",J107,0)</f>
        <v>0</v>
      </c>
      <c r="BJ107" s="235" t="s">
        <v>92</v>
      </c>
      <c r="BK107" s="232"/>
      <c r="BL107" s="232"/>
      <c r="BM107" s="232"/>
    </row>
    <row r="108" s="2" customFormat="1" ht="18" customHeight="1">
      <c r="A108" s="41"/>
      <c r="B108" s="42"/>
      <c r="C108" s="43"/>
      <c r="D108" s="162" t="s">
        <v>165</v>
      </c>
      <c r="E108" s="157"/>
      <c r="F108" s="157"/>
      <c r="G108" s="43"/>
      <c r="H108" s="43"/>
      <c r="I108" s="43"/>
      <c r="J108" s="158">
        <v>0</v>
      </c>
      <c r="K108" s="43"/>
      <c r="L108" s="231"/>
      <c r="M108" s="232"/>
      <c r="N108" s="233" t="s">
        <v>46</v>
      </c>
      <c r="O108" s="232"/>
      <c r="P108" s="232"/>
      <c r="Q108" s="232"/>
      <c r="R108" s="232"/>
      <c r="S108" s="234"/>
      <c r="T108" s="234"/>
      <c r="U108" s="234"/>
      <c r="V108" s="234"/>
      <c r="W108" s="234"/>
      <c r="X108" s="234"/>
      <c r="Y108" s="234"/>
      <c r="Z108" s="234"/>
      <c r="AA108" s="234"/>
      <c r="AB108" s="234"/>
      <c r="AC108" s="234"/>
      <c r="AD108" s="234"/>
      <c r="AE108" s="234"/>
      <c r="AF108" s="232"/>
      <c r="AG108" s="232"/>
      <c r="AH108" s="232"/>
      <c r="AI108" s="232"/>
      <c r="AJ108" s="232"/>
      <c r="AK108" s="232"/>
      <c r="AL108" s="232"/>
      <c r="AM108" s="232"/>
      <c r="AN108" s="232"/>
      <c r="AO108" s="232"/>
      <c r="AP108" s="232"/>
      <c r="AQ108" s="232"/>
      <c r="AR108" s="232"/>
      <c r="AS108" s="232"/>
      <c r="AT108" s="232"/>
      <c r="AU108" s="232"/>
      <c r="AV108" s="232"/>
      <c r="AW108" s="232"/>
      <c r="AX108" s="232"/>
      <c r="AY108" s="235" t="s">
        <v>162</v>
      </c>
      <c r="AZ108" s="232"/>
      <c r="BA108" s="232"/>
      <c r="BB108" s="232"/>
      <c r="BC108" s="232"/>
      <c r="BD108" s="232"/>
      <c r="BE108" s="236">
        <f>IF(N108="základná",J108,0)</f>
        <v>0</v>
      </c>
      <c r="BF108" s="236">
        <f>IF(N108="znížená",J108,0)</f>
        <v>0</v>
      </c>
      <c r="BG108" s="236">
        <f>IF(N108="zákl. prenesená",J108,0)</f>
        <v>0</v>
      </c>
      <c r="BH108" s="236">
        <f>IF(N108="zníž. prenesená",J108,0)</f>
        <v>0</v>
      </c>
      <c r="BI108" s="236">
        <f>IF(N108="nulová",J108,0)</f>
        <v>0</v>
      </c>
      <c r="BJ108" s="235" t="s">
        <v>92</v>
      </c>
      <c r="BK108" s="232"/>
      <c r="BL108" s="232"/>
      <c r="BM108" s="232"/>
    </row>
    <row r="109" s="2" customFormat="1" ht="18" customHeight="1">
      <c r="A109" s="41"/>
      <c r="B109" s="42"/>
      <c r="C109" s="43"/>
      <c r="D109" s="162" t="s">
        <v>1088</v>
      </c>
      <c r="E109" s="157"/>
      <c r="F109" s="157"/>
      <c r="G109" s="43"/>
      <c r="H109" s="43"/>
      <c r="I109" s="43"/>
      <c r="J109" s="158">
        <v>0</v>
      </c>
      <c r="K109" s="43"/>
      <c r="L109" s="231"/>
      <c r="M109" s="232"/>
      <c r="N109" s="233" t="s">
        <v>46</v>
      </c>
      <c r="O109" s="232"/>
      <c r="P109" s="232"/>
      <c r="Q109" s="232"/>
      <c r="R109" s="232"/>
      <c r="S109" s="234"/>
      <c r="T109" s="234"/>
      <c r="U109" s="234"/>
      <c r="V109" s="234"/>
      <c r="W109" s="234"/>
      <c r="X109" s="234"/>
      <c r="Y109" s="234"/>
      <c r="Z109" s="234"/>
      <c r="AA109" s="234"/>
      <c r="AB109" s="234"/>
      <c r="AC109" s="234"/>
      <c r="AD109" s="234"/>
      <c r="AE109" s="234"/>
      <c r="AF109" s="232"/>
      <c r="AG109" s="232"/>
      <c r="AH109" s="232"/>
      <c r="AI109" s="232"/>
      <c r="AJ109" s="232"/>
      <c r="AK109" s="232"/>
      <c r="AL109" s="232"/>
      <c r="AM109" s="232"/>
      <c r="AN109" s="232"/>
      <c r="AO109" s="232"/>
      <c r="AP109" s="232"/>
      <c r="AQ109" s="232"/>
      <c r="AR109" s="232"/>
      <c r="AS109" s="232"/>
      <c r="AT109" s="232"/>
      <c r="AU109" s="232"/>
      <c r="AV109" s="232"/>
      <c r="AW109" s="232"/>
      <c r="AX109" s="232"/>
      <c r="AY109" s="235" t="s">
        <v>162</v>
      </c>
      <c r="AZ109" s="232"/>
      <c r="BA109" s="232"/>
      <c r="BB109" s="232"/>
      <c r="BC109" s="232"/>
      <c r="BD109" s="232"/>
      <c r="BE109" s="236">
        <f>IF(N109="základná",J109,0)</f>
        <v>0</v>
      </c>
      <c r="BF109" s="236">
        <f>IF(N109="znížená",J109,0)</f>
        <v>0</v>
      </c>
      <c r="BG109" s="236">
        <f>IF(N109="zákl. prenesená",J109,0)</f>
        <v>0</v>
      </c>
      <c r="BH109" s="236">
        <f>IF(N109="zníž. prenesená",J109,0)</f>
        <v>0</v>
      </c>
      <c r="BI109" s="236">
        <f>IF(N109="nulová",J109,0)</f>
        <v>0</v>
      </c>
      <c r="BJ109" s="235" t="s">
        <v>92</v>
      </c>
      <c r="BK109" s="232"/>
      <c r="BL109" s="232"/>
      <c r="BM109" s="232"/>
    </row>
    <row r="110" s="2" customFormat="1" ht="18" customHeight="1">
      <c r="A110" s="41"/>
      <c r="B110" s="42"/>
      <c r="C110" s="43"/>
      <c r="D110" s="157" t="s">
        <v>167</v>
      </c>
      <c r="E110" s="43"/>
      <c r="F110" s="43"/>
      <c r="G110" s="43"/>
      <c r="H110" s="43"/>
      <c r="I110" s="43"/>
      <c r="J110" s="158">
        <f>ROUND(J32*T110,2)</f>
        <v>0</v>
      </c>
      <c r="K110" s="43"/>
      <c r="L110" s="231"/>
      <c r="M110" s="232"/>
      <c r="N110" s="233" t="s">
        <v>46</v>
      </c>
      <c r="O110" s="232"/>
      <c r="P110" s="232"/>
      <c r="Q110" s="232"/>
      <c r="R110" s="232"/>
      <c r="S110" s="234"/>
      <c r="T110" s="234"/>
      <c r="U110" s="234"/>
      <c r="V110" s="234"/>
      <c r="W110" s="234"/>
      <c r="X110" s="234"/>
      <c r="Y110" s="234"/>
      <c r="Z110" s="234"/>
      <c r="AA110" s="234"/>
      <c r="AB110" s="234"/>
      <c r="AC110" s="234"/>
      <c r="AD110" s="234"/>
      <c r="AE110" s="234"/>
      <c r="AF110" s="232"/>
      <c r="AG110" s="232"/>
      <c r="AH110" s="232"/>
      <c r="AI110" s="232"/>
      <c r="AJ110" s="232"/>
      <c r="AK110" s="232"/>
      <c r="AL110" s="232"/>
      <c r="AM110" s="232"/>
      <c r="AN110" s="232"/>
      <c r="AO110" s="232"/>
      <c r="AP110" s="232"/>
      <c r="AQ110" s="232"/>
      <c r="AR110" s="232"/>
      <c r="AS110" s="232"/>
      <c r="AT110" s="232"/>
      <c r="AU110" s="232"/>
      <c r="AV110" s="232"/>
      <c r="AW110" s="232"/>
      <c r="AX110" s="232"/>
      <c r="AY110" s="235" t="s">
        <v>168</v>
      </c>
      <c r="AZ110" s="232"/>
      <c r="BA110" s="232"/>
      <c r="BB110" s="232"/>
      <c r="BC110" s="232"/>
      <c r="BD110" s="232"/>
      <c r="BE110" s="236">
        <f>IF(N110="základná",J110,0)</f>
        <v>0</v>
      </c>
      <c r="BF110" s="236">
        <f>IF(N110="znížená",J110,0)</f>
        <v>0</v>
      </c>
      <c r="BG110" s="236">
        <f>IF(N110="zákl. prenesená",J110,0)</f>
        <v>0</v>
      </c>
      <c r="BH110" s="236">
        <f>IF(N110="zníž. prenesená",J110,0)</f>
        <v>0</v>
      </c>
      <c r="BI110" s="236">
        <f>IF(N110="nulová",J110,0)</f>
        <v>0</v>
      </c>
      <c r="BJ110" s="235" t="s">
        <v>92</v>
      </c>
      <c r="BK110" s="232"/>
      <c r="BL110" s="232"/>
      <c r="BM110" s="232"/>
    </row>
    <row r="111" s="2" customFormat="1">
      <c r="A111" s="41"/>
      <c r="B111" s="42"/>
      <c r="C111" s="43"/>
      <c r="D111" s="43"/>
      <c r="E111" s="43"/>
      <c r="F111" s="43"/>
      <c r="G111" s="43"/>
      <c r="H111" s="43"/>
      <c r="I111" s="43"/>
      <c r="J111" s="43"/>
      <c r="K111" s="43"/>
      <c r="L111" s="72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</row>
    <row r="112" s="2" customFormat="1" ht="29.28" customHeight="1">
      <c r="A112" s="41"/>
      <c r="B112" s="42"/>
      <c r="C112" s="165" t="s">
        <v>134</v>
      </c>
      <c r="D112" s="166"/>
      <c r="E112" s="166"/>
      <c r="F112" s="166"/>
      <c r="G112" s="166"/>
      <c r="H112" s="166"/>
      <c r="I112" s="166"/>
      <c r="J112" s="167">
        <f>ROUND(J98+J104,2)</f>
        <v>0</v>
      </c>
      <c r="K112" s="166"/>
      <c r="L112" s="72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</row>
    <row r="113" s="2" customFormat="1" ht="6.96" customHeight="1">
      <c r="A113" s="41"/>
      <c r="B113" s="75"/>
      <c r="C113" s="76"/>
      <c r="D113" s="76"/>
      <c r="E113" s="76"/>
      <c r="F113" s="76"/>
      <c r="G113" s="76"/>
      <c r="H113" s="76"/>
      <c r="I113" s="76"/>
      <c r="J113" s="76"/>
      <c r="K113" s="76"/>
      <c r="L113" s="72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</row>
    <row r="117" s="2" customFormat="1" ht="6.96" customHeight="1">
      <c r="A117" s="41"/>
      <c r="B117" s="77"/>
      <c r="C117" s="78"/>
      <c r="D117" s="78"/>
      <c r="E117" s="78"/>
      <c r="F117" s="78"/>
      <c r="G117" s="78"/>
      <c r="H117" s="78"/>
      <c r="I117" s="78"/>
      <c r="J117" s="78"/>
      <c r="K117" s="78"/>
      <c r="L117" s="72"/>
      <c r="S117" s="41"/>
      <c r="T117" s="41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</row>
    <row r="118" s="2" customFormat="1" ht="24.96" customHeight="1">
      <c r="A118" s="41"/>
      <c r="B118" s="42"/>
      <c r="C118" s="24" t="s">
        <v>169</v>
      </c>
      <c r="D118" s="43"/>
      <c r="E118" s="43"/>
      <c r="F118" s="43"/>
      <c r="G118" s="43"/>
      <c r="H118" s="43"/>
      <c r="I118" s="43"/>
      <c r="J118" s="43"/>
      <c r="K118" s="43"/>
      <c r="L118" s="72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</row>
    <row r="119" s="2" customFormat="1" ht="6.96" customHeight="1">
      <c r="A119" s="41"/>
      <c r="B119" s="42"/>
      <c r="C119" s="43"/>
      <c r="D119" s="43"/>
      <c r="E119" s="43"/>
      <c r="F119" s="43"/>
      <c r="G119" s="43"/>
      <c r="H119" s="43"/>
      <c r="I119" s="43"/>
      <c r="J119" s="43"/>
      <c r="K119" s="43"/>
      <c r="L119" s="72"/>
      <c r="S119" s="41"/>
      <c r="T119" s="41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</row>
    <row r="120" s="2" customFormat="1" ht="12" customHeight="1">
      <c r="A120" s="41"/>
      <c r="B120" s="42"/>
      <c r="C120" s="33" t="s">
        <v>15</v>
      </c>
      <c r="D120" s="43"/>
      <c r="E120" s="43"/>
      <c r="F120" s="43"/>
      <c r="G120" s="43"/>
      <c r="H120" s="43"/>
      <c r="I120" s="43"/>
      <c r="J120" s="43"/>
      <c r="K120" s="43"/>
      <c r="L120" s="72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</row>
    <row r="121" s="2" customFormat="1" ht="16.5" customHeight="1">
      <c r="A121" s="41"/>
      <c r="B121" s="42"/>
      <c r="C121" s="43"/>
      <c r="D121" s="43"/>
      <c r="E121" s="211" t="str">
        <f>E7</f>
        <v>NÚRCH - modernizácia vybraných rehabilitačných priestorov</v>
      </c>
      <c r="F121" s="33"/>
      <c r="G121" s="33"/>
      <c r="H121" s="33"/>
      <c r="I121" s="43"/>
      <c r="J121" s="43"/>
      <c r="K121" s="43"/>
      <c r="L121" s="72"/>
      <c r="S121" s="41"/>
      <c r="T121" s="41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</row>
    <row r="122" s="1" customFormat="1" ht="12" customHeight="1">
      <c r="B122" s="22"/>
      <c r="C122" s="33" t="s">
        <v>136</v>
      </c>
      <c r="D122" s="23"/>
      <c r="E122" s="23"/>
      <c r="F122" s="23"/>
      <c r="G122" s="23"/>
      <c r="H122" s="23"/>
      <c r="I122" s="23"/>
      <c r="J122" s="23"/>
      <c r="K122" s="23"/>
      <c r="L122" s="21"/>
    </row>
    <row r="123" s="2" customFormat="1" ht="16.5" customHeight="1">
      <c r="A123" s="41"/>
      <c r="B123" s="42"/>
      <c r="C123" s="43"/>
      <c r="D123" s="43"/>
      <c r="E123" s="211" t="s">
        <v>137</v>
      </c>
      <c r="F123" s="43"/>
      <c r="G123" s="43"/>
      <c r="H123" s="43"/>
      <c r="I123" s="43"/>
      <c r="J123" s="43"/>
      <c r="K123" s="43"/>
      <c r="L123" s="72"/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</row>
    <row r="124" s="2" customFormat="1" ht="12" customHeight="1">
      <c r="A124" s="41"/>
      <c r="B124" s="42"/>
      <c r="C124" s="33" t="s">
        <v>138</v>
      </c>
      <c r="D124" s="43"/>
      <c r="E124" s="43"/>
      <c r="F124" s="43"/>
      <c r="G124" s="43"/>
      <c r="H124" s="43"/>
      <c r="I124" s="43"/>
      <c r="J124" s="43"/>
      <c r="K124" s="43"/>
      <c r="L124" s="72"/>
      <c r="S124" s="41"/>
      <c r="T124" s="41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</row>
    <row r="125" s="2" customFormat="1" ht="16.5" customHeight="1">
      <c r="A125" s="41"/>
      <c r="B125" s="42"/>
      <c r="C125" s="43"/>
      <c r="D125" s="43"/>
      <c r="E125" s="85" t="str">
        <f>E11</f>
        <v>02-f - Vzduchotechnika</v>
      </c>
      <c r="F125" s="43"/>
      <c r="G125" s="43"/>
      <c r="H125" s="43"/>
      <c r="I125" s="43"/>
      <c r="J125" s="43"/>
      <c r="K125" s="43"/>
      <c r="L125" s="72"/>
      <c r="S125" s="41"/>
      <c r="T125" s="41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</row>
    <row r="126" s="2" customFormat="1" ht="6.96" customHeight="1">
      <c r="A126" s="41"/>
      <c r="B126" s="42"/>
      <c r="C126" s="43"/>
      <c r="D126" s="43"/>
      <c r="E126" s="43"/>
      <c r="F126" s="43"/>
      <c r="G126" s="43"/>
      <c r="H126" s="43"/>
      <c r="I126" s="43"/>
      <c r="J126" s="43"/>
      <c r="K126" s="43"/>
      <c r="L126" s="72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</row>
    <row r="127" s="2" customFormat="1" ht="12" customHeight="1">
      <c r="A127" s="41"/>
      <c r="B127" s="42"/>
      <c r="C127" s="33" t="s">
        <v>19</v>
      </c>
      <c r="D127" s="43"/>
      <c r="E127" s="43"/>
      <c r="F127" s="28" t="str">
        <f>F14</f>
        <v>Piešťany, Nábrežie Ivana Krasku, p.č: 5825/2</v>
      </c>
      <c r="G127" s="43"/>
      <c r="H127" s="43"/>
      <c r="I127" s="33" t="s">
        <v>21</v>
      </c>
      <c r="J127" s="88" t="str">
        <f>IF(J14="","",J14)</f>
        <v>21. 12. 2022</v>
      </c>
      <c r="K127" s="43"/>
      <c r="L127" s="72"/>
      <c r="S127" s="41"/>
      <c r="T127" s="41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</row>
    <row r="128" s="2" customFormat="1" ht="6.96" customHeight="1">
      <c r="A128" s="41"/>
      <c r="B128" s="42"/>
      <c r="C128" s="43"/>
      <c r="D128" s="43"/>
      <c r="E128" s="43"/>
      <c r="F128" s="43"/>
      <c r="G128" s="43"/>
      <c r="H128" s="43"/>
      <c r="I128" s="43"/>
      <c r="J128" s="43"/>
      <c r="K128" s="43"/>
      <c r="L128" s="72"/>
      <c r="S128" s="41"/>
      <c r="T128" s="41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</row>
    <row r="129" s="2" customFormat="1" ht="15.15" customHeight="1">
      <c r="A129" s="41"/>
      <c r="B129" s="42"/>
      <c r="C129" s="33" t="s">
        <v>23</v>
      </c>
      <c r="D129" s="43"/>
      <c r="E129" s="43"/>
      <c r="F129" s="28" t="str">
        <f>E17</f>
        <v>NURCH Piešťany, Nábr. I. Krasku 4, 921 12 Piešťany</v>
      </c>
      <c r="G129" s="43"/>
      <c r="H129" s="43"/>
      <c r="I129" s="33" t="s">
        <v>29</v>
      </c>
      <c r="J129" s="37" t="str">
        <f>E23</f>
        <v>Portik spol. s r.o.</v>
      </c>
      <c r="K129" s="43"/>
      <c r="L129" s="72"/>
      <c r="S129" s="41"/>
      <c r="T129" s="41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</row>
    <row r="130" s="2" customFormat="1" ht="15.15" customHeight="1">
      <c r="A130" s="41"/>
      <c r="B130" s="42"/>
      <c r="C130" s="33" t="s">
        <v>27</v>
      </c>
      <c r="D130" s="43"/>
      <c r="E130" s="43"/>
      <c r="F130" s="28" t="str">
        <f>IF(E20="","",E20)</f>
        <v>Vyplň údaj</v>
      </c>
      <c r="G130" s="43"/>
      <c r="H130" s="43"/>
      <c r="I130" s="33" t="s">
        <v>34</v>
      </c>
      <c r="J130" s="37" t="str">
        <f>E26</f>
        <v>-</v>
      </c>
      <c r="K130" s="43"/>
      <c r="L130" s="72"/>
      <c r="S130" s="41"/>
      <c r="T130" s="41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</row>
    <row r="131" s="2" customFormat="1" ht="10.32" customHeight="1">
      <c r="A131" s="41"/>
      <c r="B131" s="42"/>
      <c r="C131" s="43"/>
      <c r="D131" s="43"/>
      <c r="E131" s="43"/>
      <c r="F131" s="43"/>
      <c r="G131" s="43"/>
      <c r="H131" s="43"/>
      <c r="I131" s="43"/>
      <c r="J131" s="43"/>
      <c r="K131" s="43"/>
      <c r="L131" s="72"/>
      <c r="S131" s="41"/>
      <c r="T131" s="41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</row>
    <row r="132" s="11" customFormat="1" ht="29.28" customHeight="1">
      <c r="A132" s="237"/>
      <c r="B132" s="238"/>
      <c r="C132" s="239" t="s">
        <v>170</v>
      </c>
      <c r="D132" s="240" t="s">
        <v>65</v>
      </c>
      <c r="E132" s="240" t="s">
        <v>61</v>
      </c>
      <c r="F132" s="240" t="s">
        <v>62</v>
      </c>
      <c r="G132" s="240" t="s">
        <v>171</v>
      </c>
      <c r="H132" s="240" t="s">
        <v>172</v>
      </c>
      <c r="I132" s="240" t="s">
        <v>173</v>
      </c>
      <c r="J132" s="241" t="s">
        <v>145</v>
      </c>
      <c r="K132" s="242" t="s">
        <v>174</v>
      </c>
      <c r="L132" s="243"/>
      <c r="M132" s="109" t="s">
        <v>1</v>
      </c>
      <c r="N132" s="110" t="s">
        <v>44</v>
      </c>
      <c r="O132" s="110" t="s">
        <v>175</v>
      </c>
      <c r="P132" s="110" t="s">
        <v>176</v>
      </c>
      <c r="Q132" s="110" t="s">
        <v>177</v>
      </c>
      <c r="R132" s="110" t="s">
        <v>178</v>
      </c>
      <c r="S132" s="110" t="s">
        <v>179</v>
      </c>
      <c r="T132" s="111" t="s">
        <v>180</v>
      </c>
      <c r="U132" s="237"/>
      <c r="V132" s="237"/>
      <c r="W132" s="237"/>
      <c r="X132" s="237"/>
      <c r="Y132" s="237"/>
      <c r="Z132" s="237"/>
      <c r="AA132" s="237"/>
      <c r="AB132" s="237"/>
      <c r="AC132" s="237"/>
      <c r="AD132" s="237"/>
      <c r="AE132" s="237"/>
    </row>
    <row r="133" s="2" customFormat="1" ht="22.8" customHeight="1">
      <c r="A133" s="41"/>
      <c r="B133" s="42"/>
      <c r="C133" s="116" t="s">
        <v>142</v>
      </c>
      <c r="D133" s="43"/>
      <c r="E133" s="43"/>
      <c r="F133" s="43"/>
      <c r="G133" s="43"/>
      <c r="H133" s="43"/>
      <c r="I133" s="43"/>
      <c r="J133" s="244">
        <f>BK133</f>
        <v>0</v>
      </c>
      <c r="K133" s="43"/>
      <c r="L133" s="44"/>
      <c r="M133" s="112"/>
      <c r="N133" s="245"/>
      <c r="O133" s="113"/>
      <c r="P133" s="246">
        <f>P134+P159+P178</f>
        <v>0</v>
      </c>
      <c r="Q133" s="113"/>
      <c r="R133" s="246">
        <f>R134+R159+R178</f>
        <v>0</v>
      </c>
      <c r="S133" s="113"/>
      <c r="T133" s="247">
        <f>T134+T159+T178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18" t="s">
        <v>79</v>
      </c>
      <c r="AU133" s="18" t="s">
        <v>147</v>
      </c>
      <c r="BK133" s="248">
        <f>BK134+BK159+BK178</f>
        <v>0</v>
      </c>
    </row>
    <row r="134" s="12" customFormat="1" ht="25.92" customHeight="1">
      <c r="A134" s="12"/>
      <c r="B134" s="249"/>
      <c r="C134" s="250"/>
      <c r="D134" s="251" t="s">
        <v>79</v>
      </c>
      <c r="E134" s="252" t="s">
        <v>1510</v>
      </c>
      <c r="F134" s="252" t="s">
        <v>1511</v>
      </c>
      <c r="G134" s="250"/>
      <c r="H134" s="250"/>
      <c r="I134" s="253"/>
      <c r="J134" s="228">
        <f>BK134</f>
        <v>0</v>
      </c>
      <c r="K134" s="250"/>
      <c r="L134" s="254"/>
      <c r="M134" s="255"/>
      <c r="N134" s="256"/>
      <c r="O134" s="256"/>
      <c r="P134" s="257">
        <f>SUM(P135:P158)</f>
        <v>0</v>
      </c>
      <c r="Q134" s="256"/>
      <c r="R134" s="257">
        <f>SUM(R135:R158)</f>
        <v>0</v>
      </c>
      <c r="S134" s="256"/>
      <c r="T134" s="258">
        <f>SUM(T135:T158)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59" t="s">
        <v>87</v>
      </c>
      <c r="AT134" s="260" t="s">
        <v>79</v>
      </c>
      <c r="AU134" s="260" t="s">
        <v>80</v>
      </c>
      <c r="AY134" s="259" t="s">
        <v>183</v>
      </c>
      <c r="BK134" s="261">
        <f>SUM(BK135:BK158)</f>
        <v>0</v>
      </c>
    </row>
    <row r="135" s="2" customFormat="1" ht="16.5" customHeight="1">
      <c r="A135" s="41"/>
      <c r="B135" s="42"/>
      <c r="C135" s="264" t="s">
        <v>80</v>
      </c>
      <c r="D135" s="264" t="s">
        <v>186</v>
      </c>
      <c r="E135" s="265" t="s">
        <v>1512</v>
      </c>
      <c r="F135" s="266" t="s">
        <v>1513</v>
      </c>
      <c r="G135" s="267" t="s">
        <v>227</v>
      </c>
      <c r="H135" s="268">
        <v>1</v>
      </c>
      <c r="I135" s="269"/>
      <c r="J135" s="270">
        <f>ROUND(I135*H135,2)</f>
        <v>0</v>
      </c>
      <c r="K135" s="271"/>
      <c r="L135" s="44"/>
      <c r="M135" s="272" t="s">
        <v>1</v>
      </c>
      <c r="N135" s="273" t="s">
        <v>46</v>
      </c>
      <c r="O135" s="100"/>
      <c r="P135" s="274">
        <f>O135*H135</f>
        <v>0</v>
      </c>
      <c r="Q135" s="274">
        <v>0</v>
      </c>
      <c r="R135" s="274">
        <f>Q135*H135</f>
        <v>0</v>
      </c>
      <c r="S135" s="274">
        <v>0</v>
      </c>
      <c r="T135" s="275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76" t="s">
        <v>190</v>
      </c>
      <c r="AT135" s="276" t="s">
        <v>186</v>
      </c>
      <c r="AU135" s="276" t="s">
        <v>87</v>
      </c>
      <c r="AY135" s="18" t="s">
        <v>183</v>
      </c>
      <c r="BE135" s="161">
        <f>IF(N135="základná",J135,0)</f>
        <v>0</v>
      </c>
      <c r="BF135" s="161">
        <f>IF(N135="znížená",J135,0)</f>
        <v>0</v>
      </c>
      <c r="BG135" s="161">
        <f>IF(N135="zákl. prenesená",J135,0)</f>
        <v>0</v>
      </c>
      <c r="BH135" s="161">
        <f>IF(N135="zníž. prenesená",J135,0)</f>
        <v>0</v>
      </c>
      <c r="BI135" s="161">
        <f>IF(N135="nulová",J135,0)</f>
        <v>0</v>
      </c>
      <c r="BJ135" s="18" t="s">
        <v>92</v>
      </c>
      <c r="BK135" s="161">
        <f>ROUND(I135*H135,2)</f>
        <v>0</v>
      </c>
      <c r="BL135" s="18" t="s">
        <v>190</v>
      </c>
      <c r="BM135" s="276" t="s">
        <v>92</v>
      </c>
    </row>
    <row r="136" s="2" customFormat="1">
      <c r="A136" s="41"/>
      <c r="B136" s="42"/>
      <c r="C136" s="43"/>
      <c r="D136" s="277" t="s">
        <v>192</v>
      </c>
      <c r="E136" s="43"/>
      <c r="F136" s="278" t="s">
        <v>1514</v>
      </c>
      <c r="G136" s="43"/>
      <c r="H136" s="43"/>
      <c r="I136" s="234"/>
      <c r="J136" s="43"/>
      <c r="K136" s="43"/>
      <c r="L136" s="44"/>
      <c r="M136" s="279"/>
      <c r="N136" s="280"/>
      <c r="O136" s="100"/>
      <c r="P136" s="100"/>
      <c r="Q136" s="100"/>
      <c r="R136" s="100"/>
      <c r="S136" s="100"/>
      <c r="T136" s="101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18" t="s">
        <v>192</v>
      </c>
      <c r="AU136" s="18" t="s">
        <v>87</v>
      </c>
    </row>
    <row r="137" s="2" customFormat="1" ht="16.5" customHeight="1">
      <c r="A137" s="41"/>
      <c r="B137" s="42"/>
      <c r="C137" s="264" t="s">
        <v>80</v>
      </c>
      <c r="D137" s="264" t="s">
        <v>186</v>
      </c>
      <c r="E137" s="265" t="s">
        <v>1515</v>
      </c>
      <c r="F137" s="266" t="s">
        <v>1516</v>
      </c>
      <c r="G137" s="267" t="s">
        <v>350</v>
      </c>
      <c r="H137" s="268">
        <v>1</v>
      </c>
      <c r="I137" s="269"/>
      <c r="J137" s="270">
        <f>ROUND(I137*H137,2)</f>
        <v>0</v>
      </c>
      <c r="K137" s="271"/>
      <c r="L137" s="44"/>
      <c r="M137" s="272" t="s">
        <v>1</v>
      </c>
      <c r="N137" s="273" t="s">
        <v>46</v>
      </c>
      <c r="O137" s="100"/>
      <c r="P137" s="274">
        <f>O137*H137</f>
        <v>0</v>
      </c>
      <c r="Q137" s="274">
        <v>0</v>
      </c>
      <c r="R137" s="274">
        <f>Q137*H137</f>
        <v>0</v>
      </c>
      <c r="S137" s="274">
        <v>0</v>
      </c>
      <c r="T137" s="275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76" t="s">
        <v>190</v>
      </c>
      <c r="AT137" s="276" t="s">
        <v>186</v>
      </c>
      <c r="AU137" s="276" t="s">
        <v>87</v>
      </c>
      <c r="AY137" s="18" t="s">
        <v>183</v>
      </c>
      <c r="BE137" s="161">
        <f>IF(N137="základná",J137,0)</f>
        <v>0</v>
      </c>
      <c r="BF137" s="161">
        <f>IF(N137="znížená",J137,0)</f>
        <v>0</v>
      </c>
      <c r="BG137" s="161">
        <f>IF(N137="zákl. prenesená",J137,0)</f>
        <v>0</v>
      </c>
      <c r="BH137" s="161">
        <f>IF(N137="zníž. prenesená",J137,0)</f>
        <v>0</v>
      </c>
      <c r="BI137" s="161">
        <f>IF(N137="nulová",J137,0)</f>
        <v>0</v>
      </c>
      <c r="BJ137" s="18" t="s">
        <v>92</v>
      </c>
      <c r="BK137" s="161">
        <f>ROUND(I137*H137,2)</f>
        <v>0</v>
      </c>
      <c r="BL137" s="18" t="s">
        <v>190</v>
      </c>
      <c r="BM137" s="276" t="s">
        <v>190</v>
      </c>
    </row>
    <row r="138" s="2" customFormat="1" ht="21.75" customHeight="1">
      <c r="A138" s="41"/>
      <c r="B138" s="42"/>
      <c r="C138" s="264" t="s">
        <v>80</v>
      </c>
      <c r="D138" s="264" t="s">
        <v>186</v>
      </c>
      <c r="E138" s="265" t="s">
        <v>1517</v>
      </c>
      <c r="F138" s="266" t="s">
        <v>1518</v>
      </c>
      <c r="G138" s="267" t="s">
        <v>227</v>
      </c>
      <c r="H138" s="268">
        <v>2</v>
      </c>
      <c r="I138" s="269"/>
      <c r="J138" s="270">
        <f>ROUND(I138*H138,2)</f>
        <v>0</v>
      </c>
      <c r="K138" s="271"/>
      <c r="L138" s="44"/>
      <c r="M138" s="272" t="s">
        <v>1</v>
      </c>
      <c r="N138" s="273" t="s">
        <v>46</v>
      </c>
      <c r="O138" s="100"/>
      <c r="P138" s="274">
        <f>O138*H138</f>
        <v>0</v>
      </c>
      <c r="Q138" s="274">
        <v>0</v>
      </c>
      <c r="R138" s="274">
        <f>Q138*H138</f>
        <v>0</v>
      </c>
      <c r="S138" s="274">
        <v>0</v>
      </c>
      <c r="T138" s="275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76" t="s">
        <v>190</v>
      </c>
      <c r="AT138" s="276" t="s">
        <v>186</v>
      </c>
      <c r="AU138" s="276" t="s">
        <v>87</v>
      </c>
      <c r="AY138" s="18" t="s">
        <v>183</v>
      </c>
      <c r="BE138" s="161">
        <f>IF(N138="základná",J138,0)</f>
        <v>0</v>
      </c>
      <c r="BF138" s="161">
        <f>IF(N138="znížená",J138,0)</f>
        <v>0</v>
      </c>
      <c r="BG138" s="161">
        <f>IF(N138="zákl. prenesená",J138,0)</f>
        <v>0</v>
      </c>
      <c r="BH138" s="161">
        <f>IF(N138="zníž. prenesená",J138,0)</f>
        <v>0</v>
      </c>
      <c r="BI138" s="161">
        <f>IF(N138="nulová",J138,0)</f>
        <v>0</v>
      </c>
      <c r="BJ138" s="18" t="s">
        <v>92</v>
      </c>
      <c r="BK138" s="161">
        <f>ROUND(I138*H138,2)</f>
        <v>0</v>
      </c>
      <c r="BL138" s="18" t="s">
        <v>190</v>
      </c>
      <c r="BM138" s="276" t="s">
        <v>218</v>
      </c>
    </row>
    <row r="139" s="2" customFormat="1" ht="16.5" customHeight="1">
      <c r="A139" s="41"/>
      <c r="B139" s="42"/>
      <c r="C139" s="264" t="s">
        <v>80</v>
      </c>
      <c r="D139" s="264" t="s">
        <v>186</v>
      </c>
      <c r="E139" s="265" t="s">
        <v>1519</v>
      </c>
      <c r="F139" s="266" t="s">
        <v>1520</v>
      </c>
      <c r="G139" s="267" t="s">
        <v>227</v>
      </c>
      <c r="H139" s="268">
        <v>3</v>
      </c>
      <c r="I139" s="269"/>
      <c r="J139" s="270">
        <f>ROUND(I139*H139,2)</f>
        <v>0</v>
      </c>
      <c r="K139" s="271"/>
      <c r="L139" s="44"/>
      <c r="M139" s="272" t="s">
        <v>1</v>
      </c>
      <c r="N139" s="273" t="s">
        <v>46</v>
      </c>
      <c r="O139" s="100"/>
      <c r="P139" s="274">
        <f>O139*H139</f>
        <v>0</v>
      </c>
      <c r="Q139" s="274">
        <v>0</v>
      </c>
      <c r="R139" s="274">
        <f>Q139*H139</f>
        <v>0</v>
      </c>
      <c r="S139" s="274">
        <v>0</v>
      </c>
      <c r="T139" s="275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76" t="s">
        <v>190</v>
      </c>
      <c r="AT139" s="276" t="s">
        <v>186</v>
      </c>
      <c r="AU139" s="276" t="s">
        <v>87</v>
      </c>
      <c r="AY139" s="18" t="s">
        <v>183</v>
      </c>
      <c r="BE139" s="161">
        <f>IF(N139="základná",J139,0)</f>
        <v>0</v>
      </c>
      <c r="BF139" s="161">
        <f>IF(N139="znížená",J139,0)</f>
        <v>0</v>
      </c>
      <c r="BG139" s="161">
        <f>IF(N139="zákl. prenesená",J139,0)</f>
        <v>0</v>
      </c>
      <c r="BH139" s="161">
        <f>IF(N139="zníž. prenesená",J139,0)</f>
        <v>0</v>
      </c>
      <c r="BI139" s="161">
        <f>IF(N139="nulová",J139,0)</f>
        <v>0</v>
      </c>
      <c r="BJ139" s="18" t="s">
        <v>92</v>
      </c>
      <c r="BK139" s="161">
        <f>ROUND(I139*H139,2)</f>
        <v>0</v>
      </c>
      <c r="BL139" s="18" t="s">
        <v>190</v>
      </c>
      <c r="BM139" s="276" t="s">
        <v>231</v>
      </c>
    </row>
    <row r="140" s="2" customFormat="1" ht="16.5" customHeight="1">
      <c r="A140" s="41"/>
      <c r="B140" s="42"/>
      <c r="C140" s="264" t="s">
        <v>80</v>
      </c>
      <c r="D140" s="264" t="s">
        <v>186</v>
      </c>
      <c r="E140" s="265" t="s">
        <v>1521</v>
      </c>
      <c r="F140" s="266" t="s">
        <v>1522</v>
      </c>
      <c r="G140" s="267" t="s">
        <v>227</v>
      </c>
      <c r="H140" s="268">
        <v>1</v>
      </c>
      <c r="I140" s="269"/>
      <c r="J140" s="270">
        <f>ROUND(I140*H140,2)</f>
        <v>0</v>
      </c>
      <c r="K140" s="271"/>
      <c r="L140" s="44"/>
      <c r="M140" s="272" t="s">
        <v>1</v>
      </c>
      <c r="N140" s="273" t="s">
        <v>46</v>
      </c>
      <c r="O140" s="100"/>
      <c r="P140" s="274">
        <f>O140*H140</f>
        <v>0</v>
      </c>
      <c r="Q140" s="274">
        <v>0</v>
      </c>
      <c r="R140" s="274">
        <f>Q140*H140</f>
        <v>0</v>
      </c>
      <c r="S140" s="274">
        <v>0</v>
      </c>
      <c r="T140" s="275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76" t="s">
        <v>190</v>
      </c>
      <c r="AT140" s="276" t="s">
        <v>186</v>
      </c>
      <c r="AU140" s="276" t="s">
        <v>87</v>
      </c>
      <c r="AY140" s="18" t="s">
        <v>183</v>
      </c>
      <c r="BE140" s="161">
        <f>IF(N140="základná",J140,0)</f>
        <v>0</v>
      </c>
      <c r="BF140" s="161">
        <f>IF(N140="znížená",J140,0)</f>
        <v>0</v>
      </c>
      <c r="BG140" s="161">
        <f>IF(N140="zákl. prenesená",J140,0)</f>
        <v>0</v>
      </c>
      <c r="BH140" s="161">
        <f>IF(N140="zníž. prenesená",J140,0)</f>
        <v>0</v>
      </c>
      <c r="BI140" s="161">
        <f>IF(N140="nulová",J140,0)</f>
        <v>0</v>
      </c>
      <c r="BJ140" s="18" t="s">
        <v>92</v>
      </c>
      <c r="BK140" s="161">
        <f>ROUND(I140*H140,2)</f>
        <v>0</v>
      </c>
      <c r="BL140" s="18" t="s">
        <v>190</v>
      </c>
      <c r="BM140" s="276" t="s">
        <v>230</v>
      </c>
    </row>
    <row r="141" s="2" customFormat="1" ht="16.5" customHeight="1">
      <c r="A141" s="41"/>
      <c r="B141" s="42"/>
      <c r="C141" s="264" t="s">
        <v>80</v>
      </c>
      <c r="D141" s="264" t="s">
        <v>186</v>
      </c>
      <c r="E141" s="265" t="s">
        <v>1523</v>
      </c>
      <c r="F141" s="266" t="s">
        <v>1524</v>
      </c>
      <c r="G141" s="267" t="s">
        <v>227</v>
      </c>
      <c r="H141" s="268">
        <v>2</v>
      </c>
      <c r="I141" s="269"/>
      <c r="J141" s="270">
        <f>ROUND(I141*H141,2)</f>
        <v>0</v>
      </c>
      <c r="K141" s="271"/>
      <c r="L141" s="44"/>
      <c r="M141" s="272" t="s">
        <v>1</v>
      </c>
      <c r="N141" s="273" t="s">
        <v>46</v>
      </c>
      <c r="O141" s="100"/>
      <c r="P141" s="274">
        <f>O141*H141</f>
        <v>0</v>
      </c>
      <c r="Q141" s="274">
        <v>0</v>
      </c>
      <c r="R141" s="274">
        <f>Q141*H141</f>
        <v>0</v>
      </c>
      <c r="S141" s="274">
        <v>0</v>
      </c>
      <c r="T141" s="275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76" t="s">
        <v>190</v>
      </c>
      <c r="AT141" s="276" t="s">
        <v>186</v>
      </c>
      <c r="AU141" s="276" t="s">
        <v>87</v>
      </c>
      <c r="AY141" s="18" t="s">
        <v>183</v>
      </c>
      <c r="BE141" s="161">
        <f>IF(N141="základná",J141,0)</f>
        <v>0</v>
      </c>
      <c r="BF141" s="161">
        <f>IF(N141="znížená",J141,0)</f>
        <v>0</v>
      </c>
      <c r="BG141" s="161">
        <f>IF(N141="zákl. prenesená",J141,0)</f>
        <v>0</v>
      </c>
      <c r="BH141" s="161">
        <f>IF(N141="zníž. prenesená",J141,0)</f>
        <v>0</v>
      </c>
      <c r="BI141" s="161">
        <f>IF(N141="nulová",J141,0)</f>
        <v>0</v>
      </c>
      <c r="BJ141" s="18" t="s">
        <v>92</v>
      </c>
      <c r="BK141" s="161">
        <f>ROUND(I141*H141,2)</f>
        <v>0</v>
      </c>
      <c r="BL141" s="18" t="s">
        <v>190</v>
      </c>
      <c r="BM141" s="276" t="s">
        <v>252</v>
      </c>
    </row>
    <row r="142" s="2" customFormat="1" ht="16.5" customHeight="1">
      <c r="A142" s="41"/>
      <c r="B142" s="42"/>
      <c r="C142" s="264" t="s">
        <v>80</v>
      </c>
      <c r="D142" s="264" t="s">
        <v>186</v>
      </c>
      <c r="E142" s="265" t="s">
        <v>1525</v>
      </c>
      <c r="F142" s="266" t="s">
        <v>1526</v>
      </c>
      <c r="G142" s="267" t="s">
        <v>227</v>
      </c>
      <c r="H142" s="268">
        <v>3</v>
      </c>
      <c r="I142" s="269"/>
      <c r="J142" s="270">
        <f>ROUND(I142*H142,2)</f>
        <v>0</v>
      </c>
      <c r="K142" s="271"/>
      <c r="L142" s="44"/>
      <c r="M142" s="272" t="s">
        <v>1</v>
      </c>
      <c r="N142" s="273" t="s">
        <v>46</v>
      </c>
      <c r="O142" s="100"/>
      <c r="P142" s="274">
        <f>O142*H142</f>
        <v>0</v>
      </c>
      <c r="Q142" s="274">
        <v>0</v>
      </c>
      <c r="R142" s="274">
        <f>Q142*H142</f>
        <v>0</v>
      </c>
      <c r="S142" s="274">
        <v>0</v>
      </c>
      <c r="T142" s="275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76" t="s">
        <v>190</v>
      </c>
      <c r="AT142" s="276" t="s">
        <v>186</v>
      </c>
      <c r="AU142" s="276" t="s">
        <v>87</v>
      </c>
      <c r="AY142" s="18" t="s">
        <v>183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8" t="s">
        <v>92</v>
      </c>
      <c r="BK142" s="161">
        <f>ROUND(I142*H142,2)</f>
        <v>0</v>
      </c>
      <c r="BL142" s="18" t="s">
        <v>190</v>
      </c>
      <c r="BM142" s="276" t="s">
        <v>262</v>
      </c>
    </row>
    <row r="143" s="2" customFormat="1" ht="16.5" customHeight="1">
      <c r="A143" s="41"/>
      <c r="B143" s="42"/>
      <c r="C143" s="264" t="s">
        <v>80</v>
      </c>
      <c r="D143" s="264" t="s">
        <v>186</v>
      </c>
      <c r="E143" s="265" t="s">
        <v>1527</v>
      </c>
      <c r="F143" s="266" t="s">
        <v>1528</v>
      </c>
      <c r="G143" s="267" t="s">
        <v>227</v>
      </c>
      <c r="H143" s="268">
        <v>3</v>
      </c>
      <c r="I143" s="269"/>
      <c r="J143" s="270">
        <f>ROUND(I143*H143,2)</f>
        <v>0</v>
      </c>
      <c r="K143" s="271"/>
      <c r="L143" s="44"/>
      <c r="M143" s="272" t="s">
        <v>1</v>
      </c>
      <c r="N143" s="273" t="s">
        <v>46</v>
      </c>
      <c r="O143" s="100"/>
      <c r="P143" s="274">
        <f>O143*H143</f>
        <v>0</v>
      </c>
      <c r="Q143" s="274">
        <v>0</v>
      </c>
      <c r="R143" s="274">
        <f>Q143*H143</f>
        <v>0</v>
      </c>
      <c r="S143" s="274">
        <v>0</v>
      </c>
      <c r="T143" s="275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76" t="s">
        <v>190</v>
      </c>
      <c r="AT143" s="276" t="s">
        <v>186</v>
      </c>
      <c r="AU143" s="276" t="s">
        <v>87</v>
      </c>
      <c r="AY143" s="18" t="s">
        <v>183</v>
      </c>
      <c r="BE143" s="161">
        <f>IF(N143="základná",J143,0)</f>
        <v>0</v>
      </c>
      <c r="BF143" s="161">
        <f>IF(N143="znížená",J143,0)</f>
        <v>0</v>
      </c>
      <c r="BG143" s="161">
        <f>IF(N143="zákl. prenesená",J143,0)</f>
        <v>0</v>
      </c>
      <c r="BH143" s="161">
        <f>IF(N143="zníž. prenesená",J143,0)</f>
        <v>0</v>
      </c>
      <c r="BI143" s="161">
        <f>IF(N143="nulová",J143,0)</f>
        <v>0</v>
      </c>
      <c r="BJ143" s="18" t="s">
        <v>92</v>
      </c>
      <c r="BK143" s="161">
        <f>ROUND(I143*H143,2)</f>
        <v>0</v>
      </c>
      <c r="BL143" s="18" t="s">
        <v>190</v>
      </c>
      <c r="BM143" s="276" t="s">
        <v>273</v>
      </c>
    </row>
    <row r="144" s="2" customFormat="1" ht="16.5" customHeight="1">
      <c r="A144" s="41"/>
      <c r="B144" s="42"/>
      <c r="C144" s="264" t="s">
        <v>80</v>
      </c>
      <c r="D144" s="264" t="s">
        <v>186</v>
      </c>
      <c r="E144" s="265" t="s">
        <v>1529</v>
      </c>
      <c r="F144" s="266" t="s">
        <v>1530</v>
      </c>
      <c r="G144" s="267" t="s">
        <v>227</v>
      </c>
      <c r="H144" s="268">
        <v>1</v>
      </c>
      <c r="I144" s="269"/>
      <c r="J144" s="270">
        <f>ROUND(I144*H144,2)</f>
        <v>0</v>
      </c>
      <c r="K144" s="271"/>
      <c r="L144" s="44"/>
      <c r="M144" s="272" t="s">
        <v>1</v>
      </c>
      <c r="N144" s="273" t="s">
        <v>46</v>
      </c>
      <c r="O144" s="100"/>
      <c r="P144" s="274">
        <f>O144*H144</f>
        <v>0</v>
      </c>
      <c r="Q144" s="274">
        <v>0</v>
      </c>
      <c r="R144" s="274">
        <f>Q144*H144</f>
        <v>0</v>
      </c>
      <c r="S144" s="274">
        <v>0</v>
      </c>
      <c r="T144" s="27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76" t="s">
        <v>190</v>
      </c>
      <c r="AT144" s="276" t="s">
        <v>186</v>
      </c>
      <c r="AU144" s="276" t="s">
        <v>87</v>
      </c>
      <c r="AY144" s="18" t="s">
        <v>183</v>
      </c>
      <c r="BE144" s="161">
        <f>IF(N144="základná",J144,0)</f>
        <v>0</v>
      </c>
      <c r="BF144" s="161">
        <f>IF(N144="znížená",J144,0)</f>
        <v>0</v>
      </c>
      <c r="BG144" s="161">
        <f>IF(N144="zákl. prenesená",J144,0)</f>
        <v>0</v>
      </c>
      <c r="BH144" s="161">
        <f>IF(N144="zníž. prenesená",J144,0)</f>
        <v>0</v>
      </c>
      <c r="BI144" s="161">
        <f>IF(N144="nulová",J144,0)</f>
        <v>0</v>
      </c>
      <c r="BJ144" s="18" t="s">
        <v>92</v>
      </c>
      <c r="BK144" s="161">
        <f>ROUND(I144*H144,2)</f>
        <v>0</v>
      </c>
      <c r="BL144" s="18" t="s">
        <v>190</v>
      </c>
      <c r="BM144" s="276" t="s">
        <v>284</v>
      </c>
    </row>
    <row r="145" s="2" customFormat="1" ht="16.5" customHeight="1">
      <c r="A145" s="41"/>
      <c r="B145" s="42"/>
      <c r="C145" s="264" t="s">
        <v>80</v>
      </c>
      <c r="D145" s="264" t="s">
        <v>186</v>
      </c>
      <c r="E145" s="265" t="s">
        <v>1531</v>
      </c>
      <c r="F145" s="266" t="s">
        <v>1532</v>
      </c>
      <c r="G145" s="267" t="s">
        <v>1533</v>
      </c>
      <c r="H145" s="268">
        <v>2</v>
      </c>
      <c r="I145" s="269"/>
      <c r="J145" s="270">
        <f>ROUND(I145*H145,2)</f>
        <v>0</v>
      </c>
      <c r="K145" s="271"/>
      <c r="L145" s="44"/>
      <c r="M145" s="272" t="s">
        <v>1</v>
      </c>
      <c r="N145" s="273" t="s">
        <v>46</v>
      </c>
      <c r="O145" s="100"/>
      <c r="P145" s="274">
        <f>O145*H145</f>
        <v>0</v>
      </c>
      <c r="Q145" s="274">
        <v>0</v>
      </c>
      <c r="R145" s="274">
        <f>Q145*H145</f>
        <v>0</v>
      </c>
      <c r="S145" s="274">
        <v>0</v>
      </c>
      <c r="T145" s="275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76" t="s">
        <v>190</v>
      </c>
      <c r="AT145" s="276" t="s">
        <v>186</v>
      </c>
      <c r="AU145" s="276" t="s">
        <v>87</v>
      </c>
      <c r="AY145" s="18" t="s">
        <v>183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8" t="s">
        <v>92</v>
      </c>
      <c r="BK145" s="161">
        <f>ROUND(I145*H145,2)</f>
        <v>0</v>
      </c>
      <c r="BL145" s="18" t="s">
        <v>190</v>
      </c>
      <c r="BM145" s="276" t="s">
        <v>7</v>
      </c>
    </row>
    <row r="146" s="2" customFormat="1">
      <c r="A146" s="41"/>
      <c r="B146" s="42"/>
      <c r="C146" s="43"/>
      <c r="D146" s="277" t="s">
        <v>192</v>
      </c>
      <c r="E146" s="43"/>
      <c r="F146" s="278" t="s">
        <v>1534</v>
      </c>
      <c r="G146" s="43"/>
      <c r="H146" s="43"/>
      <c r="I146" s="234"/>
      <c r="J146" s="43"/>
      <c r="K146" s="43"/>
      <c r="L146" s="44"/>
      <c r="M146" s="279"/>
      <c r="N146" s="280"/>
      <c r="O146" s="100"/>
      <c r="P146" s="100"/>
      <c r="Q146" s="100"/>
      <c r="R146" s="100"/>
      <c r="S146" s="100"/>
      <c r="T146" s="101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18" t="s">
        <v>192</v>
      </c>
      <c r="AU146" s="18" t="s">
        <v>87</v>
      </c>
    </row>
    <row r="147" s="2" customFormat="1" ht="16.5" customHeight="1">
      <c r="A147" s="41"/>
      <c r="B147" s="42"/>
      <c r="C147" s="264" t="s">
        <v>80</v>
      </c>
      <c r="D147" s="264" t="s">
        <v>186</v>
      </c>
      <c r="E147" s="265" t="s">
        <v>1535</v>
      </c>
      <c r="F147" s="266" t="s">
        <v>1536</v>
      </c>
      <c r="G147" s="267" t="s">
        <v>1533</v>
      </c>
      <c r="H147" s="268">
        <v>5</v>
      </c>
      <c r="I147" s="269"/>
      <c r="J147" s="270">
        <f>ROUND(I147*H147,2)</f>
        <v>0</v>
      </c>
      <c r="K147" s="271"/>
      <c r="L147" s="44"/>
      <c r="M147" s="272" t="s">
        <v>1</v>
      </c>
      <c r="N147" s="273" t="s">
        <v>46</v>
      </c>
      <c r="O147" s="100"/>
      <c r="P147" s="274">
        <f>O147*H147</f>
        <v>0</v>
      </c>
      <c r="Q147" s="274">
        <v>0</v>
      </c>
      <c r="R147" s="274">
        <f>Q147*H147</f>
        <v>0</v>
      </c>
      <c r="S147" s="274">
        <v>0</v>
      </c>
      <c r="T147" s="27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76" t="s">
        <v>190</v>
      </c>
      <c r="AT147" s="276" t="s">
        <v>186</v>
      </c>
      <c r="AU147" s="276" t="s">
        <v>87</v>
      </c>
      <c r="AY147" s="18" t="s">
        <v>183</v>
      </c>
      <c r="BE147" s="161">
        <f>IF(N147="základná",J147,0)</f>
        <v>0</v>
      </c>
      <c r="BF147" s="161">
        <f>IF(N147="znížená",J147,0)</f>
        <v>0</v>
      </c>
      <c r="BG147" s="161">
        <f>IF(N147="zákl. prenesená",J147,0)</f>
        <v>0</v>
      </c>
      <c r="BH147" s="161">
        <f>IF(N147="zníž. prenesená",J147,0)</f>
        <v>0</v>
      </c>
      <c r="BI147" s="161">
        <f>IF(N147="nulová",J147,0)</f>
        <v>0</v>
      </c>
      <c r="BJ147" s="18" t="s">
        <v>92</v>
      </c>
      <c r="BK147" s="161">
        <f>ROUND(I147*H147,2)</f>
        <v>0</v>
      </c>
      <c r="BL147" s="18" t="s">
        <v>190</v>
      </c>
      <c r="BM147" s="276" t="s">
        <v>304</v>
      </c>
    </row>
    <row r="148" s="2" customFormat="1" ht="16.5" customHeight="1">
      <c r="A148" s="41"/>
      <c r="B148" s="42"/>
      <c r="C148" s="264" t="s">
        <v>80</v>
      </c>
      <c r="D148" s="264" t="s">
        <v>186</v>
      </c>
      <c r="E148" s="265" t="s">
        <v>1537</v>
      </c>
      <c r="F148" s="266" t="s">
        <v>1538</v>
      </c>
      <c r="G148" s="267" t="s">
        <v>1533</v>
      </c>
      <c r="H148" s="268">
        <v>4</v>
      </c>
      <c r="I148" s="269"/>
      <c r="J148" s="270">
        <f>ROUND(I148*H148,2)</f>
        <v>0</v>
      </c>
      <c r="K148" s="271"/>
      <c r="L148" s="44"/>
      <c r="M148" s="272" t="s">
        <v>1</v>
      </c>
      <c r="N148" s="273" t="s">
        <v>46</v>
      </c>
      <c r="O148" s="100"/>
      <c r="P148" s="274">
        <f>O148*H148</f>
        <v>0</v>
      </c>
      <c r="Q148" s="274">
        <v>0</v>
      </c>
      <c r="R148" s="274">
        <f>Q148*H148</f>
        <v>0</v>
      </c>
      <c r="S148" s="274">
        <v>0</v>
      </c>
      <c r="T148" s="275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76" t="s">
        <v>190</v>
      </c>
      <c r="AT148" s="276" t="s">
        <v>186</v>
      </c>
      <c r="AU148" s="276" t="s">
        <v>87</v>
      </c>
      <c r="AY148" s="18" t="s">
        <v>183</v>
      </c>
      <c r="BE148" s="161">
        <f>IF(N148="základná",J148,0)</f>
        <v>0</v>
      </c>
      <c r="BF148" s="161">
        <f>IF(N148="znížená",J148,0)</f>
        <v>0</v>
      </c>
      <c r="BG148" s="161">
        <f>IF(N148="zákl. prenesená",J148,0)</f>
        <v>0</v>
      </c>
      <c r="BH148" s="161">
        <f>IF(N148="zníž. prenesená",J148,0)</f>
        <v>0</v>
      </c>
      <c r="BI148" s="161">
        <f>IF(N148="nulová",J148,0)</f>
        <v>0</v>
      </c>
      <c r="BJ148" s="18" t="s">
        <v>92</v>
      </c>
      <c r="BK148" s="161">
        <f>ROUND(I148*H148,2)</f>
        <v>0</v>
      </c>
      <c r="BL148" s="18" t="s">
        <v>190</v>
      </c>
      <c r="BM148" s="276" t="s">
        <v>315</v>
      </c>
    </row>
    <row r="149" s="2" customFormat="1" ht="16.5" customHeight="1">
      <c r="A149" s="41"/>
      <c r="B149" s="42"/>
      <c r="C149" s="264" t="s">
        <v>80</v>
      </c>
      <c r="D149" s="264" t="s">
        <v>186</v>
      </c>
      <c r="E149" s="265" t="s">
        <v>1539</v>
      </c>
      <c r="F149" s="266" t="s">
        <v>1540</v>
      </c>
      <c r="G149" s="267" t="s">
        <v>1533</v>
      </c>
      <c r="H149" s="268">
        <v>3</v>
      </c>
      <c r="I149" s="269"/>
      <c r="J149" s="270">
        <f>ROUND(I149*H149,2)</f>
        <v>0</v>
      </c>
      <c r="K149" s="271"/>
      <c r="L149" s="44"/>
      <c r="M149" s="272" t="s">
        <v>1</v>
      </c>
      <c r="N149" s="273" t="s">
        <v>46</v>
      </c>
      <c r="O149" s="100"/>
      <c r="P149" s="274">
        <f>O149*H149</f>
        <v>0</v>
      </c>
      <c r="Q149" s="274">
        <v>0</v>
      </c>
      <c r="R149" s="274">
        <f>Q149*H149</f>
        <v>0</v>
      </c>
      <c r="S149" s="274">
        <v>0</v>
      </c>
      <c r="T149" s="27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76" t="s">
        <v>190</v>
      </c>
      <c r="AT149" s="276" t="s">
        <v>186</v>
      </c>
      <c r="AU149" s="276" t="s">
        <v>87</v>
      </c>
      <c r="AY149" s="18" t="s">
        <v>183</v>
      </c>
      <c r="BE149" s="161">
        <f>IF(N149="základná",J149,0)</f>
        <v>0</v>
      </c>
      <c r="BF149" s="161">
        <f>IF(N149="znížená",J149,0)</f>
        <v>0</v>
      </c>
      <c r="BG149" s="161">
        <f>IF(N149="zákl. prenesená",J149,0)</f>
        <v>0</v>
      </c>
      <c r="BH149" s="161">
        <f>IF(N149="zníž. prenesená",J149,0)</f>
        <v>0</v>
      </c>
      <c r="BI149" s="161">
        <f>IF(N149="nulová",J149,0)</f>
        <v>0</v>
      </c>
      <c r="BJ149" s="18" t="s">
        <v>92</v>
      </c>
      <c r="BK149" s="161">
        <f>ROUND(I149*H149,2)</f>
        <v>0</v>
      </c>
      <c r="BL149" s="18" t="s">
        <v>190</v>
      </c>
      <c r="BM149" s="276" t="s">
        <v>324</v>
      </c>
    </row>
    <row r="150" s="2" customFormat="1">
      <c r="A150" s="41"/>
      <c r="B150" s="42"/>
      <c r="C150" s="43"/>
      <c r="D150" s="277" t="s">
        <v>192</v>
      </c>
      <c r="E150" s="43"/>
      <c r="F150" s="278" t="s">
        <v>1541</v>
      </c>
      <c r="G150" s="43"/>
      <c r="H150" s="43"/>
      <c r="I150" s="234"/>
      <c r="J150" s="43"/>
      <c r="K150" s="43"/>
      <c r="L150" s="44"/>
      <c r="M150" s="279"/>
      <c r="N150" s="280"/>
      <c r="O150" s="100"/>
      <c r="P150" s="100"/>
      <c r="Q150" s="100"/>
      <c r="R150" s="100"/>
      <c r="S150" s="100"/>
      <c r="T150" s="101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18" t="s">
        <v>192</v>
      </c>
      <c r="AU150" s="18" t="s">
        <v>87</v>
      </c>
    </row>
    <row r="151" s="2" customFormat="1" ht="16.5" customHeight="1">
      <c r="A151" s="41"/>
      <c r="B151" s="42"/>
      <c r="C151" s="264" t="s">
        <v>80</v>
      </c>
      <c r="D151" s="264" t="s">
        <v>186</v>
      </c>
      <c r="E151" s="265" t="s">
        <v>1542</v>
      </c>
      <c r="F151" s="266" t="s">
        <v>1543</v>
      </c>
      <c r="G151" s="267" t="s">
        <v>1533</v>
      </c>
      <c r="H151" s="268">
        <v>28</v>
      </c>
      <c r="I151" s="269"/>
      <c r="J151" s="270">
        <f>ROUND(I151*H151,2)</f>
        <v>0</v>
      </c>
      <c r="K151" s="271"/>
      <c r="L151" s="44"/>
      <c r="M151" s="272" t="s">
        <v>1</v>
      </c>
      <c r="N151" s="273" t="s">
        <v>46</v>
      </c>
      <c r="O151" s="100"/>
      <c r="P151" s="274">
        <f>O151*H151</f>
        <v>0</v>
      </c>
      <c r="Q151" s="274">
        <v>0</v>
      </c>
      <c r="R151" s="274">
        <f>Q151*H151</f>
        <v>0</v>
      </c>
      <c r="S151" s="274">
        <v>0</v>
      </c>
      <c r="T151" s="275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76" t="s">
        <v>190</v>
      </c>
      <c r="AT151" s="276" t="s">
        <v>186</v>
      </c>
      <c r="AU151" s="276" t="s">
        <v>87</v>
      </c>
      <c r="AY151" s="18" t="s">
        <v>183</v>
      </c>
      <c r="BE151" s="161">
        <f>IF(N151="základná",J151,0)</f>
        <v>0</v>
      </c>
      <c r="BF151" s="161">
        <f>IF(N151="znížená",J151,0)</f>
        <v>0</v>
      </c>
      <c r="BG151" s="161">
        <f>IF(N151="zákl. prenesená",J151,0)</f>
        <v>0</v>
      </c>
      <c r="BH151" s="161">
        <f>IF(N151="zníž. prenesená",J151,0)</f>
        <v>0</v>
      </c>
      <c r="BI151" s="161">
        <f>IF(N151="nulová",J151,0)</f>
        <v>0</v>
      </c>
      <c r="BJ151" s="18" t="s">
        <v>92</v>
      </c>
      <c r="BK151" s="161">
        <f>ROUND(I151*H151,2)</f>
        <v>0</v>
      </c>
      <c r="BL151" s="18" t="s">
        <v>190</v>
      </c>
      <c r="BM151" s="276" t="s">
        <v>333</v>
      </c>
    </row>
    <row r="152" s="2" customFormat="1" ht="16.5" customHeight="1">
      <c r="A152" s="41"/>
      <c r="B152" s="42"/>
      <c r="C152" s="264" t="s">
        <v>80</v>
      </c>
      <c r="D152" s="264" t="s">
        <v>186</v>
      </c>
      <c r="E152" s="265" t="s">
        <v>1544</v>
      </c>
      <c r="F152" s="266" t="s">
        <v>1545</v>
      </c>
      <c r="G152" s="267" t="s">
        <v>1533</v>
      </c>
      <c r="H152" s="268">
        <v>13</v>
      </c>
      <c r="I152" s="269"/>
      <c r="J152" s="270">
        <f>ROUND(I152*H152,2)</f>
        <v>0</v>
      </c>
      <c r="K152" s="271"/>
      <c r="L152" s="44"/>
      <c r="M152" s="272" t="s">
        <v>1</v>
      </c>
      <c r="N152" s="273" t="s">
        <v>46</v>
      </c>
      <c r="O152" s="100"/>
      <c r="P152" s="274">
        <f>O152*H152</f>
        <v>0</v>
      </c>
      <c r="Q152" s="274">
        <v>0</v>
      </c>
      <c r="R152" s="274">
        <f>Q152*H152</f>
        <v>0</v>
      </c>
      <c r="S152" s="274">
        <v>0</v>
      </c>
      <c r="T152" s="275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76" t="s">
        <v>190</v>
      </c>
      <c r="AT152" s="276" t="s">
        <v>186</v>
      </c>
      <c r="AU152" s="276" t="s">
        <v>87</v>
      </c>
      <c r="AY152" s="18" t="s">
        <v>183</v>
      </c>
      <c r="BE152" s="161">
        <f>IF(N152="základná",J152,0)</f>
        <v>0</v>
      </c>
      <c r="BF152" s="161">
        <f>IF(N152="znížená",J152,0)</f>
        <v>0</v>
      </c>
      <c r="BG152" s="161">
        <f>IF(N152="zákl. prenesená",J152,0)</f>
        <v>0</v>
      </c>
      <c r="BH152" s="161">
        <f>IF(N152="zníž. prenesená",J152,0)</f>
        <v>0</v>
      </c>
      <c r="BI152" s="161">
        <f>IF(N152="nulová",J152,0)</f>
        <v>0</v>
      </c>
      <c r="BJ152" s="18" t="s">
        <v>92</v>
      </c>
      <c r="BK152" s="161">
        <f>ROUND(I152*H152,2)</f>
        <v>0</v>
      </c>
      <c r="BL152" s="18" t="s">
        <v>190</v>
      </c>
      <c r="BM152" s="276" t="s">
        <v>347</v>
      </c>
    </row>
    <row r="153" s="2" customFormat="1" ht="16.5" customHeight="1">
      <c r="A153" s="41"/>
      <c r="B153" s="42"/>
      <c r="C153" s="264" t="s">
        <v>80</v>
      </c>
      <c r="D153" s="264" t="s">
        <v>186</v>
      </c>
      <c r="E153" s="265" t="s">
        <v>1546</v>
      </c>
      <c r="F153" s="266" t="s">
        <v>1547</v>
      </c>
      <c r="G153" s="267" t="s">
        <v>1533</v>
      </c>
      <c r="H153" s="268">
        <v>6</v>
      </c>
      <c r="I153" s="269"/>
      <c r="J153" s="270">
        <f>ROUND(I153*H153,2)</f>
        <v>0</v>
      </c>
      <c r="K153" s="271"/>
      <c r="L153" s="44"/>
      <c r="M153" s="272" t="s">
        <v>1</v>
      </c>
      <c r="N153" s="273" t="s">
        <v>46</v>
      </c>
      <c r="O153" s="100"/>
      <c r="P153" s="274">
        <f>O153*H153</f>
        <v>0</v>
      </c>
      <c r="Q153" s="274">
        <v>0</v>
      </c>
      <c r="R153" s="274">
        <f>Q153*H153</f>
        <v>0</v>
      </c>
      <c r="S153" s="274">
        <v>0</v>
      </c>
      <c r="T153" s="275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76" t="s">
        <v>190</v>
      </c>
      <c r="AT153" s="276" t="s">
        <v>186</v>
      </c>
      <c r="AU153" s="276" t="s">
        <v>87</v>
      </c>
      <c r="AY153" s="18" t="s">
        <v>183</v>
      </c>
      <c r="BE153" s="161">
        <f>IF(N153="základná",J153,0)</f>
        <v>0</v>
      </c>
      <c r="BF153" s="161">
        <f>IF(N153="znížená",J153,0)</f>
        <v>0</v>
      </c>
      <c r="BG153" s="161">
        <f>IF(N153="zákl. prenesená",J153,0)</f>
        <v>0</v>
      </c>
      <c r="BH153" s="161">
        <f>IF(N153="zníž. prenesená",J153,0)</f>
        <v>0</v>
      </c>
      <c r="BI153" s="161">
        <f>IF(N153="nulová",J153,0)</f>
        <v>0</v>
      </c>
      <c r="BJ153" s="18" t="s">
        <v>92</v>
      </c>
      <c r="BK153" s="161">
        <f>ROUND(I153*H153,2)</f>
        <v>0</v>
      </c>
      <c r="BL153" s="18" t="s">
        <v>190</v>
      </c>
      <c r="BM153" s="276" t="s">
        <v>362</v>
      </c>
    </row>
    <row r="154" s="2" customFormat="1" ht="16.5" customHeight="1">
      <c r="A154" s="41"/>
      <c r="B154" s="42"/>
      <c r="C154" s="264" t="s">
        <v>80</v>
      </c>
      <c r="D154" s="264" t="s">
        <v>186</v>
      </c>
      <c r="E154" s="265" t="s">
        <v>1548</v>
      </c>
      <c r="F154" s="266" t="s">
        <v>1549</v>
      </c>
      <c r="G154" s="267" t="s">
        <v>1533</v>
      </c>
      <c r="H154" s="268">
        <v>1</v>
      </c>
      <c r="I154" s="269"/>
      <c r="J154" s="270">
        <f>ROUND(I154*H154,2)</f>
        <v>0</v>
      </c>
      <c r="K154" s="271"/>
      <c r="L154" s="44"/>
      <c r="M154" s="272" t="s">
        <v>1</v>
      </c>
      <c r="N154" s="273" t="s">
        <v>46</v>
      </c>
      <c r="O154" s="100"/>
      <c r="P154" s="274">
        <f>O154*H154</f>
        <v>0</v>
      </c>
      <c r="Q154" s="274">
        <v>0</v>
      </c>
      <c r="R154" s="274">
        <f>Q154*H154</f>
        <v>0</v>
      </c>
      <c r="S154" s="274">
        <v>0</v>
      </c>
      <c r="T154" s="275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76" t="s">
        <v>190</v>
      </c>
      <c r="AT154" s="276" t="s">
        <v>186</v>
      </c>
      <c r="AU154" s="276" t="s">
        <v>87</v>
      </c>
      <c r="AY154" s="18" t="s">
        <v>183</v>
      </c>
      <c r="BE154" s="161">
        <f>IF(N154="základná",J154,0)</f>
        <v>0</v>
      </c>
      <c r="BF154" s="161">
        <f>IF(N154="znížená",J154,0)</f>
        <v>0</v>
      </c>
      <c r="BG154" s="161">
        <f>IF(N154="zákl. prenesená",J154,0)</f>
        <v>0</v>
      </c>
      <c r="BH154" s="161">
        <f>IF(N154="zníž. prenesená",J154,0)</f>
        <v>0</v>
      </c>
      <c r="BI154" s="161">
        <f>IF(N154="nulová",J154,0)</f>
        <v>0</v>
      </c>
      <c r="BJ154" s="18" t="s">
        <v>92</v>
      </c>
      <c r="BK154" s="161">
        <f>ROUND(I154*H154,2)</f>
        <v>0</v>
      </c>
      <c r="BL154" s="18" t="s">
        <v>190</v>
      </c>
      <c r="BM154" s="276" t="s">
        <v>375</v>
      </c>
    </row>
    <row r="155" s="2" customFormat="1">
      <c r="A155" s="41"/>
      <c r="B155" s="42"/>
      <c r="C155" s="43"/>
      <c r="D155" s="277" t="s">
        <v>192</v>
      </c>
      <c r="E155" s="43"/>
      <c r="F155" s="278" t="s">
        <v>1550</v>
      </c>
      <c r="G155" s="43"/>
      <c r="H155" s="43"/>
      <c r="I155" s="234"/>
      <c r="J155" s="43"/>
      <c r="K155" s="43"/>
      <c r="L155" s="44"/>
      <c r="M155" s="279"/>
      <c r="N155" s="280"/>
      <c r="O155" s="100"/>
      <c r="P155" s="100"/>
      <c r="Q155" s="100"/>
      <c r="R155" s="100"/>
      <c r="S155" s="100"/>
      <c r="T155" s="101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18" t="s">
        <v>192</v>
      </c>
      <c r="AU155" s="18" t="s">
        <v>87</v>
      </c>
    </row>
    <row r="156" s="2" customFormat="1" ht="16.5" customHeight="1">
      <c r="A156" s="41"/>
      <c r="B156" s="42"/>
      <c r="C156" s="264" t="s">
        <v>80</v>
      </c>
      <c r="D156" s="264" t="s">
        <v>186</v>
      </c>
      <c r="E156" s="265" t="s">
        <v>1551</v>
      </c>
      <c r="F156" s="266" t="s">
        <v>1552</v>
      </c>
      <c r="G156" s="267" t="s">
        <v>1533</v>
      </c>
      <c r="H156" s="268">
        <v>3</v>
      </c>
      <c r="I156" s="269"/>
      <c r="J156" s="270">
        <f>ROUND(I156*H156,2)</f>
        <v>0</v>
      </c>
      <c r="K156" s="271"/>
      <c r="L156" s="44"/>
      <c r="M156" s="272" t="s">
        <v>1</v>
      </c>
      <c r="N156" s="273" t="s">
        <v>46</v>
      </c>
      <c r="O156" s="100"/>
      <c r="P156" s="274">
        <f>O156*H156</f>
        <v>0</v>
      </c>
      <c r="Q156" s="274">
        <v>0</v>
      </c>
      <c r="R156" s="274">
        <f>Q156*H156</f>
        <v>0</v>
      </c>
      <c r="S156" s="274">
        <v>0</v>
      </c>
      <c r="T156" s="275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76" t="s">
        <v>190</v>
      </c>
      <c r="AT156" s="276" t="s">
        <v>186</v>
      </c>
      <c r="AU156" s="276" t="s">
        <v>87</v>
      </c>
      <c r="AY156" s="18" t="s">
        <v>183</v>
      </c>
      <c r="BE156" s="161">
        <f>IF(N156="základná",J156,0)</f>
        <v>0</v>
      </c>
      <c r="BF156" s="161">
        <f>IF(N156="znížená",J156,0)</f>
        <v>0</v>
      </c>
      <c r="BG156" s="161">
        <f>IF(N156="zákl. prenesená",J156,0)</f>
        <v>0</v>
      </c>
      <c r="BH156" s="161">
        <f>IF(N156="zníž. prenesená",J156,0)</f>
        <v>0</v>
      </c>
      <c r="BI156" s="161">
        <f>IF(N156="nulová",J156,0)</f>
        <v>0</v>
      </c>
      <c r="BJ156" s="18" t="s">
        <v>92</v>
      </c>
      <c r="BK156" s="161">
        <f>ROUND(I156*H156,2)</f>
        <v>0</v>
      </c>
      <c r="BL156" s="18" t="s">
        <v>190</v>
      </c>
      <c r="BM156" s="276" t="s">
        <v>385</v>
      </c>
    </row>
    <row r="157" s="2" customFormat="1" ht="16.5" customHeight="1">
      <c r="A157" s="41"/>
      <c r="B157" s="42"/>
      <c r="C157" s="264" t="s">
        <v>80</v>
      </c>
      <c r="D157" s="264" t="s">
        <v>186</v>
      </c>
      <c r="E157" s="265" t="s">
        <v>1553</v>
      </c>
      <c r="F157" s="266" t="s">
        <v>1554</v>
      </c>
      <c r="G157" s="267" t="s">
        <v>189</v>
      </c>
      <c r="H157" s="268">
        <v>10</v>
      </c>
      <c r="I157" s="269"/>
      <c r="J157" s="270">
        <f>ROUND(I157*H157,2)</f>
        <v>0</v>
      </c>
      <c r="K157" s="271"/>
      <c r="L157" s="44"/>
      <c r="M157" s="272" t="s">
        <v>1</v>
      </c>
      <c r="N157" s="273" t="s">
        <v>46</v>
      </c>
      <c r="O157" s="100"/>
      <c r="P157" s="274">
        <f>O157*H157</f>
        <v>0</v>
      </c>
      <c r="Q157" s="274">
        <v>0</v>
      </c>
      <c r="R157" s="274">
        <f>Q157*H157</f>
        <v>0</v>
      </c>
      <c r="S157" s="274">
        <v>0</v>
      </c>
      <c r="T157" s="275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76" t="s">
        <v>190</v>
      </c>
      <c r="AT157" s="276" t="s">
        <v>186</v>
      </c>
      <c r="AU157" s="276" t="s">
        <v>87</v>
      </c>
      <c r="AY157" s="18" t="s">
        <v>183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8" t="s">
        <v>92</v>
      </c>
      <c r="BK157" s="161">
        <f>ROUND(I157*H157,2)</f>
        <v>0</v>
      </c>
      <c r="BL157" s="18" t="s">
        <v>190</v>
      </c>
      <c r="BM157" s="276" t="s">
        <v>395</v>
      </c>
    </row>
    <row r="158" s="2" customFormat="1" ht="16.5" customHeight="1">
      <c r="A158" s="41"/>
      <c r="B158" s="42"/>
      <c r="C158" s="264" t="s">
        <v>80</v>
      </c>
      <c r="D158" s="264" t="s">
        <v>186</v>
      </c>
      <c r="E158" s="265" t="s">
        <v>1555</v>
      </c>
      <c r="F158" s="266" t="s">
        <v>1556</v>
      </c>
      <c r="G158" s="267" t="s">
        <v>350</v>
      </c>
      <c r="H158" s="268">
        <v>1</v>
      </c>
      <c r="I158" s="269"/>
      <c r="J158" s="270">
        <f>ROUND(I158*H158,2)</f>
        <v>0</v>
      </c>
      <c r="K158" s="271"/>
      <c r="L158" s="44"/>
      <c r="M158" s="272" t="s">
        <v>1</v>
      </c>
      <c r="N158" s="273" t="s">
        <v>46</v>
      </c>
      <c r="O158" s="100"/>
      <c r="P158" s="274">
        <f>O158*H158</f>
        <v>0</v>
      </c>
      <c r="Q158" s="274">
        <v>0</v>
      </c>
      <c r="R158" s="274">
        <f>Q158*H158</f>
        <v>0</v>
      </c>
      <c r="S158" s="274">
        <v>0</v>
      </c>
      <c r="T158" s="275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76" t="s">
        <v>190</v>
      </c>
      <c r="AT158" s="276" t="s">
        <v>186</v>
      </c>
      <c r="AU158" s="276" t="s">
        <v>87</v>
      </c>
      <c r="AY158" s="18" t="s">
        <v>183</v>
      </c>
      <c r="BE158" s="161">
        <f>IF(N158="základná",J158,0)</f>
        <v>0</v>
      </c>
      <c r="BF158" s="161">
        <f>IF(N158="znížená",J158,0)</f>
        <v>0</v>
      </c>
      <c r="BG158" s="161">
        <f>IF(N158="zákl. prenesená",J158,0)</f>
        <v>0</v>
      </c>
      <c r="BH158" s="161">
        <f>IF(N158="zníž. prenesená",J158,0)</f>
        <v>0</v>
      </c>
      <c r="BI158" s="161">
        <f>IF(N158="nulová",J158,0)</f>
        <v>0</v>
      </c>
      <c r="BJ158" s="18" t="s">
        <v>92</v>
      </c>
      <c r="BK158" s="161">
        <f>ROUND(I158*H158,2)</f>
        <v>0</v>
      </c>
      <c r="BL158" s="18" t="s">
        <v>190</v>
      </c>
      <c r="BM158" s="276" t="s">
        <v>407</v>
      </c>
    </row>
    <row r="159" s="12" customFormat="1" ht="25.92" customHeight="1">
      <c r="A159" s="12"/>
      <c r="B159" s="249"/>
      <c r="C159" s="250"/>
      <c r="D159" s="251" t="s">
        <v>79</v>
      </c>
      <c r="E159" s="252" t="s">
        <v>1557</v>
      </c>
      <c r="F159" s="252" t="s">
        <v>1558</v>
      </c>
      <c r="G159" s="250"/>
      <c r="H159" s="250"/>
      <c r="I159" s="253"/>
      <c r="J159" s="228">
        <f>BK159</f>
        <v>0</v>
      </c>
      <c r="K159" s="250"/>
      <c r="L159" s="254"/>
      <c r="M159" s="255"/>
      <c r="N159" s="256"/>
      <c r="O159" s="256"/>
      <c r="P159" s="257">
        <f>SUM(P160:P177)</f>
        <v>0</v>
      </c>
      <c r="Q159" s="256"/>
      <c r="R159" s="257">
        <f>SUM(R160:R177)</f>
        <v>0</v>
      </c>
      <c r="S159" s="256"/>
      <c r="T159" s="258">
        <f>SUM(T160:T177)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59" t="s">
        <v>87</v>
      </c>
      <c r="AT159" s="260" t="s">
        <v>79</v>
      </c>
      <c r="AU159" s="260" t="s">
        <v>80</v>
      </c>
      <c r="AY159" s="259" t="s">
        <v>183</v>
      </c>
      <c r="BK159" s="261">
        <f>SUM(BK160:BK177)</f>
        <v>0</v>
      </c>
    </row>
    <row r="160" s="2" customFormat="1" ht="24.15" customHeight="1">
      <c r="A160" s="41"/>
      <c r="B160" s="42"/>
      <c r="C160" s="264" t="s">
        <v>80</v>
      </c>
      <c r="D160" s="264" t="s">
        <v>186</v>
      </c>
      <c r="E160" s="265" t="s">
        <v>1559</v>
      </c>
      <c r="F160" s="266" t="s">
        <v>1560</v>
      </c>
      <c r="G160" s="267" t="s">
        <v>227</v>
      </c>
      <c r="H160" s="268">
        <v>2</v>
      </c>
      <c r="I160" s="269"/>
      <c r="J160" s="270">
        <f>ROUND(I160*H160,2)</f>
        <v>0</v>
      </c>
      <c r="K160" s="271"/>
      <c r="L160" s="44"/>
      <c r="M160" s="272" t="s">
        <v>1</v>
      </c>
      <c r="N160" s="273" t="s">
        <v>46</v>
      </c>
      <c r="O160" s="100"/>
      <c r="P160" s="274">
        <f>O160*H160</f>
        <v>0</v>
      </c>
      <c r="Q160" s="274">
        <v>0</v>
      </c>
      <c r="R160" s="274">
        <f>Q160*H160</f>
        <v>0</v>
      </c>
      <c r="S160" s="274">
        <v>0</v>
      </c>
      <c r="T160" s="275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76" t="s">
        <v>190</v>
      </c>
      <c r="AT160" s="276" t="s">
        <v>186</v>
      </c>
      <c r="AU160" s="276" t="s">
        <v>87</v>
      </c>
      <c r="AY160" s="18" t="s">
        <v>183</v>
      </c>
      <c r="BE160" s="161">
        <f>IF(N160="základná",J160,0)</f>
        <v>0</v>
      </c>
      <c r="BF160" s="161">
        <f>IF(N160="znížená",J160,0)</f>
        <v>0</v>
      </c>
      <c r="BG160" s="161">
        <f>IF(N160="zákl. prenesená",J160,0)</f>
        <v>0</v>
      </c>
      <c r="BH160" s="161">
        <f>IF(N160="zníž. prenesená",J160,0)</f>
        <v>0</v>
      </c>
      <c r="BI160" s="161">
        <f>IF(N160="nulová",J160,0)</f>
        <v>0</v>
      </c>
      <c r="BJ160" s="18" t="s">
        <v>92</v>
      </c>
      <c r="BK160" s="161">
        <f>ROUND(I160*H160,2)</f>
        <v>0</v>
      </c>
      <c r="BL160" s="18" t="s">
        <v>190</v>
      </c>
      <c r="BM160" s="276" t="s">
        <v>419</v>
      </c>
    </row>
    <row r="161" s="2" customFormat="1" ht="16.5" customHeight="1">
      <c r="A161" s="41"/>
      <c r="B161" s="42"/>
      <c r="C161" s="264" t="s">
        <v>80</v>
      </c>
      <c r="D161" s="264" t="s">
        <v>186</v>
      </c>
      <c r="E161" s="265" t="s">
        <v>1561</v>
      </c>
      <c r="F161" s="266" t="s">
        <v>1562</v>
      </c>
      <c r="G161" s="267" t="s">
        <v>227</v>
      </c>
      <c r="H161" s="268">
        <v>3</v>
      </c>
      <c r="I161" s="269"/>
      <c r="J161" s="270">
        <f>ROUND(I161*H161,2)</f>
        <v>0</v>
      </c>
      <c r="K161" s="271"/>
      <c r="L161" s="44"/>
      <c r="M161" s="272" t="s">
        <v>1</v>
      </c>
      <c r="N161" s="273" t="s">
        <v>46</v>
      </c>
      <c r="O161" s="100"/>
      <c r="P161" s="274">
        <f>O161*H161</f>
        <v>0</v>
      </c>
      <c r="Q161" s="274">
        <v>0</v>
      </c>
      <c r="R161" s="274">
        <f>Q161*H161</f>
        <v>0</v>
      </c>
      <c r="S161" s="274">
        <v>0</v>
      </c>
      <c r="T161" s="275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76" t="s">
        <v>190</v>
      </c>
      <c r="AT161" s="276" t="s">
        <v>186</v>
      </c>
      <c r="AU161" s="276" t="s">
        <v>87</v>
      </c>
      <c r="AY161" s="18" t="s">
        <v>183</v>
      </c>
      <c r="BE161" s="161">
        <f>IF(N161="základná",J161,0)</f>
        <v>0</v>
      </c>
      <c r="BF161" s="161">
        <f>IF(N161="znížená",J161,0)</f>
        <v>0</v>
      </c>
      <c r="BG161" s="161">
        <f>IF(N161="zákl. prenesená",J161,0)</f>
        <v>0</v>
      </c>
      <c r="BH161" s="161">
        <f>IF(N161="zníž. prenesená",J161,0)</f>
        <v>0</v>
      </c>
      <c r="BI161" s="161">
        <f>IF(N161="nulová",J161,0)</f>
        <v>0</v>
      </c>
      <c r="BJ161" s="18" t="s">
        <v>92</v>
      </c>
      <c r="BK161" s="161">
        <f>ROUND(I161*H161,2)</f>
        <v>0</v>
      </c>
      <c r="BL161" s="18" t="s">
        <v>190</v>
      </c>
      <c r="BM161" s="276" t="s">
        <v>613</v>
      </c>
    </row>
    <row r="162" s="2" customFormat="1" ht="16.5" customHeight="1">
      <c r="A162" s="41"/>
      <c r="B162" s="42"/>
      <c r="C162" s="264" t="s">
        <v>80</v>
      </c>
      <c r="D162" s="264" t="s">
        <v>186</v>
      </c>
      <c r="E162" s="265" t="s">
        <v>1563</v>
      </c>
      <c r="F162" s="266" t="s">
        <v>1528</v>
      </c>
      <c r="G162" s="267" t="s">
        <v>227</v>
      </c>
      <c r="H162" s="268">
        <v>4</v>
      </c>
      <c r="I162" s="269"/>
      <c r="J162" s="270">
        <f>ROUND(I162*H162,2)</f>
        <v>0</v>
      </c>
      <c r="K162" s="271"/>
      <c r="L162" s="44"/>
      <c r="M162" s="272" t="s">
        <v>1</v>
      </c>
      <c r="N162" s="273" t="s">
        <v>46</v>
      </c>
      <c r="O162" s="100"/>
      <c r="P162" s="274">
        <f>O162*H162</f>
        <v>0</v>
      </c>
      <c r="Q162" s="274">
        <v>0</v>
      </c>
      <c r="R162" s="274">
        <f>Q162*H162</f>
        <v>0</v>
      </c>
      <c r="S162" s="274">
        <v>0</v>
      </c>
      <c r="T162" s="275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76" t="s">
        <v>190</v>
      </c>
      <c r="AT162" s="276" t="s">
        <v>186</v>
      </c>
      <c r="AU162" s="276" t="s">
        <v>87</v>
      </c>
      <c r="AY162" s="18" t="s">
        <v>183</v>
      </c>
      <c r="BE162" s="161">
        <f>IF(N162="základná",J162,0)</f>
        <v>0</v>
      </c>
      <c r="BF162" s="161">
        <f>IF(N162="znížená",J162,0)</f>
        <v>0</v>
      </c>
      <c r="BG162" s="161">
        <f>IF(N162="zákl. prenesená",J162,0)</f>
        <v>0</v>
      </c>
      <c r="BH162" s="161">
        <f>IF(N162="zníž. prenesená",J162,0)</f>
        <v>0</v>
      </c>
      <c r="BI162" s="161">
        <f>IF(N162="nulová",J162,0)</f>
        <v>0</v>
      </c>
      <c r="BJ162" s="18" t="s">
        <v>92</v>
      </c>
      <c r="BK162" s="161">
        <f>ROUND(I162*H162,2)</f>
        <v>0</v>
      </c>
      <c r="BL162" s="18" t="s">
        <v>190</v>
      </c>
      <c r="BM162" s="276" t="s">
        <v>623</v>
      </c>
    </row>
    <row r="163" s="2" customFormat="1" ht="16.5" customHeight="1">
      <c r="A163" s="41"/>
      <c r="B163" s="42"/>
      <c r="C163" s="264" t="s">
        <v>80</v>
      </c>
      <c r="D163" s="264" t="s">
        <v>186</v>
      </c>
      <c r="E163" s="265" t="s">
        <v>1564</v>
      </c>
      <c r="F163" s="266" t="s">
        <v>1530</v>
      </c>
      <c r="G163" s="267" t="s">
        <v>227</v>
      </c>
      <c r="H163" s="268">
        <v>2</v>
      </c>
      <c r="I163" s="269"/>
      <c r="J163" s="270">
        <f>ROUND(I163*H163,2)</f>
        <v>0</v>
      </c>
      <c r="K163" s="271"/>
      <c r="L163" s="44"/>
      <c r="M163" s="272" t="s">
        <v>1</v>
      </c>
      <c r="N163" s="273" t="s">
        <v>46</v>
      </c>
      <c r="O163" s="100"/>
      <c r="P163" s="274">
        <f>O163*H163</f>
        <v>0</v>
      </c>
      <c r="Q163" s="274">
        <v>0</v>
      </c>
      <c r="R163" s="274">
        <f>Q163*H163</f>
        <v>0</v>
      </c>
      <c r="S163" s="274">
        <v>0</v>
      </c>
      <c r="T163" s="275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76" t="s">
        <v>190</v>
      </c>
      <c r="AT163" s="276" t="s">
        <v>186</v>
      </c>
      <c r="AU163" s="276" t="s">
        <v>87</v>
      </c>
      <c r="AY163" s="18" t="s">
        <v>183</v>
      </c>
      <c r="BE163" s="161">
        <f>IF(N163="základná",J163,0)</f>
        <v>0</v>
      </c>
      <c r="BF163" s="161">
        <f>IF(N163="znížená",J163,0)</f>
        <v>0</v>
      </c>
      <c r="BG163" s="161">
        <f>IF(N163="zákl. prenesená",J163,0)</f>
        <v>0</v>
      </c>
      <c r="BH163" s="161">
        <f>IF(N163="zníž. prenesená",J163,0)</f>
        <v>0</v>
      </c>
      <c r="BI163" s="161">
        <f>IF(N163="nulová",J163,0)</f>
        <v>0</v>
      </c>
      <c r="BJ163" s="18" t="s">
        <v>92</v>
      </c>
      <c r="BK163" s="161">
        <f>ROUND(I163*H163,2)</f>
        <v>0</v>
      </c>
      <c r="BL163" s="18" t="s">
        <v>190</v>
      </c>
      <c r="BM163" s="276" t="s">
        <v>633</v>
      </c>
    </row>
    <row r="164" s="2" customFormat="1" ht="16.5" customHeight="1">
      <c r="A164" s="41"/>
      <c r="B164" s="42"/>
      <c r="C164" s="264" t="s">
        <v>80</v>
      </c>
      <c r="D164" s="264" t="s">
        <v>186</v>
      </c>
      <c r="E164" s="265" t="s">
        <v>1565</v>
      </c>
      <c r="F164" s="266" t="s">
        <v>1532</v>
      </c>
      <c r="G164" s="267" t="s">
        <v>1533</v>
      </c>
      <c r="H164" s="268">
        <v>4</v>
      </c>
      <c r="I164" s="269"/>
      <c r="J164" s="270">
        <f>ROUND(I164*H164,2)</f>
        <v>0</v>
      </c>
      <c r="K164" s="271"/>
      <c r="L164" s="44"/>
      <c r="M164" s="272" t="s">
        <v>1</v>
      </c>
      <c r="N164" s="273" t="s">
        <v>46</v>
      </c>
      <c r="O164" s="100"/>
      <c r="P164" s="274">
        <f>O164*H164</f>
        <v>0</v>
      </c>
      <c r="Q164" s="274">
        <v>0</v>
      </c>
      <c r="R164" s="274">
        <f>Q164*H164</f>
        <v>0</v>
      </c>
      <c r="S164" s="274">
        <v>0</v>
      </c>
      <c r="T164" s="275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76" t="s">
        <v>190</v>
      </c>
      <c r="AT164" s="276" t="s">
        <v>186</v>
      </c>
      <c r="AU164" s="276" t="s">
        <v>87</v>
      </c>
      <c r="AY164" s="18" t="s">
        <v>183</v>
      </c>
      <c r="BE164" s="161">
        <f>IF(N164="základná",J164,0)</f>
        <v>0</v>
      </c>
      <c r="BF164" s="161">
        <f>IF(N164="znížená",J164,0)</f>
        <v>0</v>
      </c>
      <c r="BG164" s="161">
        <f>IF(N164="zákl. prenesená",J164,0)</f>
        <v>0</v>
      </c>
      <c r="BH164" s="161">
        <f>IF(N164="zníž. prenesená",J164,0)</f>
        <v>0</v>
      </c>
      <c r="BI164" s="161">
        <f>IF(N164="nulová",J164,0)</f>
        <v>0</v>
      </c>
      <c r="BJ164" s="18" t="s">
        <v>92</v>
      </c>
      <c r="BK164" s="161">
        <f>ROUND(I164*H164,2)</f>
        <v>0</v>
      </c>
      <c r="BL164" s="18" t="s">
        <v>190</v>
      </c>
      <c r="BM164" s="276" t="s">
        <v>642</v>
      </c>
    </row>
    <row r="165" s="2" customFormat="1">
      <c r="A165" s="41"/>
      <c r="B165" s="42"/>
      <c r="C165" s="43"/>
      <c r="D165" s="277" t="s">
        <v>192</v>
      </c>
      <c r="E165" s="43"/>
      <c r="F165" s="278" t="s">
        <v>1566</v>
      </c>
      <c r="G165" s="43"/>
      <c r="H165" s="43"/>
      <c r="I165" s="234"/>
      <c r="J165" s="43"/>
      <c r="K165" s="43"/>
      <c r="L165" s="44"/>
      <c r="M165" s="279"/>
      <c r="N165" s="280"/>
      <c r="O165" s="100"/>
      <c r="P165" s="100"/>
      <c r="Q165" s="100"/>
      <c r="R165" s="100"/>
      <c r="S165" s="100"/>
      <c r="T165" s="101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18" t="s">
        <v>192</v>
      </c>
      <c r="AU165" s="18" t="s">
        <v>87</v>
      </c>
    </row>
    <row r="166" s="2" customFormat="1" ht="16.5" customHeight="1">
      <c r="A166" s="41"/>
      <c r="B166" s="42"/>
      <c r="C166" s="264" t="s">
        <v>80</v>
      </c>
      <c r="D166" s="264" t="s">
        <v>186</v>
      </c>
      <c r="E166" s="265" t="s">
        <v>1535</v>
      </c>
      <c r="F166" s="266" t="s">
        <v>1536</v>
      </c>
      <c r="G166" s="267" t="s">
        <v>1533</v>
      </c>
      <c r="H166" s="268">
        <v>4</v>
      </c>
      <c r="I166" s="269"/>
      <c r="J166" s="270">
        <f>ROUND(I166*H166,2)</f>
        <v>0</v>
      </c>
      <c r="K166" s="271"/>
      <c r="L166" s="44"/>
      <c r="M166" s="272" t="s">
        <v>1</v>
      </c>
      <c r="N166" s="273" t="s">
        <v>46</v>
      </c>
      <c r="O166" s="100"/>
      <c r="P166" s="274">
        <f>O166*H166</f>
        <v>0</v>
      </c>
      <c r="Q166" s="274">
        <v>0</v>
      </c>
      <c r="R166" s="274">
        <f>Q166*H166</f>
        <v>0</v>
      </c>
      <c r="S166" s="274">
        <v>0</v>
      </c>
      <c r="T166" s="275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76" t="s">
        <v>190</v>
      </c>
      <c r="AT166" s="276" t="s">
        <v>186</v>
      </c>
      <c r="AU166" s="276" t="s">
        <v>87</v>
      </c>
      <c r="AY166" s="18" t="s">
        <v>183</v>
      </c>
      <c r="BE166" s="161">
        <f>IF(N166="základná",J166,0)</f>
        <v>0</v>
      </c>
      <c r="BF166" s="161">
        <f>IF(N166="znížená",J166,0)</f>
        <v>0</v>
      </c>
      <c r="BG166" s="161">
        <f>IF(N166="zákl. prenesená",J166,0)</f>
        <v>0</v>
      </c>
      <c r="BH166" s="161">
        <f>IF(N166="zníž. prenesená",J166,0)</f>
        <v>0</v>
      </c>
      <c r="BI166" s="161">
        <f>IF(N166="nulová",J166,0)</f>
        <v>0</v>
      </c>
      <c r="BJ166" s="18" t="s">
        <v>92</v>
      </c>
      <c r="BK166" s="161">
        <f>ROUND(I166*H166,2)</f>
        <v>0</v>
      </c>
      <c r="BL166" s="18" t="s">
        <v>190</v>
      </c>
      <c r="BM166" s="276" t="s">
        <v>653</v>
      </c>
    </row>
    <row r="167" s="2" customFormat="1" ht="16.5" customHeight="1">
      <c r="A167" s="41"/>
      <c r="B167" s="42"/>
      <c r="C167" s="264" t="s">
        <v>80</v>
      </c>
      <c r="D167" s="264" t="s">
        <v>186</v>
      </c>
      <c r="E167" s="265" t="s">
        <v>1537</v>
      </c>
      <c r="F167" s="266" t="s">
        <v>1538</v>
      </c>
      <c r="G167" s="267" t="s">
        <v>1533</v>
      </c>
      <c r="H167" s="268">
        <v>2</v>
      </c>
      <c r="I167" s="269"/>
      <c r="J167" s="270">
        <f>ROUND(I167*H167,2)</f>
        <v>0</v>
      </c>
      <c r="K167" s="271"/>
      <c r="L167" s="44"/>
      <c r="M167" s="272" t="s">
        <v>1</v>
      </c>
      <c r="N167" s="273" t="s">
        <v>46</v>
      </c>
      <c r="O167" s="100"/>
      <c r="P167" s="274">
        <f>O167*H167</f>
        <v>0</v>
      </c>
      <c r="Q167" s="274">
        <v>0</v>
      </c>
      <c r="R167" s="274">
        <f>Q167*H167</f>
        <v>0</v>
      </c>
      <c r="S167" s="274">
        <v>0</v>
      </c>
      <c r="T167" s="275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76" t="s">
        <v>190</v>
      </c>
      <c r="AT167" s="276" t="s">
        <v>186</v>
      </c>
      <c r="AU167" s="276" t="s">
        <v>87</v>
      </c>
      <c r="AY167" s="18" t="s">
        <v>183</v>
      </c>
      <c r="BE167" s="161">
        <f>IF(N167="základná",J167,0)</f>
        <v>0</v>
      </c>
      <c r="BF167" s="161">
        <f>IF(N167="znížená",J167,0)</f>
        <v>0</v>
      </c>
      <c r="BG167" s="161">
        <f>IF(N167="zákl. prenesená",J167,0)</f>
        <v>0</v>
      </c>
      <c r="BH167" s="161">
        <f>IF(N167="zníž. prenesená",J167,0)</f>
        <v>0</v>
      </c>
      <c r="BI167" s="161">
        <f>IF(N167="nulová",J167,0)</f>
        <v>0</v>
      </c>
      <c r="BJ167" s="18" t="s">
        <v>92</v>
      </c>
      <c r="BK167" s="161">
        <f>ROUND(I167*H167,2)</f>
        <v>0</v>
      </c>
      <c r="BL167" s="18" t="s">
        <v>190</v>
      </c>
      <c r="BM167" s="276" t="s">
        <v>798</v>
      </c>
    </row>
    <row r="168" s="2" customFormat="1" ht="16.5" customHeight="1">
      <c r="A168" s="41"/>
      <c r="B168" s="42"/>
      <c r="C168" s="264" t="s">
        <v>80</v>
      </c>
      <c r="D168" s="264" t="s">
        <v>186</v>
      </c>
      <c r="E168" s="265" t="s">
        <v>1567</v>
      </c>
      <c r="F168" s="266" t="s">
        <v>1568</v>
      </c>
      <c r="G168" s="267" t="s">
        <v>1533</v>
      </c>
      <c r="H168" s="268">
        <v>5</v>
      </c>
      <c r="I168" s="269"/>
      <c r="J168" s="270">
        <f>ROUND(I168*H168,2)</f>
        <v>0</v>
      </c>
      <c r="K168" s="271"/>
      <c r="L168" s="44"/>
      <c r="M168" s="272" t="s">
        <v>1</v>
      </c>
      <c r="N168" s="273" t="s">
        <v>46</v>
      </c>
      <c r="O168" s="100"/>
      <c r="P168" s="274">
        <f>O168*H168</f>
        <v>0</v>
      </c>
      <c r="Q168" s="274">
        <v>0</v>
      </c>
      <c r="R168" s="274">
        <f>Q168*H168</f>
        <v>0</v>
      </c>
      <c r="S168" s="274">
        <v>0</v>
      </c>
      <c r="T168" s="275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76" t="s">
        <v>190</v>
      </c>
      <c r="AT168" s="276" t="s">
        <v>186</v>
      </c>
      <c r="AU168" s="276" t="s">
        <v>87</v>
      </c>
      <c r="AY168" s="18" t="s">
        <v>183</v>
      </c>
      <c r="BE168" s="161">
        <f>IF(N168="základná",J168,0)</f>
        <v>0</v>
      </c>
      <c r="BF168" s="161">
        <f>IF(N168="znížená",J168,0)</f>
        <v>0</v>
      </c>
      <c r="BG168" s="161">
        <f>IF(N168="zákl. prenesená",J168,0)</f>
        <v>0</v>
      </c>
      <c r="BH168" s="161">
        <f>IF(N168="zníž. prenesená",J168,0)</f>
        <v>0</v>
      </c>
      <c r="BI168" s="161">
        <f>IF(N168="nulová",J168,0)</f>
        <v>0</v>
      </c>
      <c r="BJ168" s="18" t="s">
        <v>92</v>
      </c>
      <c r="BK168" s="161">
        <f>ROUND(I168*H168,2)</f>
        <v>0</v>
      </c>
      <c r="BL168" s="18" t="s">
        <v>190</v>
      </c>
      <c r="BM168" s="276" t="s">
        <v>801</v>
      </c>
    </row>
    <row r="169" s="2" customFormat="1" ht="16.5" customHeight="1">
      <c r="A169" s="41"/>
      <c r="B169" s="42"/>
      <c r="C169" s="264" t="s">
        <v>80</v>
      </c>
      <c r="D169" s="264" t="s">
        <v>186</v>
      </c>
      <c r="E169" s="265" t="s">
        <v>1569</v>
      </c>
      <c r="F169" s="266" t="s">
        <v>1540</v>
      </c>
      <c r="G169" s="267" t="s">
        <v>1533</v>
      </c>
      <c r="H169" s="268">
        <v>7</v>
      </c>
      <c r="I169" s="269"/>
      <c r="J169" s="270">
        <f>ROUND(I169*H169,2)</f>
        <v>0</v>
      </c>
      <c r="K169" s="271"/>
      <c r="L169" s="44"/>
      <c r="M169" s="272" t="s">
        <v>1</v>
      </c>
      <c r="N169" s="273" t="s">
        <v>46</v>
      </c>
      <c r="O169" s="100"/>
      <c r="P169" s="274">
        <f>O169*H169</f>
        <v>0</v>
      </c>
      <c r="Q169" s="274">
        <v>0</v>
      </c>
      <c r="R169" s="274">
        <f>Q169*H169</f>
        <v>0</v>
      </c>
      <c r="S169" s="274">
        <v>0</v>
      </c>
      <c r="T169" s="275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76" t="s">
        <v>190</v>
      </c>
      <c r="AT169" s="276" t="s">
        <v>186</v>
      </c>
      <c r="AU169" s="276" t="s">
        <v>87</v>
      </c>
      <c r="AY169" s="18" t="s">
        <v>183</v>
      </c>
      <c r="BE169" s="161">
        <f>IF(N169="základná",J169,0)</f>
        <v>0</v>
      </c>
      <c r="BF169" s="161">
        <f>IF(N169="znížená",J169,0)</f>
        <v>0</v>
      </c>
      <c r="BG169" s="161">
        <f>IF(N169="zákl. prenesená",J169,0)</f>
        <v>0</v>
      </c>
      <c r="BH169" s="161">
        <f>IF(N169="zníž. prenesená",J169,0)</f>
        <v>0</v>
      </c>
      <c r="BI169" s="161">
        <f>IF(N169="nulová",J169,0)</f>
        <v>0</v>
      </c>
      <c r="BJ169" s="18" t="s">
        <v>92</v>
      </c>
      <c r="BK169" s="161">
        <f>ROUND(I169*H169,2)</f>
        <v>0</v>
      </c>
      <c r="BL169" s="18" t="s">
        <v>190</v>
      </c>
      <c r="BM169" s="276" t="s">
        <v>804</v>
      </c>
    </row>
    <row r="170" s="2" customFormat="1">
      <c r="A170" s="41"/>
      <c r="B170" s="42"/>
      <c r="C170" s="43"/>
      <c r="D170" s="277" t="s">
        <v>192</v>
      </c>
      <c r="E170" s="43"/>
      <c r="F170" s="278" t="s">
        <v>1570</v>
      </c>
      <c r="G170" s="43"/>
      <c r="H170" s="43"/>
      <c r="I170" s="234"/>
      <c r="J170" s="43"/>
      <c r="K170" s="43"/>
      <c r="L170" s="44"/>
      <c r="M170" s="279"/>
      <c r="N170" s="280"/>
      <c r="O170" s="100"/>
      <c r="P170" s="100"/>
      <c r="Q170" s="100"/>
      <c r="R170" s="100"/>
      <c r="S170" s="100"/>
      <c r="T170" s="101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18" t="s">
        <v>192</v>
      </c>
      <c r="AU170" s="18" t="s">
        <v>87</v>
      </c>
    </row>
    <row r="171" s="2" customFormat="1" ht="16.5" customHeight="1">
      <c r="A171" s="41"/>
      <c r="B171" s="42"/>
      <c r="C171" s="264" t="s">
        <v>80</v>
      </c>
      <c r="D171" s="264" t="s">
        <v>186</v>
      </c>
      <c r="E171" s="265" t="s">
        <v>1571</v>
      </c>
      <c r="F171" s="266" t="s">
        <v>1572</v>
      </c>
      <c r="G171" s="267" t="s">
        <v>1533</v>
      </c>
      <c r="H171" s="268">
        <v>20</v>
      </c>
      <c r="I171" s="269"/>
      <c r="J171" s="270">
        <f>ROUND(I171*H171,2)</f>
        <v>0</v>
      </c>
      <c r="K171" s="271"/>
      <c r="L171" s="44"/>
      <c r="M171" s="272" t="s">
        <v>1</v>
      </c>
      <c r="N171" s="273" t="s">
        <v>46</v>
      </c>
      <c r="O171" s="100"/>
      <c r="P171" s="274">
        <f>O171*H171</f>
        <v>0</v>
      </c>
      <c r="Q171" s="274">
        <v>0</v>
      </c>
      <c r="R171" s="274">
        <f>Q171*H171</f>
        <v>0</v>
      </c>
      <c r="S171" s="274">
        <v>0</v>
      </c>
      <c r="T171" s="27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76" t="s">
        <v>190</v>
      </c>
      <c r="AT171" s="276" t="s">
        <v>186</v>
      </c>
      <c r="AU171" s="276" t="s">
        <v>87</v>
      </c>
      <c r="AY171" s="18" t="s">
        <v>183</v>
      </c>
      <c r="BE171" s="161">
        <f>IF(N171="základná",J171,0)</f>
        <v>0</v>
      </c>
      <c r="BF171" s="161">
        <f>IF(N171="znížená",J171,0)</f>
        <v>0</v>
      </c>
      <c r="BG171" s="161">
        <f>IF(N171="zákl. prenesená",J171,0)</f>
        <v>0</v>
      </c>
      <c r="BH171" s="161">
        <f>IF(N171="zníž. prenesená",J171,0)</f>
        <v>0</v>
      </c>
      <c r="BI171" s="161">
        <f>IF(N171="nulová",J171,0)</f>
        <v>0</v>
      </c>
      <c r="BJ171" s="18" t="s">
        <v>92</v>
      </c>
      <c r="BK171" s="161">
        <f>ROUND(I171*H171,2)</f>
        <v>0</v>
      </c>
      <c r="BL171" s="18" t="s">
        <v>190</v>
      </c>
      <c r="BM171" s="276" t="s">
        <v>807</v>
      </c>
    </row>
    <row r="172" s="2" customFormat="1" ht="16.5" customHeight="1">
      <c r="A172" s="41"/>
      <c r="B172" s="42"/>
      <c r="C172" s="264" t="s">
        <v>80</v>
      </c>
      <c r="D172" s="264" t="s">
        <v>186</v>
      </c>
      <c r="E172" s="265" t="s">
        <v>1573</v>
      </c>
      <c r="F172" s="266" t="s">
        <v>1574</v>
      </c>
      <c r="G172" s="267" t="s">
        <v>1533</v>
      </c>
      <c r="H172" s="268">
        <v>4</v>
      </c>
      <c r="I172" s="269"/>
      <c r="J172" s="270">
        <f>ROUND(I172*H172,2)</f>
        <v>0</v>
      </c>
      <c r="K172" s="271"/>
      <c r="L172" s="44"/>
      <c r="M172" s="272" t="s">
        <v>1</v>
      </c>
      <c r="N172" s="273" t="s">
        <v>46</v>
      </c>
      <c r="O172" s="100"/>
      <c r="P172" s="274">
        <f>O172*H172</f>
        <v>0</v>
      </c>
      <c r="Q172" s="274">
        <v>0</v>
      </c>
      <c r="R172" s="274">
        <f>Q172*H172</f>
        <v>0</v>
      </c>
      <c r="S172" s="274">
        <v>0</v>
      </c>
      <c r="T172" s="275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76" t="s">
        <v>190</v>
      </c>
      <c r="AT172" s="276" t="s">
        <v>186</v>
      </c>
      <c r="AU172" s="276" t="s">
        <v>87</v>
      </c>
      <c r="AY172" s="18" t="s">
        <v>183</v>
      </c>
      <c r="BE172" s="161">
        <f>IF(N172="základná",J172,0)</f>
        <v>0</v>
      </c>
      <c r="BF172" s="161">
        <f>IF(N172="znížená",J172,0)</f>
        <v>0</v>
      </c>
      <c r="BG172" s="161">
        <f>IF(N172="zákl. prenesená",J172,0)</f>
        <v>0</v>
      </c>
      <c r="BH172" s="161">
        <f>IF(N172="zníž. prenesená",J172,0)</f>
        <v>0</v>
      </c>
      <c r="BI172" s="161">
        <f>IF(N172="nulová",J172,0)</f>
        <v>0</v>
      </c>
      <c r="BJ172" s="18" t="s">
        <v>92</v>
      </c>
      <c r="BK172" s="161">
        <f>ROUND(I172*H172,2)</f>
        <v>0</v>
      </c>
      <c r="BL172" s="18" t="s">
        <v>190</v>
      </c>
      <c r="BM172" s="276" t="s">
        <v>810</v>
      </c>
    </row>
    <row r="173" s="2" customFormat="1" ht="16.5" customHeight="1">
      <c r="A173" s="41"/>
      <c r="B173" s="42"/>
      <c r="C173" s="264" t="s">
        <v>80</v>
      </c>
      <c r="D173" s="264" t="s">
        <v>186</v>
      </c>
      <c r="E173" s="265" t="s">
        <v>1575</v>
      </c>
      <c r="F173" s="266" t="s">
        <v>1576</v>
      </c>
      <c r="G173" s="267" t="s">
        <v>1533</v>
      </c>
      <c r="H173" s="268">
        <v>15</v>
      </c>
      <c r="I173" s="269"/>
      <c r="J173" s="270">
        <f>ROUND(I173*H173,2)</f>
        <v>0</v>
      </c>
      <c r="K173" s="271"/>
      <c r="L173" s="44"/>
      <c r="M173" s="272" t="s">
        <v>1</v>
      </c>
      <c r="N173" s="273" t="s">
        <v>46</v>
      </c>
      <c r="O173" s="100"/>
      <c r="P173" s="274">
        <f>O173*H173</f>
        <v>0</v>
      </c>
      <c r="Q173" s="274">
        <v>0</v>
      </c>
      <c r="R173" s="274">
        <f>Q173*H173</f>
        <v>0</v>
      </c>
      <c r="S173" s="274">
        <v>0</v>
      </c>
      <c r="T173" s="275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76" t="s">
        <v>190</v>
      </c>
      <c r="AT173" s="276" t="s">
        <v>186</v>
      </c>
      <c r="AU173" s="276" t="s">
        <v>87</v>
      </c>
      <c r="AY173" s="18" t="s">
        <v>183</v>
      </c>
      <c r="BE173" s="161">
        <f>IF(N173="základná",J173,0)</f>
        <v>0</v>
      </c>
      <c r="BF173" s="161">
        <f>IF(N173="znížená",J173,0)</f>
        <v>0</v>
      </c>
      <c r="BG173" s="161">
        <f>IF(N173="zákl. prenesená",J173,0)</f>
        <v>0</v>
      </c>
      <c r="BH173" s="161">
        <f>IF(N173="zníž. prenesená",J173,0)</f>
        <v>0</v>
      </c>
      <c r="BI173" s="161">
        <f>IF(N173="nulová",J173,0)</f>
        <v>0</v>
      </c>
      <c r="BJ173" s="18" t="s">
        <v>92</v>
      </c>
      <c r="BK173" s="161">
        <f>ROUND(I173*H173,2)</f>
        <v>0</v>
      </c>
      <c r="BL173" s="18" t="s">
        <v>190</v>
      </c>
      <c r="BM173" s="276" t="s">
        <v>813</v>
      </c>
    </row>
    <row r="174" s="2" customFormat="1" ht="16.5" customHeight="1">
      <c r="A174" s="41"/>
      <c r="B174" s="42"/>
      <c r="C174" s="264" t="s">
        <v>80</v>
      </c>
      <c r="D174" s="264" t="s">
        <v>186</v>
      </c>
      <c r="E174" s="265" t="s">
        <v>1577</v>
      </c>
      <c r="F174" s="266" t="s">
        <v>1556</v>
      </c>
      <c r="G174" s="267" t="s">
        <v>350</v>
      </c>
      <c r="H174" s="268">
        <v>1</v>
      </c>
      <c r="I174" s="269"/>
      <c r="J174" s="270">
        <f>ROUND(I174*H174,2)</f>
        <v>0</v>
      </c>
      <c r="K174" s="271"/>
      <c r="L174" s="44"/>
      <c r="M174" s="272" t="s">
        <v>1</v>
      </c>
      <c r="N174" s="273" t="s">
        <v>46</v>
      </c>
      <c r="O174" s="100"/>
      <c r="P174" s="274">
        <f>O174*H174</f>
        <v>0</v>
      </c>
      <c r="Q174" s="274">
        <v>0</v>
      </c>
      <c r="R174" s="274">
        <f>Q174*H174</f>
        <v>0</v>
      </c>
      <c r="S174" s="274">
        <v>0</v>
      </c>
      <c r="T174" s="275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76" t="s">
        <v>190</v>
      </c>
      <c r="AT174" s="276" t="s">
        <v>186</v>
      </c>
      <c r="AU174" s="276" t="s">
        <v>87</v>
      </c>
      <c r="AY174" s="18" t="s">
        <v>183</v>
      </c>
      <c r="BE174" s="161">
        <f>IF(N174="základná",J174,0)</f>
        <v>0</v>
      </c>
      <c r="BF174" s="161">
        <f>IF(N174="znížená",J174,0)</f>
        <v>0</v>
      </c>
      <c r="BG174" s="161">
        <f>IF(N174="zákl. prenesená",J174,0)</f>
        <v>0</v>
      </c>
      <c r="BH174" s="161">
        <f>IF(N174="zníž. prenesená",J174,0)</f>
        <v>0</v>
      </c>
      <c r="BI174" s="161">
        <f>IF(N174="nulová",J174,0)</f>
        <v>0</v>
      </c>
      <c r="BJ174" s="18" t="s">
        <v>92</v>
      </c>
      <c r="BK174" s="161">
        <f>ROUND(I174*H174,2)</f>
        <v>0</v>
      </c>
      <c r="BL174" s="18" t="s">
        <v>190</v>
      </c>
      <c r="BM174" s="276" t="s">
        <v>816</v>
      </c>
    </row>
    <row r="175" s="2" customFormat="1" ht="16.5" customHeight="1">
      <c r="A175" s="41"/>
      <c r="B175" s="42"/>
      <c r="C175" s="264" t="s">
        <v>80</v>
      </c>
      <c r="D175" s="264" t="s">
        <v>186</v>
      </c>
      <c r="E175" s="265" t="s">
        <v>1578</v>
      </c>
      <c r="F175" s="266" t="s">
        <v>1579</v>
      </c>
      <c r="G175" s="267" t="s">
        <v>1</v>
      </c>
      <c r="H175" s="268">
        <v>1</v>
      </c>
      <c r="I175" s="269"/>
      <c r="J175" s="270">
        <f>ROUND(I175*H175,2)</f>
        <v>0</v>
      </c>
      <c r="K175" s="271"/>
      <c r="L175" s="44"/>
      <c r="M175" s="272" t="s">
        <v>1</v>
      </c>
      <c r="N175" s="273" t="s">
        <v>46</v>
      </c>
      <c r="O175" s="100"/>
      <c r="P175" s="274">
        <f>O175*H175</f>
        <v>0</v>
      </c>
      <c r="Q175" s="274">
        <v>0</v>
      </c>
      <c r="R175" s="274">
        <f>Q175*H175</f>
        <v>0</v>
      </c>
      <c r="S175" s="274">
        <v>0</v>
      </c>
      <c r="T175" s="275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76" t="s">
        <v>190</v>
      </c>
      <c r="AT175" s="276" t="s">
        <v>186</v>
      </c>
      <c r="AU175" s="276" t="s">
        <v>87</v>
      </c>
      <c r="AY175" s="18" t="s">
        <v>183</v>
      </c>
      <c r="BE175" s="161">
        <f>IF(N175="základná",J175,0)</f>
        <v>0</v>
      </c>
      <c r="BF175" s="161">
        <f>IF(N175="znížená",J175,0)</f>
        <v>0</v>
      </c>
      <c r="BG175" s="161">
        <f>IF(N175="zákl. prenesená",J175,0)</f>
        <v>0</v>
      </c>
      <c r="BH175" s="161">
        <f>IF(N175="zníž. prenesená",J175,0)</f>
        <v>0</v>
      </c>
      <c r="BI175" s="161">
        <f>IF(N175="nulová",J175,0)</f>
        <v>0</v>
      </c>
      <c r="BJ175" s="18" t="s">
        <v>92</v>
      </c>
      <c r="BK175" s="161">
        <f>ROUND(I175*H175,2)</f>
        <v>0</v>
      </c>
      <c r="BL175" s="18" t="s">
        <v>190</v>
      </c>
      <c r="BM175" s="276" t="s">
        <v>819</v>
      </c>
    </row>
    <row r="176" s="2" customFormat="1" ht="21.75" customHeight="1">
      <c r="A176" s="41"/>
      <c r="B176" s="42"/>
      <c r="C176" s="264" t="s">
        <v>80</v>
      </c>
      <c r="D176" s="264" t="s">
        <v>186</v>
      </c>
      <c r="E176" s="265" t="s">
        <v>1580</v>
      </c>
      <c r="F176" s="266" t="s">
        <v>1581</v>
      </c>
      <c r="G176" s="267" t="s">
        <v>1</v>
      </c>
      <c r="H176" s="268">
        <v>1</v>
      </c>
      <c r="I176" s="269"/>
      <c r="J176" s="270">
        <f>ROUND(I176*H176,2)</f>
        <v>0</v>
      </c>
      <c r="K176" s="271"/>
      <c r="L176" s="44"/>
      <c r="M176" s="272" t="s">
        <v>1</v>
      </c>
      <c r="N176" s="273" t="s">
        <v>46</v>
      </c>
      <c r="O176" s="100"/>
      <c r="P176" s="274">
        <f>O176*H176</f>
        <v>0</v>
      </c>
      <c r="Q176" s="274">
        <v>0</v>
      </c>
      <c r="R176" s="274">
        <f>Q176*H176</f>
        <v>0</v>
      </c>
      <c r="S176" s="274">
        <v>0</v>
      </c>
      <c r="T176" s="275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76" t="s">
        <v>190</v>
      </c>
      <c r="AT176" s="276" t="s">
        <v>186</v>
      </c>
      <c r="AU176" s="276" t="s">
        <v>87</v>
      </c>
      <c r="AY176" s="18" t="s">
        <v>183</v>
      </c>
      <c r="BE176" s="161">
        <f>IF(N176="základná",J176,0)</f>
        <v>0</v>
      </c>
      <c r="BF176" s="161">
        <f>IF(N176="znížená",J176,0)</f>
        <v>0</v>
      </c>
      <c r="BG176" s="161">
        <f>IF(N176="zákl. prenesená",J176,0)</f>
        <v>0</v>
      </c>
      <c r="BH176" s="161">
        <f>IF(N176="zníž. prenesená",J176,0)</f>
        <v>0</v>
      </c>
      <c r="BI176" s="161">
        <f>IF(N176="nulová",J176,0)</f>
        <v>0</v>
      </c>
      <c r="BJ176" s="18" t="s">
        <v>92</v>
      </c>
      <c r="BK176" s="161">
        <f>ROUND(I176*H176,2)</f>
        <v>0</v>
      </c>
      <c r="BL176" s="18" t="s">
        <v>190</v>
      </c>
      <c r="BM176" s="276" t="s">
        <v>822</v>
      </c>
    </row>
    <row r="177" s="2" customFormat="1" ht="16.5" customHeight="1">
      <c r="A177" s="41"/>
      <c r="B177" s="42"/>
      <c r="C177" s="264" t="s">
        <v>80</v>
      </c>
      <c r="D177" s="264" t="s">
        <v>186</v>
      </c>
      <c r="E177" s="265" t="s">
        <v>1582</v>
      </c>
      <c r="F177" s="266" t="s">
        <v>1583</v>
      </c>
      <c r="G177" s="267" t="s">
        <v>1</v>
      </c>
      <c r="H177" s="268">
        <v>1</v>
      </c>
      <c r="I177" s="269"/>
      <c r="J177" s="270">
        <f>ROUND(I177*H177,2)</f>
        <v>0</v>
      </c>
      <c r="K177" s="271"/>
      <c r="L177" s="44"/>
      <c r="M177" s="272" t="s">
        <v>1</v>
      </c>
      <c r="N177" s="273" t="s">
        <v>46</v>
      </c>
      <c r="O177" s="100"/>
      <c r="P177" s="274">
        <f>O177*H177</f>
        <v>0</v>
      </c>
      <c r="Q177" s="274">
        <v>0</v>
      </c>
      <c r="R177" s="274">
        <f>Q177*H177</f>
        <v>0</v>
      </c>
      <c r="S177" s="274">
        <v>0</v>
      </c>
      <c r="T177" s="275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76" t="s">
        <v>190</v>
      </c>
      <c r="AT177" s="276" t="s">
        <v>186</v>
      </c>
      <c r="AU177" s="276" t="s">
        <v>87</v>
      </c>
      <c r="AY177" s="18" t="s">
        <v>183</v>
      </c>
      <c r="BE177" s="161">
        <f>IF(N177="základná",J177,0)</f>
        <v>0</v>
      </c>
      <c r="BF177" s="161">
        <f>IF(N177="znížená",J177,0)</f>
        <v>0</v>
      </c>
      <c r="BG177" s="161">
        <f>IF(N177="zákl. prenesená",J177,0)</f>
        <v>0</v>
      </c>
      <c r="BH177" s="161">
        <f>IF(N177="zníž. prenesená",J177,0)</f>
        <v>0</v>
      </c>
      <c r="BI177" s="161">
        <f>IF(N177="nulová",J177,0)</f>
        <v>0</v>
      </c>
      <c r="BJ177" s="18" t="s">
        <v>92</v>
      </c>
      <c r="BK177" s="161">
        <f>ROUND(I177*H177,2)</f>
        <v>0</v>
      </c>
      <c r="BL177" s="18" t="s">
        <v>190</v>
      </c>
      <c r="BM177" s="276" t="s">
        <v>825</v>
      </c>
    </row>
    <row r="178" s="2" customFormat="1" ht="49.92" customHeight="1">
      <c r="A178" s="41"/>
      <c r="B178" s="42"/>
      <c r="C178" s="43"/>
      <c r="D178" s="43"/>
      <c r="E178" s="252" t="s">
        <v>433</v>
      </c>
      <c r="F178" s="252" t="s">
        <v>434</v>
      </c>
      <c r="G178" s="43"/>
      <c r="H178" s="43"/>
      <c r="I178" s="43"/>
      <c r="J178" s="228">
        <f>BK178</f>
        <v>0</v>
      </c>
      <c r="K178" s="43"/>
      <c r="L178" s="44"/>
      <c r="M178" s="279"/>
      <c r="N178" s="280"/>
      <c r="O178" s="100"/>
      <c r="P178" s="100"/>
      <c r="Q178" s="100"/>
      <c r="R178" s="100"/>
      <c r="S178" s="100"/>
      <c r="T178" s="101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18" t="s">
        <v>79</v>
      </c>
      <c r="AU178" s="18" t="s">
        <v>80</v>
      </c>
      <c r="AY178" s="18" t="s">
        <v>435</v>
      </c>
      <c r="BK178" s="161">
        <f>SUM(BK179:BK188)</f>
        <v>0</v>
      </c>
    </row>
    <row r="179" s="2" customFormat="1" ht="16.32" customHeight="1">
      <c r="A179" s="41"/>
      <c r="B179" s="42"/>
      <c r="C179" s="304" t="s">
        <v>1</v>
      </c>
      <c r="D179" s="304" t="s">
        <v>186</v>
      </c>
      <c r="E179" s="305" t="s">
        <v>1</v>
      </c>
      <c r="F179" s="306" t="s">
        <v>1</v>
      </c>
      <c r="G179" s="307" t="s">
        <v>1</v>
      </c>
      <c r="H179" s="308"/>
      <c r="I179" s="309"/>
      <c r="J179" s="310">
        <f>BK179</f>
        <v>0</v>
      </c>
      <c r="K179" s="271"/>
      <c r="L179" s="44"/>
      <c r="M179" s="311" t="s">
        <v>1</v>
      </c>
      <c r="N179" s="312" t="s">
        <v>46</v>
      </c>
      <c r="O179" s="100"/>
      <c r="P179" s="100"/>
      <c r="Q179" s="100"/>
      <c r="R179" s="100"/>
      <c r="S179" s="100"/>
      <c r="T179" s="101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18" t="s">
        <v>435</v>
      </c>
      <c r="AU179" s="18" t="s">
        <v>87</v>
      </c>
      <c r="AY179" s="18" t="s">
        <v>435</v>
      </c>
      <c r="BE179" s="161">
        <f>IF(N179="základná",J179,0)</f>
        <v>0</v>
      </c>
      <c r="BF179" s="161">
        <f>IF(N179="znížená",J179,0)</f>
        <v>0</v>
      </c>
      <c r="BG179" s="161">
        <f>IF(N179="zákl. prenesená",J179,0)</f>
        <v>0</v>
      </c>
      <c r="BH179" s="161">
        <f>IF(N179="zníž. prenesená",J179,0)</f>
        <v>0</v>
      </c>
      <c r="BI179" s="161">
        <f>IF(N179="nulová",J179,0)</f>
        <v>0</v>
      </c>
      <c r="BJ179" s="18" t="s">
        <v>92</v>
      </c>
      <c r="BK179" s="161">
        <f>I179*H179</f>
        <v>0</v>
      </c>
    </row>
    <row r="180" s="2" customFormat="1" ht="16.32" customHeight="1">
      <c r="A180" s="41"/>
      <c r="B180" s="42"/>
      <c r="C180" s="304" t="s">
        <v>1</v>
      </c>
      <c r="D180" s="304" t="s">
        <v>186</v>
      </c>
      <c r="E180" s="305" t="s">
        <v>1</v>
      </c>
      <c r="F180" s="306" t="s">
        <v>1</v>
      </c>
      <c r="G180" s="307" t="s">
        <v>1</v>
      </c>
      <c r="H180" s="308"/>
      <c r="I180" s="309"/>
      <c r="J180" s="310">
        <f>BK180</f>
        <v>0</v>
      </c>
      <c r="K180" s="271"/>
      <c r="L180" s="44"/>
      <c r="M180" s="311" t="s">
        <v>1</v>
      </c>
      <c r="N180" s="312" t="s">
        <v>46</v>
      </c>
      <c r="O180" s="100"/>
      <c r="P180" s="100"/>
      <c r="Q180" s="100"/>
      <c r="R180" s="100"/>
      <c r="S180" s="100"/>
      <c r="T180" s="101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18" t="s">
        <v>435</v>
      </c>
      <c r="AU180" s="18" t="s">
        <v>87</v>
      </c>
      <c r="AY180" s="18" t="s">
        <v>435</v>
      </c>
      <c r="BE180" s="161">
        <f>IF(N180="základná",J180,0)</f>
        <v>0</v>
      </c>
      <c r="BF180" s="161">
        <f>IF(N180="znížená",J180,0)</f>
        <v>0</v>
      </c>
      <c r="BG180" s="161">
        <f>IF(N180="zákl. prenesená",J180,0)</f>
        <v>0</v>
      </c>
      <c r="BH180" s="161">
        <f>IF(N180="zníž. prenesená",J180,0)</f>
        <v>0</v>
      </c>
      <c r="BI180" s="161">
        <f>IF(N180="nulová",J180,0)</f>
        <v>0</v>
      </c>
      <c r="BJ180" s="18" t="s">
        <v>92</v>
      </c>
      <c r="BK180" s="161">
        <f>I180*H180</f>
        <v>0</v>
      </c>
    </row>
    <row r="181" s="2" customFormat="1" ht="16.32" customHeight="1">
      <c r="A181" s="41"/>
      <c r="B181" s="42"/>
      <c r="C181" s="304" t="s">
        <v>1</v>
      </c>
      <c r="D181" s="304" t="s">
        <v>186</v>
      </c>
      <c r="E181" s="305" t="s">
        <v>1</v>
      </c>
      <c r="F181" s="306" t="s">
        <v>1</v>
      </c>
      <c r="G181" s="307" t="s">
        <v>1</v>
      </c>
      <c r="H181" s="308"/>
      <c r="I181" s="309"/>
      <c r="J181" s="310">
        <f>BK181</f>
        <v>0</v>
      </c>
      <c r="K181" s="271"/>
      <c r="L181" s="44"/>
      <c r="M181" s="311" t="s">
        <v>1</v>
      </c>
      <c r="N181" s="312" t="s">
        <v>46</v>
      </c>
      <c r="O181" s="100"/>
      <c r="P181" s="100"/>
      <c r="Q181" s="100"/>
      <c r="R181" s="100"/>
      <c r="S181" s="100"/>
      <c r="T181" s="101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18" t="s">
        <v>435</v>
      </c>
      <c r="AU181" s="18" t="s">
        <v>87</v>
      </c>
      <c r="AY181" s="18" t="s">
        <v>435</v>
      </c>
      <c r="BE181" s="161">
        <f>IF(N181="základná",J181,0)</f>
        <v>0</v>
      </c>
      <c r="BF181" s="161">
        <f>IF(N181="znížená",J181,0)</f>
        <v>0</v>
      </c>
      <c r="BG181" s="161">
        <f>IF(N181="zákl. prenesená",J181,0)</f>
        <v>0</v>
      </c>
      <c r="BH181" s="161">
        <f>IF(N181="zníž. prenesená",J181,0)</f>
        <v>0</v>
      </c>
      <c r="BI181" s="161">
        <f>IF(N181="nulová",J181,0)</f>
        <v>0</v>
      </c>
      <c r="BJ181" s="18" t="s">
        <v>92</v>
      </c>
      <c r="BK181" s="161">
        <f>I181*H181</f>
        <v>0</v>
      </c>
    </row>
    <row r="182" s="2" customFormat="1" ht="16.32" customHeight="1">
      <c r="A182" s="41"/>
      <c r="B182" s="42"/>
      <c r="C182" s="304" t="s">
        <v>1</v>
      </c>
      <c r="D182" s="304" t="s">
        <v>186</v>
      </c>
      <c r="E182" s="305" t="s">
        <v>1</v>
      </c>
      <c r="F182" s="306" t="s">
        <v>1</v>
      </c>
      <c r="G182" s="307" t="s">
        <v>1</v>
      </c>
      <c r="H182" s="308"/>
      <c r="I182" s="309"/>
      <c r="J182" s="310">
        <f>BK182</f>
        <v>0</v>
      </c>
      <c r="K182" s="271"/>
      <c r="L182" s="44"/>
      <c r="M182" s="311" t="s">
        <v>1</v>
      </c>
      <c r="N182" s="312" t="s">
        <v>46</v>
      </c>
      <c r="O182" s="100"/>
      <c r="P182" s="100"/>
      <c r="Q182" s="100"/>
      <c r="R182" s="100"/>
      <c r="S182" s="100"/>
      <c r="T182" s="101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18" t="s">
        <v>435</v>
      </c>
      <c r="AU182" s="18" t="s">
        <v>87</v>
      </c>
      <c r="AY182" s="18" t="s">
        <v>435</v>
      </c>
      <c r="BE182" s="161">
        <f>IF(N182="základná",J182,0)</f>
        <v>0</v>
      </c>
      <c r="BF182" s="161">
        <f>IF(N182="znížená",J182,0)</f>
        <v>0</v>
      </c>
      <c r="BG182" s="161">
        <f>IF(N182="zákl. prenesená",J182,0)</f>
        <v>0</v>
      </c>
      <c r="BH182" s="161">
        <f>IF(N182="zníž. prenesená",J182,0)</f>
        <v>0</v>
      </c>
      <c r="BI182" s="161">
        <f>IF(N182="nulová",J182,0)</f>
        <v>0</v>
      </c>
      <c r="BJ182" s="18" t="s">
        <v>92</v>
      </c>
      <c r="BK182" s="161">
        <f>I182*H182</f>
        <v>0</v>
      </c>
    </row>
    <row r="183" s="2" customFormat="1" ht="16.32" customHeight="1">
      <c r="A183" s="41"/>
      <c r="B183" s="42"/>
      <c r="C183" s="304" t="s">
        <v>1</v>
      </c>
      <c r="D183" s="304" t="s">
        <v>186</v>
      </c>
      <c r="E183" s="305" t="s">
        <v>1</v>
      </c>
      <c r="F183" s="306" t="s">
        <v>1</v>
      </c>
      <c r="G183" s="307" t="s">
        <v>1</v>
      </c>
      <c r="H183" s="308"/>
      <c r="I183" s="309"/>
      <c r="J183" s="310">
        <f>BK183</f>
        <v>0</v>
      </c>
      <c r="K183" s="271"/>
      <c r="L183" s="44"/>
      <c r="M183" s="311" t="s">
        <v>1</v>
      </c>
      <c r="N183" s="312" t="s">
        <v>46</v>
      </c>
      <c r="O183" s="100"/>
      <c r="P183" s="100"/>
      <c r="Q183" s="100"/>
      <c r="R183" s="100"/>
      <c r="S183" s="100"/>
      <c r="T183" s="101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18" t="s">
        <v>435</v>
      </c>
      <c r="AU183" s="18" t="s">
        <v>87</v>
      </c>
      <c r="AY183" s="18" t="s">
        <v>435</v>
      </c>
      <c r="BE183" s="161">
        <f>IF(N183="základná",J183,0)</f>
        <v>0</v>
      </c>
      <c r="BF183" s="161">
        <f>IF(N183="znížená",J183,0)</f>
        <v>0</v>
      </c>
      <c r="BG183" s="161">
        <f>IF(N183="zákl. prenesená",J183,0)</f>
        <v>0</v>
      </c>
      <c r="BH183" s="161">
        <f>IF(N183="zníž. prenesená",J183,0)</f>
        <v>0</v>
      </c>
      <c r="BI183" s="161">
        <f>IF(N183="nulová",J183,0)</f>
        <v>0</v>
      </c>
      <c r="BJ183" s="18" t="s">
        <v>92</v>
      </c>
      <c r="BK183" s="161">
        <f>I183*H183</f>
        <v>0</v>
      </c>
    </row>
    <row r="184" s="2" customFormat="1" ht="16.32" customHeight="1">
      <c r="A184" s="41"/>
      <c r="B184" s="42"/>
      <c r="C184" s="304" t="s">
        <v>1</v>
      </c>
      <c r="D184" s="304" t="s">
        <v>186</v>
      </c>
      <c r="E184" s="305" t="s">
        <v>1</v>
      </c>
      <c r="F184" s="306" t="s">
        <v>1</v>
      </c>
      <c r="G184" s="307" t="s">
        <v>1</v>
      </c>
      <c r="H184" s="308"/>
      <c r="I184" s="309"/>
      <c r="J184" s="310">
        <f>BK184</f>
        <v>0</v>
      </c>
      <c r="K184" s="271"/>
      <c r="L184" s="44"/>
      <c r="M184" s="311" t="s">
        <v>1</v>
      </c>
      <c r="N184" s="312" t="s">
        <v>46</v>
      </c>
      <c r="O184" s="100"/>
      <c r="P184" s="100"/>
      <c r="Q184" s="100"/>
      <c r="R184" s="100"/>
      <c r="S184" s="100"/>
      <c r="T184" s="101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18" t="s">
        <v>435</v>
      </c>
      <c r="AU184" s="18" t="s">
        <v>87</v>
      </c>
      <c r="AY184" s="18" t="s">
        <v>435</v>
      </c>
      <c r="BE184" s="161">
        <f>IF(N184="základná",J184,0)</f>
        <v>0</v>
      </c>
      <c r="BF184" s="161">
        <f>IF(N184="znížená",J184,0)</f>
        <v>0</v>
      </c>
      <c r="BG184" s="161">
        <f>IF(N184="zákl. prenesená",J184,0)</f>
        <v>0</v>
      </c>
      <c r="BH184" s="161">
        <f>IF(N184="zníž. prenesená",J184,0)</f>
        <v>0</v>
      </c>
      <c r="BI184" s="161">
        <f>IF(N184="nulová",J184,0)</f>
        <v>0</v>
      </c>
      <c r="BJ184" s="18" t="s">
        <v>92</v>
      </c>
      <c r="BK184" s="161">
        <f>I184*H184</f>
        <v>0</v>
      </c>
    </row>
    <row r="185" s="2" customFormat="1" ht="16.32" customHeight="1">
      <c r="A185" s="41"/>
      <c r="B185" s="42"/>
      <c r="C185" s="304" t="s">
        <v>1</v>
      </c>
      <c r="D185" s="304" t="s">
        <v>186</v>
      </c>
      <c r="E185" s="305" t="s">
        <v>1</v>
      </c>
      <c r="F185" s="306" t="s">
        <v>1</v>
      </c>
      <c r="G185" s="307" t="s">
        <v>1</v>
      </c>
      <c r="H185" s="308"/>
      <c r="I185" s="309"/>
      <c r="J185" s="310">
        <f>BK185</f>
        <v>0</v>
      </c>
      <c r="K185" s="271"/>
      <c r="L185" s="44"/>
      <c r="M185" s="311" t="s">
        <v>1</v>
      </c>
      <c r="N185" s="312" t="s">
        <v>46</v>
      </c>
      <c r="O185" s="100"/>
      <c r="P185" s="100"/>
      <c r="Q185" s="100"/>
      <c r="R185" s="100"/>
      <c r="S185" s="100"/>
      <c r="T185" s="101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18" t="s">
        <v>435</v>
      </c>
      <c r="AU185" s="18" t="s">
        <v>87</v>
      </c>
      <c r="AY185" s="18" t="s">
        <v>435</v>
      </c>
      <c r="BE185" s="161">
        <f>IF(N185="základná",J185,0)</f>
        <v>0</v>
      </c>
      <c r="BF185" s="161">
        <f>IF(N185="znížená",J185,0)</f>
        <v>0</v>
      </c>
      <c r="BG185" s="161">
        <f>IF(N185="zákl. prenesená",J185,0)</f>
        <v>0</v>
      </c>
      <c r="BH185" s="161">
        <f>IF(N185="zníž. prenesená",J185,0)</f>
        <v>0</v>
      </c>
      <c r="BI185" s="161">
        <f>IF(N185="nulová",J185,0)</f>
        <v>0</v>
      </c>
      <c r="BJ185" s="18" t="s">
        <v>92</v>
      </c>
      <c r="BK185" s="161">
        <f>I185*H185</f>
        <v>0</v>
      </c>
    </row>
    <row r="186" s="2" customFormat="1" ht="16.32" customHeight="1">
      <c r="A186" s="41"/>
      <c r="B186" s="42"/>
      <c r="C186" s="304" t="s">
        <v>1</v>
      </c>
      <c r="D186" s="304" t="s">
        <v>186</v>
      </c>
      <c r="E186" s="305" t="s">
        <v>1</v>
      </c>
      <c r="F186" s="306" t="s">
        <v>1</v>
      </c>
      <c r="G186" s="307" t="s">
        <v>1</v>
      </c>
      <c r="H186" s="308"/>
      <c r="I186" s="309"/>
      <c r="J186" s="310">
        <f>BK186</f>
        <v>0</v>
      </c>
      <c r="K186" s="271"/>
      <c r="L186" s="44"/>
      <c r="M186" s="311" t="s">
        <v>1</v>
      </c>
      <c r="N186" s="312" t="s">
        <v>46</v>
      </c>
      <c r="O186" s="100"/>
      <c r="P186" s="100"/>
      <c r="Q186" s="100"/>
      <c r="R186" s="100"/>
      <c r="S186" s="100"/>
      <c r="T186" s="101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18" t="s">
        <v>435</v>
      </c>
      <c r="AU186" s="18" t="s">
        <v>87</v>
      </c>
      <c r="AY186" s="18" t="s">
        <v>435</v>
      </c>
      <c r="BE186" s="161">
        <f>IF(N186="základná",J186,0)</f>
        <v>0</v>
      </c>
      <c r="BF186" s="161">
        <f>IF(N186="znížená",J186,0)</f>
        <v>0</v>
      </c>
      <c r="BG186" s="161">
        <f>IF(N186="zákl. prenesená",J186,0)</f>
        <v>0</v>
      </c>
      <c r="BH186" s="161">
        <f>IF(N186="zníž. prenesená",J186,0)</f>
        <v>0</v>
      </c>
      <c r="BI186" s="161">
        <f>IF(N186="nulová",J186,0)</f>
        <v>0</v>
      </c>
      <c r="BJ186" s="18" t="s">
        <v>92</v>
      </c>
      <c r="BK186" s="161">
        <f>I186*H186</f>
        <v>0</v>
      </c>
    </row>
    <row r="187" s="2" customFormat="1" ht="16.32" customHeight="1">
      <c r="A187" s="41"/>
      <c r="B187" s="42"/>
      <c r="C187" s="304" t="s">
        <v>1</v>
      </c>
      <c r="D187" s="304" t="s">
        <v>186</v>
      </c>
      <c r="E187" s="305" t="s">
        <v>1</v>
      </c>
      <c r="F187" s="306" t="s">
        <v>1</v>
      </c>
      <c r="G187" s="307" t="s">
        <v>1</v>
      </c>
      <c r="H187" s="308"/>
      <c r="I187" s="309"/>
      <c r="J187" s="310">
        <f>BK187</f>
        <v>0</v>
      </c>
      <c r="K187" s="271"/>
      <c r="L187" s="44"/>
      <c r="M187" s="311" t="s">
        <v>1</v>
      </c>
      <c r="N187" s="312" t="s">
        <v>46</v>
      </c>
      <c r="O187" s="100"/>
      <c r="P187" s="100"/>
      <c r="Q187" s="100"/>
      <c r="R187" s="100"/>
      <c r="S187" s="100"/>
      <c r="T187" s="101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18" t="s">
        <v>435</v>
      </c>
      <c r="AU187" s="18" t="s">
        <v>87</v>
      </c>
      <c r="AY187" s="18" t="s">
        <v>435</v>
      </c>
      <c r="BE187" s="161">
        <f>IF(N187="základná",J187,0)</f>
        <v>0</v>
      </c>
      <c r="BF187" s="161">
        <f>IF(N187="znížená",J187,0)</f>
        <v>0</v>
      </c>
      <c r="BG187" s="161">
        <f>IF(N187="zákl. prenesená",J187,0)</f>
        <v>0</v>
      </c>
      <c r="BH187" s="161">
        <f>IF(N187="zníž. prenesená",J187,0)</f>
        <v>0</v>
      </c>
      <c r="BI187" s="161">
        <f>IF(N187="nulová",J187,0)</f>
        <v>0</v>
      </c>
      <c r="BJ187" s="18" t="s">
        <v>92</v>
      </c>
      <c r="BK187" s="161">
        <f>I187*H187</f>
        <v>0</v>
      </c>
    </row>
    <row r="188" s="2" customFormat="1" ht="16.32" customHeight="1">
      <c r="A188" s="41"/>
      <c r="B188" s="42"/>
      <c r="C188" s="304" t="s">
        <v>1</v>
      </c>
      <c r="D188" s="304" t="s">
        <v>186</v>
      </c>
      <c r="E188" s="305" t="s">
        <v>1</v>
      </c>
      <c r="F188" s="306" t="s">
        <v>1</v>
      </c>
      <c r="G188" s="307" t="s">
        <v>1</v>
      </c>
      <c r="H188" s="308"/>
      <c r="I188" s="309"/>
      <c r="J188" s="310">
        <f>BK188</f>
        <v>0</v>
      </c>
      <c r="K188" s="271"/>
      <c r="L188" s="44"/>
      <c r="M188" s="311" t="s">
        <v>1</v>
      </c>
      <c r="N188" s="312" t="s">
        <v>46</v>
      </c>
      <c r="O188" s="313"/>
      <c r="P188" s="313"/>
      <c r="Q188" s="313"/>
      <c r="R188" s="313"/>
      <c r="S188" s="313"/>
      <c r="T188" s="314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18" t="s">
        <v>435</v>
      </c>
      <c r="AU188" s="18" t="s">
        <v>87</v>
      </c>
      <c r="AY188" s="18" t="s">
        <v>435</v>
      </c>
      <c r="BE188" s="161">
        <f>IF(N188="základná",J188,0)</f>
        <v>0</v>
      </c>
      <c r="BF188" s="161">
        <f>IF(N188="znížená",J188,0)</f>
        <v>0</v>
      </c>
      <c r="BG188" s="161">
        <f>IF(N188="zákl. prenesená",J188,0)</f>
        <v>0</v>
      </c>
      <c r="BH188" s="161">
        <f>IF(N188="zníž. prenesená",J188,0)</f>
        <v>0</v>
      </c>
      <c r="BI188" s="161">
        <f>IF(N188="nulová",J188,0)</f>
        <v>0</v>
      </c>
      <c r="BJ188" s="18" t="s">
        <v>92</v>
      </c>
      <c r="BK188" s="161">
        <f>I188*H188</f>
        <v>0</v>
      </c>
    </row>
    <row r="189" s="2" customFormat="1" ht="6.96" customHeight="1">
      <c r="A189" s="41"/>
      <c r="B189" s="75"/>
      <c r="C189" s="76"/>
      <c r="D189" s="76"/>
      <c r="E189" s="76"/>
      <c r="F189" s="76"/>
      <c r="G189" s="76"/>
      <c r="H189" s="76"/>
      <c r="I189" s="76"/>
      <c r="J189" s="76"/>
      <c r="K189" s="76"/>
      <c r="L189" s="44"/>
      <c r="M189" s="41"/>
      <c r="O189" s="41"/>
      <c r="P189" s="41"/>
      <c r="Q189" s="41"/>
      <c r="R189" s="41"/>
      <c r="S189" s="41"/>
      <c r="T189" s="41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</row>
  </sheetData>
  <sheetProtection sheet="1" autoFilter="0" formatColumns="0" formatRows="0" objects="1" scenarios="1" spinCount="100000" saltValue="YNfF+n8+CDgL4pdTli4tdQJhxbusS9t2fnf/TYwgkpNEBcpS9FNFolrcvfpPrcYa4MR4/g5rly4nkoLguU+lLw==" hashValue="rKSyj9B1RXuDGeu4QyBBM5fLvUV5rdji4Aup4WCPillVIhYlHRhcMdBw8UY4wJ9+VYPEVZ57QKRpwteO9sZkQA==" algorithmName="SHA-512" password="C6F9"/>
  <autoFilter ref="C132:K188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05:F105"/>
    <mergeCell ref="D106:F106"/>
    <mergeCell ref="D107:F107"/>
    <mergeCell ref="D108:F108"/>
    <mergeCell ref="D109:F109"/>
    <mergeCell ref="E121:H121"/>
    <mergeCell ref="E123:H123"/>
    <mergeCell ref="E125:H125"/>
    <mergeCell ref="L2:V2"/>
  </mergeCells>
  <dataValidations count="2">
    <dataValidation type="list" allowBlank="1" showInputMessage="1" showErrorMessage="1" error="Povolené sú hodnoty K, M." sqref="D179:D189">
      <formula1>"K, M"</formula1>
    </dataValidation>
    <dataValidation type="list" allowBlank="1" showInputMessage="1" showErrorMessage="1" error="Povolené sú hodnoty základná, znížená, nulová." sqref="N179:N189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125</v>
      </c>
    </row>
    <row r="3" s="1" customFormat="1" ht="6.96" customHeight="1">
      <c r="B3" s="168"/>
      <c r="C3" s="169"/>
      <c r="D3" s="169"/>
      <c r="E3" s="169"/>
      <c r="F3" s="169"/>
      <c r="G3" s="169"/>
      <c r="H3" s="169"/>
      <c r="I3" s="169"/>
      <c r="J3" s="169"/>
      <c r="K3" s="169"/>
      <c r="L3" s="21"/>
      <c r="AT3" s="18" t="s">
        <v>80</v>
      </c>
    </row>
    <row r="4" s="1" customFormat="1" ht="24.96" customHeight="1">
      <c r="B4" s="21"/>
      <c r="D4" s="170" t="s">
        <v>135</v>
      </c>
      <c r="L4" s="21"/>
      <c r="M4" s="171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72" t="s">
        <v>15</v>
      </c>
      <c r="L6" s="21"/>
    </row>
    <row r="7" s="1" customFormat="1" ht="16.5" customHeight="1">
      <c r="B7" s="21"/>
      <c r="E7" s="173" t="str">
        <f>'Rekapitulácia stavby'!K6</f>
        <v>NÚRCH - modernizácia vybraných rehabilitačných priestorov</v>
      </c>
      <c r="F7" s="172"/>
      <c r="G7" s="172"/>
      <c r="H7" s="172"/>
      <c r="L7" s="21"/>
    </row>
    <row r="8" s="1" customFormat="1" ht="12" customHeight="1">
      <c r="B8" s="21"/>
      <c r="D8" s="172" t="s">
        <v>136</v>
      </c>
      <c r="L8" s="21"/>
    </row>
    <row r="9" s="2" customFormat="1" ht="16.5" customHeight="1">
      <c r="A9" s="41"/>
      <c r="B9" s="44"/>
      <c r="C9" s="41"/>
      <c r="D9" s="41"/>
      <c r="E9" s="173" t="s">
        <v>137</v>
      </c>
      <c r="F9" s="41"/>
      <c r="G9" s="41"/>
      <c r="H9" s="41"/>
      <c r="I9" s="41"/>
      <c r="J9" s="41"/>
      <c r="K9" s="41"/>
      <c r="L9" s="72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4"/>
      <c r="C10" s="41"/>
      <c r="D10" s="172" t="s">
        <v>138</v>
      </c>
      <c r="E10" s="41"/>
      <c r="F10" s="41"/>
      <c r="G10" s="41"/>
      <c r="H10" s="41"/>
      <c r="I10" s="41"/>
      <c r="J10" s="41"/>
      <c r="K10" s="41"/>
      <c r="L10" s="72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4"/>
      <c r="C11" s="41"/>
      <c r="D11" s="41"/>
      <c r="E11" s="175" t="s">
        <v>1584</v>
      </c>
      <c r="F11" s="41"/>
      <c r="G11" s="41"/>
      <c r="H11" s="41"/>
      <c r="I11" s="41"/>
      <c r="J11" s="41"/>
      <c r="K11" s="41"/>
      <c r="L11" s="72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4"/>
      <c r="C12" s="41"/>
      <c r="D12" s="41"/>
      <c r="E12" s="41"/>
      <c r="F12" s="41"/>
      <c r="G12" s="41"/>
      <c r="H12" s="41"/>
      <c r="I12" s="41"/>
      <c r="J12" s="41"/>
      <c r="K12" s="41"/>
      <c r="L12" s="72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4"/>
      <c r="C13" s="41"/>
      <c r="D13" s="172" t="s">
        <v>17</v>
      </c>
      <c r="E13" s="41"/>
      <c r="F13" s="150" t="s">
        <v>1</v>
      </c>
      <c r="G13" s="41"/>
      <c r="H13" s="41"/>
      <c r="I13" s="172" t="s">
        <v>18</v>
      </c>
      <c r="J13" s="150" t="s">
        <v>1</v>
      </c>
      <c r="K13" s="41"/>
      <c r="L13" s="72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4"/>
      <c r="C14" s="41"/>
      <c r="D14" s="172" t="s">
        <v>19</v>
      </c>
      <c r="E14" s="41"/>
      <c r="F14" s="150" t="s">
        <v>20</v>
      </c>
      <c r="G14" s="41"/>
      <c r="H14" s="41"/>
      <c r="I14" s="172" t="s">
        <v>21</v>
      </c>
      <c r="J14" s="176" t="str">
        <f>'Rekapitulácia stavby'!AN8</f>
        <v>21. 12. 2022</v>
      </c>
      <c r="K14" s="41"/>
      <c r="L14" s="72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4"/>
      <c r="C15" s="41"/>
      <c r="D15" s="41"/>
      <c r="E15" s="41"/>
      <c r="F15" s="41"/>
      <c r="G15" s="41"/>
      <c r="H15" s="41"/>
      <c r="I15" s="41"/>
      <c r="J15" s="41"/>
      <c r="K15" s="41"/>
      <c r="L15" s="72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4"/>
      <c r="C16" s="41"/>
      <c r="D16" s="172" t="s">
        <v>23</v>
      </c>
      <c r="E16" s="41"/>
      <c r="F16" s="41"/>
      <c r="G16" s="41"/>
      <c r="H16" s="41"/>
      <c r="I16" s="172" t="s">
        <v>24</v>
      </c>
      <c r="J16" s="150" t="s">
        <v>1</v>
      </c>
      <c r="K16" s="41"/>
      <c r="L16" s="72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4"/>
      <c r="C17" s="41"/>
      <c r="D17" s="41"/>
      <c r="E17" s="150" t="s">
        <v>25</v>
      </c>
      <c r="F17" s="41"/>
      <c r="G17" s="41"/>
      <c r="H17" s="41"/>
      <c r="I17" s="172" t="s">
        <v>26</v>
      </c>
      <c r="J17" s="150" t="s">
        <v>1</v>
      </c>
      <c r="K17" s="41"/>
      <c r="L17" s="72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4"/>
      <c r="C18" s="41"/>
      <c r="D18" s="41"/>
      <c r="E18" s="41"/>
      <c r="F18" s="41"/>
      <c r="G18" s="41"/>
      <c r="H18" s="41"/>
      <c r="I18" s="41"/>
      <c r="J18" s="41"/>
      <c r="K18" s="41"/>
      <c r="L18" s="72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4"/>
      <c r="C19" s="41"/>
      <c r="D19" s="172" t="s">
        <v>27</v>
      </c>
      <c r="E19" s="41"/>
      <c r="F19" s="41"/>
      <c r="G19" s="41"/>
      <c r="H19" s="41"/>
      <c r="I19" s="172" t="s">
        <v>24</v>
      </c>
      <c r="J19" s="34" t="str">
        <f>'Rekapitulácia stavby'!AN13</f>
        <v>Vyplň údaj</v>
      </c>
      <c r="K19" s="41"/>
      <c r="L19" s="72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4"/>
      <c r="C20" s="41"/>
      <c r="D20" s="41"/>
      <c r="E20" s="34" t="str">
        <f>'Rekapitulácia stavby'!E14</f>
        <v>Vyplň údaj</v>
      </c>
      <c r="F20" s="150"/>
      <c r="G20" s="150"/>
      <c r="H20" s="150"/>
      <c r="I20" s="172" t="s">
        <v>26</v>
      </c>
      <c r="J20" s="34" t="str">
        <f>'Rekapitulácia stavby'!AN14</f>
        <v>Vyplň údaj</v>
      </c>
      <c r="K20" s="41"/>
      <c r="L20" s="72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4"/>
      <c r="C21" s="41"/>
      <c r="D21" s="41"/>
      <c r="E21" s="41"/>
      <c r="F21" s="41"/>
      <c r="G21" s="41"/>
      <c r="H21" s="41"/>
      <c r="I21" s="41"/>
      <c r="J21" s="41"/>
      <c r="K21" s="41"/>
      <c r="L21" s="72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4"/>
      <c r="C22" s="41"/>
      <c r="D22" s="172" t="s">
        <v>29</v>
      </c>
      <c r="E22" s="41"/>
      <c r="F22" s="41"/>
      <c r="G22" s="41"/>
      <c r="H22" s="41"/>
      <c r="I22" s="172" t="s">
        <v>24</v>
      </c>
      <c r="J22" s="150" t="s">
        <v>30</v>
      </c>
      <c r="K22" s="41"/>
      <c r="L22" s="72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4"/>
      <c r="C23" s="41"/>
      <c r="D23" s="41"/>
      <c r="E23" s="150" t="s">
        <v>31</v>
      </c>
      <c r="F23" s="41"/>
      <c r="G23" s="41"/>
      <c r="H23" s="41"/>
      <c r="I23" s="172" t="s">
        <v>26</v>
      </c>
      <c r="J23" s="150" t="s">
        <v>32</v>
      </c>
      <c r="K23" s="41"/>
      <c r="L23" s="72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4"/>
      <c r="C24" s="41"/>
      <c r="D24" s="41"/>
      <c r="E24" s="41"/>
      <c r="F24" s="41"/>
      <c r="G24" s="41"/>
      <c r="H24" s="41"/>
      <c r="I24" s="41"/>
      <c r="J24" s="41"/>
      <c r="K24" s="41"/>
      <c r="L24" s="72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4"/>
      <c r="C25" s="41"/>
      <c r="D25" s="172" t="s">
        <v>34</v>
      </c>
      <c r="E25" s="41"/>
      <c r="F25" s="41"/>
      <c r="G25" s="41"/>
      <c r="H25" s="41"/>
      <c r="I25" s="172" t="s">
        <v>24</v>
      </c>
      <c r="J25" s="150" t="s">
        <v>1</v>
      </c>
      <c r="K25" s="41"/>
      <c r="L25" s="72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4"/>
      <c r="C26" s="41"/>
      <c r="D26" s="41"/>
      <c r="E26" s="150" t="s">
        <v>736</v>
      </c>
      <c r="F26" s="41"/>
      <c r="G26" s="41"/>
      <c r="H26" s="41"/>
      <c r="I26" s="172" t="s">
        <v>26</v>
      </c>
      <c r="J26" s="150" t="s">
        <v>1</v>
      </c>
      <c r="K26" s="41"/>
      <c r="L26" s="72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4"/>
      <c r="C27" s="41"/>
      <c r="D27" s="41"/>
      <c r="E27" s="41"/>
      <c r="F27" s="41"/>
      <c r="G27" s="41"/>
      <c r="H27" s="41"/>
      <c r="I27" s="41"/>
      <c r="J27" s="41"/>
      <c r="K27" s="41"/>
      <c r="L27" s="72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4"/>
      <c r="C28" s="41"/>
      <c r="D28" s="172" t="s">
        <v>36</v>
      </c>
      <c r="E28" s="41"/>
      <c r="F28" s="41"/>
      <c r="G28" s="41"/>
      <c r="H28" s="41"/>
      <c r="I28" s="41"/>
      <c r="J28" s="41"/>
      <c r="K28" s="41"/>
      <c r="L28" s="72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77"/>
      <c r="B29" s="178"/>
      <c r="C29" s="177"/>
      <c r="D29" s="177"/>
      <c r="E29" s="179" t="s">
        <v>1</v>
      </c>
      <c r="F29" s="179"/>
      <c r="G29" s="179"/>
      <c r="H29" s="179"/>
      <c r="I29" s="177"/>
      <c r="J29" s="177"/>
      <c r="K29" s="177"/>
      <c r="L29" s="180"/>
      <c r="S29" s="177"/>
      <c r="T29" s="177"/>
      <c r="U29" s="177"/>
      <c r="V29" s="177"/>
      <c r="W29" s="177"/>
      <c r="X29" s="177"/>
      <c r="Y29" s="177"/>
      <c r="Z29" s="177"/>
      <c r="AA29" s="177"/>
      <c r="AB29" s="177"/>
      <c r="AC29" s="177"/>
      <c r="AD29" s="177"/>
      <c r="AE29" s="177"/>
    </row>
    <row r="30" s="2" customFormat="1" ht="6.96" customHeight="1">
      <c r="A30" s="41"/>
      <c r="B30" s="44"/>
      <c r="C30" s="41"/>
      <c r="D30" s="41"/>
      <c r="E30" s="41"/>
      <c r="F30" s="41"/>
      <c r="G30" s="41"/>
      <c r="H30" s="41"/>
      <c r="I30" s="41"/>
      <c r="J30" s="41"/>
      <c r="K30" s="41"/>
      <c r="L30" s="72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4"/>
      <c r="C31" s="41"/>
      <c r="D31" s="181"/>
      <c r="E31" s="181"/>
      <c r="F31" s="181"/>
      <c r="G31" s="181"/>
      <c r="H31" s="181"/>
      <c r="I31" s="181"/>
      <c r="J31" s="181"/>
      <c r="K31" s="181"/>
      <c r="L31" s="72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4"/>
      <c r="C32" s="41"/>
      <c r="D32" s="150" t="s">
        <v>142</v>
      </c>
      <c r="E32" s="41"/>
      <c r="F32" s="41"/>
      <c r="G32" s="41"/>
      <c r="H32" s="41"/>
      <c r="I32" s="41"/>
      <c r="J32" s="182">
        <f>J98</f>
        <v>0</v>
      </c>
      <c r="K32" s="41"/>
      <c r="L32" s="72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4"/>
      <c r="C33" s="41"/>
      <c r="D33" s="183" t="s">
        <v>129</v>
      </c>
      <c r="E33" s="41"/>
      <c r="F33" s="41"/>
      <c r="G33" s="41"/>
      <c r="H33" s="41"/>
      <c r="I33" s="41"/>
      <c r="J33" s="182">
        <f>J107</f>
        <v>0</v>
      </c>
      <c r="K33" s="41"/>
      <c r="L33" s="72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4"/>
      <c r="C34" s="41"/>
      <c r="D34" s="184" t="s">
        <v>40</v>
      </c>
      <c r="E34" s="41"/>
      <c r="F34" s="41"/>
      <c r="G34" s="41"/>
      <c r="H34" s="41"/>
      <c r="I34" s="41"/>
      <c r="J34" s="185">
        <f>ROUND(J32 + J33, 2)</f>
        <v>0</v>
      </c>
      <c r="K34" s="41"/>
      <c r="L34" s="72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4"/>
      <c r="C35" s="41"/>
      <c r="D35" s="181"/>
      <c r="E35" s="181"/>
      <c r="F35" s="181"/>
      <c r="G35" s="181"/>
      <c r="H35" s="181"/>
      <c r="I35" s="181"/>
      <c r="J35" s="181"/>
      <c r="K35" s="181"/>
      <c r="L35" s="72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4"/>
      <c r="C36" s="41"/>
      <c r="D36" s="41"/>
      <c r="E36" s="41"/>
      <c r="F36" s="186" t="s">
        <v>42</v>
      </c>
      <c r="G36" s="41"/>
      <c r="H36" s="41"/>
      <c r="I36" s="186" t="s">
        <v>41</v>
      </c>
      <c r="J36" s="186" t="s">
        <v>43</v>
      </c>
      <c r="K36" s="41"/>
      <c r="L36" s="72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4"/>
      <c r="C37" s="41"/>
      <c r="D37" s="174" t="s">
        <v>44</v>
      </c>
      <c r="E37" s="187" t="s">
        <v>45</v>
      </c>
      <c r="F37" s="188">
        <f>ROUND((ROUND((SUM(BE107:BE114) + SUM(BE136:BE169)),  2) + SUM(BE171:BE180)), 2)</f>
        <v>0</v>
      </c>
      <c r="G37" s="189"/>
      <c r="H37" s="189"/>
      <c r="I37" s="190">
        <v>0.20000000000000001</v>
      </c>
      <c r="J37" s="188">
        <f>ROUND((ROUND(((SUM(BE107:BE114) + SUM(BE136:BE169))*I37),  2) + (SUM(BE171:BE180)*I37)), 2)</f>
        <v>0</v>
      </c>
      <c r="K37" s="41"/>
      <c r="L37" s="72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4"/>
      <c r="C38" s="41"/>
      <c r="D38" s="41"/>
      <c r="E38" s="187" t="s">
        <v>46</v>
      </c>
      <c r="F38" s="188">
        <f>ROUND((ROUND((SUM(BF107:BF114) + SUM(BF136:BF169)),  2) + SUM(BF171:BF180)), 2)</f>
        <v>0</v>
      </c>
      <c r="G38" s="189"/>
      <c r="H38" s="189"/>
      <c r="I38" s="190">
        <v>0.20000000000000001</v>
      </c>
      <c r="J38" s="188">
        <f>ROUND((ROUND(((SUM(BF107:BF114) + SUM(BF136:BF169))*I38),  2) + (SUM(BF171:BF180)*I38)), 2)</f>
        <v>0</v>
      </c>
      <c r="K38" s="41"/>
      <c r="L38" s="72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4"/>
      <c r="C39" s="41"/>
      <c r="D39" s="41"/>
      <c r="E39" s="172" t="s">
        <v>47</v>
      </c>
      <c r="F39" s="191">
        <f>ROUND((ROUND((SUM(BG107:BG114) + SUM(BG136:BG169)),  2) + SUM(BG171:BG180)), 2)</f>
        <v>0</v>
      </c>
      <c r="G39" s="41"/>
      <c r="H39" s="41"/>
      <c r="I39" s="192">
        <v>0.20000000000000001</v>
      </c>
      <c r="J39" s="191">
        <f>0</f>
        <v>0</v>
      </c>
      <c r="K39" s="41"/>
      <c r="L39" s="72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4"/>
      <c r="C40" s="41"/>
      <c r="D40" s="41"/>
      <c r="E40" s="172" t="s">
        <v>48</v>
      </c>
      <c r="F40" s="191">
        <f>ROUND((ROUND((SUM(BH107:BH114) + SUM(BH136:BH169)),  2) + SUM(BH171:BH180)), 2)</f>
        <v>0</v>
      </c>
      <c r="G40" s="41"/>
      <c r="H40" s="41"/>
      <c r="I40" s="192">
        <v>0.20000000000000001</v>
      </c>
      <c r="J40" s="191">
        <f>0</f>
        <v>0</v>
      </c>
      <c r="K40" s="41"/>
      <c r="L40" s="72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4"/>
      <c r="C41" s="41"/>
      <c r="D41" s="41"/>
      <c r="E41" s="187" t="s">
        <v>49</v>
      </c>
      <c r="F41" s="188">
        <f>ROUND((ROUND((SUM(BI107:BI114) + SUM(BI136:BI169)),  2) + SUM(BI171:BI180)), 2)</f>
        <v>0</v>
      </c>
      <c r="G41" s="189"/>
      <c r="H41" s="189"/>
      <c r="I41" s="190">
        <v>0</v>
      </c>
      <c r="J41" s="188">
        <f>0</f>
        <v>0</v>
      </c>
      <c r="K41" s="41"/>
      <c r="L41" s="72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4"/>
      <c r="C42" s="41"/>
      <c r="D42" s="41"/>
      <c r="E42" s="41"/>
      <c r="F42" s="41"/>
      <c r="G42" s="41"/>
      <c r="H42" s="41"/>
      <c r="I42" s="41"/>
      <c r="J42" s="41"/>
      <c r="K42" s="41"/>
      <c r="L42" s="72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4"/>
      <c r="C43" s="193"/>
      <c r="D43" s="194" t="s">
        <v>50</v>
      </c>
      <c r="E43" s="195"/>
      <c r="F43" s="195"/>
      <c r="G43" s="196" t="s">
        <v>51</v>
      </c>
      <c r="H43" s="197" t="s">
        <v>52</v>
      </c>
      <c r="I43" s="195"/>
      <c r="J43" s="198">
        <f>SUM(J34:J41)</f>
        <v>0</v>
      </c>
      <c r="K43" s="199"/>
      <c r="L43" s="72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44"/>
      <c r="C44" s="41"/>
      <c r="D44" s="41"/>
      <c r="E44" s="41"/>
      <c r="F44" s="41"/>
      <c r="G44" s="41"/>
      <c r="H44" s="41"/>
      <c r="I44" s="41"/>
      <c r="J44" s="41"/>
      <c r="K44" s="41"/>
      <c r="L44" s="72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2"/>
      <c r="D50" s="200" t="s">
        <v>53</v>
      </c>
      <c r="E50" s="201"/>
      <c r="F50" s="201"/>
      <c r="G50" s="200" t="s">
        <v>54</v>
      </c>
      <c r="H50" s="201"/>
      <c r="I50" s="201"/>
      <c r="J50" s="201"/>
      <c r="K50" s="201"/>
      <c r="L50" s="72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1"/>
      <c r="B61" s="44"/>
      <c r="C61" s="41"/>
      <c r="D61" s="202" t="s">
        <v>55</v>
      </c>
      <c r="E61" s="203"/>
      <c r="F61" s="204" t="s">
        <v>56</v>
      </c>
      <c r="G61" s="202" t="s">
        <v>55</v>
      </c>
      <c r="H61" s="203"/>
      <c r="I61" s="203"/>
      <c r="J61" s="205" t="s">
        <v>56</v>
      </c>
      <c r="K61" s="203"/>
      <c r="L61" s="72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1"/>
      <c r="B65" s="44"/>
      <c r="C65" s="41"/>
      <c r="D65" s="200" t="s">
        <v>57</v>
      </c>
      <c r="E65" s="206"/>
      <c r="F65" s="206"/>
      <c r="G65" s="200" t="s">
        <v>58</v>
      </c>
      <c r="H65" s="206"/>
      <c r="I65" s="206"/>
      <c r="J65" s="206"/>
      <c r="K65" s="206"/>
      <c r="L65" s="72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1"/>
      <c r="B76" s="44"/>
      <c r="C76" s="41"/>
      <c r="D76" s="202" t="s">
        <v>55</v>
      </c>
      <c r="E76" s="203"/>
      <c r="F76" s="204" t="s">
        <v>56</v>
      </c>
      <c r="G76" s="202" t="s">
        <v>55</v>
      </c>
      <c r="H76" s="203"/>
      <c r="I76" s="203"/>
      <c r="J76" s="205" t="s">
        <v>56</v>
      </c>
      <c r="K76" s="203"/>
      <c r="L76" s="72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4.4" customHeight="1">
      <c r="A77" s="41"/>
      <c r="B77" s="207"/>
      <c r="C77" s="208"/>
      <c r="D77" s="208"/>
      <c r="E77" s="208"/>
      <c r="F77" s="208"/>
      <c r="G77" s="208"/>
      <c r="H77" s="208"/>
      <c r="I77" s="208"/>
      <c r="J77" s="208"/>
      <c r="K77" s="208"/>
      <c r="L77" s="72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s="2" customFormat="1" ht="6.96" customHeight="1">
      <c r="A81" s="41"/>
      <c r="B81" s="209"/>
      <c r="C81" s="210"/>
      <c r="D81" s="210"/>
      <c r="E81" s="210"/>
      <c r="F81" s="210"/>
      <c r="G81" s="210"/>
      <c r="H81" s="210"/>
      <c r="I81" s="210"/>
      <c r="J81" s="210"/>
      <c r="K81" s="210"/>
      <c r="L81" s="72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4.96" customHeight="1">
      <c r="A82" s="41"/>
      <c r="B82" s="42"/>
      <c r="C82" s="24" t="s">
        <v>143</v>
      </c>
      <c r="D82" s="43"/>
      <c r="E82" s="43"/>
      <c r="F82" s="43"/>
      <c r="G82" s="43"/>
      <c r="H82" s="43"/>
      <c r="I82" s="43"/>
      <c r="J82" s="43"/>
      <c r="K82" s="43"/>
      <c r="L82" s="72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72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3" t="s">
        <v>15</v>
      </c>
      <c r="D84" s="43"/>
      <c r="E84" s="43"/>
      <c r="F84" s="43"/>
      <c r="G84" s="43"/>
      <c r="H84" s="43"/>
      <c r="I84" s="43"/>
      <c r="J84" s="43"/>
      <c r="K84" s="43"/>
      <c r="L84" s="72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211" t="str">
        <f>E7</f>
        <v>NÚRCH - modernizácia vybraných rehabilitačných priestorov</v>
      </c>
      <c r="F85" s="33"/>
      <c r="G85" s="33"/>
      <c r="H85" s="33"/>
      <c r="I85" s="43"/>
      <c r="J85" s="43"/>
      <c r="K85" s="43"/>
      <c r="L85" s="72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" customFormat="1" ht="12" customHeight="1">
      <c r="B86" s="22"/>
      <c r="C86" s="33" t="s">
        <v>136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41"/>
      <c r="B87" s="42"/>
      <c r="C87" s="43"/>
      <c r="D87" s="43"/>
      <c r="E87" s="211" t="s">
        <v>137</v>
      </c>
      <c r="F87" s="43"/>
      <c r="G87" s="43"/>
      <c r="H87" s="43"/>
      <c r="I87" s="43"/>
      <c r="J87" s="43"/>
      <c r="K87" s="43"/>
      <c r="L87" s="72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3" t="s">
        <v>138</v>
      </c>
      <c r="D88" s="43"/>
      <c r="E88" s="43"/>
      <c r="F88" s="43"/>
      <c r="G88" s="43"/>
      <c r="H88" s="43"/>
      <c r="I88" s="43"/>
      <c r="J88" s="43"/>
      <c r="K88" s="43"/>
      <c r="L88" s="72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6.5" customHeight="1">
      <c r="A89" s="41"/>
      <c r="B89" s="42"/>
      <c r="C89" s="43"/>
      <c r="D89" s="43"/>
      <c r="E89" s="85" t="str">
        <f>E11</f>
        <v>02-h - Chladenie</v>
      </c>
      <c r="F89" s="43"/>
      <c r="G89" s="43"/>
      <c r="H89" s="43"/>
      <c r="I89" s="43"/>
      <c r="J89" s="43"/>
      <c r="K89" s="43"/>
      <c r="L89" s="72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72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2" customHeight="1">
      <c r="A91" s="41"/>
      <c r="B91" s="42"/>
      <c r="C91" s="33" t="s">
        <v>19</v>
      </c>
      <c r="D91" s="43"/>
      <c r="E91" s="43"/>
      <c r="F91" s="28" t="str">
        <f>F14</f>
        <v>Piešťany, Nábrežie Ivana Krasku, p.č: 5825/2</v>
      </c>
      <c r="G91" s="43"/>
      <c r="H91" s="43"/>
      <c r="I91" s="33" t="s">
        <v>21</v>
      </c>
      <c r="J91" s="88" t="str">
        <f>IF(J14="","",J14)</f>
        <v>21. 12. 2022</v>
      </c>
      <c r="K91" s="43"/>
      <c r="L91" s="72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72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5.15" customHeight="1">
      <c r="A93" s="41"/>
      <c r="B93" s="42"/>
      <c r="C93" s="33" t="s">
        <v>23</v>
      </c>
      <c r="D93" s="43"/>
      <c r="E93" s="43"/>
      <c r="F93" s="28" t="str">
        <f>E17</f>
        <v>NURCH Piešťany, Nábr. I. Krasku 4, 921 12 Piešťany</v>
      </c>
      <c r="G93" s="43"/>
      <c r="H93" s="43"/>
      <c r="I93" s="33" t="s">
        <v>29</v>
      </c>
      <c r="J93" s="37" t="str">
        <f>E23</f>
        <v>Portik spol. s r.o.</v>
      </c>
      <c r="K93" s="43"/>
      <c r="L93" s="72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5.15" customHeight="1">
      <c r="A94" s="41"/>
      <c r="B94" s="42"/>
      <c r="C94" s="33" t="s">
        <v>27</v>
      </c>
      <c r="D94" s="43"/>
      <c r="E94" s="43"/>
      <c r="F94" s="28" t="str">
        <f>IF(E20="","",E20)</f>
        <v>Vyplň údaj</v>
      </c>
      <c r="G94" s="43"/>
      <c r="H94" s="43"/>
      <c r="I94" s="33" t="s">
        <v>34</v>
      </c>
      <c r="J94" s="37" t="str">
        <f>E26</f>
        <v>-</v>
      </c>
      <c r="K94" s="43"/>
      <c r="L94" s="72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0.32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72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29.28" customHeight="1">
      <c r="A96" s="41"/>
      <c r="B96" s="42"/>
      <c r="C96" s="213" t="s">
        <v>144</v>
      </c>
      <c r="D96" s="166"/>
      <c r="E96" s="166"/>
      <c r="F96" s="166"/>
      <c r="G96" s="166"/>
      <c r="H96" s="166"/>
      <c r="I96" s="166"/>
      <c r="J96" s="214" t="s">
        <v>145</v>
      </c>
      <c r="K96" s="166"/>
      <c r="L96" s="72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0.32" customHeight="1">
      <c r="A97" s="41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72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22.8" customHeight="1">
      <c r="A98" s="41"/>
      <c r="B98" s="42"/>
      <c r="C98" s="215" t="s">
        <v>146</v>
      </c>
      <c r="D98" s="43"/>
      <c r="E98" s="43"/>
      <c r="F98" s="43"/>
      <c r="G98" s="43"/>
      <c r="H98" s="43"/>
      <c r="I98" s="43"/>
      <c r="J98" s="119">
        <f>J136</f>
        <v>0</v>
      </c>
      <c r="K98" s="43"/>
      <c r="L98" s="72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U98" s="18" t="s">
        <v>147</v>
      </c>
    </row>
    <row r="99" s="9" customFormat="1" ht="24.96" customHeight="1">
      <c r="A99" s="9"/>
      <c r="B99" s="216"/>
      <c r="C99" s="217"/>
      <c r="D99" s="218" t="s">
        <v>1585</v>
      </c>
      <c r="E99" s="219"/>
      <c r="F99" s="219"/>
      <c r="G99" s="219"/>
      <c r="H99" s="219"/>
      <c r="I99" s="219"/>
      <c r="J99" s="220">
        <f>J137</f>
        <v>0</v>
      </c>
      <c r="K99" s="217"/>
      <c r="L99" s="22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22"/>
      <c r="C100" s="141"/>
      <c r="D100" s="223" t="s">
        <v>1586</v>
      </c>
      <c r="E100" s="224"/>
      <c r="F100" s="224"/>
      <c r="G100" s="224"/>
      <c r="H100" s="224"/>
      <c r="I100" s="224"/>
      <c r="J100" s="225">
        <f>J138</f>
        <v>0</v>
      </c>
      <c r="K100" s="141"/>
      <c r="L100" s="22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22"/>
      <c r="C101" s="141"/>
      <c r="D101" s="223" t="s">
        <v>1587</v>
      </c>
      <c r="E101" s="224"/>
      <c r="F101" s="224"/>
      <c r="G101" s="224"/>
      <c r="H101" s="224"/>
      <c r="I101" s="224"/>
      <c r="J101" s="225">
        <f>J141</f>
        <v>0</v>
      </c>
      <c r="K101" s="141"/>
      <c r="L101" s="22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22"/>
      <c r="C102" s="141"/>
      <c r="D102" s="223" t="s">
        <v>1588</v>
      </c>
      <c r="E102" s="224"/>
      <c r="F102" s="224"/>
      <c r="G102" s="224"/>
      <c r="H102" s="224"/>
      <c r="I102" s="224"/>
      <c r="J102" s="225">
        <f>J156</f>
        <v>0</v>
      </c>
      <c r="K102" s="141"/>
      <c r="L102" s="22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22"/>
      <c r="C103" s="141"/>
      <c r="D103" s="223" t="s">
        <v>1589</v>
      </c>
      <c r="E103" s="224"/>
      <c r="F103" s="224"/>
      <c r="G103" s="224"/>
      <c r="H103" s="224"/>
      <c r="I103" s="224"/>
      <c r="J103" s="225">
        <f>J160</f>
        <v>0</v>
      </c>
      <c r="K103" s="141"/>
      <c r="L103" s="22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1.84" customHeight="1">
      <c r="A104" s="9"/>
      <c r="B104" s="216"/>
      <c r="C104" s="217"/>
      <c r="D104" s="227" t="s">
        <v>159</v>
      </c>
      <c r="E104" s="217"/>
      <c r="F104" s="217"/>
      <c r="G104" s="217"/>
      <c r="H104" s="217"/>
      <c r="I104" s="217"/>
      <c r="J104" s="228">
        <f>J170</f>
        <v>0</v>
      </c>
      <c r="K104" s="217"/>
      <c r="L104" s="22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41"/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72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</row>
    <row r="106" s="2" customFormat="1" ht="6.96" customHeight="1">
      <c r="A106" s="41"/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72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</row>
    <row r="107" s="2" customFormat="1" ht="29.28" customHeight="1">
      <c r="A107" s="41"/>
      <c r="B107" s="42"/>
      <c r="C107" s="215" t="s">
        <v>160</v>
      </c>
      <c r="D107" s="43"/>
      <c r="E107" s="43"/>
      <c r="F107" s="43"/>
      <c r="G107" s="43"/>
      <c r="H107" s="43"/>
      <c r="I107" s="43"/>
      <c r="J107" s="229">
        <f>ROUND(J108 + J109 + J110 + J111 + J112 + J113,2)</f>
        <v>0</v>
      </c>
      <c r="K107" s="43"/>
      <c r="L107" s="72"/>
      <c r="N107" s="230" t="s">
        <v>44</v>
      </c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</row>
    <row r="108" s="2" customFormat="1" ht="18" customHeight="1">
      <c r="A108" s="41"/>
      <c r="B108" s="42"/>
      <c r="C108" s="43"/>
      <c r="D108" s="162" t="s">
        <v>161</v>
      </c>
      <c r="E108" s="157"/>
      <c r="F108" s="157"/>
      <c r="G108" s="43"/>
      <c r="H108" s="43"/>
      <c r="I108" s="43"/>
      <c r="J108" s="158">
        <v>0</v>
      </c>
      <c r="K108" s="43"/>
      <c r="L108" s="231"/>
      <c r="M108" s="232"/>
      <c r="N108" s="233" t="s">
        <v>46</v>
      </c>
      <c r="O108" s="232"/>
      <c r="P108" s="232"/>
      <c r="Q108" s="232"/>
      <c r="R108" s="232"/>
      <c r="S108" s="234"/>
      <c r="T108" s="234"/>
      <c r="U108" s="234"/>
      <c r="V108" s="234"/>
      <c r="W108" s="234"/>
      <c r="X108" s="234"/>
      <c r="Y108" s="234"/>
      <c r="Z108" s="234"/>
      <c r="AA108" s="234"/>
      <c r="AB108" s="234"/>
      <c r="AC108" s="234"/>
      <c r="AD108" s="234"/>
      <c r="AE108" s="234"/>
      <c r="AF108" s="232"/>
      <c r="AG108" s="232"/>
      <c r="AH108" s="232"/>
      <c r="AI108" s="232"/>
      <c r="AJ108" s="232"/>
      <c r="AK108" s="232"/>
      <c r="AL108" s="232"/>
      <c r="AM108" s="232"/>
      <c r="AN108" s="232"/>
      <c r="AO108" s="232"/>
      <c r="AP108" s="232"/>
      <c r="AQ108" s="232"/>
      <c r="AR108" s="232"/>
      <c r="AS108" s="232"/>
      <c r="AT108" s="232"/>
      <c r="AU108" s="232"/>
      <c r="AV108" s="232"/>
      <c r="AW108" s="232"/>
      <c r="AX108" s="232"/>
      <c r="AY108" s="235" t="s">
        <v>162</v>
      </c>
      <c r="AZ108" s="232"/>
      <c r="BA108" s="232"/>
      <c r="BB108" s="232"/>
      <c r="BC108" s="232"/>
      <c r="BD108" s="232"/>
      <c r="BE108" s="236">
        <f>IF(N108="základná",J108,0)</f>
        <v>0</v>
      </c>
      <c r="BF108" s="236">
        <f>IF(N108="znížená",J108,0)</f>
        <v>0</v>
      </c>
      <c r="BG108" s="236">
        <f>IF(N108="zákl. prenesená",J108,0)</f>
        <v>0</v>
      </c>
      <c r="BH108" s="236">
        <f>IF(N108="zníž. prenesená",J108,0)</f>
        <v>0</v>
      </c>
      <c r="BI108" s="236">
        <f>IF(N108="nulová",J108,0)</f>
        <v>0</v>
      </c>
      <c r="BJ108" s="235" t="s">
        <v>92</v>
      </c>
      <c r="BK108" s="232"/>
      <c r="BL108" s="232"/>
      <c r="BM108" s="232"/>
    </row>
    <row r="109" s="2" customFormat="1" ht="18" customHeight="1">
      <c r="A109" s="41"/>
      <c r="B109" s="42"/>
      <c r="C109" s="43"/>
      <c r="D109" s="162" t="s">
        <v>163</v>
      </c>
      <c r="E109" s="157"/>
      <c r="F109" s="157"/>
      <c r="G109" s="43"/>
      <c r="H109" s="43"/>
      <c r="I109" s="43"/>
      <c r="J109" s="158">
        <v>0</v>
      </c>
      <c r="K109" s="43"/>
      <c r="L109" s="231"/>
      <c r="M109" s="232"/>
      <c r="N109" s="233" t="s">
        <v>46</v>
      </c>
      <c r="O109" s="232"/>
      <c r="P109" s="232"/>
      <c r="Q109" s="232"/>
      <c r="R109" s="232"/>
      <c r="S109" s="234"/>
      <c r="T109" s="234"/>
      <c r="U109" s="234"/>
      <c r="V109" s="234"/>
      <c r="W109" s="234"/>
      <c r="X109" s="234"/>
      <c r="Y109" s="234"/>
      <c r="Z109" s="234"/>
      <c r="AA109" s="234"/>
      <c r="AB109" s="234"/>
      <c r="AC109" s="234"/>
      <c r="AD109" s="234"/>
      <c r="AE109" s="234"/>
      <c r="AF109" s="232"/>
      <c r="AG109" s="232"/>
      <c r="AH109" s="232"/>
      <c r="AI109" s="232"/>
      <c r="AJ109" s="232"/>
      <c r="AK109" s="232"/>
      <c r="AL109" s="232"/>
      <c r="AM109" s="232"/>
      <c r="AN109" s="232"/>
      <c r="AO109" s="232"/>
      <c r="AP109" s="232"/>
      <c r="AQ109" s="232"/>
      <c r="AR109" s="232"/>
      <c r="AS109" s="232"/>
      <c r="AT109" s="232"/>
      <c r="AU109" s="232"/>
      <c r="AV109" s="232"/>
      <c r="AW109" s="232"/>
      <c r="AX109" s="232"/>
      <c r="AY109" s="235" t="s">
        <v>162</v>
      </c>
      <c r="AZ109" s="232"/>
      <c r="BA109" s="232"/>
      <c r="BB109" s="232"/>
      <c r="BC109" s="232"/>
      <c r="BD109" s="232"/>
      <c r="BE109" s="236">
        <f>IF(N109="základná",J109,0)</f>
        <v>0</v>
      </c>
      <c r="BF109" s="236">
        <f>IF(N109="znížená",J109,0)</f>
        <v>0</v>
      </c>
      <c r="BG109" s="236">
        <f>IF(N109="zákl. prenesená",J109,0)</f>
        <v>0</v>
      </c>
      <c r="BH109" s="236">
        <f>IF(N109="zníž. prenesená",J109,0)</f>
        <v>0</v>
      </c>
      <c r="BI109" s="236">
        <f>IF(N109="nulová",J109,0)</f>
        <v>0</v>
      </c>
      <c r="BJ109" s="235" t="s">
        <v>92</v>
      </c>
      <c r="BK109" s="232"/>
      <c r="BL109" s="232"/>
      <c r="BM109" s="232"/>
    </row>
    <row r="110" s="2" customFormat="1" ht="18" customHeight="1">
      <c r="A110" s="41"/>
      <c r="B110" s="42"/>
      <c r="C110" s="43"/>
      <c r="D110" s="162" t="s">
        <v>164</v>
      </c>
      <c r="E110" s="157"/>
      <c r="F110" s="157"/>
      <c r="G110" s="43"/>
      <c r="H110" s="43"/>
      <c r="I110" s="43"/>
      <c r="J110" s="158">
        <v>0</v>
      </c>
      <c r="K110" s="43"/>
      <c r="L110" s="231"/>
      <c r="M110" s="232"/>
      <c r="N110" s="233" t="s">
        <v>46</v>
      </c>
      <c r="O110" s="232"/>
      <c r="P110" s="232"/>
      <c r="Q110" s="232"/>
      <c r="R110" s="232"/>
      <c r="S110" s="234"/>
      <c r="T110" s="234"/>
      <c r="U110" s="234"/>
      <c r="V110" s="234"/>
      <c r="W110" s="234"/>
      <c r="X110" s="234"/>
      <c r="Y110" s="234"/>
      <c r="Z110" s="234"/>
      <c r="AA110" s="234"/>
      <c r="AB110" s="234"/>
      <c r="AC110" s="234"/>
      <c r="AD110" s="234"/>
      <c r="AE110" s="234"/>
      <c r="AF110" s="232"/>
      <c r="AG110" s="232"/>
      <c r="AH110" s="232"/>
      <c r="AI110" s="232"/>
      <c r="AJ110" s="232"/>
      <c r="AK110" s="232"/>
      <c r="AL110" s="232"/>
      <c r="AM110" s="232"/>
      <c r="AN110" s="232"/>
      <c r="AO110" s="232"/>
      <c r="AP110" s="232"/>
      <c r="AQ110" s="232"/>
      <c r="AR110" s="232"/>
      <c r="AS110" s="232"/>
      <c r="AT110" s="232"/>
      <c r="AU110" s="232"/>
      <c r="AV110" s="232"/>
      <c r="AW110" s="232"/>
      <c r="AX110" s="232"/>
      <c r="AY110" s="235" t="s">
        <v>162</v>
      </c>
      <c r="AZ110" s="232"/>
      <c r="BA110" s="232"/>
      <c r="BB110" s="232"/>
      <c r="BC110" s="232"/>
      <c r="BD110" s="232"/>
      <c r="BE110" s="236">
        <f>IF(N110="základná",J110,0)</f>
        <v>0</v>
      </c>
      <c r="BF110" s="236">
        <f>IF(N110="znížená",J110,0)</f>
        <v>0</v>
      </c>
      <c r="BG110" s="236">
        <f>IF(N110="zákl. prenesená",J110,0)</f>
        <v>0</v>
      </c>
      <c r="BH110" s="236">
        <f>IF(N110="zníž. prenesená",J110,0)</f>
        <v>0</v>
      </c>
      <c r="BI110" s="236">
        <f>IF(N110="nulová",J110,0)</f>
        <v>0</v>
      </c>
      <c r="BJ110" s="235" t="s">
        <v>92</v>
      </c>
      <c r="BK110" s="232"/>
      <c r="BL110" s="232"/>
      <c r="BM110" s="232"/>
    </row>
    <row r="111" s="2" customFormat="1" ht="18" customHeight="1">
      <c r="A111" s="41"/>
      <c r="B111" s="42"/>
      <c r="C111" s="43"/>
      <c r="D111" s="162" t="s">
        <v>165</v>
      </c>
      <c r="E111" s="157"/>
      <c r="F111" s="157"/>
      <c r="G111" s="43"/>
      <c r="H111" s="43"/>
      <c r="I111" s="43"/>
      <c r="J111" s="158">
        <v>0</v>
      </c>
      <c r="K111" s="43"/>
      <c r="L111" s="231"/>
      <c r="M111" s="232"/>
      <c r="N111" s="233" t="s">
        <v>46</v>
      </c>
      <c r="O111" s="232"/>
      <c r="P111" s="232"/>
      <c r="Q111" s="232"/>
      <c r="R111" s="232"/>
      <c r="S111" s="234"/>
      <c r="T111" s="234"/>
      <c r="U111" s="234"/>
      <c r="V111" s="234"/>
      <c r="W111" s="234"/>
      <c r="X111" s="234"/>
      <c r="Y111" s="234"/>
      <c r="Z111" s="234"/>
      <c r="AA111" s="234"/>
      <c r="AB111" s="234"/>
      <c r="AC111" s="234"/>
      <c r="AD111" s="234"/>
      <c r="AE111" s="234"/>
      <c r="AF111" s="232"/>
      <c r="AG111" s="232"/>
      <c r="AH111" s="232"/>
      <c r="AI111" s="232"/>
      <c r="AJ111" s="232"/>
      <c r="AK111" s="232"/>
      <c r="AL111" s="232"/>
      <c r="AM111" s="232"/>
      <c r="AN111" s="232"/>
      <c r="AO111" s="232"/>
      <c r="AP111" s="232"/>
      <c r="AQ111" s="232"/>
      <c r="AR111" s="232"/>
      <c r="AS111" s="232"/>
      <c r="AT111" s="232"/>
      <c r="AU111" s="232"/>
      <c r="AV111" s="232"/>
      <c r="AW111" s="232"/>
      <c r="AX111" s="232"/>
      <c r="AY111" s="235" t="s">
        <v>162</v>
      </c>
      <c r="AZ111" s="232"/>
      <c r="BA111" s="232"/>
      <c r="BB111" s="232"/>
      <c r="BC111" s="232"/>
      <c r="BD111" s="232"/>
      <c r="BE111" s="236">
        <f>IF(N111="základná",J111,0)</f>
        <v>0</v>
      </c>
      <c r="BF111" s="236">
        <f>IF(N111="znížená",J111,0)</f>
        <v>0</v>
      </c>
      <c r="BG111" s="236">
        <f>IF(N111="zákl. prenesená",J111,0)</f>
        <v>0</v>
      </c>
      <c r="BH111" s="236">
        <f>IF(N111="zníž. prenesená",J111,0)</f>
        <v>0</v>
      </c>
      <c r="BI111" s="236">
        <f>IF(N111="nulová",J111,0)</f>
        <v>0</v>
      </c>
      <c r="BJ111" s="235" t="s">
        <v>92</v>
      </c>
      <c r="BK111" s="232"/>
      <c r="BL111" s="232"/>
      <c r="BM111" s="232"/>
    </row>
    <row r="112" s="2" customFormat="1" ht="18" customHeight="1">
      <c r="A112" s="41"/>
      <c r="B112" s="42"/>
      <c r="C112" s="43"/>
      <c r="D112" s="162" t="s">
        <v>166</v>
      </c>
      <c r="E112" s="157"/>
      <c r="F112" s="157"/>
      <c r="G112" s="43"/>
      <c r="H112" s="43"/>
      <c r="I112" s="43"/>
      <c r="J112" s="158">
        <v>0</v>
      </c>
      <c r="K112" s="43"/>
      <c r="L112" s="231"/>
      <c r="M112" s="232"/>
      <c r="N112" s="233" t="s">
        <v>46</v>
      </c>
      <c r="O112" s="232"/>
      <c r="P112" s="232"/>
      <c r="Q112" s="232"/>
      <c r="R112" s="232"/>
      <c r="S112" s="234"/>
      <c r="T112" s="234"/>
      <c r="U112" s="234"/>
      <c r="V112" s="234"/>
      <c r="W112" s="234"/>
      <c r="X112" s="234"/>
      <c r="Y112" s="234"/>
      <c r="Z112" s="234"/>
      <c r="AA112" s="234"/>
      <c r="AB112" s="234"/>
      <c r="AC112" s="234"/>
      <c r="AD112" s="234"/>
      <c r="AE112" s="234"/>
      <c r="AF112" s="232"/>
      <c r="AG112" s="232"/>
      <c r="AH112" s="232"/>
      <c r="AI112" s="232"/>
      <c r="AJ112" s="232"/>
      <c r="AK112" s="232"/>
      <c r="AL112" s="232"/>
      <c r="AM112" s="232"/>
      <c r="AN112" s="232"/>
      <c r="AO112" s="232"/>
      <c r="AP112" s="232"/>
      <c r="AQ112" s="232"/>
      <c r="AR112" s="232"/>
      <c r="AS112" s="232"/>
      <c r="AT112" s="232"/>
      <c r="AU112" s="232"/>
      <c r="AV112" s="232"/>
      <c r="AW112" s="232"/>
      <c r="AX112" s="232"/>
      <c r="AY112" s="235" t="s">
        <v>162</v>
      </c>
      <c r="AZ112" s="232"/>
      <c r="BA112" s="232"/>
      <c r="BB112" s="232"/>
      <c r="BC112" s="232"/>
      <c r="BD112" s="232"/>
      <c r="BE112" s="236">
        <f>IF(N112="základná",J112,0)</f>
        <v>0</v>
      </c>
      <c r="BF112" s="236">
        <f>IF(N112="znížená",J112,0)</f>
        <v>0</v>
      </c>
      <c r="BG112" s="236">
        <f>IF(N112="zákl. prenesená",J112,0)</f>
        <v>0</v>
      </c>
      <c r="BH112" s="236">
        <f>IF(N112="zníž. prenesená",J112,0)</f>
        <v>0</v>
      </c>
      <c r="BI112" s="236">
        <f>IF(N112="nulová",J112,0)</f>
        <v>0</v>
      </c>
      <c r="BJ112" s="235" t="s">
        <v>92</v>
      </c>
      <c r="BK112" s="232"/>
      <c r="BL112" s="232"/>
      <c r="BM112" s="232"/>
    </row>
    <row r="113" s="2" customFormat="1" ht="18" customHeight="1">
      <c r="A113" s="41"/>
      <c r="B113" s="42"/>
      <c r="C113" s="43"/>
      <c r="D113" s="157" t="s">
        <v>167</v>
      </c>
      <c r="E113" s="43"/>
      <c r="F113" s="43"/>
      <c r="G113" s="43"/>
      <c r="H113" s="43"/>
      <c r="I113" s="43"/>
      <c r="J113" s="158">
        <f>ROUND(J32*T113,2)</f>
        <v>0</v>
      </c>
      <c r="K113" s="43"/>
      <c r="L113" s="231"/>
      <c r="M113" s="232"/>
      <c r="N113" s="233" t="s">
        <v>46</v>
      </c>
      <c r="O113" s="232"/>
      <c r="P113" s="232"/>
      <c r="Q113" s="232"/>
      <c r="R113" s="232"/>
      <c r="S113" s="234"/>
      <c r="T113" s="234"/>
      <c r="U113" s="234"/>
      <c r="V113" s="234"/>
      <c r="W113" s="234"/>
      <c r="X113" s="234"/>
      <c r="Y113" s="234"/>
      <c r="Z113" s="234"/>
      <c r="AA113" s="234"/>
      <c r="AB113" s="234"/>
      <c r="AC113" s="234"/>
      <c r="AD113" s="234"/>
      <c r="AE113" s="234"/>
      <c r="AF113" s="232"/>
      <c r="AG113" s="232"/>
      <c r="AH113" s="232"/>
      <c r="AI113" s="232"/>
      <c r="AJ113" s="232"/>
      <c r="AK113" s="232"/>
      <c r="AL113" s="232"/>
      <c r="AM113" s="232"/>
      <c r="AN113" s="232"/>
      <c r="AO113" s="232"/>
      <c r="AP113" s="232"/>
      <c r="AQ113" s="232"/>
      <c r="AR113" s="232"/>
      <c r="AS113" s="232"/>
      <c r="AT113" s="232"/>
      <c r="AU113" s="232"/>
      <c r="AV113" s="232"/>
      <c r="AW113" s="232"/>
      <c r="AX113" s="232"/>
      <c r="AY113" s="235" t="s">
        <v>168</v>
      </c>
      <c r="AZ113" s="232"/>
      <c r="BA113" s="232"/>
      <c r="BB113" s="232"/>
      <c r="BC113" s="232"/>
      <c r="BD113" s="232"/>
      <c r="BE113" s="236">
        <f>IF(N113="základná",J113,0)</f>
        <v>0</v>
      </c>
      <c r="BF113" s="236">
        <f>IF(N113="znížená",J113,0)</f>
        <v>0</v>
      </c>
      <c r="BG113" s="236">
        <f>IF(N113="zákl. prenesená",J113,0)</f>
        <v>0</v>
      </c>
      <c r="BH113" s="236">
        <f>IF(N113="zníž. prenesená",J113,0)</f>
        <v>0</v>
      </c>
      <c r="BI113" s="236">
        <f>IF(N113="nulová",J113,0)</f>
        <v>0</v>
      </c>
      <c r="BJ113" s="235" t="s">
        <v>92</v>
      </c>
      <c r="BK113" s="232"/>
      <c r="BL113" s="232"/>
      <c r="BM113" s="232"/>
    </row>
    <row r="114" s="2" customFormat="1">
      <c r="A114" s="41"/>
      <c r="B114" s="42"/>
      <c r="C114" s="43"/>
      <c r="D114" s="43"/>
      <c r="E114" s="43"/>
      <c r="F114" s="43"/>
      <c r="G114" s="43"/>
      <c r="H114" s="43"/>
      <c r="I114" s="43"/>
      <c r="J114" s="43"/>
      <c r="K114" s="43"/>
      <c r="L114" s="72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</row>
    <row r="115" s="2" customFormat="1" ht="29.28" customHeight="1">
      <c r="A115" s="41"/>
      <c r="B115" s="42"/>
      <c r="C115" s="165" t="s">
        <v>134</v>
      </c>
      <c r="D115" s="166"/>
      <c r="E115" s="166"/>
      <c r="F115" s="166"/>
      <c r="G115" s="166"/>
      <c r="H115" s="166"/>
      <c r="I115" s="166"/>
      <c r="J115" s="167">
        <f>ROUND(J98+J107,2)</f>
        <v>0</v>
      </c>
      <c r="K115" s="166"/>
      <c r="L115" s="72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</row>
    <row r="116" s="2" customFormat="1" ht="6.96" customHeight="1">
      <c r="A116" s="41"/>
      <c r="B116" s="75"/>
      <c r="C116" s="76"/>
      <c r="D116" s="76"/>
      <c r="E116" s="76"/>
      <c r="F116" s="76"/>
      <c r="G116" s="76"/>
      <c r="H116" s="76"/>
      <c r="I116" s="76"/>
      <c r="J116" s="76"/>
      <c r="K116" s="76"/>
      <c r="L116" s="72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</row>
    <row r="120" s="2" customFormat="1" ht="6.96" customHeight="1">
      <c r="A120" s="41"/>
      <c r="B120" s="77"/>
      <c r="C120" s="78"/>
      <c r="D120" s="78"/>
      <c r="E120" s="78"/>
      <c r="F120" s="78"/>
      <c r="G120" s="78"/>
      <c r="H120" s="78"/>
      <c r="I120" s="78"/>
      <c r="J120" s="78"/>
      <c r="K120" s="78"/>
      <c r="L120" s="72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</row>
    <row r="121" s="2" customFormat="1" ht="24.96" customHeight="1">
      <c r="A121" s="41"/>
      <c r="B121" s="42"/>
      <c r="C121" s="24" t="s">
        <v>169</v>
      </c>
      <c r="D121" s="43"/>
      <c r="E121" s="43"/>
      <c r="F121" s="43"/>
      <c r="G121" s="43"/>
      <c r="H121" s="43"/>
      <c r="I121" s="43"/>
      <c r="J121" s="43"/>
      <c r="K121" s="43"/>
      <c r="L121" s="72"/>
      <c r="S121" s="41"/>
      <c r="T121" s="41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</row>
    <row r="122" s="2" customFormat="1" ht="6.96" customHeight="1">
      <c r="A122" s="41"/>
      <c r="B122" s="42"/>
      <c r="C122" s="43"/>
      <c r="D122" s="43"/>
      <c r="E122" s="43"/>
      <c r="F122" s="43"/>
      <c r="G122" s="43"/>
      <c r="H122" s="43"/>
      <c r="I122" s="43"/>
      <c r="J122" s="43"/>
      <c r="K122" s="43"/>
      <c r="L122" s="72"/>
      <c r="S122" s="41"/>
      <c r="T122" s="41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</row>
    <row r="123" s="2" customFormat="1" ht="12" customHeight="1">
      <c r="A123" s="41"/>
      <c r="B123" s="42"/>
      <c r="C123" s="33" t="s">
        <v>15</v>
      </c>
      <c r="D123" s="43"/>
      <c r="E123" s="43"/>
      <c r="F123" s="43"/>
      <c r="G123" s="43"/>
      <c r="H123" s="43"/>
      <c r="I123" s="43"/>
      <c r="J123" s="43"/>
      <c r="K123" s="43"/>
      <c r="L123" s="72"/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</row>
    <row r="124" s="2" customFormat="1" ht="16.5" customHeight="1">
      <c r="A124" s="41"/>
      <c r="B124" s="42"/>
      <c r="C124" s="43"/>
      <c r="D124" s="43"/>
      <c r="E124" s="211" t="str">
        <f>E7</f>
        <v>NÚRCH - modernizácia vybraných rehabilitačných priestorov</v>
      </c>
      <c r="F124" s="33"/>
      <c r="G124" s="33"/>
      <c r="H124" s="33"/>
      <c r="I124" s="43"/>
      <c r="J124" s="43"/>
      <c r="K124" s="43"/>
      <c r="L124" s="72"/>
      <c r="S124" s="41"/>
      <c r="T124" s="41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</row>
    <row r="125" s="1" customFormat="1" ht="12" customHeight="1">
      <c r="B125" s="22"/>
      <c r="C125" s="33" t="s">
        <v>136</v>
      </c>
      <c r="D125" s="23"/>
      <c r="E125" s="23"/>
      <c r="F125" s="23"/>
      <c r="G125" s="23"/>
      <c r="H125" s="23"/>
      <c r="I125" s="23"/>
      <c r="J125" s="23"/>
      <c r="K125" s="23"/>
      <c r="L125" s="21"/>
    </row>
    <row r="126" s="2" customFormat="1" ht="16.5" customHeight="1">
      <c r="A126" s="41"/>
      <c r="B126" s="42"/>
      <c r="C126" s="43"/>
      <c r="D126" s="43"/>
      <c r="E126" s="211" t="s">
        <v>137</v>
      </c>
      <c r="F126" s="43"/>
      <c r="G126" s="43"/>
      <c r="H126" s="43"/>
      <c r="I126" s="43"/>
      <c r="J126" s="43"/>
      <c r="K126" s="43"/>
      <c r="L126" s="72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</row>
    <row r="127" s="2" customFormat="1" ht="12" customHeight="1">
      <c r="A127" s="41"/>
      <c r="B127" s="42"/>
      <c r="C127" s="33" t="s">
        <v>138</v>
      </c>
      <c r="D127" s="43"/>
      <c r="E127" s="43"/>
      <c r="F127" s="43"/>
      <c r="G127" s="43"/>
      <c r="H127" s="43"/>
      <c r="I127" s="43"/>
      <c r="J127" s="43"/>
      <c r="K127" s="43"/>
      <c r="L127" s="72"/>
      <c r="S127" s="41"/>
      <c r="T127" s="41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</row>
    <row r="128" s="2" customFormat="1" ht="16.5" customHeight="1">
      <c r="A128" s="41"/>
      <c r="B128" s="42"/>
      <c r="C128" s="43"/>
      <c r="D128" s="43"/>
      <c r="E128" s="85" t="str">
        <f>E11</f>
        <v>02-h - Chladenie</v>
      </c>
      <c r="F128" s="43"/>
      <c r="G128" s="43"/>
      <c r="H128" s="43"/>
      <c r="I128" s="43"/>
      <c r="J128" s="43"/>
      <c r="K128" s="43"/>
      <c r="L128" s="72"/>
      <c r="S128" s="41"/>
      <c r="T128" s="41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</row>
    <row r="129" s="2" customFormat="1" ht="6.96" customHeight="1">
      <c r="A129" s="41"/>
      <c r="B129" s="42"/>
      <c r="C129" s="43"/>
      <c r="D129" s="43"/>
      <c r="E129" s="43"/>
      <c r="F129" s="43"/>
      <c r="G129" s="43"/>
      <c r="H129" s="43"/>
      <c r="I129" s="43"/>
      <c r="J129" s="43"/>
      <c r="K129" s="43"/>
      <c r="L129" s="72"/>
      <c r="S129" s="41"/>
      <c r="T129" s="41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</row>
    <row r="130" s="2" customFormat="1" ht="12" customHeight="1">
      <c r="A130" s="41"/>
      <c r="B130" s="42"/>
      <c r="C130" s="33" t="s">
        <v>19</v>
      </c>
      <c r="D130" s="43"/>
      <c r="E130" s="43"/>
      <c r="F130" s="28" t="str">
        <f>F14</f>
        <v>Piešťany, Nábrežie Ivana Krasku, p.č: 5825/2</v>
      </c>
      <c r="G130" s="43"/>
      <c r="H130" s="43"/>
      <c r="I130" s="33" t="s">
        <v>21</v>
      </c>
      <c r="J130" s="88" t="str">
        <f>IF(J14="","",J14)</f>
        <v>21. 12. 2022</v>
      </c>
      <c r="K130" s="43"/>
      <c r="L130" s="72"/>
      <c r="S130" s="41"/>
      <c r="T130" s="41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</row>
    <row r="131" s="2" customFormat="1" ht="6.96" customHeight="1">
      <c r="A131" s="41"/>
      <c r="B131" s="42"/>
      <c r="C131" s="43"/>
      <c r="D131" s="43"/>
      <c r="E131" s="43"/>
      <c r="F131" s="43"/>
      <c r="G131" s="43"/>
      <c r="H131" s="43"/>
      <c r="I131" s="43"/>
      <c r="J131" s="43"/>
      <c r="K131" s="43"/>
      <c r="L131" s="72"/>
      <c r="S131" s="41"/>
      <c r="T131" s="41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</row>
    <row r="132" s="2" customFormat="1" ht="15.15" customHeight="1">
      <c r="A132" s="41"/>
      <c r="B132" s="42"/>
      <c r="C132" s="33" t="s">
        <v>23</v>
      </c>
      <c r="D132" s="43"/>
      <c r="E132" s="43"/>
      <c r="F132" s="28" t="str">
        <f>E17</f>
        <v>NURCH Piešťany, Nábr. I. Krasku 4, 921 12 Piešťany</v>
      </c>
      <c r="G132" s="43"/>
      <c r="H132" s="43"/>
      <c r="I132" s="33" t="s">
        <v>29</v>
      </c>
      <c r="J132" s="37" t="str">
        <f>E23</f>
        <v>Portik spol. s r.o.</v>
      </c>
      <c r="K132" s="43"/>
      <c r="L132" s="72"/>
      <c r="S132" s="41"/>
      <c r="T132" s="41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</row>
    <row r="133" s="2" customFormat="1" ht="15.15" customHeight="1">
      <c r="A133" s="41"/>
      <c r="B133" s="42"/>
      <c r="C133" s="33" t="s">
        <v>27</v>
      </c>
      <c r="D133" s="43"/>
      <c r="E133" s="43"/>
      <c r="F133" s="28" t="str">
        <f>IF(E20="","",E20)</f>
        <v>Vyplň údaj</v>
      </c>
      <c r="G133" s="43"/>
      <c r="H133" s="43"/>
      <c r="I133" s="33" t="s">
        <v>34</v>
      </c>
      <c r="J133" s="37" t="str">
        <f>E26</f>
        <v>-</v>
      </c>
      <c r="K133" s="43"/>
      <c r="L133" s="72"/>
      <c r="S133" s="41"/>
      <c r="T133" s="41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</row>
    <row r="134" s="2" customFormat="1" ht="10.32" customHeight="1">
      <c r="A134" s="41"/>
      <c r="B134" s="42"/>
      <c r="C134" s="43"/>
      <c r="D134" s="43"/>
      <c r="E134" s="43"/>
      <c r="F134" s="43"/>
      <c r="G134" s="43"/>
      <c r="H134" s="43"/>
      <c r="I134" s="43"/>
      <c r="J134" s="43"/>
      <c r="K134" s="43"/>
      <c r="L134" s="72"/>
      <c r="S134" s="41"/>
      <c r="T134" s="41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</row>
    <row r="135" s="11" customFormat="1" ht="29.28" customHeight="1">
      <c r="A135" s="237"/>
      <c r="B135" s="238"/>
      <c r="C135" s="239" t="s">
        <v>170</v>
      </c>
      <c r="D135" s="240" t="s">
        <v>65</v>
      </c>
      <c r="E135" s="240" t="s">
        <v>61</v>
      </c>
      <c r="F135" s="240" t="s">
        <v>62</v>
      </c>
      <c r="G135" s="240" t="s">
        <v>171</v>
      </c>
      <c r="H135" s="240" t="s">
        <v>172</v>
      </c>
      <c r="I135" s="240" t="s">
        <v>173</v>
      </c>
      <c r="J135" s="241" t="s">
        <v>145</v>
      </c>
      <c r="K135" s="242" t="s">
        <v>174</v>
      </c>
      <c r="L135" s="243"/>
      <c r="M135" s="109" t="s">
        <v>1</v>
      </c>
      <c r="N135" s="110" t="s">
        <v>44</v>
      </c>
      <c r="O135" s="110" t="s">
        <v>175</v>
      </c>
      <c r="P135" s="110" t="s">
        <v>176</v>
      </c>
      <c r="Q135" s="110" t="s">
        <v>177</v>
      </c>
      <c r="R135" s="110" t="s">
        <v>178</v>
      </c>
      <c r="S135" s="110" t="s">
        <v>179</v>
      </c>
      <c r="T135" s="111" t="s">
        <v>180</v>
      </c>
      <c r="U135" s="237"/>
      <c r="V135" s="237"/>
      <c r="W135" s="237"/>
      <c r="X135" s="237"/>
      <c r="Y135" s="237"/>
      <c r="Z135" s="237"/>
      <c r="AA135" s="237"/>
      <c r="AB135" s="237"/>
      <c r="AC135" s="237"/>
      <c r="AD135" s="237"/>
      <c r="AE135" s="237"/>
    </row>
    <row r="136" s="2" customFormat="1" ht="22.8" customHeight="1">
      <c r="A136" s="41"/>
      <c r="B136" s="42"/>
      <c r="C136" s="116" t="s">
        <v>142</v>
      </c>
      <c r="D136" s="43"/>
      <c r="E136" s="43"/>
      <c r="F136" s="43"/>
      <c r="G136" s="43"/>
      <c r="H136" s="43"/>
      <c r="I136" s="43"/>
      <c r="J136" s="244">
        <f>BK136</f>
        <v>0</v>
      </c>
      <c r="K136" s="43"/>
      <c r="L136" s="44"/>
      <c r="M136" s="112"/>
      <c r="N136" s="245"/>
      <c r="O136" s="113"/>
      <c r="P136" s="246">
        <f>P137+P170</f>
        <v>0</v>
      </c>
      <c r="Q136" s="113"/>
      <c r="R136" s="246">
        <f>R137+R170</f>
        <v>0</v>
      </c>
      <c r="S136" s="113"/>
      <c r="T136" s="247">
        <f>T137+T170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18" t="s">
        <v>79</v>
      </c>
      <c r="AU136" s="18" t="s">
        <v>147</v>
      </c>
      <c r="BK136" s="248">
        <f>BK137+BK170</f>
        <v>0</v>
      </c>
    </row>
    <row r="137" s="12" customFormat="1" ht="25.92" customHeight="1">
      <c r="A137" s="12"/>
      <c r="B137" s="249"/>
      <c r="C137" s="250"/>
      <c r="D137" s="251" t="s">
        <v>79</v>
      </c>
      <c r="E137" s="252" t="s">
        <v>1590</v>
      </c>
      <c r="F137" s="252" t="s">
        <v>1591</v>
      </c>
      <c r="G137" s="250"/>
      <c r="H137" s="250"/>
      <c r="I137" s="253"/>
      <c r="J137" s="228">
        <f>BK137</f>
        <v>0</v>
      </c>
      <c r="K137" s="250"/>
      <c r="L137" s="254"/>
      <c r="M137" s="255"/>
      <c r="N137" s="256"/>
      <c r="O137" s="256"/>
      <c r="P137" s="257">
        <f>P138+P141+P156+P160</f>
        <v>0</v>
      </c>
      <c r="Q137" s="256"/>
      <c r="R137" s="257">
        <f>R138+R141+R156+R160</f>
        <v>0</v>
      </c>
      <c r="S137" s="256"/>
      <c r="T137" s="258">
        <f>T138+T141+T156+T160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59" t="s">
        <v>87</v>
      </c>
      <c r="AT137" s="260" t="s">
        <v>79</v>
      </c>
      <c r="AU137" s="260" t="s">
        <v>80</v>
      </c>
      <c r="AY137" s="259" t="s">
        <v>183</v>
      </c>
      <c r="BK137" s="261">
        <f>BK138+BK141+BK156+BK160</f>
        <v>0</v>
      </c>
    </row>
    <row r="138" s="12" customFormat="1" ht="22.8" customHeight="1">
      <c r="A138" s="12"/>
      <c r="B138" s="249"/>
      <c r="C138" s="250"/>
      <c r="D138" s="251" t="s">
        <v>79</v>
      </c>
      <c r="E138" s="262" t="s">
        <v>1512</v>
      </c>
      <c r="F138" s="262" t="s">
        <v>1592</v>
      </c>
      <c r="G138" s="250"/>
      <c r="H138" s="250"/>
      <c r="I138" s="253"/>
      <c r="J138" s="263">
        <f>BK138</f>
        <v>0</v>
      </c>
      <c r="K138" s="250"/>
      <c r="L138" s="254"/>
      <c r="M138" s="255"/>
      <c r="N138" s="256"/>
      <c r="O138" s="256"/>
      <c r="P138" s="257">
        <f>SUM(P139:P140)</f>
        <v>0</v>
      </c>
      <c r="Q138" s="256"/>
      <c r="R138" s="257">
        <f>SUM(R139:R140)</f>
        <v>0</v>
      </c>
      <c r="S138" s="256"/>
      <c r="T138" s="258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59" t="s">
        <v>87</v>
      </c>
      <c r="AT138" s="260" t="s">
        <v>79</v>
      </c>
      <c r="AU138" s="260" t="s">
        <v>87</v>
      </c>
      <c r="AY138" s="259" t="s">
        <v>183</v>
      </c>
      <c r="BK138" s="261">
        <f>SUM(BK139:BK140)</f>
        <v>0</v>
      </c>
    </row>
    <row r="139" s="2" customFormat="1" ht="16.5" customHeight="1">
      <c r="A139" s="41"/>
      <c r="B139" s="42"/>
      <c r="C139" s="316" t="s">
        <v>80</v>
      </c>
      <c r="D139" s="316" t="s">
        <v>511</v>
      </c>
      <c r="E139" s="317" t="s">
        <v>1593</v>
      </c>
      <c r="F139" s="318" t="s">
        <v>1594</v>
      </c>
      <c r="G139" s="319" t="s">
        <v>227</v>
      </c>
      <c r="H139" s="320">
        <v>1</v>
      </c>
      <c r="I139" s="321"/>
      <c r="J139" s="322">
        <f>ROUND(I139*H139,2)</f>
        <v>0</v>
      </c>
      <c r="K139" s="323"/>
      <c r="L139" s="324"/>
      <c r="M139" s="325" t="s">
        <v>1</v>
      </c>
      <c r="N139" s="326" t="s">
        <v>46</v>
      </c>
      <c r="O139" s="100"/>
      <c r="P139" s="274">
        <f>O139*H139</f>
        <v>0</v>
      </c>
      <c r="Q139" s="274">
        <v>0</v>
      </c>
      <c r="R139" s="274">
        <f>Q139*H139</f>
        <v>0</v>
      </c>
      <c r="S139" s="274">
        <v>0</v>
      </c>
      <c r="T139" s="275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76" t="s">
        <v>231</v>
      </c>
      <c r="AT139" s="276" t="s">
        <v>511</v>
      </c>
      <c r="AU139" s="276" t="s">
        <v>92</v>
      </c>
      <c r="AY139" s="18" t="s">
        <v>183</v>
      </c>
      <c r="BE139" s="161">
        <f>IF(N139="základná",J139,0)</f>
        <v>0</v>
      </c>
      <c r="BF139" s="161">
        <f>IF(N139="znížená",J139,0)</f>
        <v>0</v>
      </c>
      <c r="BG139" s="161">
        <f>IF(N139="zákl. prenesená",J139,0)</f>
        <v>0</v>
      </c>
      <c r="BH139" s="161">
        <f>IF(N139="zníž. prenesená",J139,0)</f>
        <v>0</v>
      </c>
      <c r="BI139" s="161">
        <f>IF(N139="nulová",J139,0)</f>
        <v>0</v>
      </c>
      <c r="BJ139" s="18" t="s">
        <v>92</v>
      </c>
      <c r="BK139" s="161">
        <f>ROUND(I139*H139,2)</f>
        <v>0</v>
      </c>
      <c r="BL139" s="18" t="s">
        <v>190</v>
      </c>
      <c r="BM139" s="276" t="s">
        <v>92</v>
      </c>
    </row>
    <row r="140" s="2" customFormat="1">
      <c r="A140" s="41"/>
      <c r="B140" s="42"/>
      <c r="C140" s="43"/>
      <c r="D140" s="277" t="s">
        <v>192</v>
      </c>
      <c r="E140" s="43"/>
      <c r="F140" s="278" t="s">
        <v>1595</v>
      </c>
      <c r="G140" s="43"/>
      <c r="H140" s="43"/>
      <c r="I140" s="234"/>
      <c r="J140" s="43"/>
      <c r="K140" s="43"/>
      <c r="L140" s="44"/>
      <c r="M140" s="279"/>
      <c r="N140" s="280"/>
      <c r="O140" s="100"/>
      <c r="P140" s="100"/>
      <c r="Q140" s="100"/>
      <c r="R140" s="100"/>
      <c r="S140" s="100"/>
      <c r="T140" s="101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18" t="s">
        <v>192</v>
      </c>
      <c r="AU140" s="18" t="s">
        <v>92</v>
      </c>
    </row>
    <row r="141" s="12" customFormat="1" ht="22.8" customHeight="1">
      <c r="A141" s="12"/>
      <c r="B141" s="249"/>
      <c r="C141" s="250"/>
      <c r="D141" s="251" t="s">
        <v>79</v>
      </c>
      <c r="E141" s="262" t="s">
        <v>1596</v>
      </c>
      <c r="F141" s="262" t="s">
        <v>1597</v>
      </c>
      <c r="G141" s="250"/>
      <c r="H141" s="250"/>
      <c r="I141" s="253"/>
      <c r="J141" s="263">
        <f>BK141</f>
        <v>0</v>
      </c>
      <c r="K141" s="250"/>
      <c r="L141" s="254"/>
      <c r="M141" s="255"/>
      <c r="N141" s="256"/>
      <c r="O141" s="256"/>
      <c r="P141" s="257">
        <f>SUM(P142:P155)</f>
        <v>0</v>
      </c>
      <c r="Q141" s="256"/>
      <c r="R141" s="257">
        <f>SUM(R142:R155)</f>
        <v>0</v>
      </c>
      <c r="S141" s="256"/>
      <c r="T141" s="258">
        <f>SUM(T142:T155)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59" t="s">
        <v>87</v>
      </c>
      <c r="AT141" s="260" t="s">
        <v>79</v>
      </c>
      <c r="AU141" s="260" t="s">
        <v>87</v>
      </c>
      <c r="AY141" s="259" t="s">
        <v>183</v>
      </c>
      <c r="BK141" s="261">
        <f>SUM(BK142:BK155)</f>
        <v>0</v>
      </c>
    </row>
    <row r="142" s="2" customFormat="1" ht="16.5" customHeight="1">
      <c r="A142" s="41"/>
      <c r="B142" s="42"/>
      <c r="C142" s="316" t="s">
        <v>80</v>
      </c>
      <c r="D142" s="316" t="s">
        <v>511</v>
      </c>
      <c r="E142" s="317" t="s">
        <v>1559</v>
      </c>
      <c r="F142" s="318" t="s">
        <v>1598</v>
      </c>
      <c r="G142" s="319" t="s">
        <v>227</v>
      </c>
      <c r="H142" s="320">
        <v>1</v>
      </c>
      <c r="I142" s="321"/>
      <c r="J142" s="322">
        <f>ROUND(I142*H142,2)</f>
        <v>0</v>
      </c>
      <c r="K142" s="323"/>
      <c r="L142" s="324"/>
      <c r="M142" s="325" t="s">
        <v>1</v>
      </c>
      <c r="N142" s="326" t="s">
        <v>46</v>
      </c>
      <c r="O142" s="100"/>
      <c r="P142" s="274">
        <f>O142*H142</f>
        <v>0</v>
      </c>
      <c r="Q142" s="274">
        <v>0</v>
      </c>
      <c r="R142" s="274">
        <f>Q142*H142</f>
        <v>0</v>
      </c>
      <c r="S142" s="274">
        <v>0</v>
      </c>
      <c r="T142" s="275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76" t="s">
        <v>231</v>
      </c>
      <c r="AT142" s="276" t="s">
        <v>511</v>
      </c>
      <c r="AU142" s="276" t="s">
        <v>92</v>
      </c>
      <c r="AY142" s="18" t="s">
        <v>183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8" t="s">
        <v>92</v>
      </c>
      <c r="BK142" s="161">
        <f>ROUND(I142*H142,2)</f>
        <v>0</v>
      </c>
      <c r="BL142" s="18" t="s">
        <v>190</v>
      </c>
      <c r="BM142" s="276" t="s">
        <v>190</v>
      </c>
    </row>
    <row r="143" s="2" customFormat="1">
      <c r="A143" s="41"/>
      <c r="B143" s="42"/>
      <c r="C143" s="43"/>
      <c r="D143" s="277" t="s">
        <v>192</v>
      </c>
      <c r="E143" s="43"/>
      <c r="F143" s="278" t="s">
        <v>1599</v>
      </c>
      <c r="G143" s="43"/>
      <c r="H143" s="43"/>
      <c r="I143" s="234"/>
      <c r="J143" s="43"/>
      <c r="K143" s="43"/>
      <c r="L143" s="44"/>
      <c r="M143" s="279"/>
      <c r="N143" s="280"/>
      <c r="O143" s="100"/>
      <c r="P143" s="100"/>
      <c r="Q143" s="100"/>
      <c r="R143" s="100"/>
      <c r="S143" s="100"/>
      <c r="T143" s="101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18" t="s">
        <v>192</v>
      </c>
      <c r="AU143" s="18" t="s">
        <v>92</v>
      </c>
    </row>
    <row r="144" s="2" customFormat="1" ht="21.75" customHeight="1">
      <c r="A144" s="41"/>
      <c r="B144" s="42"/>
      <c r="C144" s="316" t="s">
        <v>80</v>
      </c>
      <c r="D144" s="316" t="s">
        <v>511</v>
      </c>
      <c r="E144" s="317" t="s">
        <v>1600</v>
      </c>
      <c r="F144" s="318" t="s">
        <v>1601</v>
      </c>
      <c r="G144" s="319" t="s">
        <v>227</v>
      </c>
      <c r="H144" s="320">
        <v>1</v>
      </c>
      <c r="I144" s="321"/>
      <c r="J144" s="322">
        <f>ROUND(I144*H144,2)</f>
        <v>0</v>
      </c>
      <c r="K144" s="323"/>
      <c r="L144" s="324"/>
      <c r="M144" s="325" t="s">
        <v>1</v>
      </c>
      <c r="N144" s="326" t="s">
        <v>46</v>
      </c>
      <c r="O144" s="100"/>
      <c r="P144" s="274">
        <f>O144*H144</f>
        <v>0</v>
      </c>
      <c r="Q144" s="274">
        <v>0</v>
      </c>
      <c r="R144" s="274">
        <f>Q144*H144</f>
        <v>0</v>
      </c>
      <c r="S144" s="274">
        <v>0</v>
      </c>
      <c r="T144" s="27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76" t="s">
        <v>231</v>
      </c>
      <c r="AT144" s="276" t="s">
        <v>511</v>
      </c>
      <c r="AU144" s="276" t="s">
        <v>92</v>
      </c>
      <c r="AY144" s="18" t="s">
        <v>183</v>
      </c>
      <c r="BE144" s="161">
        <f>IF(N144="základná",J144,0)</f>
        <v>0</v>
      </c>
      <c r="BF144" s="161">
        <f>IF(N144="znížená",J144,0)</f>
        <v>0</v>
      </c>
      <c r="BG144" s="161">
        <f>IF(N144="zákl. prenesená",J144,0)</f>
        <v>0</v>
      </c>
      <c r="BH144" s="161">
        <f>IF(N144="zníž. prenesená",J144,0)</f>
        <v>0</v>
      </c>
      <c r="BI144" s="161">
        <f>IF(N144="nulová",J144,0)</f>
        <v>0</v>
      </c>
      <c r="BJ144" s="18" t="s">
        <v>92</v>
      </c>
      <c r="BK144" s="161">
        <f>ROUND(I144*H144,2)</f>
        <v>0</v>
      </c>
      <c r="BL144" s="18" t="s">
        <v>190</v>
      </c>
      <c r="BM144" s="276" t="s">
        <v>218</v>
      </c>
    </row>
    <row r="145" s="2" customFormat="1" ht="16.5" customHeight="1">
      <c r="A145" s="41"/>
      <c r="B145" s="42"/>
      <c r="C145" s="316" t="s">
        <v>80</v>
      </c>
      <c r="D145" s="316" t="s">
        <v>511</v>
      </c>
      <c r="E145" s="317" t="s">
        <v>1602</v>
      </c>
      <c r="F145" s="318" t="s">
        <v>1603</v>
      </c>
      <c r="G145" s="319" t="s">
        <v>227</v>
      </c>
      <c r="H145" s="320">
        <v>6</v>
      </c>
      <c r="I145" s="321"/>
      <c r="J145" s="322">
        <f>ROUND(I145*H145,2)</f>
        <v>0</v>
      </c>
      <c r="K145" s="323"/>
      <c r="L145" s="324"/>
      <c r="M145" s="325" t="s">
        <v>1</v>
      </c>
      <c r="N145" s="326" t="s">
        <v>46</v>
      </c>
      <c r="O145" s="100"/>
      <c r="P145" s="274">
        <f>O145*H145</f>
        <v>0</v>
      </c>
      <c r="Q145" s="274">
        <v>0</v>
      </c>
      <c r="R145" s="274">
        <f>Q145*H145</f>
        <v>0</v>
      </c>
      <c r="S145" s="274">
        <v>0</v>
      </c>
      <c r="T145" s="275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76" t="s">
        <v>231</v>
      </c>
      <c r="AT145" s="276" t="s">
        <v>511</v>
      </c>
      <c r="AU145" s="276" t="s">
        <v>92</v>
      </c>
      <c r="AY145" s="18" t="s">
        <v>183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8" t="s">
        <v>92</v>
      </c>
      <c r="BK145" s="161">
        <f>ROUND(I145*H145,2)</f>
        <v>0</v>
      </c>
      <c r="BL145" s="18" t="s">
        <v>190</v>
      </c>
      <c r="BM145" s="276" t="s">
        <v>231</v>
      </c>
    </row>
    <row r="146" s="2" customFormat="1">
      <c r="A146" s="41"/>
      <c r="B146" s="42"/>
      <c r="C146" s="43"/>
      <c r="D146" s="277" t="s">
        <v>192</v>
      </c>
      <c r="E146" s="43"/>
      <c r="F146" s="278" t="s">
        <v>1604</v>
      </c>
      <c r="G146" s="43"/>
      <c r="H146" s="43"/>
      <c r="I146" s="234"/>
      <c r="J146" s="43"/>
      <c r="K146" s="43"/>
      <c r="L146" s="44"/>
      <c r="M146" s="279"/>
      <c r="N146" s="280"/>
      <c r="O146" s="100"/>
      <c r="P146" s="100"/>
      <c r="Q146" s="100"/>
      <c r="R146" s="100"/>
      <c r="S146" s="100"/>
      <c r="T146" s="101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18" t="s">
        <v>192</v>
      </c>
      <c r="AU146" s="18" t="s">
        <v>92</v>
      </c>
    </row>
    <row r="147" s="2" customFormat="1" ht="21.75" customHeight="1">
      <c r="A147" s="41"/>
      <c r="B147" s="42"/>
      <c r="C147" s="316" t="s">
        <v>80</v>
      </c>
      <c r="D147" s="316" t="s">
        <v>511</v>
      </c>
      <c r="E147" s="317" t="s">
        <v>1600</v>
      </c>
      <c r="F147" s="318" t="s">
        <v>1601</v>
      </c>
      <c r="G147" s="319" t="s">
        <v>227</v>
      </c>
      <c r="H147" s="320">
        <v>6</v>
      </c>
      <c r="I147" s="321"/>
      <c r="J147" s="322">
        <f>ROUND(I147*H147,2)</f>
        <v>0</v>
      </c>
      <c r="K147" s="323"/>
      <c r="L147" s="324"/>
      <c r="M147" s="325" t="s">
        <v>1</v>
      </c>
      <c r="N147" s="326" t="s">
        <v>46</v>
      </c>
      <c r="O147" s="100"/>
      <c r="P147" s="274">
        <f>O147*H147</f>
        <v>0</v>
      </c>
      <c r="Q147" s="274">
        <v>0</v>
      </c>
      <c r="R147" s="274">
        <f>Q147*H147</f>
        <v>0</v>
      </c>
      <c r="S147" s="274">
        <v>0</v>
      </c>
      <c r="T147" s="27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76" t="s">
        <v>231</v>
      </c>
      <c r="AT147" s="276" t="s">
        <v>511</v>
      </c>
      <c r="AU147" s="276" t="s">
        <v>92</v>
      </c>
      <c r="AY147" s="18" t="s">
        <v>183</v>
      </c>
      <c r="BE147" s="161">
        <f>IF(N147="základná",J147,0)</f>
        <v>0</v>
      </c>
      <c r="BF147" s="161">
        <f>IF(N147="znížená",J147,0)</f>
        <v>0</v>
      </c>
      <c r="BG147" s="161">
        <f>IF(N147="zákl. prenesená",J147,0)</f>
        <v>0</v>
      </c>
      <c r="BH147" s="161">
        <f>IF(N147="zníž. prenesená",J147,0)</f>
        <v>0</v>
      </c>
      <c r="BI147" s="161">
        <f>IF(N147="nulová",J147,0)</f>
        <v>0</v>
      </c>
      <c r="BJ147" s="18" t="s">
        <v>92</v>
      </c>
      <c r="BK147" s="161">
        <f>ROUND(I147*H147,2)</f>
        <v>0</v>
      </c>
      <c r="BL147" s="18" t="s">
        <v>190</v>
      </c>
      <c r="BM147" s="276" t="s">
        <v>230</v>
      </c>
    </row>
    <row r="148" s="2" customFormat="1" ht="16.5" customHeight="1">
      <c r="A148" s="41"/>
      <c r="B148" s="42"/>
      <c r="C148" s="316" t="s">
        <v>80</v>
      </c>
      <c r="D148" s="316" t="s">
        <v>511</v>
      </c>
      <c r="E148" s="317" t="s">
        <v>1605</v>
      </c>
      <c r="F148" s="318" t="s">
        <v>1606</v>
      </c>
      <c r="G148" s="319" t="s">
        <v>227</v>
      </c>
      <c r="H148" s="320">
        <v>1</v>
      </c>
      <c r="I148" s="321"/>
      <c r="J148" s="322">
        <f>ROUND(I148*H148,2)</f>
        <v>0</v>
      </c>
      <c r="K148" s="323"/>
      <c r="L148" s="324"/>
      <c r="M148" s="325" t="s">
        <v>1</v>
      </c>
      <c r="N148" s="326" t="s">
        <v>46</v>
      </c>
      <c r="O148" s="100"/>
      <c r="P148" s="274">
        <f>O148*H148</f>
        <v>0</v>
      </c>
      <c r="Q148" s="274">
        <v>0</v>
      </c>
      <c r="R148" s="274">
        <f>Q148*H148</f>
        <v>0</v>
      </c>
      <c r="S148" s="274">
        <v>0</v>
      </c>
      <c r="T148" s="275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76" t="s">
        <v>231</v>
      </c>
      <c r="AT148" s="276" t="s">
        <v>511</v>
      </c>
      <c r="AU148" s="276" t="s">
        <v>92</v>
      </c>
      <c r="AY148" s="18" t="s">
        <v>183</v>
      </c>
      <c r="BE148" s="161">
        <f>IF(N148="základná",J148,0)</f>
        <v>0</v>
      </c>
      <c r="BF148" s="161">
        <f>IF(N148="znížená",J148,0)</f>
        <v>0</v>
      </c>
      <c r="BG148" s="161">
        <f>IF(N148="zákl. prenesená",J148,0)</f>
        <v>0</v>
      </c>
      <c r="BH148" s="161">
        <f>IF(N148="zníž. prenesená",J148,0)</f>
        <v>0</v>
      </c>
      <c r="BI148" s="161">
        <f>IF(N148="nulová",J148,0)</f>
        <v>0</v>
      </c>
      <c r="BJ148" s="18" t="s">
        <v>92</v>
      </c>
      <c r="BK148" s="161">
        <f>ROUND(I148*H148,2)</f>
        <v>0</v>
      </c>
      <c r="BL148" s="18" t="s">
        <v>190</v>
      </c>
      <c r="BM148" s="276" t="s">
        <v>252</v>
      </c>
    </row>
    <row r="149" s="2" customFormat="1">
      <c r="A149" s="41"/>
      <c r="B149" s="42"/>
      <c r="C149" s="43"/>
      <c r="D149" s="277" t="s">
        <v>192</v>
      </c>
      <c r="E149" s="43"/>
      <c r="F149" s="278" t="s">
        <v>1607</v>
      </c>
      <c r="G149" s="43"/>
      <c r="H149" s="43"/>
      <c r="I149" s="234"/>
      <c r="J149" s="43"/>
      <c r="K149" s="43"/>
      <c r="L149" s="44"/>
      <c r="M149" s="279"/>
      <c r="N149" s="280"/>
      <c r="O149" s="100"/>
      <c r="P149" s="100"/>
      <c r="Q149" s="100"/>
      <c r="R149" s="100"/>
      <c r="S149" s="100"/>
      <c r="T149" s="101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18" t="s">
        <v>192</v>
      </c>
      <c r="AU149" s="18" t="s">
        <v>92</v>
      </c>
    </row>
    <row r="150" s="2" customFormat="1" ht="21.75" customHeight="1">
      <c r="A150" s="41"/>
      <c r="B150" s="42"/>
      <c r="C150" s="316" t="s">
        <v>80</v>
      </c>
      <c r="D150" s="316" t="s">
        <v>511</v>
      </c>
      <c r="E150" s="317" t="s">
        <v>1600</v>
      </c>
      <c r="F150" s="318" t="s">
        <v>1601</v>
      </c>
      <c r="G150" s="319" t="s">
        <v>227</v>
      </c>
      <c r="H150" s="320">
        <v>1</v>
      </c>
      <c r="I150" s="321"/>
      <c r="J150" s="322">
        <f>ROUND(I150*H150,2)</f>
        <v>0</v>
      </c>
      <c r="K150" s="323"/>
      <c r="L150" s="324"/>
      <c r="M150" s="325" t="s">
        <v>1</v>
      </c>
      <c r="N150" s="326" t="s">
        <v>46</v>
      </c>
      <c r="O150" s="100"/>
      <c r="P150" s="274">
        <f>O150*H150</f>
        <v>0</v>
      </c>
      <c r="Q150" s="274">
        <v>0</v>
      </c>
      <c r="R150" s="274">
        <f>Q150*H150</f>
        <v>0</v>
      </c>
      <c r="S150" s="274">
        <v>0</v>
      </c>
      <c r="T150" s="275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76" t="s">
        <v>231</v>
      </c>
      <c r="AT150" s="276" t="s">
        <v>511</v>
      </c>
      <c r="AU150" s="276" t="s">
        <v>92</v>
      </c>
      <c r="AY150" s="18" t="s">
        <v>183</v>
      </c>
      <c r="BE150" s="161">
        <f>IF(N150="základná",J150,0)</f>
        <v>0</v>
      </c>
      <c r="BF150" s="161">
        <f>IF(N150="znížená",J150,0)</f>
        <v>0</v>
      </c>
      <c r="BG150" s="161">
        <f>IF(N150="zákl. prenesená",J150,0)</f>
        <v>0</v>
      </c>
      <c r="BH150" s="161">
        <f>IF(N150="zníž. prenesená",J150,0)</f>
        <v>0</v>
      </c>
      <c r="BI150" s="161">
        <f>IF(N150="nulová",J150,0)</f>
        <v>0</v>
      </c>
      <c r="BJ150" s="18" t="s">
        <v>92</v>
      </c>
      <c r="BK150" s="161">
        <f>ROUND(I150*H150,2)</f>
        <v>0</v>
      </c>
      <c r="BL150" s="18" t="s">
        <v>190</v>
      </c>
      <c r="BM150" s="276" t="s">
        <v>262</v>
      </c>
    </row>
    <row r="151" s="2" customFormat="1" ht="16.5" customHeight="1">
      <c r="A151" s="41"/>
      <c r="B151" s="42"/>
      <c r="C151" s="316" t="s">
        <v>80</v>
      </c>
      <c r="D151" s="316" t="s">
        <v>511</v>
      </c>
      <c r="E151" s="317" t="s">
        <v>1608</v>
      </c>
      <c r="F151" s="318" t="s">
        <v>1609</v>
      </c>
      <c r="G151" s="319" t="s">
        <v>227</v>
      </c>
      <c r="H151" s="320">
        <v>1</v>
      </c>
      <c r="I151" s="321"/>
      <c r="J151" s="322">
        <f>ROUND(I151*H151,2)</f>
        <v>0</v>
      </c>
      <c r="K151" s="323"/>
      <c r="L151" s="324"/>
      <c r="M151" s="325" t="s">
        <v>1</v>
      </c>
      <c r="N151" s="326" t="s">
        <v>46</v>
      </c>
      <c r="O151" s="100"/>
      <c r="P151" s="274">
        <f>O151*H151</f>
        <v>0</v>
      </c>
      <c r="Q151" s="274">
        <v>0</v>
      </c>
      <c r="R151" s="274">
        <f>Q151*H151</f>
        <v>0</v>
      </c>
      <c r="S151" s="274">
        <v>0</v>
      </c>
      <c r="T151" s="275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76" t="s">
        <v>231</v>
      </c>
      <c r="AT151" s="276" t="s">
        <v>511</v>
      </c>
      <c r="AU151" s="276" t="s">
        <v>92</v>
      </c>
      <c r="AY151" s="18" t="s">
        <v>183</v>
      </c>
      <c r="BE151" s="161">
        <f>IF(N151="základná",J151,0)</f>
        <v>0</v>
      </c>
      <c r="BF151" s="161">
        <f>IF(N151="znížená",J151,0)</f>
        <v>0</v>
      </c>
      <c r="BG151" s="161">
        <f>IF(N151="zákl. prenesená",J151,0)</f>
        <v>0</v>
      </c>
      <c r="BH151" s="161">
        <f>IF(N151="zníž. prenesená",J151,0)</f>
        <v>0</v>
      </c>
      <c r="BI151" s="161">
        <f>IF(N151="nulová",J151,0)</f>
        <v>0</v>
      </c>
      <c r="BJ151" s="18" t="s">
        <v>92</v>
      </c>
      <c r="BK151" s="161">
        <f>ROUND(I151*H151,2)</f>
        <v>0</v>
      </c>
      <c r="BL151" s="18" t="s">
        <v>190</v>
      </c>
      <c r="BM151" s="276" t="s">
        <v>273</v>
      </c>
    </row>
    <row r="152" s="2" customFormat="1">
      <c r="A152" s="41"/>
      <c r="B152" s="42"/>
      <c r="C152" s="43"/>
      <c r="D152" s="277" t="s">
        <v>192</v>
      </c>
      <c r="E152" s="43"/>
      <c r="F152" s="278" t="s">
        <v>1610</v>
      </c>
      <c r="G152" s="43"/>
      <c r="H152" s="43"/>
      <c r="I152" s="234"/>
      <c r="J152" s="43"/>
      <c r="K152" s="43"/>
      <c r="L152" s="44"/>
      <c r="M152" s="279"/>
      <c r="N152" s="280"/>
      <c r="O152" s="100"/>
      <c r="P152" s="100"/>
      <c r="Q152" s="100"/>
      <c r="R152" s="100"/>
      <c r="S152" s="100"/>
      <c r="T152" s="101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18" t="s">
        <v>192</v>
      </c>
      <c r="AU152" s="18" t="s">
        <v>92</v>
      </c>
    </row>
    <row r="153" s="2" customFormat="1" ht="21.75" customHeight="1">
      <c r="A153" s="41"/>
      <c r="B153" s="42"/>
      <c r="C153" s="316" t="s">
        <v>80</v>
      </c>
      <c r="D153" s="316" t="s">
        <v>511</v>
      </c>
      <c r="E153" s="317" t="s">
        <v>1600</v>
      </c>
      <c r="F153" s="318" t="s">
        <v>1601</v>
      </c>
      <c r="G153" s="319" t="s">
        <v>227</v>
      </c>
      <c r="H153" s="320">
        <v>1</v>
      </c>
      <c r="I153" s="321"/>
      <c r="J153" s="322">
        <f>ROUND(I153*H153,2)</f>
        <v>0</v>
      </c>
      <c r="K153" s="323"/>
      <c r="L153" s="324"/>
      <c r="M153" s="325" t="s">
        <v>1</v>
      </c>
      <c r="N153" s="326" t="s">
        <v>46</v>
      </c>
      <c r="O153" s="100"/>
      <c r="P153" s="274">
        <f>O153*H153</f>
        <v>0</v>
      </c>
      <c r="Q153" s="274">
        <v>0</v>
      </c>
      <c r="R153" s="274">
        <f>Q153*H153</f>
        <v>0</v>
      </c>
      <c r="S153" s="274">
        <v>0</v>
      </c>
      <c r="T153" s="275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76" t="s">
        <v>231</v>
      </c>
      <c r="AT153" s="276" t="s">
        <v>511</v>
      </c>
      <c r="AU153" s="276" t="s">
        <v>92</v>
      </c>
      <c r="AY153" s="18" t="s">
        <v>183</v>
      </c>
      <c r="BE153" s="161">
        <f>IF(N153="základná",J153,0)</f>
        <v>0</v>
      </c>
      <c r="BF153" s="161">
        <f>IF(N153="znížená",J153,0)</f>
        <v>0</v>
      </c>
      <c r="BG153" s="161">
        <f>IF(N153="zákl. prenesená",J153,0)</f>
        <v>0</v>
      </c>
      <c r="BH153" s="161">
        <f>IF(N153="zníž. prenesená",J153,0)</f>
        <v>0</v>
      </c>
      <c r="BI153" s="161">
        <f>IF(N153="nulová",J153,0)</f>
        <v>0</v>
      </c>
      <c r="BJ153" s="18" t="s">
        <v>92</v>
      </c>
      <c r="BK153" s="161">
        <f>ROUND(I153*H153,2)</f>
        <v>0</v>
      </c>
      <c r="BL153" s="18" t="s">
        <v>190</v>
      </c>
      <c r="BM153" s="276" t="s">
        <v>284</v>
      </c>
    </row>
    <row r="154" s="2" customFormat="1" ht="16.5" customHeight="1">
      <c r="A154" s="41"/>
      <c r="B154" s="42"/>
      <c r="C154" s="316" t="s">
        <v>80</v>
      </c>
      <c r="D154" s="316" t="s">
        <v>511</v>
      </c>
      <c r="E154" s="317" t="s">
        <v>1611</v>
      </c>
      <c r="F154" s="318" t="s">
        <v>1612</v>
      </c>
      <c r="G154" s="319" t="s">
        <v>227</v>
      </c>
      <c r="H154" s="320">
        <v>9</v>
      </c>
      <c r="I154" s="321"/>
      <c r="J154" s="322">
        <f>ROUND(I154*H154,2)</f>
        <v>0</v>
      </c>
      <c r="K154" s="323"/>
      <c r="L154" s="324"/>
      <c r="M154" s="325" t="s">
        <v>1</v>
      </c>
      <c r="N154" s="326" t="s">
        <v>46</v>
      </c>
      <c r="O154" s="100"/>
      <c r="P154" s="274">
        <f>O154*H154</f>
        <v>0</v>
      </c>
      <c r="Q154" s="274">
        <v>0</v>
      </c>
      <c r="R154" s="274">
        <f>Q154*H154</f>
        <v>0</v>
      </c>
      <c r="S154" s="274">
        <v>0</v>
      </c>
      <c r="T154" s="275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76" t="s">
        <v>231</v>
      </c>
      <c r="AT154" s="276" t="s">
        <v>511</v>
      </c>
      <c r="AU154" s="276" t="s">
        <v>92</v>
      </c>
      <c r="AY154" s="18" t="s">
        <v>183</v>
      </c>
      <c r="BE154" s="161">
        <f>IF(N154="základná",J154,0)</f>
        <v>0</v>
      </c>
      <c r="BF154" s="161">
        <f>IF(N154="znížená",J154,0)</f>
        <v>0</v>
      </c>
      <c r="BG154" s="161">
        <f>IF(N154="zákl. prenesená",J154,0)</f>
        <v>0</v>
      </c>
      <c r="BH154" s="161">
        <f>IF(N154="zníž. prenesená",J154,0)</f>
        <v>0</v>
      </c>
      <c r="BI154" s="161">
        <f>IF(N154="nulová",J154,0)</f>
        <v>0</v>
      </c>
      <c r="BJ154" s="18" t="s">
        <v>92</v>
      </c>
      <c r="BK154" s="161">
        <f>ROUND(I154*H154,2)</f>
        <v>0</v>
      </c>
      <c r="BL154" s="18" t="s">
        <v>190</v>
      </c>
      <c r="BM154" s="276" t="s">
        <v>7</v>
      </c>
    </row>
    <row r="155" s="2" customFormat="1">
      <c r="A155" s="41"/>
      <c r="B155" s="42"/>
      <c r="C155" s="43"/>
      <c r="D155" s="277" t="s">
        <v>192</v>
      </c>
      <c r="E155" s="43"/>
      <c r="F155" s="278" t="s">
        <v>1613</v>
      </c>
      <c r="G155" s="43"/>
      <c r="H155" s="43"/>
      <c r="I155" s="234"/>
      <c r="J155" s="43"/>
      <c r="K155" s="43"/>
      <c r="L155" s="44"/>
      <c r="M155" s="279"/>
      <c r="N155" s="280"/>
      <c r="O155" s="100"/>
      <c r="P155" s="100"/>
      <c r="Q155" s="100"/>
      <c r="R155" s="100"/>
      <c r="S155" s="100"/>
      <c r="T155" s="101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18" t="s">
        <v>192</v>
      </c>
      <c r="AU155" s="18" t="s">
        <v>92</v>
      </c>
    </row>
    <row r="156" s="12" customFormat="1" ht="22.8" customHeight="1">
      <c r="A156" s="12"/>
      <c r="B156" s="249"/>
      <c r="C156" s="250"/>
      <c r="D156" s="251" t="s">
        <v>79</v>
      </c>
      <c r="E156" s="262" t="s">
        <v>1614</v>
      </c>
      <c r="F156" s="262" t="s">
        <v>1615</v>
      </c>
      <c r="G156" s="250"/>
      <c r="H156" s="250"/>
      <c r="I156" s="253"/>
      <c r="J156" s="263">
        <f>BK156</f>
        <v>0</v>
      </c>
      <c r="K156" s="250"/>
      <c r="L156" s="254"/>
      <c r="M156" s="255"/>
      <c r="N156" s="256"/>
      <c r="O156" s="256"/>
      <c r="P156" s="257">
        <f>SUM(P157:P159)</f>
        <v>0</v>
      </c>
      <c r="Q156" s="256"/>
      <c r="R156" s="257">
        <f>SUM(R157:R159)</f>
        <v>0</v>
      </c>
      <c r="S156" s="256"/>
      <c r="T156" s="258">
        <f>SUM(T157:T159)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59" t="s">
        <v>87</v>
      </c>
      <c r="AT156" s="260" t="s">
        <v>79</v>
      </c>
      <c r="AU156" s="260" t="s">
        <v>87</v>
      </c>
      <c r="AY156" s="259" t="s">
        <v>183</v>
      </c>
      <c r="BK156" s="261">
        <f>SUM(BK157:BK159)</f>
        <v>0</v>
      </c>
    </row>
    <row r="157" s="2" customFormat="1" ht="16.5" customHeight="1">
      <c r="A157" s="41"/>
      <c r="B157" s="42"/>
      <c r="C157" s="316" t="s">
        <v>80</v>
      </c>
      <c r="D157" s="316" t="s">
        <v>511</v>
      </c>
      <c r="E157" s="317" t="s">
        <v>1616</v>
      </c>
      <c r="F157" s="318" t="s">
        <v>1617</v>
      </c>
      <c r="G157" s="319" t="s">
        <v>227</v>
      </c>
      <c r="H157" s="320">
        <v>3</v>
      </c>
      <c r="I157" s="321"/>
      <c r="J157" s="322">
        <f>ROUND(I157*H157,2)</f>
        <v>0</v>
      </c>
      <c r="K157" s="323"/>
      <c r="L157" s="324"/>
      <c r="M157" s="325" t="s">
        <v>1</v>
      </c>
      <c r="N157" s="326" t="s">
        <v>46</v>
      </c>
      <c r="O157" s="100"/>
      <c r="P157" s="274">
        <f>O157*H157</f>
        <v>0</v>
      </c>
      <c r="Q157" s="274">
        <v>0</v>
      </c>
      <c r="R157" s="274">
        <f>Q157*H157</f>
        <v>0</v>
      </c>
      <c r="S157" s="274">
        <v>0</v>
      </c>
      <c r="T157" s="275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76" t="s">
        <v>231</v>
      </c>
      <c r="AT157" s="276" t="s">
        <v>511</v>
      </c>
      <c r="AU157" s="276" t="s">
        <v>92</v>
      </c>
      <c r="AY157" s="18" t="s">
        <v>183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8" t="s">
        <v>92</v>
      </c>
      <c r="BK157" s="161">
        <f>ROUND(I157*H157,2)</f>
        <v>0</v>
      </c>
      <c r="BL157" s="18" t="s">
        <v>190</v>
      </c>
      <c r="BM157" s="276" t="s">
        <v>304</v>
      </c>
    </row>
    <row r="158" s="2" customFormat="1" ht="16.5" customHeight="1">
      <c r="A158" s="41"/>
      <c r="B158" s="42"/>
      <c r="C158" s="316" t="s">
        <v>80</v>
      </c>
      <c r="D158" s="316" t="s">
        <v>511</v>
      </c>
      <c r="E158" s="317" t="s">
        <v>1618</v>
      </c>
      <c r="F158" s="318" t="s">
        <v>1619</v>
      </c>
      <c r="G158" s="319" t="s">
        <v>227</v>
      </c>
      <c r="H158" s="320">
        <v>2</v>
      </c>
      <c r="I158" s="321"/>
      <c r="J158" s="322">
        <f>ROUND(I158*H158,2)</f>
        <v>0</v>
      </c>
      <c r="K158" s="323"/>
      <c r="L158" s="324"/>
      <c r="M158" s="325" t="s">
        <v>1</v>
      </c>
      <c r="N158" s="326" t="s">
        <v>46</v>
      </c>
      <c r="O158" s="100"/>
      <c r="P158" s="274">
        <f>O158*H158</f>
        <v>0</v>
      </c>
      <c r="Q158" s="274">
        <v>0</v>
      </c>
      <c r="R158" s="274">
        <f>Q158*H158</f>
        <v>0</v>
      </c>
      <c r="S158" s="274">
        <v>0</v>
      </c>
      <c r="T158" s="275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76" t="s">
        <v>231</v>
      </c>
      <c r="AT158" s="276" t="s">
        <v>511</v>
      </c>
      <c r="AU158" s="276" t="s">
        <v>92</v>
      </c>
      <c r="AY158" s="18" t="s">
        <v>183</v>
      </c>
      <c r="BE158" s="161">
        <f>IF(N158="základná",J158,0)</f>
        <v>0</v>
      </c>
      <c r="BF158" s="161">
        <f>IF(N158="znížená",J158,0)</f>
        <v>0</v>
      </c>
      <c r="BG158" s="161">
        <f>IF(N158="zákl. prenesená",J158,0)</f>
        <v>0</v>
      </c>
      <c r="BH158" s="161">
        <f>IF(N158="zníž. prenesená",J158,0)</f>
        <v>0</v>
      </c>
      <c r="BI158" s="161">
        <f>IF(N158="nulová",J158,0)</f>
        <v>0</v>
      </c>
      <c r="BJ158" s="18" t="s">
        <v>92</v>
      </c>
      <c r="BK158" s="161">
        <f>ROUND(I158*H158,2)</f>
        <v>0</v>
      </c>
      <c r="BL158" s="18" t="s">
        <v>190</v>
      </c>
      <c r="BM158" s="276" t="s">
        <v>315</v>
      </c>
    </row>
    <row r="159" s="2" customFormat="1" ht="16.5" customHeight="1">
      <c r="A159" s="41"/>
      <c r="B159" s="42"/>
      <c r="C159" s="316" t="s">
        <v>80</v>
      </c>
      <c r="D159" s="316" t="s">
        <v>511</v>
      </c>
      <c r="E159" s="317" t="s">
        <v>1620</v>
      </c>
      <c r="F159" s="318" t="s">
        <v>1621</v>
      </c>
      <c r="G159" s="319" t="s">
        <v>227</v>
      </c>
      <c r="H159" s="320">
        <v>3</v>
      </c>
      <c r="I159" s="321"/>
      <c r="J159" s="322">
        <f>ROUND(I159*H159,2)</f>
        <v>0</v>
      </c>
      <c r="K159" s="323"/>
      <c r="L159" s="324"/>
      <c r="M159" s="325" t="s">
        <v>1</v>
      </c>
      <c r="N159" s="326" t="s">
        <v>46</v>
      </c>
      <c r="O159" s="100"/>
      <c r="P159" s="274">
        <f>O159*H159</f>
        <v>0</v>
      </c>
      <c r="Q159" s="274">
        <v>0</v>
      </c>
      <c r="R159" s="274">
        <f>Q159*H159</f>
        <v>0</v>
      </c>
      <c r="S159" s="274">
        <v>0</v>
      </c>
      <c r="T159" s="27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76" t="s">
        <v>231</v>
      </c>
      <c r="AT159" s="276" t="s">
        <v>511</v>
      </c>
      <c r="AU159" s="276" t="s">
        <v>92</v>
      </c>
      <c r="AY159" s="18" t="s">
        <v>183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8" t="s">
        <v>92</v>
      </c>
      <c r="BK159" s="161">
        <f>ROUND(I159*H159,2)</f>
        <v>0</v>
      </c>
      <c r="BL159" s="18" t="s">
        <v>190</v>
      </c>
      <c r="BM159" s="276" t="s">
        <v>324</v>
      </c>
    </row>
    <row r="160" s="12" customFormat="1" ht="22.8" customHeight="1">
      <c r="A160" s="12"/>
      <c r="B160" s="249"/>
      <c r="C160" s="250"/>
      <c r="D160" s="251" t="s">
        <v>79</v>
      </c>
      <c r="E160" s="262" t="s">
        <v>1622</v>
      </c>
      <c r="F160" s="262" t="s">
        <v>1623</v>
      </c>
      <c r="G160" s="250"/>
      <c r="H160" s="250"/>
      <c r="I160" s="253"/>
      <c r="J160" s="263">
        <f>BK160</f>
        <v>0</v>
      </c>
      <c r="K160" s="250"/>
      <c r="L160" s="254"/>
      <c r="M160" s="255"/>
      <c r="N160" s="256"/>
      <c r="O160" s="256"/>
      <c r="P160" s="257">
        <f>SUM(P161:P169)</f>
        <v>0</v>
      </c>
      <c r="Q160" s="256"/>
      <c r="R160" s="257">
        <f>SUM(R161:R169)</f>
        <v>0</v>
      </c>
      <c r="S160" s="256"/>
      <c r="T160" s="258">
        <f>SUM(T161:T169)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59" t="s">
        <v>87</v>
      </c>
      <c r="AT160" s="260" t="s">
        <v>79</v>
      </c>
      <c r="AU160" s="260" t="s">
        <v>87</v>
      </c>
      <c r="AY160" s="259" t="s">
        <v>183</v>
      </c>
      <c r="BK160" s="261">
        <f>SUM(BK161:BK169)</f>
        <v>0</v>
      </c>
    </row>
    <row r="161" s="2" customFormat="1" ht="16.5" customHeight="1">
      <c r="A161" s="41"/>
      <c r="B161" s="42"/>
      <c r="C161" s="316" t="s">
        <v>80</v>
      </c>
      <c r="D161" s="316" t="s">
        <v>511</v>
      </c>
      <c r="E161" s="317" t="s">
        <v>1624</v>
      </c>
      <c r="F161" s="318" t="s">
        <v>1625</v>
      </c>
      <c r="G161" s="319" t="s">
        <v>281</v>
      </c>
      <c r="H161" s="320">
        <v>23.100000000000001</v>
      </c>
      <c r="I161" s="321"/>
      <c r="J161" s="322">
        <f>ROUND(I161*H161,2)</f>
        <v>0</v>
      </c>
      <c r="K161" s="323"/>
      <c r="L161" s="324"/>
      <c r="M161" s="325" t="s">
        <v>1</v>
      </c>
      <c r="N161" s="326" t="s">
        <v>46</v>
      </c>
      <c r="O161" s="100"/>
      <c r="P161" s="274">
        <f>O161*H161</f>
        <v>0</v>
      </c>
      <c r="Q161" s="274">
        <v>0</v>
      </c>
      <c r="R161" s="274">
        <f>Q161*H161</f>
        <v>0</v>
      </c>
      <c r="S161" s="274">
        <v>0</v>
      </c>
      <c r="T161" s="275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76" t="s">
        <v>231</v>
      </c>
      <c r="AT161" s="276" t="s">
        <v>511</v>
      </c>
      <c r="AU161" s="276" t="s">
        <v>92</v>
      </c>
      <c r="AY161" s="18" t="s">
        <v>183</v>
      </c>
      <c r="BE161" s="161">
        <f>IF(N161="základná",J161,0)</f>
        <v>0</v>
      </c>
      <c r="BF161" s="161">
        <f>IF(N161="znížená",J161,0)</f>
        <v>0</v>
      </c>
      <c r="BG161" s="161">
        <f>IF(N161="zákl. prenesená",J161,0)</f>
        <v>0</v>
      </c>
      <c r="BH161" s="161">
        <f>IF(N161="zníž. prenesená",J161,0)</f>
        <v>0</v>
      </c>
      <c r="BI161" s="161">
        <f>IF(N161="nulová",J161,0)</f>
        <v>0</v>
      </c>
      <c r="BJ161" s="18" t="s">
        <v>92</v>
      </c>
      <c r="BK161" s="161">
        <f>ROUND(I161*H161,2)</f>
        <v>0</v>
      </c>
      <c r="BL161" s="18" t="s">
        <v>190</v>
      </c>
      <c r="BM161" s="276" t="s">
        <v>333</v>
      </c>
    </row>
    <row r="162" s="2" customFormat="1" ht="16.5" customHeight="1">
      <c r="A162" s="41"/>
      <c r="B162" s="42"/>
      <c r="C162" s="316" t="s">
        <v>80</v>
      </c>
      <c r="D162" s="316" t="s">
        <v>511</v>
      </c>
      <c r="E162" s="317" t="s">
        <v>1626</v>
      </c>
      <c r="F162" s="318" t="s">
        <v>1627</v>
      </c>
      <c r="G162" s="319" t="s">
        <v>281</v>
      </c>
      <c r="H162" s="320">
        <v>12.300000000000001</v>
      </c>
      <c r="I162" s="321"/>
      <c r="J162" s="322">
        <f>ROUND(I162*H162,2)</f>
        <v>0</v>
      </c>
      <c r="K162" s="323"/>
      <c r="L162" s="324"/>
      <c r="M162" s="325" t="s">
        <v>1</v>
      </c>
      <c r="N162" s="326" t="s">
        <v>46</v>
      </c>
      <c r="O162" s="100"/>
      <c r="P162" s="274">
        <f>O162*H162</f>
        <v>0</v>
      </c>
      <c r="Q162" s="274">
        <v>0</v>
      </c>
      <c r="R162" s="274">
        <f>Q162*H162</f>
        <v>0</v>
      </c>
      <c r="S162" s="274">
        <v>0</v>
      </c>
      <c r="T162" s="275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76" t="s">
        <v>231</v>
      </c>
      <c r="AT162" s="276" t="s">
        <v>511</v>
      </c>
      <c r="AU162" s="276" t="s">
        <v>92</v>
      </c>
      <c r="AY162" s="18" t="s">
        <v>183</v>
      </c>
      <c r="BE162" s="161">
        <f>IF(N162="základná",J162,0)</f>
        <v>0</v>
      </c>
      <c r="BF162" s="161">
        <f>IF(N162="znížená",J162,0)</f>
        <v>0</v>
      </c>
      <c r="BG162" s="161">
        <f>IF(N162="zákl. prenesená",J162,0)</f>
        <v>0</v>
      </c>
      <c r="BH162" s="161">
        <f>IF(N162="zníž. prenesená",J162,0)</f>
        <v>0</v>
      </c>
      <c r="BI162" s="161">
        <f>IF(N162="nulová",J162,0)</f>
        <v>0</v>
      </c>
      <c r="BJ162" s="18" t="s">
        <v>92</v>
      </c>
      <c r="BK162" s="161">
        <f>ROUND(I162*H162,2)</f>
        <v>0</v>
      </c>
      <c r="BL162" s="18" t="s">
        <v>190</v>
      </c>
      <c r="BM162" s="276" t="s">
        <v>347</v>
      </c>
    </row>
    <row r="163" s="2" customFormat="1" ht="16.5" customHeight="1">
      <c r="A163" s="41"/>
      <c r="B163" s="42"/>
      <c r="C163" s="316" t="s">
        <v>80</v>
      </c>
      <c r="D163" s="316" t="s">
        <v>511</v>
      </c>
      <c r="E163" s="317" t="s">
        <v>1628</v>
      </c>
      <c r="F163" s="318" t="s">
        <v>1629</v>
      </c>
      <c r="G163" s="319" t="s">
        <v>281</v>
      </c>
      <c r="H163" s="320">
        <v>50.5</v>
      </c>
      <c r="I163" s="321"/>
      <c r="J163" s="322">
        <f>ROUND(I163*H163,2)</f>
        <v>0</v>
      </c>
      <c r="K163" s="323"/>
      <c r="L163" s="324"/>
      <c r="M163" s="325" t="s">
        <v>1</v>
      </c>
      <c r="N163" s="326" t="s">
        <v>46</v>
      </c>
      <c r="O163" s="100"/>
      <c r="P163" s="274">
        <f>O163*H163</f>
        <v>0</v>
      </c>
      <c r="Q163" s="274">
        <v>0</v>
      </c>
      <c r="R163" s="274">
        <f>Q163*H163</f>
        <v>0</v>
      </c>
      <c r="S163" s="274">
        <v>0</v>
      </c>
      <c r="T163" s="275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76" t="s">
        <v>231</v>
      </c>
      <c r="AT163" s="276" t="s">
        <v>511</v>
      </c>
      <c r="AU163" s="276" t="s">
        <v>92</v>
      </c>
      <c r="AY163" s="18" t="s">
        <v>183</v>
      </c>
      <c r="BE163" s="161">
        <f>IF(N163="základná",J163,0)</f>
        <v>0</v>
      </c>
      <c r="BF163" s="161">
        <f>IF(N163="znížená",J163,0)</f>
        <v>0</v>
      </c>
      <c r="BG163" s="161">
        <f>IF(N163="zákl. prenesená",J163,0)</f>
        <v>0</v>
      </c>
      <c r="BH163" s="161">
        <f>IF(N163="zníž. prenesená",J163,0)</f>
        <v>0</v>
      </c>
      <c r="BI163" s="161">
        <f>IF(N163="nulová",J163,0)</f>
        <v>0</v>
      </c>
      <c r="BJ163" s="18" t="s">
        <v>92</v>
      </c>
      <c r="BK163" s="161">
        <f>ROUND(I163*H163,2)</f>
        <v>0</v>
      </c>
      <c r="BL163" s="18" t="s">
        <v>190</v>
      </c>
      <c r="BM163" s="276" t="s">
        <v>362</v>
      </c>
    </row>
    <row r="164" s="2" customFormat="1" ht="16.5" customHeight="1">
      <c r="A164" s="41"/>
      <c r="B164" s="42"/>
      <c r="C164" s="316" t="s">
        <v>80</v>
      </c>
      <c r="D164" s="316" t="s">
        <v>511</v>
      </c>
      <c r="E164" s="317" t="s">
        <v>1630</v>
      </c>
      <c r="F164" s="318" t="s">
        <v>1631</v>
      </c>
      <c r="G164" s="319" t="s">
        <v>281</v>
      </c>
      <c r="H164" s="320">
        <v>9.8000000000000007</v>
      </c>
      <c r="I164" s="321"/>
      <c r="J164" s="322">
        <f>ROUND(I164*H164,2)</f>
        <v>0</v>
      </c>
      <c r="K164" s="323"/>
      <c r="L164" s="324"/>
      <c r="M164" s="325" t="s">
        <v>1</v>
      </c>
      <c r="N164" s="326" t="s">
        <v>46</v>
      </c>
      <c r="O164" s="100"/>
      <c r="P164" s="274">
        <f>O164*H164</f>
        <v>0</v>
      </c>
      <c r="Q164" s="274">
        <v>0</v>
      </c>
      <c r="R164" s="274">
        <f>Q164*H164</f>
        <v>0</v>
      </c>
      <c r="S164" s="274">
        <v>0</v>
      </c>
      <c r="T164" s="275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76" t="s">
        <v>231</v>
      </c>
      <c r="AT164" s="276" t="s">
        <v>511</v>
      </c>
      <c r="AU164" s="276" t="s">
        <v>92</v>
      </c>
      <c r="AY164" s="18" t="s">
        <v>183</v>
      </c>
      <c r="BE164" s="161">
        <f>IF(N164="základná",J164,0)</f>
        <v>0</v>
      </c>
      <c r="BF164" s="161">
        <f>IF(N164="znížená",J164,0)</f>
        <v>0</v>
      </c>
      <c r="BG164" s="161">
        <f>IF(N164="zákl. prenesená",J164,0)</f>
        <v>0</v>
      </c>
      <c r="BH164" s="161">
        <f>IF(N164="zníž. prenesená",J164,0)</f>
        <v>0</v>
      </c>
      <c r="BI164" s="161">
        <f>IF(N164="nulová",J164,0)</f>
        <v>0</v>
      </c>
      <c r="BJ164" s="18" t="s">
        <v>92</v>
      </c>
      <c r="BK164" s="161">
        <f>ROUND(I164*H164,2)</f>
        <v>0</v>
      </c>
      <c r="BL164" s="18" t="s">
        <v>190</v>
      </c>
      <c r="BM164" s="276" t="s">
        <v>375</v>
      </c>
    </row>
    <row r="165" s="2" customFormat="1" ht="16.5" customHeight="1">
      <c r="A165" s="41"/>
      <c r="B165" s="42"/>
      <c r="C165" s="316" t="s">
        <v>80</v>
      </c>
      <c r="D165" s="316" t="s">
        <v>511</v>
      </c>
      <c r="E165" s="317" t="s">
        <v>1632</v>
      </c>
      <c r="F165" s="318" t="s">
        <v>1633</v>
      </c>
      <c r="G165" s="319" t="s">
        <v>281</v>
      </c>
      <c r="H165" s="320">
        <v>7.7000000000000002</v>
      </c>
      <c r="I165" s="321"/>
      <c r="J165" s="322">
        <f>ROUND(I165*H165,2)</f>
        <v>0</v>
      </c>
      <c r="K165" s="323"/>
      <c r="L165" s="324"/>
      <c r="M165" s="325" t="s">
        <v>1</v>
      </c>
      <c r="N165" s="326" t="s">
        <v>46</v>
      </c>
      <c r="O165" s="100"/>
      <c r="P165" s="274">
        <f>O165*H165</f>
        <v>0</v>
      </c>
      <c r="Q165" s="274">
        <v>0</v>
      </c>
      <c r="R165" s="274">
        <f>Q165*H165</f>
        <v>0</v>
      </c>
      <c r="S165" s="274">
        <v>0</v>
      </c>
      <c r="T165" s="275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76" t="s">
        <v>231</v>
      </c>
      <c r="AT165" s="276" t="s">
        <v>511</v>
      </c>
      <c r="AU165" s="276" t="s">
        <v>92</v>
      </c>
      <c r="AY165" s="18" t="s">
        <v>183</v>
      </c>
      <c r="BE165" s="161">
        <f>IF(N165="základná",J165,0)</f>
        <v>0</v>
      </c>
      <c r="BF165" s="161">
        <f>IF(N165="znížená",J165,0)</f>
        <v>0</v>
      </c>
      <c r="BG165" s="161">
        <f>IF(N165="zákl. prenesená",J165,0)</f>
        <v>0</v>
      </c>
      <c r="BH165" s="161">
        <f>IF(N165="zníž. prenesená",J165,0)</f>
        <v>0</v>
      </c>
      <c r="BI165" s="161">
        <f>IF(N165="nulová",J165,0)</f>
        <v>0</v>
      </c>
      <c r="BJ165" s="18" t="s">
        <v>92</v>
      </c>
      <c r="BK165" s="161">
        <f>ROUND(I165*H165,2)</f>
        <v>0</v>
      </c>
      <c r="BL165" s="18" t="s">
        <v>190</v>
      </c>
      <c r="BM165" s="276" t="s">
        <v>385</v>
      </c>
    </row>
    <row r="166" s="2" customFormat="1" ht="16.5" customHeight="1">
      <c r="A166" s="41"/>
      <c r="B166" s="42"/>
      <c r="C166" s="316" t="s">
        <v>80</v>
      </c>
      <c r="D166" s="316" t="s">
        <v>511</v>
      </c>
      <c r="E166" s="317" t="s">
        <v>1634</v>
      </c>
      <c r="F166" s="318" t="s">
        <v>1635</v>
      </c>
      <c r="G166" s="319" t="s">
        <v>281</v>
      </c>
      <c r="H166" s="320">
        <v>5.2000000000000002</v>
      </c>
      <c r="I166" s="321"/>
      <c r="J166" s="322">
        <f>ROUND(I166*H166,2)</f>
        <v>0</v>
      </c>
      <c r="K166" s="323"/>
      <c r="L166" s="324"/>
      <c r="M166" s="325" t="s">
        <v>1</v>
      </c>
      <c r="N166" s="326" t="s">
        <v>46</v>
      </c>
      <c r="O166" s="100"/>
      <c r="P166" s="274">
        <f>O166*H166</f>
        <v>0</v>
      </c>
      <c r="Q166" s="274">
        <v>0</v>
      </c>
      <c r="R166" s="274">
        <f>Q166*H166</f>
        <v>0</v>
      </c>
      <c r="S166" s="274">
        <v>0</v>
      </c>
      <c r="T166" s="275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76" t="s">
        <v>231</v>
      </c>
      <c r="AT166" s="276" t="s">
        <v>511</v>
      </c>
      <c r="AU166" s="276" t="s">
        <v>92</v>
      </c>
      <c r="AY166" s="18" t="s">
        <v>183</v>
      </c>
      <c r="BE166" s="161">
        <f>IF(N166="základná",J166,0)</f>
        <v>0</v>
      </c>
      <c r="BF166" s="161">
        <f>IF(N166="znížená",J166,0)</f>
        <v>0</v>
      </c>
      <c r="BG166" s="161">
        <f>IF(N166="zákl. prenesená",J166,0)</f>
        <v>0</v>
      </c>
      <c r="BH166" s="161">
        <f>IF(N166="zníž. prenesená",J166,0)</f>
        <v>0</v>
      </c>
      <c r="BI166" s="161">
        <f>IF(N166="nulová",J166,0)</f>
        <v>0</v>
      </c>
      <c r="BJ166" s="18" t="s">
        <v>92</v>
      </c>
      <c r="BK166" s="161">
        <f>ROUND(I166*H166,2)</f>
        <v>0</v>
      </c>
      <c r="BL166" s="18" t="s">
        <v>190</v>
      </c>
      <c r="BM166" s="276" t="s">
        <v>395</v>
      </c>
    </row>
    <row r="167" s="2" customFormat="1" ht="16.5" customHeight="1">
      <c r="A167" s="41"/>
      <c r="B167" s="42"/>
      <c r="C167" s="316" t="s">
        <v>80</v>
      </c>
      <c r="D167" s="316" t="s">
        <v>511</v>
      </c>
      <c r="E167" s="317" t="s">
        <v>1636</v>
      </c>
      <c r="F167" s="318" t="s">
        <v>1637</v>
      </c>
      <c r="G167" s="319" t="s">
        <v>281</v>
      </c>
      <c r="H167" s="320">
        <v>17</v>
      </c>
      <c r="I167" s="321"/>
      <c r="J167" s="322">
        <f>ROUND(I167*H167,2)</f>
        <v>0</v>
      </c>
      <c r="K167" s="323"/>
      <c r="L167" s="324"/>
      <c r="M167" s="325" t="s">
        <v>1</v>
      </c>
      <c r="N167" s="326" t="s">
        <v>46</v>
      </c>
      <c r="O167" s="100"/>
      <c r="P167" s="274">
        <f>O167*H167</f>
        <v>0</v>
      </c>
      <c r="Q167" s="274">
        <v>0</v>
      </c>
      <c r="R167" s="274">
        <f>Q167*H167</f>
        <v>0</v>
      </c>
      <c r="S167" s="274">
        <v>0</v>
      </c>
      <c r="T167" s="275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76" t="s">
        <v>231</v>
      </c>
      <c r="AT167" s="276" t="s">
        <v>511</v>
      </c>
      <c r="AU167" s="276" t="s">
        <v>92</v>
      </c>
      <c r="AY167" s="18" t="s">
        <v>183</v>
      </c>
      <c r="BE167" s="161">
        <f>IF(N167="základná",J167,0)</f>
        <v>0</v>
      </c>
      <c r="BF167" s="161">
        <f>IF(N167="znížená",J167,0)</f>
        <v>0</v>
      </c>
      <c r="BG167" s="161">
        <f>IF(N167="zákl. prenesená",J167,0)</f>
        <v>0</v>
      </c>
      <c r="BH167" s="161">
        <f>IF(N167="zníž. prenesená",J167,0)</f>
        <v>0</v>
      </c>
      <c r="BI167" s="161">
        <f>IF(N167="nulová",J167,0)</f>
        <v>0</v>
      </c>
      <c r="BJ167" s="18" t="s">
        <v>92</v>
      </c>
      <c r="BK167" s="161">
        <f>ROUND(I167*H167,2)</f>
        <v>0</v>
      </c>
      <c r="BL167" s="18" t="s">
        <v>190</v>
      </c>
      <c r="BM167" s="276" t="s">
        <v>407</v>
      </c>
    </row>
    <row r="168" s="2" customFormat="1" ht="16.5" customHeight="1">
      <c r="A168" s="41"/>
      <c r="B168" s="42"/>
      <c r="C168" s="316" t="s">
        <v>80</v>
      </c>
      <c r="D168" s="316" t="s">
        <v>511</v>
      </c>
      <c r="E168" s="317" t="s">
        <v>1638</v>
      </c>
      <c r="F168" s="318" t="s">
        <v>1639</v>
      </c>
      <c r="G168" s="319" t="s">
        <v>514</v>
      </c>
      <c r="H168" s="320">
        <v>4.5</v>
      </c>
      <c r="I168" s="321"/>
      <c r="J168" s="322">
        <f>ROUND(I168*H168,2)</f>
        <v>0</v>
      </c>
      <c r="K168" s="323"/>
      <c r="L168" s="324"/>
      <c r="M168" s="325" t="s">
        <v>1</v>
      </c>
      <c r="N168" s="326" t="s">
        <v>46</v>
      </c>
      <c r="O168" s="100"/>
      <c r="P168" s="274">
        <f>O168*H168</f>
        <v>0</v>
      </c>
      <c r="Q168" s="274">
        <v>0</v>
      </c>
      <c r="R168" s="274">
        <f>Q168*H168</f>
        <v>0</v>
      </c>
      <c r="S168" s="274">
        <v>0</v>
      </c>
      <c r="T168" s="275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76" t="s">
        <v>231</v>
      </c>
      <c r="AT168" s="276" t="s">
        <v>511</v>
      </c>
      <c r="AU168" s="276" t="s">
        <v>92</v>
      </c>
      <c r="AY168" s="18" t="s">
        <v>183</v>
      </c>
      <c r="BE168" s="161">
        <f>IF(N168="základná",J168,0)</f>
        <v>0</v>
      </c>
      <c r="BF168" s="161">
        <f>IF(N168="znížená",J168,0)</f>
        <v>0</v>
      </c>
      <c r="BG168" s="161">
        <f>IF(N168="zákl. prenesená",J168,0)</f>
        <v>0</v>
      </c>
      <c r="BH168" s="161">
        <f>IF(N168="zníž. prenesená",J168,0)</f>
        <v>0</v>
      </c>
      <c r="BI168" s="161">
        <f>IF(N168="nulová",J168,0)</f>
        <v>0</v>
      </c>
      <c r="BJ168" s="18" t="s">
        <v>92</v>
      </c>
      <c r="BK168" s="161">
        <f>ROUND(I168*H168,2)</f>
        <v>0</v>
      </c>
      <c r="BL168" s="18" t="s">
        <v>190</v>
      </c>
      <c r="BM168" s="276" t="s">
        <v>419</v>
      </c>
    </row>
    <row r="169" s="2" customFormat="1" ht="16.5" customHeight="1">
      <c r="A169" s="41"/>
      <c r="B169" s="42"/>
      <c r="C169" s="264" t="s">
        <v>80</v>
      </c>
      <c r="D169" s="264" t="s">
        <v>186</v>
      </c>
      <c r="E169" s="265" t="s">
        <v>1640</v>
      </c>
      <c r="F169" s="266" t="s">
        <v>1641</v>
      </c>
      <c r="G169" s="267" t="s">
        <v>1</v>
      </c>
      <c r="H169" s="268">
        <v>1</v>
      </c>
      <c r="I169" s="269"/>
      <c r="J169" s="270">
        <f>ROUND(I169*H169,2)</f>
        <v>0</v>
      </c>
      <c r="K169" s="271"/>
      <c r="L169" s="44"/>
      <c r="M169" s="272" t="s">
        <v>1</v>
      </c>
      <c r="N169" s="273" t="s">
        <v>46</v>
      </c>
      <c r="O169" s="100"/>
      <c r="P169" s="274">
        <f>O169*H169</f>
        <v>0</v>
      </c>
      <c r="Q169" s="274">
        <v>0</v>
      </c>
      <c r="R169" s="274">
        <f>Q169*H169</f>
        <v>0</v>
      </c>
      <c r="S169" s="274">
        <v>0</v>
      </c>
      <c r="T169" s="275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76" t="s">
        <v>190</v>
      </c>
      <c r="AT169" s="276" t="s">
        <v>186</v>
      </c>
      <c r="AU169" s="276" t="s">
        <v>92</v>
      </c>
      <c r="AY169" s="18" t="s">
        <v>183</v>
      </c>
      <c r="BE169" s="161">
        <f>IF(N169="základná",J169,0)</f>
        <v>0</v>
      </c>
      <c r="BF169" s="161">
        <f>IF(N169="znížená",J169,0)</f>
        <v>0</v>
      </c>
      <c r="BG169" s="161">
        <f>IF(N169="zákl. prenesená",J169,0)</f>
        <v>0</v>
      </c>
      <c r="BH169" s="161">
        <f>IF(N169="zníž. prenesená",J169,0)</f>
        <v>0</v>
      </c>
      <c r="BI169" s="161">
        <f>IF(N169="nulová",J169,0)</f>
        <v>0</v>
      </c>
      <c r="BJ169" s="18" t="s">
        <v>92</v>
      </c>
      <c r="BK169" s="161">
        <f>ROUND(I169*H169,2)</f>
        <v>0</v>
      </c>
      <c r="BL169" s="18" t="s">
        <v>190</v>
      </c>
      <c r="BM169" s="276" t="s">
        <v>613</v>
      </c>
    </row>
    <row r="170" s="2" customFormat="1" ht="49.92" customHeight="1">
      <c r="A170" s="41"/>
      <c r="B170" s="42"/>
      <c r="C170" s="43"/>
      <c r="D170" s="43"/>
      <c r="E170" s="252" t="s">
        <v>433</v>
      </c>
      <c r="F170" s="252" t="s">
        <v>434</v>
      </c>
      <c r="G170" s="43"/>
      <c r="H170" s="43"/>
      <c r="I170" s="43"/>
      <c r="J170" s="228">
        <f>BK170</f>
        <v>0</v>
      </c>
      <c r="K170" s="43"/>
      <c r="L170" s="44"/>
      <c r="M170" s="279"/>
      <c r="N170" s="280"/>
      <c r="O170" s="100"/>
      <c r="P170" s="100"/>
      <c r="Q170" s="100"/>
      <c r="R170" s="100"/>
      <c r="S170" s="100"/>
      <c r="T170" s="101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18" t="s">
        <v>79</v>
      </c>
      <c r="AU170" s="18" t="s">
        <v>80</v>
      </c>
      <c r="AY170" s="18" t="s">
        <v>435</v>
      </c>
      <c r="BK170" s="161">
        <f>SUM(BK171:BK180)</f>
        <v>0</v>
      </c>
    </row>
    <row r="171" s="2" customFormat="1" ht="16.32" customHeight="1">
      <c r="A171" s="41"/>
      <c r="B171" s="42"/>
      <c r="C171" s="304" t="s">
        <v>1</v>
      </c>
      <c r="D171" s="304" t="s">
        <v>186</v>
      </c>
      <c r="E171" s="305" t="s">
        <v>1</v>
      </c>
      <c r="F171" s="306" t="s">
        <v>1</v>
      </c>
      <c r="G171" s="307" t="s">
        <v>1</v>
      </c>
      <c r="H171" s="308"/>
      <c r="I171" s="309"/>
      <c r="J171" s="310">
        <f>BK171</f>
        <v>0</v>
      </c>
      <c r="K171" s="271"/>
      <c r="L171" s="44"/>
      <c r="M171" s="311" t="s">
        <v>1</v>
      </c>
      <c r="N171" s="312" t="s">
        <v>46</v>
      </c>
      <c r="O171" s="100"/>
      <c r="P171" s="100"/>
      <c r="Q171" s="100"/>
      <c r="R171" s="100"/>
      <c r="S171" s="100"/>
      <c r="T171" s="101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18" t="s">
        <v>435</v>
      </c>
      <c r="AU171" s="18" t="s">
        <v>87</v>
      </c>
      <c r="AY171" s="18" t="s">
        <v>435</v>
      </c>
      <c r="BE171" s="161">
        <f>IF(N171="základná",J171,0)</f>
        <v>0</v>
      </c>
      <c r="BF171" s="161">
        <f>IF(N171="znížená",J171,0)</f>
        <v>0</v>
      </c>
      <c r="BG171" s="161">
        <f>IF(N171="zákl. prenesená",J171,0)</f>
        <v>0</v>
      </c>
      <c r="BH171" s="161">
        <f>IF(N171="zníž. prenesená",J171,0)</f>
        <v>0</v>
      </c>
      <c r="BI171" s="161">
        <f>IF(N171="nulová",J171,0)</f>
        <v>0</v>
      </c>
      <c r="BJ171" s="18" t="s">
        <v>92</v>
      </c>
      <c r="BK171" s="161">
        <f>I171*H171</f>
        <v>0</v>
      </c>
    </row>
    <row r="172" s="2" customFormat="1" ht="16.32" customHeight="1">
      <c r="A172" s="41"/>
      <c r="B172" s="42"/>
      <c r="C172" s="304" t="s">
        <v>1</v>
      </c>
      <c r="D172" s="304" t="s">
        <v>186</v>
      </c>
      <c r="E172" s="305" t="s">
        <v>1</v>
      </c>
      <c r="F172" s="306" t="s">
        <v>1</v>
      </c>
      <c r="G172" s="307" t="s">
        <v>1</v>
      </c>
      <c r="H172" s="308"/>
      <c r="I172" s="309"/>
      <c r="J172" s="310">
        <f>BK172</f>
        <v>0</v>
      </c>
      <c r="K172" s="271"/>
      <c r="L172" s="44"/>
      <c r="M172" s="311" t="s">
        <v>1</v>
      </c>
      <c r="N172" s="312" t="s">
        <v>46</v>
      </c>
      <c r="O172" s="100"/>
      <c r="P172" s="100"/>
      <c r="Q172" s="100"/>
      <c r="R172" s="100"/>
      <c r="S172" s="100"/>
      <c r="T172" s="101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18" t="s">
        <v>435</v>
      </c>
      <c r="AU172" s="18" t="s">
        <v>87</v>
      </c>
      <c r="AY172" s="18" t="s">
        <v>435</v>
      </c>
      <c r="BE172" s="161">
        <f>IF(N172="základná",J172,0)</f>
        <v>0</v>
      </c>
      <c r="BF172" s="161">
        <f>IF(N172="znížená",J172,0)</f>
        <v>0</v>
      </c>
      <c r="BG172" s="161">
        <f>IF(N172="zákl. prenesená",J172,0)</f>
        <v>0</v>
      </c>
      <c r="BH172" s="161">
        <f>IF(N172="zníž. prenesená",J172,0)</f>
        <v>0</v>
      </c>
      <c r="BI172" s="161">
        <f>IF(N172="nulová",J172,0)</f>
        <v>0</v>
      </c>
      <c r="BJ172" s="18" t="s">
        <v>92</v>
      </c>
      <c r="BK172" s="161">
        <f>I172*H172</f>
        <v>0</v>
      </c>
    </row>
    <row r="173" s="2" customFormat="1" ht="16.32" customHeight="1">
      <c r="A173" s="41"/>
      <c r="B173" s="42"/>
      <c r="C173" s="304" t="s">
        <v>1</v>
      </c>
      <c r="D173" s="304" t="s">
        <v>186</v>
      </c>
      <c r="E173" s="305" t="s">
        <v>1</v>
      </c>
      <c r="F173" s="306" t="s">
        <v>1</v>
      </c>
      <c r="G173" s="307" t="s">
        <v>1</v>
      </c>
      <c r="H173" s="308"/>
      <c r="I173" s="309"/>
      <c r="J173" s="310">
        <f>BK173</f>
        <v>0</v>
      </c>
      <c r="K173" s="271"/>
      <c r="L173" s="44"/>
      <c r="M173" s="311" t="s">
        <v>1</v>
      </c>
      <c r="N173" s="312" t="s">
        <v>46</v>
      </c>
      <c r="O173" s="100"/>
      <c r="P173" s="100"/>
      <c r="Q173" s="100"/>
      <c r="R173" s="100"/>
      <c r="S173" s="100"/>
      <c r="T173" s="101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18" t="s">
        <v>435</v>
      </c>
      <c r="AU173" s="18" t="s">
        <v>87</v>
      </c>
      <c r="AY173" s="18" t="s">
        <v>435</v>
      </c>
      <c r="BE173" s="161">
        <f>IF(N173="základná",J173,0)</f>
        <v>0</v>
      </c>
      <c r="BF173" s="161">
        <f>IF(N173="znížená",J173,0)</f>
        <v>0</v>
      </c>
      <c r="BG173" s="161">
        <f>IF(N173="zákl. prenesená",J173,0)</f>
        <v>0</v>
      </c>
      <c r="BH173" s="161">
        <f>IF(N173="zníž. prenesená",J173,0)</f>
        <v>0</v>
      </c>
      <c r="BI173" s="161">
        <f>IF(N173="nulová",J173,0)</f>
        <v>0</v>
      </c>
      <c r="BJ173" s="18" t="s">
        <v>92</v>
      </c>
      <c r="BK173" s="161">
        <f>I173*H173</f>
        <v>0</v>
      </c>
    </row>
    <row r="174" s="2" customFormat="1" ht="16.32" customHeight="1">
      <c r="A174" s="41"/>
      <c r="B174" s="42"/>
      <c r="C174" s="304" t="s">
        <v>1</v>
      </c>
      <c r="D174" s="304" t="s">
        <v>186</v>
      </c>
      <c r="E174" s="305" t="s">
        <v>1</v>
      </c>
      <c r="F174" s="306" t="s">
        <v>1</v>
      </c>
      <c r="G174" s="307" t="s">
        <v>1</v>
      </c>
      <c r="H174" s="308"/>
      <c r="I174" s="309"/>
      <c r="J174" s="310">
        <f>BK174</f>
        <v>0</v>
      </c>
      <c r="K174" s="271"/>
      <c r="L174" s="44"/>
      <c r="M174" s="311" t="s">
        <v>1</v>
      </c>
      <c r="N174" s="312" t="s">
        <v>46</v>
      </c>
      <c r="O174" s="100"/>
      <c r="P174" s="100"/>
      <c r="Q174" s="100"/>
      <c r="R174" s="100"/>
      <c r="S174" s="100"/>
      <c r="T174" s="101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18" t="s">
        <v>435</v>
      </c>
      <c r="AU174" s="18" t="s">
        <v>87</v>
      </c>
      <c r="AY174" s="18" t="s">
        <v>435</v>
      </c>
      <c r="BE174" s="161">
        <f>IF(N174="základná",J174,0)</f>
        <v>0</v>
      </c>
      <c r="BF174" s="161">
        <f>IF(N174="znížená",J174,0)</f>
        <v>0</v>
      </c>
      <c r="BG174" s="161">
        <f>IF(N174="zákl. prenesená",J174,0)</f>
        <v>0</v>
      </c>
      <c r="BH174" s="161">
        <f>IF(N174="zníž. prenesená",J174,0)</f>
        <v>0</v>
      </c>
      <c r="BI174" s="161">
        <f>IF(N174="nulová",J174,0)</f>
        <v>0</v>
      </c>
      <c r="BJ174" s="18" t="s">
        <v>92</v>
      </c>
      <c r="BK174" s="161">
        <f>I174*H174</f>
        <v>0</v>
      </c>
    </row>
    <row r="175" s="2" customFormat="1" ht="16.32" customHeight="1">
      <c r="A175" s="41"/>
      <c r="B175" s="42"/>
      <c r="C175" s="304" t="s">
        <v>1</v>
      </c>
      <c r="D175" s="304" t="s">
        <v>186</v>
      </c>
      <c r="E175" s="305" t="s">
        <v>1</v>
      </c>
      <c r="F175" s="306" t="s">
        <v>1</v>
      </c>
      <c r="G175" s="307" t="s">
        <v>1</v>
      </c>
      <c r="H175" s="308"/>
      <c r="I175" s="309"/>
      <c r="J175" s="310">
        <f>BK175</f>
        <v>0</v>
      </c>
      <c r="K175" s="271"/>
      <c r="L175" s="44"/>
      <c r="M175" s="311" t="s">
        <v>1</v>
      </c>
      <c r="N175" s="312" t="s">
        <v>46</v>
      </c>
      <c r="O175" s="100"/>
      <c r="P175" s="100"/>
      <c r="Q175" s="100"/>
      <c r="R175" s="100"/>
      <c r="S175" s="100"/>
      <c r="T175" s="101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18" t="s">
        <v>435</v>
      </c>
      <c r="AU175" s="18" t="s">
        <v>87</v>
      </c>
      <c r="AY175" s="18" t="s">
        <v>435</v>
      </c>
      <c r="BE175" s="161">
        <f>IF(N175="základná",J175,0)</f>
        <v>0</v>
      </c>
      <c r="BF175" s="161">
        <f>IF(N175="znížená",J175,0)</f>
        <v>0</v>
      </c>
      <c r="BG175" s="161">
        <f>IF(N175="zákl. prenesená",J175,0)</f>
        <v>0</v>
      </c>
      <c r="BH175" s="161">
        <f>IF(N175="zníž. prenesená",J175,0)</f>
        <v>0</v>
      </c>
      <c r="BI175" s="161">
        <f>IF(N175="nulová",J175,0)</f>
        <v>0</v>
      </c>
      <c r="BJ175" s="18" t="s">
        <v>92</v>
      </c>
      <c r="BK175" s="161">
        <f>I175*H175</f>
        <v>0</v>
      </c>
    </row>
    <row r="176" s="2" customFormat="1" ht="16.32" customHeight="1">
      <c r="A176" s="41"/>
      <c r="B176" s="42"/>
      <c r="C176" s="304" t="s">
        <v>1</v>
      </c>
      <c r="D176" s="304" t="s">
        <v>186</v>
      </c>
      <c r="E176" s="305" t="s">
        <v>1</v>
      </c>
      <c r="F176" s="306" t="s">
        <v>1</v>
      </c>
      <c r="G176" s="307" t="s">
        <v>1</v>
      </c>
      <c r="H176" s="308"/>
      <c r="I176" s="309"/>
      <c r="J176" s="310">
        <f>BK176</f>
        <v>0</v>
      </c>
      <c r="K176" s="271"/>
      <c r="L176" s="44"/>
      <c r="M176" s="311" t="s">
        <v>1</v>
      </c>
      <c r="N176" s="312" t="s">
        <v>46</v>
      </c>
      <c r="O176" s="100"/>
      <c r="P176" s="100"/>
      <c r="Q176" s="100"/>
      <c r="R176" s="100"/>
      <c r="S176" s="100"/>
      <c r="T176" s="101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18" t="s">
        <v>435</v>
      </c>
      <c r="AU176" s="18" t="s">
        <v>87</v>
      </c>
      <c r="AY176" s="18" t="s">
        <v>435</v>
      </c>
      <c r="BE176" s="161">
        <f>IF(N176="základná",J176,0)</f>
        <v>0</v>
      </c>
      <c r="BF176" s="161">
        <f>IF(N176="znížená",J176,0)</f>
        <v>0</v>
      </c>
      <c r="BG176" s="161">
        <f>IF(N176="zákl. prenesená",J176,0)</f>
        <v>0</v>
      </c>
      <c r="BH176" s="161">
        <f>IF(N176="zníž. prenesená",J176,0)</f>
        <v>0</v>
      </c>
      <c r="BI176" s="161">
        <f>IF(N176="nulová",J176,0)</f>
        <v>0</v>
      </c>
      <c r="BJ176" s="18" t="s">
        <v>92</v>
      </c>
      <c r="BK176" s="161">
        <f>I176*H176</f>
        <v>0</v>
      </c>
    </row>
    <row r="177" s="2" customFormat="1" ht="16.32" customHeight="1">
      <c r="A177" s="41"/>
      <c r="B177" s="42"/>
      <c r="C177" s="304" t="s">
        <v>1</v>
      </c>
      <c r="D177" s="304" t="s">
        <v>186</v>
      </c>
      <c r="E177" s="305" t="s">
        <v>1</v>
      </c>
      <c r="F177" s="306" t="s">
        <v>1</v>
      </c>
      <c r="G177" s="307" t="s">
        <v>1</v>
      </c>
      <c r="H177" s="308"/>
      <c r="I177" s="309"/>
      <c r="J177" s="310">
        <f>BK177</f>
        <v>0</v>
      </c>
      <c r="K177" s="271"/>
      <c r="L177" s="44"/>
      <c r="M177" s="311" t="s">
        <v>1</v>
      </c>
      <c r="N177" s="312" t="s">
        <v>46</v>
      </c>
      <c r="O177" s="100"/>
      <c r="P177" s="100"/>
      <c r="Q177" s="100"/>
      <c r="R177" s="100"/>
      <c r="S177" s="100"/>
      <c r="T177" s="101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18" t="s">
        <v>435</v>
      </c>
      <c r="AU177" s="18" t="s">
        <v>87</v>
      </c>
      <c r="AY177" s="18" t="s">
        <v>435</v>
      </c>
      <c r="BE177" s="161">
        <f>IF(N177="základná",J177,0)</f>
        <v>0</v>
      </c>
      <c r="BF177" s="161">
        <f>IF(N177="znížená",J177,0)</f>
        <v>0</v>
      </c>
      <c r="BG177" s="161">
        <f>IF(N177="zákl. prenesená",J177,0)</f>
        <v>0</v>
      </c>
      <c r="BH177" s="161">
        <f>IF(N177="zníž. prenesená",J177,0)</f>
        <v>0</v>
      </c>
      <c r="BI177" s="161">
        <f>IF(N177="nulová",J177,0)</f>
        <v>0</v>
      </c>
      <c r="BJ177" s="18" t="s">
        <v>92</v>
      </c>
      <c r="BK177" s="161">
        <f>I177*H177</f>
        <v>0</v>
      </c>
    </row>
    <row r="178" s="2" customFormat="1" ht="16.32" customHeight="1">
      <c r="A178" s="41"/>
      <c r="B178" s="42"/>
      <c r="C178" s="304" t="s">
        <v>1</v>
      </c>
      <c r="D178" s="304" t="s">
        <v>186</v>
      </c>
      <c r="E178" s="305" t="s">
        <v>1</v>
      </c>
      <c r="F178" s="306" t="s">
        <v>1</v>
      </c>
      <c r="G178" s="307" t="s">
        <v>1</v>
      </c>
      <c r="H178" s="308"/>
      <c r="I178" s="309"/>
      <c r="J178" s="310">
        <f>BK178</f>
        <v>0</v>
      </c>
      <c r="K178" s="271"/>
      <c r="L178" s="44"/>
      <c r="M178" s="311" t="s">
        <v>1</v>
      </c>
      <c r="N178" s="312" t="s">
        <v>46</v>
      </c>
      <c r="O178" s="100"/>
      <c r="P178" s="100"/>
      <c r="Q178" s="100"/>
      <c r="R178" s="100"/>
      <c r="S178" s="100"/>
      <c r="T178" s="101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18" t="s">
        <v>435</v>
      </c>
      <c r="AU178" s="18" t="s">
        <v>87</v>
      </c>
      <c r="AY178" s="18" t="s">
        <v>435</v>
      </c>
      <c r="BE178" s="161">
        <f>IF(N178="základná",J178,0)</f>
        <v>0</v>
      </c>
      <c r="BF178" s="161">
        <f>IF(N178="znížená",J178,0)</f>
        <v>0</v>
      </c>
      <c r="BG178" s="161">
        <f>IF(N178="zákl. prenesená",J178,0)</f>
        <v>0</v>
      </c>
      <c r="BH178" s="161">
        <f>IF(N178="zníž. prenesená",J178,0)</f>
        <v>0</v>
      </c>
      <c r="BI178" s="161">
        <f>IF(N178="nulová",J178,0)</f>
        <v>0</v>
      </c>
      <c r="BJ178" s="18" t="s">
        <v>92</v>
      </c>
      <c r="BK178" s="161">
        <f>I178*H178</f>
        <v>0</v>
      </c>
    </row>
    <row r="179" s="2" customFormat="1" ht="16.32" customHeight="1">
      <c r="A179" s="41"/>
      <c r="B179" s="42"/>
      <c r="C179" s="304" t="s">
        <v>1</v>
      </c>
      <c r="D179" s="304" t="s">
        <v>186</v>
      </c>
      <c r="E179" s="305" t="s">
        <v>1</v>
      </c>
      <c r="F179" s="306" t="s">
        <v>1</v>
      </c>
      <c r="G179" s="307" t="s">
        <v>1</v>
      </c>
      <c r="H179" s="308"/>
      <c r="I179" s="309"/>
      <c r="J179" s="310">
        <f>BK179</f>
        <v>0</v>
      </c>
      <c r="K179" s="271"/>
      <c r="L179" s="44"/>
      <c r="M179" s="311" t="s">
        <v>1</v>
      </c>
      <c r="N179" s="312" t="s">
        <v>46</v>
      </c>
      <c r="O179" s="100"/>
      <c r="P179" s="100"/>
      <c r="Q179" s="100"/>
      <c r="R179" s="100"/>
      <c r="S179" s="100"/>
      <c r="T179" s="101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18" t="s">
        <v>435</v>
      </c>
      <c r="AU179" s="18" t="s">
        <v>87</v>
      </c>
      <c r="AY179" s="18" t="s">
        <v>435</v>
      </c>
      <c r="BE179" s="161">
        <f>IF(N179="základná",J179,0)</f>
        <v>0</v>
      </c>
      <c r="BF179" s="161">
        <f>IF(N179="znížená",J179,0)</f>
        <v>0</v>
      </c>
      <c r="BG179" s="161">
        <f>IF(N179="zákl. prenesená",J179,0)</f>
        <v>0</v>
      </c>
      <c r="BH179" s="161">
        <f>IF(N179="zníž. prenesená",J179,0)</f>
        <v>0</v>
      </c>
      <c r="BI179" s="161">
        <f>IF(N179="nulová",J179,0)</f>
        <v>0</v>
      </c>
      <c r="BJ179" s="18" t="s">
        <v>92</v>
      </c>
      <c r="BK179" s="161">
        <f>I179*H179</f>
        <v>0</v>
      </c>
    </row>
    <row r="180" s="2" customFormat="1" ht="16.32" customHeight="1">
      <c r="A180" s="41"/>
      <c r="B180" s="42"/>
      <c r="C180" s="304" t="s">
        <v>1</v>
      </c>
      <c r="D180" s="304" t="s">
        <v>186</v>
      </c>
      <c r="E180" s="305" t="s">
        <v>1</v>
      </c>
      <c r="F180" s="306" t="s">
        <v>1</v>
      </c>
      <c r="G180" s="307" t="s">
        <v>1</v>
      </c>
      <c r="H180" s="308"/>
      <c r="I180" s="309"/>
      <c r="J180" s="310">
        <f>BK180</f>
        <v>0</v>
      </c>
      <c r="K180" s="271"/>
      <c r="L180" s="44"/>
      <c r="M180" s="311" t="s">
        <v>1</v>
      </c>
      <c r="N180" s="312" t="s">
        <v>46</v>
      </c>
      <c r="O180" s="313"/>
      <c r="P180" s="313"/>
      <c r="Q180" s="313"/>
      <c r="R180" s="313"/>
      <c r="S180" s="313"/>
      <c r="T180" s="314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18" t="s">
        <v>435</v>
      </c>
      <c r="AU180" s="18" t="s">
        <v>87</v>
      </c>
      <c r="AY180" s="18" t="s">
        <v>435</v>
      </c>
      <c r="BE180" s="161">
        <f>IF(N180="základná",J180,0)</f>
        <v>0</v>
      </c>
      <c r="BF180" s="161">
        <f>IF(N180="znížená",J180,0)</f>
        <v>0</v>
      </c>
      <c r="BG180" s="161">
        <f>IF(N180="zákl. prenesená",J180,0)</f>
        <v>0</v>
      </c>
      <c r="BH180" s="161">
        <f>IF(N180="zníž. prenesená",J180,0)</f>
        <v>0</v>
      </c>
      <c r="BI180" s="161">
        <f>IF(N180="nulová",J180,0)</f>
        <v>0</v>
      </c>
      <c r="BJ180" s="18" t="s">
        <v>92</v>
      </c>
      <c r="BK180" s="161">
        <f>I180*H180</f>
        <v>0</v>
      </c>
    </row>
    <row r="181" s="2" customFormat="1" ht="6.96" customHeight="1">
      <c r="A181" s="41"/>
      <c r="B181" s="75"/>
      <c r="C181" s="76"/>
      <c r="D181" s="76"/>
      <c r="E181" s="76"/>
      <c r="F181" s="76"/>
      <c r="G181" s="76"/>
      <c r="H181" s="76"/>
      <c r="I181" s="76"/>
      <c r="J181" s="76"/>
      <c r="K181" s="76"/>
      <c r="L181" s="44"/>
      <c r="M181" s="41"/>
      <c r="O181" s="41"/>
      <c r="P181" s="41"/>
      <c r="Q181" s="41"/>
      <c r="R181" s="41"/>
      <c r="S181" s="41"/>
      <c r="T181" s="41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</row>
  </sheetData>
  <sheetProtection sheet="1" autoFilter="0" formatColumns="0" formatRows="0" objects="1" scenarios="1" spinCount="100000" saltValue="w/AJzsMrVKmWKb8vGLYZ9/Xq108VamEBFvAzRrwFcJorDYcpdygRNPGr0wqVn9IV5cmplux/ZuQYIGm1869JXg==" hashValue="v/LWp3Gla1PbjNdNHhEtgvmWLxbO6pvv3SCAfcE3p7Yh+2EwU9UEzYzz5MRbWyIGrgfqAqmW058XBIR6EkL/ag==" algorithmName="SHA-512" password="C6F9"/>
  <autoFilter ref="C135:K180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08:F108"/>
    <mergeCell ref="D109:F109"/>
    <mergeCell ref="D110:F110"/>
    <mergeCell ref="D111:F111"/>
    <mergeCell ref="D112:F112"/>
    <mergeCell ref="E124:H124"/>
    <mergeCell ref="E126:H126"/>
    <mergeCell ref="E128:H128"/>
    <mergeCell ref="L2:V2"/>
  </mergeCells>
  <dataValidations count="2">
    <dataValidation type="list" allowBlank="1" showInputMessage="1" showErrorMessage="1" error="Povolené sú hodnoty K, M." sqref="D171:D181">
      <formula1>"K, M"</formula1>
    </dataValidation>
    <dataValidation type="list" allowBlank="1" showInputMessage="1" showErrorMessage="1" error="Povolené sú hodnoty základná, znížená, nulová." sqref="N171:N181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68"/>
      <c r="C3" s="169"/>
      <c r="D3" s="169"/>
      <c r="E3" s="169"/>
      <c r="F3" s="169"/>
      <c r="G3" s="169"/>
      <c r="H3" s="21"/>
    </row>
    <row r="4" s="1" customFormat="1" ht="24.96" customHeight="1">
      <c r="B4" s="21"/>
      <c r="C4" s="170" t="s">
        <v>1642</v>
      </c>
      <c r="H4" s="21"/>
    </row>
    <row r="5" s="1" customFormat="1" ht="12" customHeight="1">
      <c r="B5" s="21"/>
      <c r="C5" s="348" t="s">
        <v>12</v>
      </c>
      <c r="D5" s="179" t="s">
        <v>13</v>
      </c>
      <c r="E5" s="1"/>
      <c r="F5" s="1"/>
      <c r="H5" s="21"/>
    </row>
    <row r="6" s="1" customFormat="1" ht="36.96" customHeight="1">
      <c r="B6" s="21"/>
      <c r="C6" s="349" t="s">
        <v>15</v>
      </c>
      <c r="D6" s="350" t="s">
        <v>16</v>
      </c>
      <c r="E6" s="1"/>
      <c r="F6" s="1"/>
      <c r="H6" s="21"/>
    </row>
    <row r="7" s="1" customFormat="1" ht="16.5" customHeight="1">
      <c r="B7" s="21"/>
      <c r="C7" s="172" t="s">
        <v>21</v>
      </c>
      <c r="D7" s="176" t="str">
        <f>'Rekapitulácia stavby'!AN8</f>
        <v>21. 12. 2022</v>
      </c>
      <c r="H7" s="21"/>
    </row>
    <row r="8" s="2" customFormat="1" ht="10.8" customHeight="1">
      <c r="A8" s="41"/>
      <c r="B8" s="44"/>
      <c r="C8" s="41"/>
      <c r="D8" s="41"/>
      <c r="E8" s="41"/>
      <c r="F8" s="41"/>
      <c r="G8" s="41"/>
      <c r="H8" s="44"/>
    </row>
    <row r="9" s="11" customFormat="1" ht="29.28" customHeight="1">
      <c r="A9" s="237"/>
      <c r="B9" s="351"/>
      <c r="C9" s="352" t="s">
        <v>61</v>
      </c>
      <c r="D9" s="353" t="s">
        <v>62</v>
      </c>
      <c r="E9" s="353" t="s">
        <v>171</v>
      </c>
      <c r="F9" s="354" t="s">
        <v>1643</v>
      </c>
      <c r="G9" s="237"/>
      <c r="H9" s="351"/>
    </row>
    <row r="10" s="2" customFormat="1" ht="26.4" customHeight="1">
      <c r="A10" s="41"/>
      <c r="B10" s="44"/>
      <c r="C10" s="355" t="s">
        <v>1644</v>
      </c>
      <c r="D10" s="355" t="s">
        <v>100</v>
      </c>
      <c r="E10" s="41"/>
      <c r="F10" s="41"/>
      <c r="G10" s="41"/>
      <c r="H10" s="44"/>
    </row>
    <row r="11" s="2" customFormat="1" ht="16.8" customHeight="1">
      <c r="A11" s="41"/>
      <c r="B11" s="44"/>
      <c r="C11" s="356" t="s">
        <v>443</v>
      </c>
      <c r="D11" s="357" t="s">
        <v>1</v>
      </c>
      <c r="E11" s="358" t="s">
        <v>189</v>
      </c>
      <c r="F11" s="359">
        <v>216.55099999999999</v>
      </c>
      <c r="G11" s="41"/>
      <c r="H11" s="44"/>
    </row>
    <row r="12" s="2" customFormat="1" ht="16.8" customHeight="1">
      <c r="A12" s="41"/>
      <c r="B12" s="44"/>
      <c r="C12" s="360" t="s">
        <v>1</v>
      </c>
      <c r="D12" s="360" t="s">
        <v>444</v>
      </c>
      <c r="E12" s="18" t="s">
        <v>1</v>
      </c>
      <c r="F12" s="361">
        <v>216.55099999999999</v>
      </c>
      <c r="G12" s="41"/>
      <c r="H12" s="44"/>
    </row>
    <row r="13" s="2" customFormat="1" ht="16.8" customHeight="1">
      <c r="A13" s="41"/>
      <c r="B13" s="44"/>
      <c r="C13" s="360" t="s">
        <v>443</v>
      </c>
      <c r="D13" s="360" t="s">
        <v>578</v>
      </c>
      <c r="E13" s="18" t="s">
        <v>1</v>
      </c>
      <c r="F13" s="361">
        <v>216.55099999999999</v>
      </c>
      <c r="G13" s="41"/>
      <c r="H13" s="44"/>
    </row>
    <row r="14" s="2" customFormat="1" ht="16.8" customHeight="1">
      <c r="A14" s="41"/>
      <c r="B14" s="44"/>
      <c r="C14" s="362" t="s">
        <v>1645</v>
      </c>
      <c r="D14" s="41"/>
      <c r="E14" s="41"/>
      <c r="F14" s="41"/>
      <c r="G14" s="41"/>
      <c r="H14" s="44"/>
    </row>
    <row r="15" s="2" customFormat="1" ht="16.8" customHeight="1">
      <c r="A15" s="41"/>
      <c r="B15" s="44"/>
      <c r="C15" s="360" t="s">
        <v>594</v>
      </c>
      <c r="D15" s="360" t="s">
        <v>595</v>
      </c>
      <c r="E15" s="18" t="s">
        <v>189</v>
      </c>
      <c r="F15" s="361">
        <v>216.55099999999999</v>
      </c>
      <c r="G15" s="41"/>
      <c r="H15" s="44"/>
    </row>
    <row r="16" s="2" customFormat="1" ht="16.8" customHeight="1">
      <c r="A16" s="41"/>
      <c r="B16" s="44"/>
      <c r="C16" s="360" t="s">
        <v>506</v>
      </c>
      <c r="D16" s="360" t="s">
        <v>507</v>
      </c>
      <c r="E16" s="18" t="s">
        <v>189</v>
      </c>
      <c r="F16" s="361">
        <v>339.66899999999998</v>
      </c>
      <c r="G16" s="41"/>
      <c r="H16" s="44"/>
    </row>
    <row r="17" s="2" customFormat="1" ht="16.8" customHeight="1">
      <c r="A17" s="41"/>
      <c r="B17" s="44"/>
      <c r="C17" s="360" t="s">
        <v>516</v>
      </c>
      <c r="D17" s="360" t="s">
        <v>517</v>
      </c>
      <c r="E17" s="18" t="s">
        <v>189</v>
      </c>
      <c r="F17" s="361">
        <v>238.815</v>
      </c>
      <c r="G17" s="41"/>
      <c r="H17" s="44"/>
    </row>
    <row r="18" s="2" customFormat="1" ht="16.8" customHeight="1">
      <c r="A18" s="41"/>
      <c r="B18" s="44"/>
      <c r="C18" s="356" t="s">
        <v>436</v>
      </c>
      <c r="D18" s="357" t="s">
        <v>1</v>
      </c>
      <c r="E18" s="358" t="s">
        <v>189</v>
      </c>
      <c r="F18" s="359">
        <v>57.871000000000002</v>
      </c>
      <c r="G18" s="41"/>
      <c r="H18" s="44"/>
    </row>
    <row r="19" s="2" customFormat="1" ht="16.8" customHeight="1">
      <c r="A19" s="41"/>
      <c r="B19" s="44"/>
      <c r="C19" s="360" t="s">
        <v>1</v>
      </c>
      <c r="D19" s="360" t="s">
        <v>437</v>
      </c>
      <c r="E19" s="18" t="s">
        <v>1</v>
      </c>
      <c r="F19" s="361">
        <v>57.871000000000002</v>
      </c>
      <c r="G19" s="41"/>
      <c r="H19" s="44"/>
    </row>
    <row r="20" s="2" customFormat="1" ht="16.8" customHeight="1">
      <c r="A20" s="41"/>
      <c r="B20" s="44"/>
      <c r="C20" s="360" t="s">
        <v>436</v>
      </c>
      <c r="D20" s="360" t="s">
        <v>578</v>
      </c>
      <c r="E20" s="18" t="s">
        <v>1</v>
      </c>
      <c r="F20" s="361">
        <v>57.871000000000002</v>
      </c>
      <c r="G20" s="41"/>
      <c r="H20" s="44"/>
    </row>
    <row r="21" s="2" customFormat="1" ht="16.8" customHeight="1">
      <c r="A21" s="41"/>
      <c r="B21" s="44"/>
      <c r="C21" s="362" t="s">
        <v>1645</v>
      </c>
      <c r="D21" s="41"/>
      <c r="E21" s="41"/>
      <c r="F21" s="41"/>
      <c r="G21" s="41"/>
      <c r="H21" s="44"/>
    </row>
    <row r="22" s="2" customFormat="1" ht="16.8" customHeight="1">
      <c r="A22" s="41"/>
      <c r="B22" s="44"/>
      <c r="C22" s="360" t="s">
        <v>575</v>
      </c>
      <c r="D22" s="360" t="s">
        <v>576</v>
      </c>
      <c r="E22" s="18" t="s">
        <v>189</v>
      </c>
      <c r="F22" s="361">
        <v>100.854</v>
      </c>
      <c r="G22" s="41"/>
      <c r="H22" s="44"/>
    </row>
    <row r="23" s="2" customFormat="1" ht="16.8" customHeight="1">
      <c r="A23" s="41"/>
      <c r="B23" s="44"/>
      <c r="C23" s="360" t="s">
        <v>506</v>
      </c>
      <c r="D23" s="360" t="s">
        <v>507</v>
      </c>
      <c r="E23" s="18" t="s">
        <v>189</v>
      </c>
      <c r="F23" s="361">
        <v>339.66899999999998</v>
      </c>
      <c r="G23" s="41"/>
      <c r="H23" s="44"/>
    </row>
    <row r="24" s="2" customFormat="1" ht="16.8" customHeight="1">
      <c r="A24" s="41"/>
      <c r="B24" s="44"/>
      <c r="C24" s="360" t="s">
        <v>519</v>
      </c>
      <c r="D24" s="360" t="s">
        <v>520</v>
      </c>
      <c r="E24" s="18" t="s">
        <v>189</v>
      </c>
      <c r="F24" s="361">
        <v>20.170999999999999</v>
      </c>
      <c r="G24" s="41"/>
      <c r="H24" s="44"/>
    </row>
    <row r="25" s="2" customFormat="1" ht="16.8" customHeight="1">
      <c r="A25" s="41"/>
      <c r="B25" s="44"/>
      <c r="C25" s="356" t="s">
        <v>438</v>
      </c>
      <c r="D25" s="357" t="s">
        <v>1</v>
      </c>
      <c r="E25" s="358" t="s">
        <v>189</v>
      </c>
      <c r="F25" s="359">
        <v>25.123999999999999</v>
      </c>
      <c r="G25" s="41"/>
      <c r="H25" s="44"/>
    </row>
    <row r="26" s="2" customFormat="1" ht="16.8" customHeight="1">
      <c r="A26" s="41"/>
      <c r="B26" s="44"/>
      <c r="C26" s="360" t="s">
        <v>1</v>
      </c>
      <c r="D26" s="360" t="s">
        <v>439</v>
      </c>
      <c r="E26" s="18" t="s">
        <v>1</v>
      </c>
      <c r="F26" s="361">
        <v>25.123999999999999</v>
      </c>
      <c r="G26" s="41"/>
      <c r="H26" s="44"/>
    </row>
    <row r="27" s="2" customFormat="1" ht="16.8" customHeight="1">
      <c r="A27" s="41"/>
      <c r="B27" s="44"/>
      <c r="C27" s="360" t="s">
        <v>438</v>
      </c>
      <c r="D27" s="360" t="s">
        <v>578</v>
      </c>
      <c r="E27" s="18" t="s">
        <v>1</v>
      </c>
      <c r="F27" s="361">
        <v>25.123999999999999</v>
      </c>
      <c r="G27" s="41"/>
      <c r="H27" s="44"/>
    </row>
    <row r="28" s="2" customFormat="1" ht="16.8" customHeight="1">
      <c r="A28" s="41"/>
      <c r="B28" s="44"/>
      <c r="C28" s="362" t="s">
        <v>1645</v>
      </c>
      <c r="D28" s="41"/>
      <c r="E28" s="41"/>
      <c r="F28" s="41"/>
      <c r="G28" s="41"/>
      <c r="H28" s="44"/>
    </row>
    <row r="29" s="2" customFormat="1" ht="16.8" customHeight="1">
      <c r="A29" s="41"/>
      <c r="B29" s="44"/>
      <c r="C29" s="360" t="s">
        <v>575</v>
      </c>
      <c r="D29" s="360" t="s">
        <v>576</v>
      </c>
      <c r="E29" s="18" t="s">
        <v>189</v>
      </c>
      <c r="F29" s="361">
        <v>100.854</v>
      </c>
      <c r="G29" s="41"/>
      <c r="H29" s="44"/>
    </row>
    <row r="30" s="2" customFormat="1" ht="16.8" customHeight="1">
      <c r="A30" s="41"/>
      <c r="B30" s="44"/>
      <c r="C30" s="360" t="s">
        <v>506</v>
      </c>
      <c r="D30" s="360" t="s">
        <v>507</v>
      </c>
      <c r="E30" s="18" t="s">
        <v>189</v>
      </c>
      <c r="F30" s="361">
        <v>339.66899999999998</v>
      </c>
      <c r="G30" s="41"/>
      <c r="H30" s="44"/>
    </row>
    <row r="31" s="2" customFormat="1" ht="16.8" customHeight="1">
      <c r="A31" s="41"/>
      <c r="B31" s="44"/>
      <c r="C31" s="360" t="s">
        <v>519</v>
      </c>
      <c r="D31" s="360" t="s">
        <v>520</v>
      </c>
      <c r="E31" s="18" t="s">
        <v>189</v>
      </c>
      <c r="F31" s="361">
        <v>20.170999999999999</v>
      </c>
      <c r="G31" s="41"/>
      <c r="H31" s="44"/>
    </row>
    <row r="32" s="2" customFormat="1" ht="16.8" customHeight="1">
      <c r="A32" s="41"/>
      <c r="B32" s="44"/>
      <c r="C32" s="356" t="s">
        <v>440</v>
      </c>
      <c r="D32" s="357" t="s">
        <v>1</v>
      </c>
      <c r="E32" s="358" t="s">
        <v>189</v>
      </c>
      <c r="F32" s="359">
        <v>10.859</v>
      </c>
      <c r="G32" s="41"/>
      <c r="H32" s="44"/>
    </row>
    <row r="33" s="2" customFormat="1" ht="16.8" customHeight="1">
      <c r="A33" s="41"/>
      <c r="B33" s="44"/>
      <c r="C33" s="360" t="s">
        <v>1</v>
      </c>
      <c r="D33" s="360" t="s">
        <v>441</v>
      </c>
      <c r="E33" s="18" t="s">
        <v>1</v>
      </c>
      <c r="F33" s="361">
        <v>10.859</v>
      </c>
      <c r="G33" s="41"/>
      <c r="H33" s="44"/>
    </row>
    <row r="34" s="2" customFormat="1" ht="16.8" customHeight="1">
      <c r="A34" s="41"/>
      <c r="B34" s="44"/>
      <c r="C34" s="360" t="s">
        <v>440</v>
      </c>
      <c r="D34" s="360" t="s">
        <v>578</v>
      </c>
      <c r="E34" s="18" t="s">
        <v>1</v>
      </c>
      <c r="F34" s="361">
        <v>10.859</v>
      </c>
      <c r="G34" s="41"/>
      <c r="H34" s="44"/>
    </row>
    <row r="35" s="2" customFormat="1" ht="16.8" customHeight="1">
      <c r="A35" s="41"/>
      <c r="B35" s="44"/>
      <c r="C35" s="362" t="s">
        <v>1645</v>
      </c>
      <c r="D35" s="41"/>
      <c r="E35" s="41"/>
      <c r="F35" s="41"/>
      <c r="G35" s="41"/>
      <c r="H35" s="44"/>
    </row>
    <row r="36" s="2" customFormat="1" ht="16.8" customHeight="1">
      <c r="A36" s="41"/>
      <c r="B36" s="44"/>
      <c r="C36" s="360" t="s">
        <v>575</v>
      </c>
      <c r="D36" s="360" t="s">
        <v>576</v>
      </c>
      <c r="E36" s="18" t="s">
        <v>189</v>
      </c>
      <c r="F36" s="361">
        <v>100.854</v>
      </c>
      <c r="G36" s="41"/>
      <c r="H36" s="44"/>
    </row>
    <row r="37" s="2" customFormat="1" ht="16.8" customHeight="1">
      <c r="A37" s="41"/>
      <c r="B37" s="44"/>
      <c r="C37" s="360" t="s">
        <v>506</v>
      </c>
      <c r="D37" s="360" t="s">
        <v>507</v>
      </c>
      <c r="E37" s="18" t="s">
        <v>189</v>
      </c>
      <c r="F37" s="361">
        <v>339.66899999999998</v>
      </c>
      <c r="G37" s="41"/>
      <c r="H37" s="44"/>
    </row>
    <row r="38" s="2" customFormat="1" ht="16.8" customHeight="1">
      <c r="A38" s="41"/>
      <c r="B38" s="44"/>
      <c r="C38" s="360" t="s">
        <v>519</v>
      </c>
      <c r="D38" s="360" t="s">
        <v>520</v>
      </c>
      <c r="E38" s="18" t="s">
        <v>189</v>
      </c>
      <c r="F38" s="361">
        <v>20.170999999999999</v>
      </c>
      <c r="G38" s="41"/>
      <c r="H38" s="44"/>
    </row>
    <row r="39" s="2" customFormat="1" ht="16.8" customHeight="1">
      <c r="A39" s="41"/>
      <c r="B39" s="44"/>
      <c r="C39" s="360" t="s">
        <v>526</v>
      </c>
      <c r="D39" s="360" t="s">
        <v>527</v>
      </c>
      <c r="E39" s="18" t="s">
        <v>189</v>
      </c>
      <c r="F39" s="361">
        <v>17.859000000000002</v>
      </c>
      <c r="G39" s="41"/>
      <c r="H39" s="44"/>
    </row>
    <row r="40" s="2" customFormat="1" ht="16.8" customHeight="1">
      <c r="A40" s="41"/>
      <c r="B40" s="44"/>
      <c r="C40" s="356" t="s">
        <v>442</v>
      </c>
      <c r="D40" s="357" t="s">
        <v>1</v>
      </c>
      <c r="E40" s="358" t="s">
        <v>189</v>
      </c>
      <c r="F40" s="359">
        <v>7</v>
      </c>
      <c r="G40" s="41"/>
      <c r="H40" s="44"/>
    </row>
    <row r="41" s="2" customFormat="1" ht="16.8" customHeight="1">
      <c r="A41" s="41"/>
      <c r="B41" s="44"/>
      <c r="C41" s="360" t="s">
        <v>1</v>
      </c>
      <c r="D41" s="360" t="s">
        <v>224</v>
      </c>
      <c r="E41" s="18" t="s">
        <v>1</v>
      </c>
      <c r="F41" s="361">
        <v>7</v>
      </c>
      <c r="G41" s="41"/>
      <c r="H41" s="44"/>
    </row>
    <row r="42" s="2" customFormat="1" ht="16.8" customHeight="1">
      <c r="A42" s="41"/>
      <c r="B42" s="44"/>
      <c r="C42" s="360" t="s">
        <v>442</v>
      </c>
      <c r="D42" s="360" t="s">
        <v>578</v>
      </c>
      <c r="E42" s="18" t="s">
        <v>1</v>
      </c>
      <c r="F42" s="361">
        <v>7</v>
      </c>
      <c r="G42" s="41"/>
      <c r="H42" s="44"/>
    </row>
    <row r="43" s="2" customFormat="1" ht="16.8" customHeight="1">
      <c r="A43" s="41"/>
      <c r="B43" s="44"/>
      <c r="C43" s="362" t="s">
        <v>1645</v>
      </c>
      <c r="D43" s="41"/>
      <c r="E43" s="41"/>
      <c r="F43" s="41"/>
      <c r="G43" s="41"/>
      <c r="H43" s="44"/>
    </row>
    <row r="44" s="2" customFormat="1" ht="16.8" customHeight="1">
      <c r="A44" s="41"/>
      <c r="B44" s="44"/>
      <c r="C44" s="360" t="s">
        <v>575</v>
      </c>
      <c r="D44" s="360" t="s">
        <v>576</v>
      </c>
      <c r="E44" s="18" t="s">
        <v>189</v>
      </c>
      <c r="F44" s="361">
        <v>100.854</v>
      </c>
      <c r="G44" s="41"/>
      <c r="H44" s="44"/>
    </row>
    <row r="45" s="2" customFormat="1" ht="16.8" customHeight="1">
      <c r="A45" s="41"/>
      <c r="B45" s="44"/>
      <c r="C45" s="360" t="s">
        <v>506</v>
      </c>
      <c r="D45" s="360" t="s">
        <v>507</v>
      </c>
      <c r="E45" s="18" t="s">
        <v>189</v>
      </c>
      <c r="F45" s="361">
        <v>339.66899999999998</v>
      </c>
      <c r="G45" s="41"/>
      <c r="H45" s="44"/>
    </row>
    <row r="46" s="2" customFormat="1" ht="16.8" customHeight="1">
      <c r="A46" s="41"/>
      <c r="B46" s="44"/>
      <c r="C46" s="360" t="s">
        <v>519</v>
      </c>
      <c r="D46" s="360" t="s">
        <v>520</v>
      </c>
      <c r="E46" s="18" t="s">
        <v>189</v>
      </c>
      <c r="F46" s="361">
        <v>20.170999999999999</v>
      </c>
      <c r="G46" s="41"/>
      <c r="H46" s="44"/>
    </row>
    <row r="47" s="2" customFormat="1" ht="16.8" customHeight="1">
      <c r="A47" s="41"/>
      <c r="B47" s="44"/>
      <c r="C47" s="360" t="s">
        <v>526</v>
      </c>
      <c r="D47" s="360" t="s">
        <v>527</v>
      </c>
      <c r="E47" s="18" t="s">
        <v>189</v>
      </c>
      <c r="F47" s="361">
        <v>17.859000000000002</v>
      </c>
      <c r="G47" s="41"/>
      <c r="H47" s="44"/>
    </row>
    <row r="48" s="2" customFormat="1" ht="16.8" customHeight="1">
      <c r="A48" s="41"/>
      <c r="B48" s="44"/>
      <c r="C48" s="356" t="s">
        <v>445</v>
      </c>
      <c r="D48" s="357" t="s">
        <v>1</v>
      </c>
      <c r="E48" s="358" t="s">
        <v>189</v>
      </c>
      <c r="F48" s="359">
        <v>22.263999999999999</v>
      </c>
      <c r="G48" s="41"/>
      <c r="H48" s="44"/>
    </row>
    <row r="49" s="2" customFormat="1" ht="16.8" customHeight="1">
      <c r="A49" s="41"/>
      <c r="B49" s="44"/>
      <c r="C49" s="360" t="s">
        <v>1</v>
      </c>
      <c r="D49" s="360" t="s">
        <v>446</v>
      </c>
      <c r="E49" s="18" t="s">
        <v>1</v>
      </c>
      <c r="F49" s="361">
        <v>22.263999999999999</v>
      </c>
      <c r="G49" s="41"/>
      <c r="H49" s="44"/>
    </row>
    <row r="50" s="2" customFormat="1" ht="16.8" customHeight="1">
      <c r="A50" s="41"/>
      <c r="B50" s="44"/>
      <c r="C50" s="360" t="s">
        <v>445</v>
      </c>
      <c r="D50" s="360" t="s">
        <v>578</v>
      </c>
      <c r="E50" s="18" t="s">
        <v>1</v>
      </c>
      <c r="F50" s="361">
        <v>22.263999999999999</v>
      </c>
      <c r="G50" s="41"/>
      <c r="H50" s="44"/>
    </row>
    <row r="51" s="2" customFormat="1" ht="16.8" customHeight="1">
      <c r="A51" s="41"/>
      <c r="B51" s="44"/>
      <c r="C51" s="362" t="s">
        <v>1645</v>
      </c>
      <c r="D51" s="41"/>
      <c r="E51" s="41"/>
      <c r="F51" s="41"/>
      <c r="G51" s="41"/>
      <c r="H51" s="44"/>
    </row>
    <row r="52" s="2" customFormat="1" ht="16.8" customHeight="1">
      <c r="A52" s="41"/>
      <c r="B52" s="44"/>
      <c r="C52" s="360" t="s">
        <v>601</v>
      </c>
      <c r="D52" s="360" t="s">
        <v>602</v>
      </c>
      <c r="E52" s="18" t="s">
        <v>189</v>
      </c>
      <c r="F52" s="361">
        <v>22.263999999999999</v>
      </c>
      <c r="G52" s="41"/>
      <c r="H52" s="44"/>
    </row>
    <row r="53" s="2" customFormat="1" ht="16.8" customHeight="1">
      <c r="A53" s="41"/>
      <c r="B53" s="44"/>
      <c r="C53" s="360" t="s">
        <v>506</v>
      </c>
      <c r="D53" s="360" t="s">
        <v>507</v>
      </c>
      <c r="E53" s="18" t="s">
        <v>189</v>
      </c>
      <c r="F53" s="361">
        <v>339.66899999999998</v>
      </c>
      <c r="G53" s="41"/>
      <c r="H53" s="44"/>
    </row>
    <row r="54" s="2" customFormat="1" ht="16.8" customHeight="1">
      <c r="A54" s="41"/>
      <c r="B54" s="44"/>
      <c r="C54" s="360" t="s">
        <v>516</v>
      </c>
      <c r="D54" s="360" t="s">
        <v>517</v>
      </c>
      <c r="E54" s="18" t="s">
        <v>189</v>
      </c>
      <c r="F54" s="361">
        <v>238.815</v>
      </c>
      <c r="G54" s="41"/>
      <c r="H54" s="44"/>
    </row>
    <row r="55" s="2" customFormat="1" ht="7.44" customHeight="1">
      <c r="A55" s="41"/>
      <c r="B55" s="207"/>
      <c r="C55" s="208"/>
      <c r="D55" s="208"/>
      <c r="E55" s="208"/>
      <c r="F55" s="208"/>
      <c r="G55" s="208"/>
      <c r="H55" s="44"/>
    </row>
    <row r="56" s="2" customFormat="1">
      <c r="A56" s="41"/>
      <c r="B56" s="41"/>
      <c r="C56" s="41"/>
      <c r="D56" s="41"/>
      <c r="E56" s="41"/>
      <c r="F56" s="41"/>
      <c r="G56" s="41"/>
      <c r="H56" s="41"/>
    </row>
  </sheetData>
  <sheetProtection sheet="1" formatColumns="0" formatRows="0" objects="1" scenarios="1" spinCount="100000" saltValue="vxZzjU7P0/5PcHhRBV1wSh2bO32akn0YKzeMsVkEKSbmZjI44sgGkxS4F7UsnIE0+VRjLG9XqSRRByCeobrJWA==" hashValue="XQ5BAF72n1kuuUd0YSYwYxdUvx6h61Js8b2qlORw8c0JIgm9Zfbvu8WNowT4rklFAHMqMdOFzWkQWLVohqTtog==" algorithmName="SHA-512" password="C6F9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68"/>
      <c r="C3" s="169"/>
      <c r="D3" s="169"/>
      <c r="E3" s="169"/>
      <c r="F3" s="169"/>
      <c r="G3" s="169"/>
      <c r="H3" s="169"/>
      <c r="I3" s="169"/>
      <c r="J3" s="169"/>
      <c r="K3" s="169"/>
      <c r="L3" s="21"/>
      <c r="AT3" s="18" t="s">
        <v>80</v>
      </c>
    </row>
    <row r="4" s="1" customFormat="1" ht="24.96" customHeight="1">
      <c r="B4" s="21"/>
      <c r="D4" s="170" t="s">
        <v>135</v>
      </c>
      <c r="L4" s="21"/>
      <c r="M4" s="171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72" t="s">
        <v>15</v>
      </c>
      <c r="L6" s="21"/>
    </row>
    <row r="7" s="1" customFormat="1" ht="16.5" customHeight="1">
      <c r="B7" s="21"/>
      <c r="E7" s="173" t="str">
        <f>'Rekapitulácia stavby'!K6</f>
        <v>NÚRCH - modernizácia vybraných rehabilitačných priestorov</v>
      </c>
      <c r="F7" s="172"/>
      <c r="G7" s="172"/>
      <c r="H7" s="172"/>
      <c r="L7" s="21"/>
    </row>
    <row r="8">
      <c r="B8" s="21"/>
      <c r="D8" s="172" t="s">
        <v>136</v>
      </c>
      <c r="L8" s="21"/>
    </row>
    <row r="9" s="1" customFormat="1" ht="16.5" customHeight="1">
      <c r="B9" s="21"/>
      <c r="E9" s="173" t="s">
        <v>137</v>
      </c>
      <c r="F9" s="1"/>
      <c r="G9" s="1"/>
      <c r="H9" s="1"/>
      <c r="L9" s="21"/>
    </row>
    <row r="10" s="1" customFormat="1" ht="12" customHeight="1">
      <c r="B10" s="21"/>
      <c r="D10" s="172" t="s">
        <v>138</v>
      </c>
      <c r="L10" s="21"/>
    </row>
    <row r="11" s="2" customFormat="1" ht="16.5" customHeight="1">
      <c r="A11" s="41"/>
      <c r="B11" s="44"/>
      <c r="C11" s="41"/>
      <c r="D11" s="41"/>
      <c r="E11" s="174" t="s">
        <v>139</v>
      </c>
      <c r="F11" s="41"/>
      <c r="G11" s="41"/>
      <c r="H11" s="41"/>
      <c r="I11" s="41"/>
      <c r="J11" s="41"/>
      <c r="K11" s="41"/>
      <c r="L11" s="72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4"/>
      <c r="C12" s="41"/>
      <c r="D12" s="172" t="s">
        <v>140</v>
      </c>
      <c r="E12" s="41"/>
      <c r="F12" s="41"/>
      <c r="G12" s="41"/>
      <c r="H12" s="41"/>
      <c r="I12" s="41"/>
      <c r="J12" s="41"/>
      <c r="K12" s="41"/>
      <c r="L12" s="72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6.5" customHeight="1">
      <c r="A13" s="41"/>
      <c r="B13" s="44"/>
      <c r="C13" s="41"/>
      <c r="D13" s="41"/>
      <c r="E13" s="175" t="s">
        <v>141</v>
      </c>
      <c r="F13" s="41"/>
      <c r="G13" s="41"/>
      <c r="H13" s="41"/>
      <c r="I13" s="41"/>
      <c r="J13" s="41"/>
      <c r="K13" s="41"/>
      <c r="L13" s="72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>
      <c r="A14" s="41"/>
      <c r="B14" s="44"/>
      <c r="C14" s="41"/>
      <c r="D14" s="41"/>
      <c r="E14" s="41"/>
      <c r="F14" s="41"/>
      <c r="G14" s="41"/>
      <c r="H14" s="41"/>
      <c r="I14" s="41"/>
      <c r="J14" s="41"/>
      <c r="K14" s="41"/>
      <c r="L14" s="72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2" customHeight="1">
      <c r="A15" s="41"/>
      <c r="B15" s="44"/>
      <c r="C15" s="41"/>
      <c r="D15" s="172" t="s">
        <v>17</v>
      </c>
      <c r="E15" s="41"/>
      <c r="F15" s="150" t="s">
        <v>1</v>
      </c>
      <c r="G15" s="41"/>
      <c r="H15" s="41"/>
      <c r="I15" s="172" t="s">
        <v>18</v>
      </c>
      <c r="J15" s="150" t="s">
        <v>1</v>
      </c>
      <c r="K15" s="41"/>
      <c r="L15" s="72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4"/>
      <c r="C16" s="41"/>
      <c r="D16" s="172" t="s">
        <v>19</v>
      </c>
      <c r="E16" s="41"/>
      <c r="F16" s="150" t="s">
        <v>20</v>
      </c>
      <c r="G16" s="41"/>
      <c r="H16" s="41"/>
      <c r="I16" s="172" t="s">
        <v>21</v>
      </c>
      <c r="J16" s="176" t="str">
        <f>'Rekapitulácia stavby'!AN8</f>
        <v>21. 12. 2022</v>
      </c>
      <c r="K16" s="41"/>
      <c r="L16" s="72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0.8" customHeight="1">
      <c r="A17" s="41"/>
      <c r="B17" s="44"/>
      <c r="C17" s="41"/>
      <c r="D17" s="41"/>
      <c r="E17" s="41"/>
      <c r="F17" s="41"/>
      <c r="G17" s="41"/>
      <c r="H17" s="41"/>
      <c r="I17" s="41"/>
      <c r="J17" s="41"/>
      <c r="K17" s="41"/>
      <c r="L17" s="72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2" customHeight="1">
      <c r="A18" s="41"/>
      <c r="B18" s="44"/>
      <c r="C18" s="41"/>
      <c r="D18" s="172" t="s">
        <v>23</v>
      </c>
      <c r="E18" s="41"/>
      <c r="F18" s="41"/>
      <c r="G18" s="41"/>
      <c r="H18" s="41"/>
      <c r="I18" s="172" t="s">
        <v>24</v>
      </c>
      <c r="J18" s="150" t="s">
        <v>1</v>
      </c>
      <c r="K18" s="41"/>
      <c r="L18" s="72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8" customHeight="1">
      <c r="A19" s="41"/>
      <c r="B19" s="44"/>
      <c r="C19" s="41"/>
      <c r="D19" s="41"/>
      <c r="E19" s="150" t="s">
        <v>25</v>
      </c>
      <c r="F19" s="41"/>
      <c r="G19" s="41"/>
      <c r="H19" s="41"/>
      <c r="I19" s="172" t="s">
        <v>26</v>
      </c>
      <c r="J19" s="150" t="s">
        <v>1</v>
      </c>
      <c r="K19" s="41"/>
      <c r="L19" s="72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6.96" customHeight="1">
      <c r="A20" s="41"/>
      <c r="B20" s="44"/>
      <c r="C20" s="41"/>
      <c r="D20" s="41"/>
      <c r="E20" s="41"/>
      <c r="F20" s="41"/>
      <c r="G20" s="41"/>
      <c r="H20" s="41"/>
      <c r="I20" s="41"/>
      <c r="J20" s="41"/>
      <c r="K20" s="41"/>
      <c r="L20" s="72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2" customHeight="1">
      <c r="A21" s="41"/>
      <c r="B21" s="44"/>
      <c r="C21" s="41"/>
      <c r="D21" s="172" t="s">
        <v>27</v>
      </c>
      <c r="E21" s="41"/>
      <c r="F21" s="41"/>
      <c r="G21" s="41"/>
      <c r="H21" s="41"/>
      <c r="I21" s="172" t="s">
        <v>24</v>
      </c>
      <c r="J21" s="34" t="str">
        <f>'Rekapitulácia stavby'!AN13</f>
        <v>Vyplň údaj</v>
      </c>
      <c r="K21" s="41"/>
      <c r="L21" s="72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8" customHeight="1">
      <c r="A22" s="41"/>
      <c r="B22" s="44"/>
      <c r="C22" s="41"/>
      <c r="D22" s="41"/>
      <c r="E22" s="34" t="str">
        <f>'Rekapitulácia stavby'!E14</f>
        <v>Vyplň údaj</v>
      </c>
      <c r="F22" s="150"/>
      <c r="G22" s="150"/>
      <c r="H22" s="150"/>
      <c r="I22" s="172" t="s">
        <v>26</v>
      </c>
      <c r="J22" s="34" t="str">
        <f>'Rekapitulácia stavby'!AN14</f>
        <v>Vyplň údaj</v>
      </c>
      <c r="K22" s="41"/>
      <c r="L22" s="72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6.96" customHeight="1">
      <c r="A23" s="41"/>
      <c r="B23" s="44"/>
      <c r="C23" s="41"/>
      <c r="D23" s="41"/>
      <c r="E23" s="41"/>
      <c r="F23" s="41"/>
      <c r="G23" s="41"/>
      <c r="H23" s="41"/>
      <c r="I23" s="41"/>
      <c r="J23" s="41"/>
      <c r="K23" s="41"/>
      <c r="L23" s="72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2" customHeight="1">
      <c r="A24" s="41"/>
      <c r="B24" s="44"/>
      <c r="C24" s="41"/>
      <c r="D24" s="172" t="s">
        <v>29</v>
      </c>
      <c r="E24" s="41"/>
      <c r="F24" s="41"/>
      <c r="G24" s="41"/>
      <c r="H24" s="41"/>
      <c r="I24" s="172" t="s">
        <v>24</v>
      </c>
      <c r="J24" s="150" t="s">
        <v>30</v>
      </c>
      <c r="K24" s="41"/>
      <c r="L24" s="72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8" customHeight="1">
      <c r="A25" s="41"/>
      <c r="B25" s="44"/>
      <c r="C25" s="41"/>
      <c r="D25" s="41"/>
      <c r="E25" s="150" t="s">
        <v>31</v>
      </c>
      <c r="F25" s="41"/>
      <c r="G25" s="41"/>
      <c r="H25" s="41"/>
      <c r="I25" s="172" t="s">
        <v>26</v>
      </c>
      <c r="J25" s="150" t="s">
        <v>32</v>
      </c>
      <c r="K25" s="41"/>
      <c r="L25" s="72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6.96" customHeight="1">
      <c r="A26" s="41"/>
      <c r="B26" s="44"/>
      <c r="C26" s="41"/>
      <c r="D26" s="41"/>
      <c r="E26" s="41"/>
      <c r="F26" s="41"/>
      <c r="G26" s="41"/>
      <c r="H26" s="41"/>
      <c r="I26" s="41"/>
      <c r="J26" s="41"/>
      <c r="K26" s="41"/>
      <c r="L26" s="72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12" customHeight="1">
      <c r="A27" s="41"/>
      <c r="B27" s="44"/>
      <c r="C27" s="41"/>
      <c r="D27" s="172" t="s">
        <v>34</v>
      </c>
      <c r="E27" s="41"/>
      <c r="F27" s="41"/>
      <c r="G27" s="41"/>
      <c r="H27" s="41"/>
      <c r="I27" s="172" t="s">
        <v>24</v>
      </c>
      <c r="J27" s="150" t="s">
        <v>1</v>
      </c>
      <c r="K27" s="41"/>
      <c r="L27" s="72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8" customHeight="1">
      <c r="A28" s="41"/>
      <c r="B28" s="44"/>
      <c r="C28" s="41"/>
      <c r="D28" s="41"/>
      <c r="E28" s="150" t="s">
        <v>35</v>
      </c>
      <c r="F28" s="41"/>
      <c r="G28" s="41"/>
      <c r="H28" s="41"/>
      <c r="I28" s="172" t="s">
        <v>26</v>
      </c>
      <c r="J28" s="150" t="s">
        <v>1</v>
      </c>
      <c r="K28" s="41"/>
      <c r="L28" s="72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4"/>
      <c r="C29" s="41"/>
      <c r="D29" s="41"/>
      <c r="E29" s="41"/>
      <c r="F29" s="41"/>
      <c r="G29" s="41"/>
      <c r="H29" s="41"/>
      <c r="I29" s="41"/>
      <c r="J29" s="41"/>
      <c r="K29" s="41"/>
      <c r="L29" s="72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2" customHeight="1">
      <c r="A30" s="41"/>
      <c r="B30" s="44"/>
      <c r="C30" s="41"/>
      <c r="D30" s="172" t="s">
        <v>36</v>
      </c>
      <c r="E30" s="41"/>
      <c r="F30" s="41"/>
      <c r="G30" s="41"/>
      <c r="H30" s="41"/>
      <c r="I30" s="41"/>
      <c r="J30" s="41"/>
      <c r="K30" s="41"/>
      <c r="L30" s="72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8" customFormat="1" ht="16.5" customHeight="1">
      <c r="A31" s="177"/>
      <c r="B31" s="178"/>
      <c r="C31" s="177"/>
      <c r="D31" s="177"/>
      <c r="E31" s="179" t="s">
        <v>1</v>
      </c>
      <c r="F31" s="179"/>
      <c r="G31" s="179"/>
      <c r="H31" s="179"/>
      <c r="I31" s="177"/>
      <c r="J31" s="177"/>
      <c r="K31" s="177"/>
      <c r="L31" s="180"/>
      <c r="S31" s="177"/>
      <c r="T31" s="177"/>
      <c r="U31" s="177"/>
      <c r="V31" s="177"/>
      <c r="W31" s="177"/>
      <c r="X31" s="177"/>
      <c r="Y31" s="177"/>
      <c r="Z31" s="177"/>
      <c r="AA31" s="177"/>
      <c r="AB31" s="177"/>
      <c r="AC31" s="177"/>
      <c r="AD31" s="177"/>
      <c r="AE31" s="177"/>
    </row>
    <row r="32" s="2" customFormat="1" ht="6.96" customHeight="1">
      <c r="A32" s="41"/>
      <c r="B32" s="44"/>
      <c r="C32" s="41"/>
      <c r="D32" s="41"/>
      <c r="E32" s="41"/>
      <c r="F32" s="41"/>
      <c r="G32" s="41"/>
      <c r="H32" s="41"/>
      <c r="I32" s="41"/>
      <c r="J32" s="41"/>
      <c r="K32" s="41"/>
      <c r="L32" s="72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4"/>
      <c r="C33" s="41"/>
      <c r="D33" s="181"/>
      <c r="E33" s="181"/>
      <c r="F33" s="181"/>
      <c r="G33" s="181"/>
      <c r="H33" s="181"/>
      <c r="I33" s="181"/>
      <c r="J33" s="181"/>
      <c r="K33" s="181"/>
      <c r="L33" s="72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4"/>
      <c r="C34" s="41"/>
      <c r="D34" s="150" t="s">
        <v>142</v>
      </c>
      <c r="E34" s="41"/>
      <c r="F34" s="41"/>
      <c r="G34" s="41"/>
      <c r="H34" s="41"/>
      <c r="I34" s="41"/>
      <c r="J34" s="182">
        <f>J100</f>
        <v>0</v>
      </c>
      <c r="K34" s="41"/>
      <c r="L34" s="72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4"/>
      <c r="C35" s="41"/>
      <c r="D35" s="183" t="s">
        <v>129</v>
      </c>
      <c r="E35" s="41"/>
      <c r="F35" s="41"/>
      <c r="G35" s="41"/>
      <c r="H35" s="41"/>
      <c r="I35" s="41"/>
      <c r="J35" s="182">
        <f>J115</f>
        <v>0</v>
      </c>
      <c r="K35" s="41"/>
      <c r="L35" s="72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25.44" customHeight="1">
      <c r="A36" s="41"/>
      <c r="B36" s="44"/>
      <c r="C36" s="41"/>
      <c r="D36" s="184" t="s">
        <v>40</v>
      </c>
      <c r="E36" s="41"/>
      <c r="F36" s="41"/>
      <c r="G36" s="41"/>
      <c r="H36" s="41"/>
      <c r="I36" s="41"/>
      <c r="J36" s="185">
        <f>ROUND(J34 + J35, 2)</f>
        <v>0</v>
      </c>
      <c r="K36" s="41"/>
      <c r="L36" s="72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6.96" customHeight="1">
      <c r="A37" s="41"/>
      <c r="B37" s="44"/>
      <c r="C37" s="41"/>
      <c r="D37" s="181"/>
      <c r="E37" s="181"/>
      <c r="F37" s="181"/>
      <c r="G37" s="181"/>
      <c r="H37" s="181"/>
      <c r="I37" s="181"/>
      <c r="J37" s="181"/>
      <c r="K37" s="181"/>
      <c r="L37" s="72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4"/>
      <c r="C38" s="41"/>
      <c r="D38" s="41"/>
      <c r="E38" s="41"/>
      <c r="F38" s="186" t="s">
        <v>42</v>
      </c>
      <c r="G38" s="41"/>
      <c r="H38" s="41"/>
      <c r="I38" s="186" t="s">
        <v>41</v>
      </c>
      <c r="J38" s="186" t="s">
        <v>43</v>
      </c>
      <c r="K38" s="41"/>
      <c r="L38" s="72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14.4" customHeight="1">
      <c r="A39" s="41"/>
      <c r="B39" s="44"/>
      <c r="C39" s="41"/>
      <c r="D39" s="174" t="s">
        <v>44</v>
      </c>
      <c r="E39" s="187" t="s">
        <v>45</v>
      </c>
      <c r="F39" s="188">
        <f>ROUND((ROUND((SUM(BE115:BE122) + SUM(BE146:BE261)),  2) + SUM(BE263:BE272)), 2)</f>
        <v>0</v>
      </c>
      <c r="G39" s="189"/>
      <c r="H39" s="189"/>
      <c r="I39" s="190">
        <v>0.20000000000000001</v>
      </c>
      <c r="J39" s="188">
        <f>ROUND((ROUND(((SUM(BE115:BE122) + SUM(BE146:BE261))*I39),  2) + (SUM(BE263:BE272)*I39)), 2)</f>
        <v>0</v>
      </c>
      <c r="K39" s="41"/>
      <c r="L39" s="72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44"/>
      <c r="C40" s="41"/>
      <c r="D40" s="41"/>
      <c r="E40" s="187" t="s">
        <v>46</v>
      </c>
      <c r="F40" s="188">
        <f>ROUND((ROUND((SUM(BF115:BF122) + SUM(BF146:BF261)),  2) + SUM(BF263:BF272)), 2)</f>
        <v>0</v>
      </c>
      <c r="G40" s="189"/>
      <c r="H40" s="189"/>
      <c r="I40" s="190">
        <v>0.20000000000000001</v>
      </c>
      <c r="J40" s="188">
        <f>ROUND((ROUND(((SUM(BF115:BF122) + SUM(BF146:BF261))*I40),  2) + (SUM(BF263:BF272)*I40)), 2)</f>
        <v>0</v>
      </c>
      <c r="K40" s="41"/>
      <c r="L40" s="72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4"/>
      <c r="C41" s="41"/>
      <c r="D41" s="41"/>
      <c r="E41" s="172" t="s">
        <v>47</v>
      </c>
      <c r="F41" s="191">
        <f>ROUND((ROUND((SUM(BG115:BG122) + SUM(BG146:BG261)),  2) + SUM(BG263:BG272)), 2)</f>
        <v>0</v>
      </c>
      <c r="G41" s="41"/>
      <c r="H41" s="41"/>
      <c r="I41" s="192">
        <v>0.20000000000000001</v>
      </c>
      <c r="J41" s="191">
        <f>0</f>
        <v>0</v>
      </c>
      <c r="K41" s="41"/>
      <c r="L41" s="72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hidden="1" s="2" customFormat="1" ht="14.4" customHeight="1">
      <c r="A42" s="41"/>
      <c r="B42" s="44"/>
      <c r="C42" s="41"/>
      <c r="D42" s="41"/>
      <c r="E42" s="172" t="s">
        <v>48</v>
      </c>
      <c r="F42" s="191">
        <f>ROUND((ROUND((SUM(BH115:BH122) + SUM(BH146:BH261)),  2) + SUM(BH263:BH272)), 2)</f>
        <v>0</v>
      </c>
      <c r="G42" s="41"/>
      <c r="H42" s="41"/>
      <c r="I42" s="192">
        <v>0.20000000000000001</v>
      </c>
      <c r="J42" s="191">
        <f>0</f>
        <v>0</v>
      </c>
      <c r="K42" s="41"/>
      <c r="L42" s="72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hidden="1" s="2" customFormat="1" ht="14.4" customHeight="1">
      <c r="A43" s="41"/>
      <c r="B43" s="44"/>
      <c r="C43" s="41"/>
      <c r="D43" s="41"/>
      <c r="E43" s="187" t="s">
        <v>49</v>
      </c>
      <c r="F43" s="188">
        <f>ROUND((ROUND((SUM(BI115:BI122) + SUM(BI146:BI261)),  2) + SUM(BI263:BI272)), 2)</f>
        <v>0</v>
      </c>
      <c r="G43" s="189"/>
      <c r="H43" s="189"/>
      <c r="I43" s="190">
        <v>0</v>
      </c>
      <c r="J43" s="188">
        <f>0</f>
        <v>0</v>
      </c>
      <c r="K43" s="41"/>
      <c r="L43" s="72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6.96" customHeight="1">
      <c r="A44" s="41"/>
      <c r="B44" s="44"/>
      <c r="C44" s="41"/>
      <c r="D44" s="41"/>
      <c r="E44" s="41"/>
      <c r="F44" s="41"/>
      <c r="G44" s="41"/>
      <c r="H44" s="41"/>
      <c r="I44" s="41"/>
      <c r="J44" s="41"/>
      <c r="K44" s="41"/>
      <c r="L44" s="72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5.44" customHeight="1">
      <c r="A45" s="41"/>
      <c r="B45" s="44"/>
      <c r="C45" s="193"/>
      <c r="D45" s="194" t="s">
        <v>50</v>
      </c>
      <c r="E45" s="195"/>
      <c r="F45" s="195"/>
      <c r="G45" s="196" t="s">
        <v>51</v>
      </c>
      <c r="H45" s="197" t="s">
        <v>52</v>
      </c>
      <c r="I45" s="195"/>
      <c r="J45" s="198">
        <f>SUM(J36:J43)</f>
        <v>0</v>
      </c>
      <c r="K45" s="199"/>
      <c r="L45" s="72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14.4" customHeight="1">
      <c r="A46" s="41"/>
      <c r="B46" s="44"/>
      <c r="C46" s="41"/>
      <c r="D46" s="41"/>
      <c r="E46" s="41"/>
      <c r="F46" s="41"/>
      <c r="G46" s="41"/>
      <c r="H46" s="41"/>
      <c r="I46" s="41"/>
      <c r="J46" s="41"/>
      <c r="K46" s="41"/>
      <c r="L46" s="72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2"/>
      <c r="D50" s="200" t="s">
        <v>53</v>
      </c>
      <c r="E50" s="201"/>
      <c r="F50" s="201"/>
      <c r="G50" s="200" t="s">
        <v>54</v>
      </c>
      <c r="H50" s="201"/>
      <c r="I50" s="201"/>
      <c r="J50" s="201"/>
      <c r="K50" s="201"/>
      <c r="L50" s="72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1"/>
      <c r="B61" s="44"/>
      <c r="C61" s="41"/>
      <c r="D61" s="202" t="s">
        <v>55</v>
      </c>
      <c r="E61" s="203"/>
      <c r="F61" s="204" t="s">
        <v>56</v>
      </c>
      <c r="G61" s="202" t="s">
        <v>55</v>
      </c>
      <c r="H61" s="203"/>
      <c r="I61" s="203"/>
      <c r="J61" s="205" t="s">
        <v>56</v>
      </c>
      <c r="K61" s="203"/>
      <c r="L61" s="72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1"/>
      <c r="B65" s="44"/>
      <c r="C65" s="41"/>
      <c r="D65" s="200" t="s">
        <v>57</v>
      </c>
      <c r="E65" s="206"/>
      <c r="F65" s="206"/>
      <c r="G65" s="200" t="s">
        <v>58</v>
      </c>
      <c r="H65" s="206"/>
      <c r="I65" s="206"/>
      <c r="J65" s="206"/>
      <c r="K65" s="206"/>
      <c r="L65" s="72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1"/>
      <c r="B76" s="44"/>
      <c r="C76" s="41"/>
      <c r="D76" s="202" t="s">
        <v>55</v>
      </c>
      <c r="E76" s="203"/>
      <c r="F76" s="204" t="s">
        <v>56</v>
      </c>
      <c r="G76" s="202" t="s">
        <v>55</v>
      </c>
      <c r="H76" s="203"/>
      <c r="I76" s="203"/>
      <c r="J76" s="205" t="s">
        <v>56</v>
      </c>
      <c r="K76" s="203"/>
      <c r="L76" s="72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4.4" customHeight="1">
      <c r="A77" s="41"/>
      <c r="B77" s="207"/>
      <c r="C77" s="208"/>
      <c r="D77" s="208"/>
      <c r="E77" s="208"/>
      <c r="F77" s="208"/>
      <c r="G77" s="208"/>
      <c r="H77" s="208"/>
      <c r="I77" s="208"/>
      <c r="J77" s="208"/>
      <c r="K77" s="208"/>
      <c r="L77" s="72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s="2" customFormat="1" ht="6.96" customHeight="1">
      <c r="A81" s="41"/>
      <c r="B81" s="209"/>
      <c r="C81" s="210"/>
      <c r="D81" s="210"/>
      <c r="E81" s="210"/>
      <c r="F81" s="210"/>
      <c r="G81" s="210"/>
      <c r="H81" s="210"/>
      <c r="I81" s="210"/>
      <c r="J81" s="210"/>
      <c r="K81" s="210"/>
      <c r="L81" s="72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4.96" customHeight="1">
      <c r="A82" s="41"/>
      <c r="B82" s="42"/>
      <c r="C82" s="24" t="s">
        <v>143</v>
      </c>
      <c r="D82" s="43"/>
      <c r="E82" s="43"/>
      <c r="F82" s="43"/>
      <c r="G82" s="43"/>
      <c r="H82" s="43"/>
      <c r="I82" s="43"/>
      <c r="J82" s="43"/>
      <c r="K82" s="43"/>
      <c r="L82" s="72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72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3" t="s">
        <v>15</v>
      </c>
      <c r="D84" s="43"/>
      <c r="E84" s="43"/>
      <c r="F84" s="43"/>
      <c r="G84" s="43"/>
      <c r="H84" s="43"/>
      <c r="I84" s="43"/>
      <c r="J84" s="43"/>
      <c r="K84" s="43"/>
      <c r="L84" s="72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211" t="str">
        <f>E7</f>
        <v>NÚRCH - modernizácia vybraných rehabilitačných priestorov</v>
      </c>
      <c r="F85" s="33"/>
      <c r="G85" s="33"/>
      <c r="H85" s="33"/>
      <c r="I85" s="43"/>
      <c r="J85" s="43"/>
      <c r="K85" s="43"/>
      <c r="L85" s="72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" customFormat="1" ht="12" customHeight="1">
      <c r="B86" s="22"/>
      <c r="C86" s="33" t="s">
        <v>136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211" t="s">
        <v>137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138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41"/>
      <c r="B89" s="42"/>
      <c r="C89" s="43"/>
      <c r="D89" s="43"/>
      <c r="E89" s="212" t="s">
        <v>139</v>
      </c>
      <c r="F89" s="43"/>
      <c r="G89" s="43"/>
      <c r="H89" s="43"/>
      <c r="I89" s="43"/>
      <c r="J89" s="43"/>
      <c r="K89" s="43"/>
      <c r="L89" s="72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3" t="s">
        <v>140</v>
      </c>
      <c r="D90" s="43"/>
      <c r="E90" s="43"/>
      <c r="F90" s="43"/>
      <c r="G90" s="43"/>
      <c r="H90" s="43"/>
      <c r="I90" s="43"/>
      <c r="J90" s="43"/>
      <c r="K90" s="43"/>
      <c r="L90" s="72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6.5" customHeight="1">
      <c r="A91" s="41"/>
      <c r="B91" s="42"/>
      <c r="C91" s="43"/>
      <c r="D91" s="43"/>
      <c r="E91" s="85" t="str">
        <f>E13</f>
        <v>01-01-01 - Búracie práce</v>
      </c>
      <c r="F91" s="43"/>
      <c r="G91" s="43"/>
      <c r="H91" s="43"/>
      <c r="I91" s="43"/>
      <c r="J91" s="43"/>
      <c r="K91" s="43"/>
      <c r="L91" s="72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72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2" customHeight="1">
      <c r="A93" s="41"/>
      <c r="B93" s="42"/>
      <c r="C93" s="33" t="s">
        <v>19</v>
      </c>
      <c r="D93" s="43"/>
      <c r="E93" s="43"/>
      <c r="F93" s="28" t="str">
        <f>F16</f>
        <v>Piešťany, Nábrežie Ivana Krasku, p.č: 5825/2</v>
      </c>
      <c r="G93" s="43"/>
      <c r="H93" s="43"/>
      <c r="I93" s="33" t="s">
        <v>21</v>
      </c>
      <c r="J93" s="88" t="str">
        <f>IF(J16="","",J16)</f>
        <v>21. 12. 2022</v>
      </c>
      <c r="K93" s="43"/>
      <c r="L93" s="72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6.96" customHeight="1">
      <c r="A94" s="41"/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72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5.15" customHeight="1">
      <c r="A95" s="41"/>
      <c r="B95" s="42"/>
      <c r="C95" s="33" t="s">
        <v>23</v>
      </c>
      <c r="D95" s="43"/>
      <c r="E95" s="43"/>
      <c r="F95" s="28" t="str">
        <f>E19</f>
        <v>NURCH Piešťany, Nábr. I. Krasku 4, 921 12 Piešťany</v>
      </c>
      <c r="G95" s="43"/>
      <c r="H95" s="43"/>
      <c r="I95" s="33" t="s">
        <v>29</v>
      </c>
      <c r="J95" s="37" t="str">
        <f>E25</f>
        <v>Portik spol. s r.o.</v>
      </c>
      <c r="K95" s="43"/>
      <c r="L95" s="72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15.15" customHeight="1">
      <c r="A96" s="41"/>
      <c r="B96" s="42"/>
      <c r="C96" s="33" t="s">
        <v>27</v>
      </c>
      <c r="D96" s="43"/>
      <c r="E96" s="43"/>
      <c r="F96" s="28" t="str">
        <f>IF(E22="","",E22)</f>
        <v>Vyplň údaj</v>
      </c>
      <c r="G96" s="43"/>
      <c r="H96" s="43"/>
      <c r="I96" s="33" t="s">
        <v>34</v>
      </c>
      <c r="J96" s="37" t="str">
        <f>E28</f>
        <v>Kovács</v>
      </c>
      <c r="K96" s="43"/>
      <c r="L96" s="72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0.32" customHeight="1">
      <c r="A97" s="41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72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29.28" customHeight="1">
      <c r="A98" s="41"/>
      <c r="B98" s="42"/>
      <c r="C98" s="213" t="s">
        <v>144</v>
      </c>
      <c r="D98" s="166"/>
      <c r="E98" s="166"/>
      <c r="F98" s="166"/>
      <c r="G98" s="166"/>
      <c r="H98" s="166"/>
      <c r="I98" s="166"/>
      <c r="J98" s="214" t="s">
        <v>145</v>
      </c>
      <c r="K98" s="166"/>
      <c r="L98" s="72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10.32" customHeight="1">
      <c r="A99" s="41"/>
      <c r="B99" s="42"/>
      <c r="C99" s="43"/>
      <c r="D99" s="43"/>
      <c r="E99" s="43"/>
      <c r="F99" s="43"/>
      <c r="G99" s="43"/>
      <c r="H99" s="43"/>
      <c r="I99" s="43"/>
      <c r="J99" s="43"/>
      <c r="K99" s="43"/>
      <c r="L99" s="72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22.8" customHeight="1">
      <c r="A100" s="41"/>
      <c r="B100" s="42"/>
      <c r="C100" s="215" t="s">
        <v>146</v>
      </c>
      <c r="D100" s="43"/>
      <c r="E100" s="43"/>
      <c r="F100" s="43"/>
      <c r="G100" s="43"/>
      <c r="H100" s="43"/>
      <c r="I100" s="43"/>
      <c r="J100" s="119">
        <f>J146</f>
        <v>0</v>
      </c>
      <c r="K100" s="43"/>
      <c r="L100" s="72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U100" s="18" t="s">
        <v>147</v>
      </c>
    </row>
    <row r="101" s="9" customFormat="1" ht="24.96" customHeight="1">
      <c r="A101" s="9"/>
      <c r="B101" s="216"/>
      <c r="C101" s="217"/>
      <c r="D101" s="218" t="s">
        <v>148</v>
      </c>
      <c r="E101" s="219"/>
      <c r="F101" s="219"/>
      <c r="G101" s="219"/>
      <c r="H101" s="219"/>
      <c r="I101" s="219"/>
      <c r="J101" s="220">
        <f>J147</f>
        <v>0</v>
      </c>
      <c r="K101" s="217"/>
      <c r="L101" s="22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22"/>
      <c r="C102" s="141"/>
      <c r="D102" s="223" t="s">
        <v>149</v>
      </c>
      <c r="E102" s="224"/>
      <c r="F102" s="224"/>
      <c r="G102" s="224"/>
      <c r="H102" s="224"/>
      <c r="I102" s="224"/>
      <c r="J102" s="225">
        <f>J148</f>
        <v>0</v>
      </c>
      <c r="K102" s="141"/>
      <c r="L102" s="22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22"/>
      <c r="C103" s="141"/>
      <c r="D103" s="223" t="s">
        <v>150</v>
      </c>
      <c r="E103" s="224"/>
      <c r="F103" s="224"/>
      <c r="G103" s="224"/>
      <c r="H103" s="224"/>
      <c r="I103" s="224"/>
      <c r="J103" s="225">
        <f>J222</f>
        <v>0</v>
      </c>
      <c r="K103" s="141"/>
      <c r="L103" s="22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216"/>
      <c r="C104" s="217"/>
      <c r="D104" s="218" t="s">
        <v>151</v>
      </c>
      <c r="E104" s="219"/>
      <c r="F104" s="219"/>
      <c r="G104" s="219"/>
      <c r="H104" s="219"/>
      <c r="I104" s="219"/>
      <c r="J104" s="220">
        <f>J224</f>
        <v>0</v>
      </c>
      <c r="K104" s="217"/>
      <c r="L104" s="22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222"/>
      <c r="C105" s="141"/>
      <c r="D105" s="223" t="s">
        <v>152</v>
      </c>
      <c r="E105" s="224"/>
      <c r="F105" s="224"/>
      <c r="G105" s="224"/>
      <c r="H105" s="224"/>
      <c r="I105" s="224"/>
      <c r="J105" s="225">
        <f>J225</f>
        <v>0</v>
      </c>
      <c r="K105" s="141"/>
      <c r="L105" s="22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22"/>
      <c r="C106" s="141"/>
      <c r="D106" s="223" t="s">
        <v>153</v>
      </c>
      <c r="E106" s="224"/>
      <c r="F106" s="224"/>
      <c r="G106" s="224"/>
      <c r="H106" s="224"/>
      <c r="I106" s="224"/>
      <c r="J106" s="225">
        <f>J228</f>
        <v>0</v>
      </c>
      <c r="K106" s="141"/>
      <c r="L106" s="22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22"/>
      <c r="C107" s="141"/>
      <c r="D107" s="223" t="s">
        <v>154</v>
      </c>
      <c r="E107" s="224"/>
      <c r="F107" s="224"/>
      <c r="G107" s="224"/>
      <c r="H107" s="224"/>
      <c r="I107" s="224"/>
      <c r="J107" s="225">
        <f>J231</f>
        <v>0</v>
      </c>
      <c r="K107" s="141"/>
      <c r="L107" s="22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22"/>
      <c r="C108" s="141"/>
      <c r="D108" s="223" t="s">
        <v>155</v>
      </c>
      <c r="E108" s="224"/>
      <c r="F108" s="224"/>
      <c r="G108" s="224"/>
      <c r="H108" s="224"/>
      <c r="I108" s="224"/>
      <c r="J108" s="225">
        <f>J235</f>
        <v>0</v>
      </c>
      <c r="K108" s="141"/>
      <c r="L108" s="22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22"/>
      <c r="C109" s="141"/>
      <c r="D109" s="223" t="s">
        <v>156</v>
      </c>
      <c r="E109" s="224"/>
      <c r="F109" s="224"/>
      <c r="G109" s="224"/>
      <c r="H109" s="224"/>
      <c r="I109" s="224"/>
      <c r="J109" s="225">
        <f>J250</f>
        <v>0</v>
      </c>
      <c r="K109" s="141"/>
      <c r="L109" s="22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216"/>
      <c r="C110" s="217"/>
      <c r="D110" s="218" t="s">
        <v>157</v>
      </c>
      <c r="E110" s="219"/>
      <c r="F110" s="219"/>
      <c r="G110" s="219"/>
      <c r="H110" s="219"/>
      <c r="I110" s="219"/>
      <c r="J110" s="220">
        <f>J257</f>
        <v>0</v>
      </c>
      <c r="K110" s="217"/>
      <c r="L110" s="221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9" customFormat="1" ht="24.96" customHeight="1">
      <c r="A111" s="9"/>
      <c r="B111" s="216"/>
      <c r="C111" s="217"/>
      <c r="D111" s="218" t="s">
        <v>158</v>
      </c>
      <c r="E111" s="219"/>
      <c r="F111" s="219"/>
      <c r="G111" s="219"/>
      <c r="H111" s="219"/>
      <c r="I111" s="219"/>
      <c r="J111" s="220">
        <f>J260</f>
        <v>0</v>
      </c>
      <c r="K111" s="217"/>
      <c r="L111" s="221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9" customFormat="1" ht="21.84" customHeight="1">
      <c r="A112" s="9"/>
      <c r="B112" s="216"/>
      <c r="C112" s="217"/>
      <c r="D112" s="227" t="s">
        <v>159</v>
      </c>
      <c r="E112" s="217"/>
      <c r="F112" s="217"/>
      <c r="G112" s="217"/>
      <c r="H112" s="217"/>
      <c r="I112" s="217"/>
      <c r="J112" s="228">
        <f>J262</f>
        <v>0</v>
      </c>
      <c r="K112" s="217"/>
      <c r="L112" s="221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2" customFormat="1" ht="21.84" customHeight="1">
      <c r="A113" s="41"/>
      <c r="B113" s="42"/>
      <c r="C113" s="43"/>
      <c r="D113" s="43"/>
      <c r="E113" s="43"/>
      <c r="F113" s="43"/>
      <c r="G113" s="43"/>
      <c r="H113" s="43"/>
      <c r="I113" s="43"/>
      <c r="J113" s="43"/>
      <c r="K113" s="43"/>
      <c r="L113" s="72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</row>
    <row r="114" s="2" customFormat="1" ht="6.96" customHeight="1">
      <c r="A114" s="41"/>
      <c r="B114" s="42"/>
      <c r="C114" s="43"/>
      <c r="D114" s="43"/>
      <c r="E114" s="43"/>
      <c r="F114" s="43"/>
      <c r="G114" s="43"/>
      <c r="H114" s="43"/>
      <c r="I114" s="43"/>
      <c r="J114" s="43"/>
      <c r="K114" s="43"/>
      <c r="L114" s="72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</row>
    <row r="115" s="2" customFormat="1" ht="29.28" customHeight="1">
      <c r="A115" s="41"/>
      <c r="B115" s="42"/>
      <c r="C115" s="215" t="s">
        <v>160</v>
      </c>
      <c r="D115" s="43"/>
      <c r="E115" s="43"/>
      <c r="F115" s="43"/>
      <c r="G115" s="43"/>
      <c r="H115" s="43"/>
      <c r="I115" s="43"/>
      <c r="J115" s="229">
        <f>ROUND(J116 + J117 + J118 + J119 + J120 + J121,2)</f>
        <v>0</v>
      </c>
      <c r="K115" s="43"/>
      <c r="L115" s="72"/>
      <c r="N115" s="230" t="s">
        <v>44</v>
      </c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</row>
    <row r="116" s="2" customFormat="1" ht="18" customHeight="1">
      <c r="A116" s="41"/>
      <c r="B116" s="42"/>
      <c r="C116" s="43"/>
      <c r="D116" s="162" t="s">
        <v>161</v>
      </c>
      <c r="E116" s="157"/>
      <c r="F116" s="157"/>
      <c r="G116" s="43"/>
      <c r="H116" s="43"/>
      <c r="I116" s="43"/>
      <c r="J116" s="158">
        <v>0</v>
      </c>
      <c r="K116" s="43"/>
      <c r="L116" s="231"/>
      <c r="M116" s="232"/>
      <c r="N116" s="233" t="s">
        <v>46</v>
      </c>
      <c r="O116" s="232"/>
      <c r="P116" s="232"/>
      <c r="Q116" s="232"/>
      <c r="R116" s="232"/>
      <c r="S116" s="234"/>
      <c r="T116" s="234"/>
      <c r="U116" s="234"/>
      <c r="V116" s="234"/>
      <c r="W116" s="234"/>
      <c r="X116" s="234"/>
      <c r="Y116" s="234"/>
      <c r="Z116" s="234"/>
      <c r="AA116" s="234"/>
      <c r="AB116" s="234"/>
      <c r="AC116" s="234"/>
      <c r="AD116" s="234"/>
      <c r="AE116" s="234"/>
      <c r="AF116" s="232"/>
      <c r="AG116" s="232"/>
      <c r="AH116" s="232"/>
      <c r="AI116" s="232"/>
      <c r="AJ116" s="232"/>
      <c r="AK116" s="232"/>
      <c r="AL116" s="232"/>
      <c r="AM116" s="232"/>
      <c r="AN116" s="232"/>
      <c r="AO116" s="232"/>
      <c r="AP116" s="232"/>
      <c r="AQ116" s="232"/>
      <c r="AR116" s="232"/>
      <c r="AS116" s="232"/>
      <c r="AT116" s="232"/>
      <c r="AU116" s="232"/>
      <c r="AV116" s="232"/>
      <c r="AW116" s="232"/>
      <c r="AX116" s="232"/>
      <c r="AY116" s="235" t="s">
        <v>162</v>
      </c>
      <c r="AZ116" s="232"/>
      <c r="BA116" s="232"/>
      <c r="BB116" s="232"/>
      <c r="BC116" s="232"/>
      <c r="BD116" s="232"/>
      <c r="BE116" s="236">
        <f>IF(N116="základná",J116,0)</f>
        <v>0</v>
      </c>
      <c r="BF116" s="236">
        <f>IF(N116="znížená",J116,0)</f>
        <v>0</v>
      </c>
      <c r="BG116" s="236">
        <f>IF(N116="zákl. prenesená",J116,0)</f>
        <v>0</v>
      </c>
      <c r="BH116" s="236">
        <f>IF(N116="zníž. prenesená",J116,0)</f>
        <v>0</v>
      </c>
      <c r="BI116" s="236">
        <f>IF(N116="nulová",J116,0)</f>
        <v>0</v>
      </c>
      <c r="BJ116" s="235" t="s">
        <v>92</v>
      </c>
      <c r="BK116" s="232"/>
      <c r="BL116" s="232"/>
      <c r="BM116" s="232"/>
    </row>
    <row r="117" s="2" customFormat="1" ht="18" customHeight="1">
      <c r="A117" s="41"/>
      <c r="B117" s="42"/>
      <c r="C117" s="43"/>
      <c r="D117" s="162" t="s">
        <v>163</v>
      </c>
      <c r="E117" s="157"/>
      <c r="F117" s="157"/>
      <c r="G117" s="43"/>
      <c r="H117" s="43"/>
      <c r="I117" s="43"/>
      <c r="J117" s="158">
        <v>0</v>
      </c>
      <c r="K117" s="43"/>
      <c r="L117" s="231"/>
      <c r="M117" s="232"/>
      <c r="N117" s="233" t="s">
        <v>46</v>
      </c>
      <c r="O117" s="232"/>
      <c r="P117" s="232"/>
      <c r="Q117" s="232"/>
      <c r="R117" s="232"/>
      <c r="S117" s="234"/>
      <c r="T117" s="234"/>
      <c r="U117" s="234"/>
      <c r="V117" s="234"/>
      <c r="W117" s="234"/>
      <c r="X117" s="234"/>
      <c r="Y117" s="234"/>
      <c r="Z117" s="234"/>
      <c r="AA117" s="234"/>
      <c r="AB117" s="234"/>
      <c r="AC117" s="234"/>
      <c r="AD117" s="234"/>
      <c r="AE117" s="234"/>
      <c r="AF117" s="232"/>
      <c r="AG117" s="232"/>
      <c r="AH117" s="232"/>
      <c r="AI117" s="232"/>
      <c r="AJ117" s="232"/>
      <c r="AK117" s="232"/>
      <c r="AL117" s="232"/>
      <c r="AM117" s="232"/>
      <c r="AN117" s="232"/>
      <c r="AO117" s="232"/>
      <c r="AP117" s="232"/>
      <c r="AQ117" s="232"/>
      <c r="AR117" s="232"/>
      <c r="AS117" s="232"/>
      <c r="AT117" s="232"/>
      <c r="AU117" s="232"/>
      <c r="AV117" s="232"/>
      <c r="AW117" s="232"/>
      <c r="AX117" s="232"/>
      <c r="AY117" s="235" t="s">
        <v>162</v>
      </c>
      <c r="AZ117" s="232"/>
      <c r="BA117" s="232"/>
      <c r="BB117" s="232"/>
      <c r="BC117" s="232"/>
      <c r="BD117" s="232"/>
      <c r="BE117" s="236">
        <f>IF(N117="základná",J117,0)</f>
        <v>0</v>
      </c>
      <c r="BF117" s="236">
        <f>IF(N117="znížená",J117,0)</f>
        <v>0</v>
      </c>
      <c r="BG117" s="236">
        <f>IF(N117="zákl. prenesená",J117,0)</f>
        <v>0</v>
      </c>
      <c r="BH117" s="236">
        <f>IF(N117="zníž. prenesená",J117,0)</f>
        <v>0</v>
      </c>
      <c r="BI117" s="236">
        <f>IF(N117="nulová",J117,0)</f>
        <v>0</v>
      </c>
      <c r="BJ117" s="235" t="s">
        <v>92</v>
      </c>
      <c r="BK117" s="232"/>
      <c r="BL117" s="232"/>
      <c r="BM117" s="232"/>
    </row>
    <row r="118" s="2" customFormat="1" ht="18" customHeight="1">
      <c r="A118" s="41"/>
      <c r="B118" s="42"/>
      <c r="C118" s="43"/>
      <c r="D118" s="162" t="s">
        <v>164</v>
      </c>
      <c r="E118" s="157"/>
      <c r="F118" s="157"/>
      <c r="G118" s="43"/>
      <c r="H118" s="43"/>
      <c r="I118" s="43"/>
      <c r="J118" s="158">
        <v>0</v>
      </c>
      <c r="K118" s="43"/>
      <c r="L118" s="231"/>
      <c r="M118" s="232"/>
      <c r="N118" s="233" t="s">
        <v>46</v>
      </c>
      <c r="O118" s="232"/>
      <c r="P118" s="232"/>
      <c r="Q118" s="232"/>
      <c r="R118" s="232"/>
      <c r="S118" s="234"/>
      <c r="T118" s="234"/>
      <c r="U118" s="234"/>
      <c r="V118" s="234"/>
      <c r="W118" s="234"/>
      <c r="X118" s="234"/>
      <c r="Y118" s="234"/>
      <c r="Z118" s="234"/>
      <c r="AA118" s="234"/>
      <c r="AB118" s="234"/>
      <c r="AC118" s="234"/>
      <c r="AD118" s="234"/>
      <c r="AE118" s="234"/>
      <c r="AF118" s="232"/>
      <c r="AG118" s="232"/>
      <c r="AH118" s="232"/>
      <c r="AI118" s="232"/>
      <c r="AJ118" s="232"/>
      <c r="AK118" s="232"/>
      <c r="AL118" s="232"/>
      <c r="AM118" s="232"/>
      <c r="AN118" s="232"/>
      <c r="AO118" s="232"/>
      <c r="AP118" s="232"/>
      <c r="AQ118" s="232"/>
      <c r="AR118" s="232"/>
      <c r="AS118" s="232"/>
      <c r="AT118" s="232"/>
      <c r="AU118" s="232"/>
      <c r="AV118" s="232"/>
      <c r="AW118" s="232"/>
      <c r="AX118" s="232"/>
      <c r="AY118" s="235" t="s">
        <v>162</v>
      </c>
      <c r="AZ118" s="232"/>
      <c r="BA118" s="232"/>
      <c r="BB118" s="232"/>
      <c r="BC118" s="232"/>
      <c r="BD118" s="232"/>
      <c r="BE118" s="236">
        <f>IF(N118="základná",J118,0)</f>
        <v>0</v>
      </c>
      <c r="BF118" s="236">
        <f>IF(N118="znížená",J118,0)</f>
        <v>0</v>
      </c>
      <c r="BG118" s="236">
        <f>IF(N118="zákl. prenesená",J118,0)</f>
        <v>0</v>
      </c>
      <c r="BH118" s="236">
        <f>IF(N118="zníž. prenesená",J118,0)</f>
        <v>0</v>
      </c>
      <c r="BI118" s="236">
        <f>IF(N118="nulová",J118,0)</f>
        <v>0</v>
      </c>
      <c r="BJ118" s="235" t="s">
        <v>92</v>
      </c>
      <c r="BK118" s="232"/>
      <c r="BL118" s="232"/>
      <c r="BM118" s="232"/>
    </row>
    <row r="119" s="2" customFormat="1" ht="18" customHeight="1">
      <c r="A119" s="41"/>
      <c r="B119" s="42"/>
      <c r="C119" s="43"/>
      <c r="D119" s="162" t="s">
        <v>165</v>
      </c>
      <c r="E119" s="157"/>
      <c r="F119" s="157"/>
      <c r="G119" s="43"/>
      <c r="H119" s="43"/>
      <c r="I119" s="43"/>
      <c r="J119" s="158">
        <v>0</v>
      </c>
      <c r="K119" s="43"/>
      <c r="L119" s="231"/>
      <c r="M119" s="232"/>
      <c r="N119" s="233" t="s">
        <v>46</v>
      </c>
      <c r="O119" s="232"/>
      <c r="P119" s="232"/>
      <c r="Q119" s="232"/>
      <c r="R119" s="232"/>
      <c r="S119" s="234"/>
      <c r="T119" s="234"/>
      <c r="U119" s="234"/>
      <c r="V119" s="234"/>
      <c r="W119" s="234"/>
      <c r="X119" s="234"/>
      <c r="Y119" s="234"/>
      <c r="Z119" s="234"/>
      <c r="AA119" s="234"/>
      <c r="AB119" s="234"/>
      <c r="AC119" s="234"/>
      <c r="AD119" s="234"/>
      <c r="AE119" s="234"/>
      <c r="AF119" s="232"/>
      <c r="AG119" s="232"/>
      <c r="AH119" s="232"/>
      <c r="AI119" s="232"/>
      <c r="AJ119" s="232"/>
      <c r="AK119" s="232"/>
      <c r="AL119" s="232"/>
      <c r="AM119" s="232"/>
      <c r="AN119" s="232"/>
      <c r="AO119" s="232"/>
      <c r="AP119" s="232"/>
      <c r="AQ119" s="232"/>
      <c r="AR119" s="232"/>
      <c r="AS119" s="232"/>
      <c r="AT119" s="232"/>
      <c r="AU119" s="232"/>
      <c r="AV119" s="232"/>
      <c r="AW119" s="232"/>
      <c r="AX119" s="232"/>
      <c r="AY119" s="235" t="s">
        <v>162</v>
      </c>
      <c r="AZ119" s="232"/>
      <c r="BA119" s="232"/>
      <c r="BB119" s="232"/>
      <c r="BC119" s="232"/>
      <c r="BD119" s="232"/>
      <c r="BE119" s="236">
        <f>IF(N119="základná",J119,0)</f>
        <v>0</v>
      </c>
      <c r="BF119" s="236">
        <f>IF(N119="znížená",J119,0)</f>
        <v>0</v>
      </c>
      <c r="BG119" s="236">
        <f>IF(N119="zákl. prenesená",J119,0)</f>
        <v>0</v>
      </c>
      <c r="BH119" s="236">
        <f>IF(N119="zníž. prenesená",J119,0)</f>
        <v>0</v>
      </c>
      <c r="BI119" s="236">
        <f>IF(N119="nulová",J119,0)</f>
        <v>0</v>
      </c>
      <c r="BJ119" s="235" t="s">
        <v>92</v>
      </c>
      <c r="BK119" s="232"/>
      <c r="BL119" s="232"/>
      <c r="BM119" s="232"/>
    </row>
    <row r="120" s="2" customFormat="1" ht="18" customHeight="1">
      <c r="A120" s="41"/>
      <c r="B120" s="42"/>
      <c r="C120" s="43"/>
      <c r="D120" s="162" t="s">
        <v>166</v>
      </c>
      <c r="E120" s="157"/>
      <c r="F120" s="157"/>
      <c r="G120" s="43"/>
      <c r="H120" s="43"/>
      <c r="I120" s="43"/>
      <c r="J120" s="158">
        <v>0</v>
      </c>
      <c r="K120" s="43"/>
      <c r="L120" s="231"/>
      <c r="M120" s="232"/>
      <c r="N120" s="233" t="s">
        <v>46</v>
      </c>
      <c r="O120" s="232"/>
      <c r="P120" s="232"/>
      <c r="Q120" s="232"/>
      <c r="R120" s="232"/>
      <c r="S120" s="234"/>
      <c r="T120" s="234"/>
      <c r="U120" s="234"/>
      <c r="V120" s="234"/>
      <c r="W120" s="234"/>
      <c r="X120" s="234"/>
      <c r="Y120" s="234"/>
      <c r="Z120" s="234"/>
      <c r="AA120" s="234"/>
      <c r="AB120" s="234"/>
      <c r="AC120" s="234"/>
      <c r="AD120" s="234"/>
      <c r="AE120" s="234"/>
      <c r="AF120" s="232"/>
      <c r="AG120" s="232"/>
      <c r="AH120" s="232"/>
      <c r="AI120" s="232"/>
      <c r="AJ120" s="232"/>
      <c r="AK120" s="232"/>
      <c r="AL120" s="232"/>
      <c r="AM120" s="232"/>
      <c r="AN120" s="232"/>
      <c r="AO120" s="232"/>
      <c r="AP120" s="232"/>
      <c r="AQ120" s="232"/>
      <c r="AR120" s="232"/>
      <c r="AS120" s="232"/>
      <c r="AT120" s="232"/>
      <c r="AU120" s="232"/>
      <c r="AV120" s="232"/>
      <c r="AW120" s="232"/>
      <c r="AX120" s="232"/>
      <c r="AY120" s="235" t="s">
        <v>162</v>
      </c>
      <c r="AZ120" s="232"/>
      <c r="BA120" s="232"/>
      <c r="BB120" s="232"/>
      <c r="BC120" s="232"/>
      <c r="BD120" s="232"/>
      <c r="BE120" s="236">
        <f>IF(N120="základná",J120,0)</f>
        <v>0</v>
      </c>
      <c r="BF120" s="236">
        <f>IF(N120="znížená",J120,0)</f>
        <v>0</v>
      </c>
      <c r="BG120" s="236">
        <f>IF(N120="zákl. prenesená",J120,0)</f>
        <v>0</v>
      </c>
      <c r="BH120" s="236">
        <f>IF(N120="zníž. prenesená",J120,0)</f>
        <v>0</v>
      </c>
      <c r="BI120" s="236">
        <f>IF(N120="nulová",J120,0)</f>
        <v>0</v>
      </c>
      <c r="BJ120" s="235" t="s">
        <v>92</v>
      </c>
      <c r="BK120" s="232"/>
      <c r="BL120" s="232"/>
      <c r="BM120" s="232"/>
    </row>
    <row r="121" s="2" customFormat="1" ht="18" customHeight="1">
      <c r="A121" s="41"/>
      <c r="B121" s="42"/>
      <c r="C121" s="43"/>
      <c r="D121" s="157" t="s">
        <v>167</v>
      </c>
      <c r="E121" s="43"/>
      <c r="F121" s="43"/>
      <c r="G121" s="43"/>
      <c r="H121" s="43"/>
      <c r="I121" s="43"/>
      <c r="J121" s="158">
        <f>ROUND(J34*T121,2)</f>
        <v>0</v>
      </c>
      <c r="K121" s="43"/>
      <c r="L121" s="231"/>
      <c r="M121" s="232"/>
      <c r="N121" s="233" t="s">
        <v>46</v>
      </c>
      <c r="O121" s="232"/>
      <c r="P121" s="232"/>
      <c r="Q121" s="232"/>
      <c r="R121" s="232"/>
      <c r="S121" s="234"/>
      <c r="T121" s="234"/>
      <c r="U121" s="234"/>
      <c r="V121" s="234"/>
      <c r="W121" s="234"/>
      <c r="X121" s="234"/>
      <c r="Y121" s="234"/>
      <c r="Z121" s="234"/>
      <c r="AA121" s="234"/>
      <c r="AB121" s="234"/>
      <c r="AC121" s="234"/>
      <c r="AD121" s="234"/>
      <c r="AE121" s="234"/>
      <c r="AF121" s="232"/>
      <c r="AG121" s="232"/>
      <c r="AH121" s="232"/>
      <c r="AI121" s="232"/>
      <c r="AJ121" s="232"/>
      <c r="AK121" s="232"/>
      <c r="AL121" s="232"/>
      <c r="AM121" s="232"/>
      <c r="AN121" s="232"/>
      <c r="AO121" s="232"/>
      <c r="AP121" s="232"/>
      <c r="AQ121" s="232"/>
      <c r="AR121" s="232"/>
      <c r="AS121" s="232"/>
      <c r="AT121" s="232"/>
      <c r="AU121" s="232"/>
      <c r="AV121" s="232"/>
      <c r="AW121" s="232"/>
      <c r="AX121" s="232"/>
      <c r="AY121" s="235" t="s">
        <v>168</v>
      </c>
      <c r="AZ121" s="232"/>
      <c r="BA121" s="232"/>
      <c r="BB121" s="232"/>
      <c r="BC121" s="232"/>
      <c r="BD121" s="232"/>
      <c r="BE121" s="236">
        <f>IF(N121="základná",J121,0)</f>
        <v>0</v>
      </c>
      <c r="BF121" s="236">
        <f>IF(N121="znížená",J121,0)</f>
        <v>0</v>
      </c>
      <c r="BG121" s="236">
        <f>IF(N121="zákl. prenesená",J121,0)</f>
        <v>0</v>
      </c>
      <c r="BH121" s="236">
        <f>IF(N121="zníž. prenesená",J121,0)</f>
        <v>0</v>
      </c>
      <c r="BI121" s="236">
        <f>IF(N121="nulová",J121,0)</f>
        <v>0</v>
      </c>
      <c r="BJ121" s="235" t="s">
        <v>92</v>
      </c>
      <c r="BK121" s="232"/>
      <c r="BL121" s="232"/>
      <c r="BM121" s="232"/>
    </row>
    <row r="122" s="2" customFormat="1">
      <c r="A122" s="41"/>
      <c r="B122" s="42"/>
      <c r="C122" s="43"/>
      <c r="D122" s="43"/>
      <c r="E122" s="43"/>
      <c r="F122" s="43"/>
      <c r="G122" s="43"/>
      <c r="H122" s="43"/>
      <c r="I122" s="43"/>
      <c r="J122" s="43"/>
      <c r="K122" s="43"/>
      <c r="L122" s="72"/>
      <c r="S122" s="41"/>
      <c r="T122" s="41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</row>
    <row r="123" s="2" customFormat="1" ht="29.28" customHeight="1">
      <c r="A123" s="41"/>
      <c r="B123" s="42"/>
      <c r="C123" s="165" t="s">
        <v>134</v>
      </c>
      <c r="D123" s="166"/>
      <c r="E123" s="166"/>
      <c r="F123" s="166"/>
      <c r="G123" s="166"/>
      <c r="H123" s="166"/>
      <c r="I123" s="166"/>
      <c r="J123" s="167">
        <f>ROUND(J100+J115,2)</f>
        <v>0</v>
      </c>
      <c r="K123" s="166"/>
      <c r="L123" s="72"/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</row>
    <row r="124" s="2" customFormat="1" ht="6.96" customHeight="1">
      <c r="A124" s="41"/>
      <c r="B124" s="75"/>
      <c r="C124" s="76"/>
      <c r="D124" s="76"/>
      <c r="E124" s="76"/>
      <c r="F124" s="76"/>
      <c r="G124" s="76"/>
      <c r="H124" s="76"/>
      <c r="I124" s="76"/>
      <c r="J124" s="76"/>
      <c r="K124" s="76"/>
      <c r="L124" s="72"/>
      <c r="S124" s="41"/>
      <c r="T124" s="41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</row>
    <row r="128" s="2" customFormat="1" ht="6.96" customHeight="1">
      <c r="A128" s="41"/>
      <c r="B128" s="77"/>
      <c r="C128" s="78"/>
      <c r="D128" s="78"/>
      <c r="E128" s="78"/>
      <c r="F128" s="78"/>
      <c r="G128" s="78"/>
      <c r="H128" s="78"/>
      <c r="I128" s="78"/>
      <c r="J128" s="78"/>
      <c r="K128" s="78"/>
      <c r="L128" s="72"/>
      <c r="S128" s="41"/>
      <c r="T128" s="41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</row>
    <row r="129" s="2" customFormat="1" ht="24.96" customHeight="1">
      <c r="A129" s="41"/>
      <c r="B129" s="42"/>
      <c r="C129" s="24" t="s">
        <v>169</v>
      </c>
      <c r="D129" s="43"/>
      <c r="E129" s="43"/>
      <c r="F129" s="43"/>
      <c r="G129" s="43"/>
      <c r="H129" s="43"/>
      <c r="I129" s="43"/>
      <c r="J129" s="43"/>
      <c r="K129" s="43"/>
      <c r="L129" s="72"/>
      <c r="S129" s="41"/>
      <c r="T129" s="41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</row>
    <row r="130" s="2" customFormat="1" ht="6.96" customHeight="1">
      <c r="A130" s="41"/>
      <c r="B130" s="42"/>
      <c r="C130" s="43"/>
      <c r="D130" s="43"/>
      <c r="E130" s="43"/>
      <c r="F130" s="43"/>
      <c r="G130" s="43"/>
      <c r="H130" s="43"/>
      <c r="I130" s="43"/>
      <c r="J130" s="43"/>
      <c r="K130" s="43"/>
      <c r="L130" s="72"/>
      <c r="S130" s="41"/>
      <c r="T130" s="41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</row>
    <row r="131" s="2" customFormat="1" ht="12" customHeight="1">
      <c r="A131" s="41"/>
      <c r="B131" s="42"/>
      <c r="C131" s="33" t="s">
        <v>15</v>
      </c>
      <c r="D131" s="43"/>
      <c r="E131" s="43"/>
      <c r="F131" s="43"/>
      <c r="G131" s="43"/>
      <c r="H131" s="43"/>
      <c r="I131" s="43"/>
      <c r="J131" s="43"/>
      <c r="K131" s="43"/>
      <c r="L131" s="72"/>
      <c r="S131" s="41"/>
      <c r="T131" s="41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</row>
    <row r="132" s="2" customFormat="1" ht="16.5" customHeight="1">
      <c r="A132" s="41"/>
      <c r="B132" s="42"/>
      <c r="C132" s="43"/>
      <c r="D132" s="43"/>
      <c r="E132" s="211" t="str">
        <f>E7</f>
        <v>NÚRCH - modernizácia vybraných rehabilitačných priestorov</v>
      </c>
      <c r="F132" s="33"/>
      <c r="G132" s="33"/>
      <c r="H132" s="33"/>
      <c r="I132" s="43"/>
      <c r="J132" s="43"/>
      <c r="K132" s="43"/>
      <c r="L132" s="72"/>
      <c r="S132" s="41"/>
      <c r="T132" s="41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</row>
    <row r="133" s="1" customFormat="1" ht="12" customHeight="1">
      <c r="B133" s="22"/>
      <c r="C133" s="33" t="s">
        <v>136</v>
      </c>
      <c r="D133" s="23"/>
      <c r="E133" s="23"/>
      <c r="F133" s="23"/>
      <c r="G133" s="23"/>
      <c r="H133" s="23"/>
      <c r="I133" s="23"/>
      <c r="J133" s="23"/>
      <c r="K133" s="23"/>
      <c r="L133" s="21"/>
    </row>
    <row r="134" s="1" customFormat="1" ht="16.5" customHeight="1">
      <c r="B134" s="22"/>
      <c r="C134" s="23"/>
      <c r="D134" s="23"/>
      <c r="E134" s="211" t="s">
        <v>137</v>
      </c>
      <c r="F134" s="23"/>
      <c r="G134" s="23"/>
      <c r="H134" s="23"/>
      <c r="I134" s="23"/>
      <c r="J134" s="23"/>
      <c r="K134" s="23"/>
      <c r="L134" s="21"/>
    </row>
    <row r="135" s="1" customFormat="1" ht="12" customHeight="1">
      <c r="B135" s="22"/>
      <c r="C135" s="33" t="s">
        <v>138</v>
      </c>
      <c r="D135" s="23"/>
      <c r="E135" s="23"/>
      <c r="F135" s="23"/>
      <c r="G135" s="23"/>
      <c r="H135" s="23"/>
      <c r="I135" s="23"/>
      <c r="J135" s="23"/>
      <c r="K135" s="23"/>
      <c r="L135" s="21"/>
    </row>
    <row r="136" s="2" customFormat="1" ht="16.5" customHeight="1">
      <c r="A136" s="41"/>
      <c r="B136" s="42"/>
      <c r="C136" s="43"/>
      <c r="D136" s="43"/>
      <c r="E136" s="212" t="s">
        <v>139</v>
      </c>
      <c r="F136" s="43"/>
      <c r="G136" s="43"/>
      <c r="H136" s="43"/>
      <c r="I136" s="43"/>
      <c r="J136" s="43"/>
      <c r="K136" s="43"/>
      <c r="L136" s="72"/>
      <c r="S136" s="41"/>
      <c r="T136" s="41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</row>
    <row r="137" s="2" customFormat="1" ht="12" customHeight="1">
      <c r="A137" s="41"/>
      <c r="B137" s="42"/>
      <c r="C137" s="33" t="s">
        <v>140</v>
      </c>
      <c r="D137" s="43"/>
      <c r="E137" s="43"/>
      <c r="F137" s="43"/>
      <c r="G137" s="43"/>
      <c r="H137" s="43"/>
      <c r="I137" s="43"/>
      <c r="J137" s="43"/>
      <c r="K137" s="43"/>
      <c r="L137" s="72"/>
      <c r="S137" s="41"/>
      <c r="T137" s="41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</row>
    <row r="138" s="2" customFormat="1" ht="16.5" customHeight="1">
      <c r="A138" s="41"/>
      <c r="B138" s="42"/>
      <c r="C138" s="43"/>
      <c r="D138" s="43"/>
      <c r="E138" s="85" t="str">
        <f>E13</f>
        <v>01-01-01 - Búracie práce</v>
      </c>
      <c r="F138" s="43"/>
      <c r="G138" s="43"/>
      <c r="H138" s="43"/>
      <c r="I138" s="43"/>
      <c r="J138" s="43"/>
      <c r="K138" s="43"/>
      <c r="L138" s="72"/>
      <c r="S138" s="41"/>
      <c r="T138" s="41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</row>
    <row r="139" s="2" customFormat="1" ht="6.96" customHeight="1">
      <c r="A139" s="41"/>
      <c r="B139" s="42"/>
      <c r="C139" s="43"/>
      <c r="D139" s="43"/>
      <c r="E139" s="43"/>
      <c r="F139" s="43"/>
      <c r="G139" s="43"/>
      <c r="H139" s="43"/>
      <c r="I139" s="43"/>
      <c r="J139" s="43"/>
      <c r="K139" s="43"/>
      <c r="L139" s="72"/>
      <c r="S139" s="41"/>
      <c r="T139" s="41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</row>
    <row r="140" s="2" customFormat="1" ht="12" customHeight="1">
      <c r="A140" s="41"/>
      <c r="B140" s="42"/>
      <c r="C140" s="33" t="s">
        <v>19</v>
      </c>
      <c r="D140" s="43"/>
      <c r="E140" s="43"/>
      <c r="F140" s="28" t="str">
        <f>F16</f>
        <v>Piešťany, Nábrežie Ivana Krasku, p.č: 5825/2</v>
      </c>
      <c r="G140" s="43"/>
      <c r="H140" s="43"/>
      <c r="I140" s="33" t="s">
        <v>21</v>
      </c>
      <c r="J140" s="88" t="str">
        <f>IF(J16="","",J16)</f>
        <v>21. 12. 2022</v>
      </c>
      <c r="K140" s="43"/>
      <c r="L140" s="72"/>
      <c r="S140" s="41"/>
      <c r="T140" s="41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</row>
    <row r="141" s="2" customFormat="1" ht="6.96" customHeight="1">
      <c r="A141" s="41"/>
      <c r="B141" s="42"/>
      <c r="C141" s="43"/>
      <c r="D141" s="43"/>
      <c r="E141" s="43"/>
      <c r="F141" s="43"/>
      <c r="G141" s="43"/>
      <c r="H141" s="43"/>
      <c r="I141" s="43"/>
      <c r="J141" s="43"/>
      <c r="K141" s="43"/>
      <c r="L141" s="72"/>
      <c r="S141" s="41"/>
      <c r="T141" s="41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</row>
    <row r="142" s="2" customFormat="1" ht="15.15" customHeight="1">
      <c r="A142" s="41"/>
      <c r="B142" s="42"/>
      <c r="C142" s="33" t="s">
        <v>23</v>
      </c>
      <c r="D142" s="43"/>
      <c r="E142" s="43"/>
      <c r="F142" s="28" t="str">
        <f>E19</f>
        <v>NURCH Piešťany, Nábr. I. Krasku 4, 921 12 Piešťany</v>
      </c>
      <c r="G142" s="43"/>
      <c r="H142" s="43"/>
      <c r="I142" s="33" t="s">
        <v>29</v>
      </c>
      <c r="J142" s="37" t="str">
        <f>E25</f>
        <v>Portik spol. s r.o.</v>
      </c>
      <c r="K142" s="43"/>
      <c r="L142" s="72"/>
      <c r="S142" s="41"/>
      <c r="T142" s="41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</row>
    <row r="143" s="2" customFormat="1" ht="15.15" customHeight="1">
      <c r="A143" s="41"/>
      <c r="B143" s="42"/>
      <c r="C143" s="33" t="s">
        <v>27</v>
      </c>
      <c r="D143" s="43"/>
      <c r="E143" s="43"/>
      <c r="F143" s="28" t="str">
        <f>IF(E22="","",E22)</f>
        <v>Vyplň údaj</v>
      </c>
      <c r="G143" s="43"/>
      <c r="H143" s="43"/>
      <c r="I143" s="33" t="s">
        <v>34</v>
      </c>
      <c r="J143" s="37" t="str">
        <f>E28</f>
        <v>Kovács</v>
      </c>
      <c r="K143" s="43"/>
      <c r="L143" s="72"/>
      <c r="S143" s="41"/>
      <c r="T143" s="41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</row>
    <row r="144" s="2" customFormat="1" ht="10.32" customHeight="1">
      <c r="A144" s="41"/>
      <c r="B144" s="42"/>
      <c r="C144" s="43"/>
      <c r="D144" s="43"/>
      <c r="E144" s="43"/>
      <c r="F144" s="43"/>
      <c r="G144" s="43"/>
      <c r="H144" s="43"/>
      <c r="I144" s="43"/>
      <c r="J144" s="43"/>
      <c r="K144" s="43"/>
      <c r="L144" s="72"/>
      <c r="S144" s="41"/>
      <c r="T144" s="41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</row>
    <row r="145" s="11" customFormat="1" ht="29.28" customHeight="1">
      <c r="A145" s="237"/>
      <c r="B145" s="238"/>
      <c r="C145" s="239" t="s">
        <v>170</v>
      </c>
      <c r="D145" s="240" t="s">
        <v>65</v>
      </c>
      <c r="E145" s="240" t="s">
        <v>61</v>
      </c>
      <c r="F145" s="240" t="s">
        <v>62</v>
      </c>
      <c r="G145" s="240" t="s">
        <v>171</v>
      </c>
      <c r="H145" s="240" t="s">
        <v>172</v>
      </c>
      <c r="I145" s="240" t="s">
        <v>173</v>
      </c>
      <c r="J145" s="241" t="s">
        <v>145</v>
      </c>
      <c r="K145" s="242" t="s">
        <v>174</v>
      </c>
      <c r="L145" s="243"/>
      <c r="M145" s="109" t="s">
        <v>1</v>
      </c>
      <c r="N145" s="110" t="s">
        <v>44</v>
      </c>
      <c r="O145" s="110" t="s">
        <v>175</v>
      </c>
      <c r="P145" s="110" t="s">
        <v>176</v>
      </c>
      <c r="Q145" s="110" t="s">
        <v>177</v>
      </c>
      <c r="R145" s="110" t="s">
        <v>178</v>
      </c>
      <c r="S145" s="110" t="s">
        <v>179</v>
      </c>
      <c r="T145" s="111" t="s">
        <v>180</v>
      </c>
      <c r="U145" s="237"/>
      <c r="V145" s="237"/>
      <c r="W145" s="237"/>
      <c r="X145" s="237"/>
      <c r="Y145" s="237"/>
      <c r="Z145" s="237"/>
      <c r="AA145" s="237"/>
      <c r="AB145" s="237"/>
      <c r="AC145" s="237"/>
      <c r="AD145" s="237"/>
      <c r="AE145" s="237"/>
    </row>
    <row r="146" s="2" customFormat="1" ht="22.8" customHeight="1">
      <c r="A146" s="41"/>
      <c r="B146" s="42"/>
      <c r="C146" s="116" t="s">
        <v>142</v>
      </c>
      <c r="D146" s="43"/>
      <c r="E146" s="43"/>
      <c r="F146" s="43"/>
      <c r="G146" s="43"/>
      <c r="H146" s="43"/>
      <c r="I146" s="43"/>
      <c r="J146" s="244">
        <f>BK146</f>
        <v>0</v>
      </c>
      <c r="K146" s="43"/>
      <c r="L146" s="44"/>
      <c r="M146" s="112"/>
      <c r="N146" s="245"/>
      <c r="O146" s="113"/>
      <c r="P146" s="246">
        <f>P147+P224+P257+P260+P262</f>
        <v>0</v>
      </c>
      <c r="Q146" s="113"/>
      <c r="R146" s="246">
        <f>R147+R224+R257+R260+R262</f>
        <v>0.035978820000000002</v>
      </c>
      <c r="S146" s="113"/>
      <c r="T146" s="247">
        <f>T147+T224+T257+T260+T262</f>
        <v>53.396127699999994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18" t="s">
        <v>79</v>
      </c>
      <c r="AU146" s="18" t="s">
        <v>147</v>
      </c>
      <c r="BK146" s="248">
        <f>BK147+BK224+BK257+BK260+BK262</f>
        <v>0</v>
      </c>
    </row>
    <row r="147" s="12" customFormat="1" ht="25.92" customHeight="1">
      <c r="A147" s="12"/>
      <c r="B147" s="249"/>
      <c r="C147" s="250"/>
      <c r="D147" s="251" t="s">
        <v>79</v>
      </c>
      <c r="E147" s="252" t="s">
        <v>181</v>
      </c>
      <c r="F147" s="252" t="s">
        <v>182</v>
      </c>
      <c r="G147" s="250"/>
      <c r="H147" s="250"/>
      <c r="I147" s="253"/>
      <c r="J147" s="228">
        <f>BK147</f>
        <v>0</v>
      </c>
      <c r="K147" s="250"/>
      <c r="L147" s="254"/>
      <c r="M147" s="255"/>
      <c r="N147" s="256"/>
      <c r="O147" s="256"/>
      <c r="P147" s="257">
        <f>P148+P222</f>
        <v>0</v>
      </c>
      <c r="Q147" s="256"/>
      <c r="R147" s="257">
        <f>R148+R222</f>
        <v>0.0073288199999999998</v>
      </c>
      <c r="S147" s="256"/>
      <c r="T147" s="258">
        <f>T148+T222</f>
        <v>51.724509999999995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59" t="s">
        <v>87</v>
      </c>
      <c r="AT147" s="260" t="s">
        <v>79</v>
      </c>
      <c r="AU147" s="260" t="s">
        <v>80</v>
      </c>
      <c r="AY147" s="259" t="s">
        <v>183</v>
      </c>
      <c r="BK147" s="261">
        <f>BK148+BK222</f>
        <v>0</v>
      </c>
    </row>
    <row r="148" s="12" customFormat="1" ht="22.8" customHeight="1">
      <c r="A148" s="12"/>
      <c r="B148" s="249"/>
      <c r="C148" s="250"/>
      <c r="D148" s="251" t="s">
        <v>79</v>
      </c>
      <c r="E148" s="262" t="s">
        <v>184</v>
      </c>
      <c r="F148" s="262" t="s">
        <v>185</v>
      </c>
      <c r="G148" s="250"/>
      <c r="H148" s="250"/>
      <c r="I148" s="253"/>
      <c r="J148" s="263">
        <f>BK148</f>
        <v>0</v>
      </c>
      <c r="K148" s="250"/>
      <c r="L148" s="254"/>
      <c r="M148" s="255"/>
      <c r="N148" s="256"/>
      <c r="O148" s="256"/>
      <c r="P148" s="257">
        <f>SUM(P149:P221)</f>
        <v>0</v>
      </c>
      <c r="Q148" s="256"/>
      <c r="R148" s="257">
        <f>SUM(R149:R221)</f>
        <v>0.0073288199999999998</v>
      </c>
      <c r="S148" s="256"/>
      <c r="T148" s="258">
        <f>SUM(T149:T221)</f>
        <v>51.724509999999995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59" t="s">
        <v>87</v>
      </c>
      <c r="AT148" s="260" t="s">
        <v>79</v>
      </c>
      <c r="AU148" s="260" t="s">
        <v>87</v>
      </c>
      <c r="AY148" s="259" t="s">
        <v>183</v>
      </c>
      <c r="BK148" s="261">
        <f>SUM(BK149:BK221)</f>
        <v>0</v>
      </c>
    </row>
    <row r="149" s="2" customFormat="1" ht="37.8" customHeight="1">
      <c r="A149" s="41"/>
      <c r="B149" s="42"/>
      <c r="C149" s="264" t="s">
        <v>87</v>
      </c>
      <c r="D149" s="264" t="s">
        <v>186</v>
      </c>
      <c r="E149" s="265" t="s">
        <v>187</v>
      </c>
      <c r="F149" s="266" t="s">
        <v>188</v>
      </c>
      <c r="G149" s="267" t="s">
        <v>189</v>
      </c>
      <c r="H149" s="268">
        <v>83.501999999999995</v>
      </c>
      <c r="I149" s="269"/>
      <c r="J149" s="270">
        <f>ROUND(I149*H149,2)</f>
        <v>0</v>
      </c>
      <c r="K149" s="271"/>
      <c r="L149" s="44"/>
      <c r="M149" s="272" t="s">
        <v>1</v>
      </c>
      <c r="N149" s="273" t="s">
        <v>46</v>
      </c>
      <c r="O149" s="100"/>
      <c r="P149" s="274">
        <f>O149*H149</f>
        <v>0</v>
      </c>
      <c r="Q149" s="274">
        <v>0</v>
      </c>
      <c r="R149" s="274">
        <f>Q149*H149</f>
        <v>0</v>
      </c>
      <c r="S149" s="274">
        <v>0.19600000000000001</v>
      </c>
      <c r="T149" s="275">
        <f>S149*H149</f>
        <v>16.366392000000001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76" t="s">
        <v>190</v>
      </c>
      <c r="AT149" s="276" t="s">
        <v>186</v>
      </c>
      <c r="AU149" s="276" t="s">
        <v>92</v>
      </c>
      <c r="AY149" s="18" t="s">
        <v>183</v>
      </c>
      <c r="BE149" s="161">
        <f>IF(N149="základná",J149,0)</f>
        <v>0</v>
      </c>
      <c r="BF149" s="161">
        <f>IF(N149="znížená",J149,0)</f>
        <v>0</v>
      </c>
      <c r="BG149" s="161">
        <f>IF(N149="zákl. prenesená",J149,0)</f>
        <v>0</v>
      </c>
      <c r="BH149" s="161">
        <f>IF(N149="zníž. prenesená",J149,0)</f>
        <v>0</v>
      </c>
      <c r="BI149" s="161">
        <f>IF(N149="nulová",J149,0)</f>
        <v>0</v>
      </c>
      <c r="BJ149" s="18" t="s">
        <v>92</v>
      </c>
      <c r="BK149" s="161">
        <f>ROUND(I149*H149,2)</f>
        <v>0</v>
      </c>
      <c r="BL149" s="18" t="s">
        <v>190</v>
      </c>
      <c r="BM149" s="276" t="s">
        <v>191</v>
      </c>
    </row>
    <row r="150" s="2" customFormat="1">
      <c r="A150" s="41"/>
      <c r="B150" s="42"/>
      <c r="C150" s="43"/>
      <c r="D150" s="277" t="s">
        <v>192</v>
      </c>
      <c r="E150" s="43"/>
      <c r="F150" s="278" t="s">
        <v>193</v>
      </c>
      <c r="G150" s="43"/>
      <c r="H150" s="43"/>
      <c r="I150" s="234"/>
      <c r="J150" s="43"/>
      <c r="K150" s="43"/>
      <c r="L150" s="44"/>
      <c r="M150" s="279"/>
      <c r="N150" s="280"/>
      <c r="O150" s="100"/>
      <c r="P150" s="100"/>
      <c r="Q150" s="100"/>
      <c r="R150" s="100"/>
      <c r="S150" s="100"/>
      <c r="T150" s="101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18" t="s">
        <v>192</v>
      </c>
      <c r="AU150" s="18" t="s">
        <v>92</v>
      </c>
    </row>
    <row r="151" s="13" customFormat="1">
      <c r="A151" s="13"/>
      <c r="B151" s="281"/>
      <c r="C151" s="282"/>
      <c r="D151" s="277" t="s">
        <v>194</v>
      </c>
      <c r="E151" s="283" t="s">
        <v>1</v>
      </c>
      <c r="F151" s="284" t="s">
        <v>195</v>
      </c>
      <c r="G151" s="282"/>
      <c r="H151" s="285">
        <v>83.501999999999995</v>
      </c>
      <c r="I151" s="286"/>
      <c r="J151" s="282"/>
      <c r="K151" s="282"/>
      <c r="L151" s="287"/>
      <c r="M151" s="288"/>
      <c r="N151" s="289"/>
      <c r="O151" s="289"/>
      <c r="P151" s="289"/>
      <c r="Q151" s="289"/>
      <c r="R151" s="289"/>
      <c r="S151" s="289"/>
      <c r="T151" s="29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91" t="s">
        <v>194</v>
      </c>
      <c r="AU151" s="291" t="s">
        <v>92</v>
      </c>
      <c r="AV151" s="13" t="s">
        <v>92</v>
      </c>
      <c r="AW151" s="13" t="s">
        <v>33</v>
      </c>
      <c r="AX151" s="13" t="s">
        <v>87</v>
      </c>
      <c r="AY151" s="291" t="s">
        <v>183</v>
      </c>
    </row>
    <row r="152" s="2" customFormat="1" ht="37.8" customHeight="1">
      <c r="A152" s="41"/>
      <c r="B152" s="42"/>
      <c r="C152" s="264" t="s">
        <v>92</v>
      </c>
      <c r="D152" s="264" t="s">
        <v>186</v>
      </c>
      <c r="E152" s="265" t="s">
        <v>196</v>
      </c>
      <c r="F152" s="266" t="s">
        <v>197</v>
      </c>
      <c r="G152" s="267" t="s">
        <v>198</v>
      </c>
      <c r="H152" s="268">
        <v>0.34399999999999997</v>
      </c>
      <c r="I152" s="269"/>
      <c r="J152" s="270">
        <f>ROUND(I152*H152,2)</f>
        <v>0</v>
      </c>
      <c r="K152" s="271"/>
      <c r="L152" s="44"/>
      <c r="M152" s="272" t="s">
        <v>1</v>
      </c>
      <c r="N152" s="273" t="s">
        <v>46</v>
      </c>
      <c r="O152" s="100"/>
      <c r="P152" s="274">
        <f>O152*H152</f>
        <v>0</v>
      </c>
      <c r="Q152" s="274">
        <v>0</v>
      </c>
      <c r="R152" s="274">
        <f>Q152*H152</f>
        <v>0</v>
      </c>
      <c r="S152" s="274">
        <v>2.2000000000000002</v>
      </c>
      <c r="T152" s="275">
        <f>S152*H152</f>
        <v>0.75680000000000003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76" t="s">
        <v>190</v>
      </c>
      <c r="AT152" s="276" t="s">
        <v>186</v>
      </c>
      <c r="AU152" s="276" t="s">
        <v>92</v>
      </c>
      <c r="AY152" s="18" t="s">
        <v>183</v>
      </c>
      <c r="BE152" s="161">
        <f>IF(N152="základná",J152,0)</f>
        <v>0</v>
      </c>
      <c r="BF152" s="161">
        <f>IF(N152="znížená",J152,0)</f>
        <v>0</v>
      </c>
      <c r="BG152" s="161">
        <f>IF(N152="zákl. prenesená",J152,0)</f>
        <v>0</v>
      </c>
      <c r="BH152" s="161">
        <f>IF(N152="zníž. prenesená",J152,0)</f>
        <v>0</v>
      </c>
      <c r="BI152" s="161">
        <f>IF(N152="nulová",J152,0)</f>
        <v>0</v>
      </c>
      <c r="BJ152" s="18" t="s">
        <v>92</v>
      </c>
      <c r="BK152" s="161">
        <f>ROUND(I152*H152,2)</f>
        <v>0</v>
      </c>
      <c r="BL152" s="18" t="s">
        <v>190</v>
      </c>
      <c r="BM152" s="276" t="s">
        <v>199</v>
      </c>
    </row>
    <row r="153" s="2" customFormat="1">
      <c r="A153" s="41"/>
      <c r="B153" s="42"/>
      <c r="C153" s="43"/>
      <c r="D153" s="277" t="s">
        <v>192</v>
      </c>
      <c r="E153" s="43"/>
      <c r="F153" s="278" t="s">
        <v>200</v>
      </c>
      <c r="G153" s="43"/>
      <c r="H153" s="43"/>
      <c r="I153" s="234"/>
      <c r="J153" s="43"/>
      <c r="K153" s="43"/>
      <c r="L153" s="44"/>
      <c r="M153" s="279"/>
      <c r="N153" s="280"/>
      <c r="O153" s="100"/>
      <c r="P153" s="100"/>
      <c r="Q153" s="100"/>
      <c r="R153" s="100"/>
      <c r="S153" s="100"/>
      <c r="T153" s="101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18" t="s">
        <v>192</v>
      </c>
      <c r="AU153" s="18" t="s">
        <v>92</v>
      </c>
    </row>
    <row r="154" s="13" customFormat="1">
      <c r="A154" s="13"/>
      <c r="B154" s="281"/>
      <c r="C154" s="282"/>
      <c r="D154" s="277" t="s">
        <v>194</v>
      </c>
      <c r="E154" s="283" t="s">
        <v>1</v>
      </c>
      <c r="F154" s="284" t="s">
        <v>201</v>
      </c>
      <c r="G154" s="282"/>
      <c r="H154" s="285">
        <v>0.34399999999999997</v>
      </c>
      <c r="I154" s="286"/>
      <c r="J154" s="282"/>
      <c r="K154" s="282"/>
      <c r="L154" s="287"/>
      <c r="M154" s="288"/>
      <c r="N154" s="289"/>
      <c r="O154" s="289"/>
      <c r="P154" s="289"/>
      <c r="Q154" s="289"/>
      <c r="R154" s="289"/>
      <c r="S154" s="289"/>
      <c r="T154" s="29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91" t="s">
        <v>194</v>
      </c>
      <c r="AU154" s="291" t="s">
        <v>92</v>
      </c>
      <c r="AV154" s="13" t="s">
        <v>92</v>
      </c>
      <c r="AW154" s="13" t="s">
        <v>33</v>
      </c>
      <c r="AX154" s="13" t="s">
        <v>87</v>
      </c>
      <c r="AY154" s="291" t="s">
        <v>183</v>
      </c>
    </row>
    <row r="155" s="2" customFormat="1" ht="24.15" customHeight="1">
      <c r="A155" s="41"/>
      <c r="B155" s="42"/>
      <c r="C155" s="264" t="s">
        <v>97</v>
      </c>
      <c r="D155" s="264" t="s">
        <v>186</v>
      </c>
      <c r="E155" s="265" t="s">
        <v>202</v>
      </c>
      <c r="F155" s="266" t="s">
        <v>203</v>
      </c>
      <c r="G155" s="267" t="s">
        <v>189</v>
      </c>
      <c r="H155" s="268">
        <v>353.22199999999998</v>
      </c>
      <c r="I155" s="269"/>
      <c r="J155" s="270">
        <f>ROUND(I155*H155,2)</f>
        <v>0</v>
      </c>
      <c r="K155" s="271"/>
      <c r="L155" s="44"/>
      <c r="M155" s="272" t="s">
        <v>1</v>
      </c>
      <c r="N155" s="273" t="s">
        <v>46</v>
      </c>
      <c r="O155" s="100"/>
      <c r="P155" s="274">
        <f>O155*H155</f>
        <v>0</v>
      </c>
      <c r="Q155" s="274">
        <v>1.0000000000000001E-05</v>
      </c>
      <c r="R155" s="274">
        <f>Q155*H155</f>
        <v>0.00353222</v>
      </c>
      <c r="S155" s="274">
        <v>0.0060000000000000001</v>
      </c>
      <c r="T155" s="275">
        <f>S155*H155</f>
        <v>2.119332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76" t="s">
        <v>190</v>
      </c>
      <c r="AT155" s="276" t="s">
        <v>186</v>
      </c>
      <c r="AU155" s="276" t="s">
        <v>92</v>
      </c>
      <c r="AY155" s="18" t="s">
        <v>183</v>
      </c>
      <c r="BE155" s="161">
        <f>IF(N155="základná",J155,0)</f>
        <v>0</v>
      </c>
      <c r="BF155" s="161">
        <f>IF(N155="znížená",J155,0)</f>
        <v>0</v>
      </c>
      <c r="BG155" s="161">
        <f>IF(N155="zákl. prenesená",J155,0)</f>
        <v>0</v>
      </c>
      <c r="BH155" s="161">
        <f>IF(N155="zníž. prenesená",J155,0)</f>
        <v>0</v>
      </c>
      <c r="BI155" s="161">
        <f>IF(N155="nulová",J155,0)</f>
        <v>0</v>
      </c>
      <c r="BJ155" s="18" t="s">
        <v>92</v>
      </c>
      <c r="BK155" s="161">
        <f>ROUND(I155*H155,2)</f>
        <v>0</v>
      </c>
      <c r="BL155" s="18" t="s">
        <v>190</v>
      </c>
      <c r="BM155" s="276" t="s">
        <v>204</v>
      </c>
    </row>
    <row r="156" s="13" customFormat="1">
      <c r="A156" s="13"/>
      <c r="B156" s="281"/>
      <c r="C156" s="282"/>
      <c r="D156" s="277" t="s">
        <v>194</v>
      </c>
      <c r="E156" s="283" t="s">
        <v>1</v>
      </c>
      <c r="F156" s="284" t="s">
        <v>205</v>
      </c>
      <c r="G156" s="282"/>
      <c r="H156" s="285">
        <v>118.82599999999999</v>
      </c>
      <c r="I156" s="286"/>
      <c r="J156" s="282"/>
      <c r="K156" s="282"/>
      <c r="L156" s="287"/>
      <c r="M156" s="288"/>
      <c r="N156" s="289"/>
      <c r="O156" s="289"/>
      <c r="P156" s="289"/>
      <c r="Q156" s="289"/>
      <c r="R156" s="289"/>
      <c r="S156" s="289"/>
      <c r="T156" s="29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91" t="s">
        <v>194</v>
      </c>
      <c r="AU156" s="291" t="s">
        <v>92</v>
      </c>
      <c r="AV156" s="13" t="s">
        <v>92</v>
      </c>
      <c r="AW156" s="13" t="s">
        <v>33</v>
      </c>
      <c r="AX156" s="13" t="s">
        <v>80</v>
      </c>
      <c r="AY156" s="291" t="s">
        <v>183</v>
      </c>
    </row>
    <row r="157" s="13" customFormat="1">
      <c r="A157" s="13"/>
      <c r="B157" s="281"/>
      <c r="C157" s="282"/>
      <c r="D157" s="277" t="s">
        <v>194</v>
      </c>
      <c r="E157" s="283" t="s">
        <v>1</v>
      </c>
      <c r="F157" s="284" t="s">
        <v>206</v>
      </c>
      <c r="G157" s="282"/>
      <c r="H157" s="285">
        <v>222.92599999999999</v>
      </c>
      <c r="I157" s="286"/>
      <c r="J157" s="282"/>
      <c r="K157" s="282"/>
      <c r="L157" s="287"/>
      <c r="M157" s="288"/>
      <c r="N157" s="289"/>
      <c r="O157" s="289"/>
      <c r="P157" s="289"/>
      <c r="Q157" s="289"/>
      <c r="R157" s="289"/>
      <c r="S157" s="289"/>
      <c r="T157" s="29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91" t="s">
        <v>194</v>
      </c>
      <c r="AU157" s="291" t="s">
        <v>92</v>
      </c>
      <c r="AV157" s="13" t="s">
        <v>92</v>
      </c>
      <c r="AW157" s="13" t="s">
        <v>33</v>
      </c>
      <c r="AX157" s="13" t="s">
        <v>80</v>
      </c>
      <c r="AY157" s="291" t="s">
        <v>183</v>
      </c>
    </row>
    <row r="158" s="13" customFormat="1">
      <c r="A158" s="13"/>
      <c r="B158" s="281"/>
      <c r="C158" s="282"/>
      <c r="D158" s="277" t="s">
        <v>194</v>
      </c>
      <c r="E158" s="283" t="s">
        <v>1</v>
      </c>
      <c r="F158" s="284" t="s">
        <v>207</v>
      </c>
      <c r="G158" s="282"/>
      <c r="H158" s="285">
        <v>11.470000000000001</v>
      </c>
      <c r="I158" s="286"/>
      <c r="J158" s="282"/>
      <c r="K158" s="282"/>
      <c r="L158" s="287"/>
      <c r="M158" s="288"/>
      <c r="N158" s="289"/>
      <c r="O158" s="289"/>
      <c r="P158" s="289"/>
      <c r="Q158" s="289"/>
      <c r="R158" s="289"/>
      <c r="S158" s="289"/>
      <c r="T158" s="29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91" t="s">
        <v>194</v>
      </c>
      <c r="AU158" s="291" t="s">
        <v>92</v>
      </c>
      <c r="AV158" s="13" t="s">
        <v>92</v>
      </c>
      <c r="AW158" s="13" t="s">
        <v>33</v>
      </c>
      <c r="AX158" s="13" t="s">
        <v>80</v>
      </c>
      <c r="AY158" s="291" t="s">
        <v>183</v>
      </c>
    </row>
    <row r="159" s="14" customFormat="1">
      <c r="A159" s="14"/>
      <c r="B159" s="292"/>
      <c r="C159" s="293"/>
      <c r="D159" s="277" t="s">
        <v>194</v>
      </c>
      <c r="E159" s="294" t="s">
        <v>1</v>
      </c>
      <c r="F159" s="295" t="s">
        <v>208</v>
      </c>
      <c r="G159" s="293"/>
      <c r="H159" s="296">
        <v>353.22199999999998</v>
      </c>
      <c r="I159" s="297"/>
      <c r="J159" s="293"/>
      <c r="K159" s="293"/>
      <c r="L159" s="298"/>
      <c r="M159" s="299"/>
      <c r="N159" s="300"/>
      <c r="O159" s="300"/>
      <c r="P159" s="300"/>
      <c r="Q159" s="300"/>
      <c r="R159" s="300"/>
      <c r="S159" s="300"/>
      <c r="T159" s="30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302" t="s">
        <v>194</v>
      </c>
      <c r="AU159" s="302" t="s">
        <v>92</v>
      </c>
      <c r="AV159" s="14" t="s">
        <v>190</v>
      </c>
      <c r="AW159" s="14" t="s">
        <v>33</v>
      </c>
      <c r="AX159" s="14" t="s">
        <v>87</v>
      </c>
      <c r="AY159" s="302" t="s">
        <v>183</v>
      </c>
    </row>
    <row r="160" s="2" customFormat="1" ht="24.15" customHeight="1">
      <c r="A160" s="41"/>
      <c r="B160" s="42"/>
      <c r="C160" s="264" t="s">
        <v>190</v>
      </c>
      <c r="D160" s="264" t="s">
        <v>186</v>
      </c>
      <c r="E160" s="265" t="s">
        <v>209</v>
      </c>
      <c r="F160" s="266" t="s">
        <v>210</v>
      </c>
      <c r="G160" s="267" t="s">
        <v>189</v>
      </c>
      <c r="H160" s="268">
        <v>353.22199999999998</v>
      </c>
      <c r="I160" s="269"/>
      <c r="J160" s="270">
        <f>ROUND(I160*H160,2)</f>
        <v>0</v>
      </c>
      <c r="K160" s="271"/>
      <c r="L160" s="44"/>
      <c r="M160" s="272" t="s">
        <v>1</v>
      </c>
      <c r="N160" s="273" t="s">
        <v>46</v>
      </c>
      <c r="O160" s="100"/>
      <c r="P160" s="274">
        <f>O160*H160</f>
        <v>0</v>
      </c>
      <c r="Q160" s="274">
        <v>0</v>
      </c>
      <c r="R160" s="274">
        <f>Q160*H160</f>
        <v>0</v>
      </c>
      <c r="S160" s="274">
        <v>0.002</v>
      </c>
      <c r="T160" s="275">
        <f>S160*H160</f>
        <v>0.70644399999999996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76" t="s">
        <v>190</v>
      </c>
      <c r="AT160" s="276" t="s">
        <v>186</v>
      </c>
      <c r="AU160" s="276" t="s">
        <v>92</v>
      </c>
      <c r="AY160" s="18" t="s">
        <v>183</v>
      </c>
      <c r="BE160" s="161">
        <f>IF(N160="základná",J160,0)</f>
        <v>0</v>
      </c>
      <c r="BF160" s="161">
        <f>IF(N160="znížená",J160,0)</f>
        <v>0</v>
      </c>
      <c r="BG160" s="161">
        <f>IF(N160="zákl. prenesená",J160,0)</f>
        <v>0</v>
      </c>
      <c r="BH160" s="161">
        <f>IF(N160="zníž. prenesená",J160,0)</f>
        <v>0</v>
      </c>
      <c r="BI160" s="161">
        <f>IF(N160="nulová",J160,0)</f>
        <v>0</v>
      </c>
      <c r="BJ160" s="18" t="s">
        <v>92</v>
      </c>
      <c r="BK160" s="161">
        <f>ROUND(I160*H160,2)</f>
        <v>0</v>
      </c>
      <c r="BL160" s="18" t="s">
        <v>190</v>
      </c>
      <c r="BM160" s="276" t="s">
        <v>211</v>
      </c>
    </row>
    <row r="161" s="2" customFormat="1" ht="33" customHeight="1">
      <c r="A161" s="41"/>
      <c r="B161" s="42"/>
      <c r="C161" s="264" t="s">
        <v>212</v>
      </c>
      <c r="D161" s="264" t="s">
        <v>186</v>
      </c>
      <c r="E161" s="265" t="s">
        <v>213</v>
      </c>
      <c r="F161" s="266" t="s">
        <v>214</v>
      </c>
      <c r="G161" s="267" t="s">
        <v>189</v>
      </c>
      <c r="H161" s="268">
        <v>119.161</v>
      </c>
      <c r="I161" s="269"/>
      <c r="J161" s="270">
        <f>ROUND(I161*H161,2)</f>
        <v>0</v>
      </c>
      <c r="K161" s="271"/>
      <c r="L161" s="44"/>
      <c r="M161" s="272" t="s">
        <v>1</v>
      </c>
      <c r="N161" s="273" t="s">
        <v>46</v>
      </c>
      <c r="O161" s="100"/>
      <c r="P161" s="274">
        <f>O161*H161</f>
        <v>0</v>
      </c>
      <c r="Q161" s="274">
        <v>0</v>
      </c>
      <c r="R161" s="274">
        <f>Q161*H161</f>
        <v>0</v>
      </c>
      <c r="S161" s="274">
        <v>0.02</v>
      </c>
      <c r="T161" s="275">
        <f>S161*H161</f>
        <v>2.3832200000000001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76" t="s">
        <v>190</v>
      </c>
      <c r="AT161" s="276" t="s">
        <v>186</v>
      </c>
      <c r="AU161" s="276" t="s">
        <v>92</v>
      </c>
      <c r="AY161" s="18" t="s">
        <v>183</v>
      </c>
      <c r="BE161" s="161">
        <f>IF(N161="základná",J161,0)</f>
        <v>0</v>
      </c>
      <c r="BF161" s="161">
        <f>IF(N161="znížená",J161,0)</f>
        <v>0</v>
      </c>
      <c r="BG161" s="161">
        <f>IF(N161="zákl. prenesená",J161,0)</f>
        <v>0</v>
      </c>
      <c r="BH161" s="161">
        <f>IF(N161="zníž. prenesená",J161,0)</f>
        <v>0</v>
      </c>
      <c r="BI161" s="161">
        <f>IF(N161="nulová",J161,0)</f>
        <v>0</v>
      </c>
      <c r="BJ161" s="18" t="s">
        <v>92</v>
      </c>
      <c r="BK161" s="161">
        <f>ROUND(I161*H161,2)</f>
        <v>0</v>
      </c>
      <c r="BL161" s="18" t="s">
        <v>190</v>
      </c>
      <c r="BM161" s="276" t="s">
        <v>215</v>
      </c>
    </row>
    <row r="162" s="2" customFormat="1">
      <c r="A162" s="41"/>
      <c r="B162" s="42"/>
      <c r="C162" s="43"/>
      <c r="D162" s="277" t="s">
        <v>192</v>
      </c>
      <c r="E162" s="43"/>
      <c r="F162" s="278" t="s">
        <v>216</v>
      </c>
      <c r="G162" s="43"/>
      <c r="H162" s="43"/>
      <c r="I162" s="234"/>
      <c r="J162" s="43"/>
      <c r="K162" s="43"/>
      <c r="L162" s="44"/>
      <c r="M162" s="279"/>
      <c r="N162" s="280"/>
      <c r="O162" s="100"/>
      <c r="P162" s="100"/>
      <c r="Q162" s="100"/>
      <c r="R162" s="100"/>
      <c r="S162" s="100"/>
      <c r="T162" s="101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18" t="s">
        <v>192</v>
      </c>
      <c r="AU162" s="18" t="s">
        <v>92</v>
      </c>
    </row>
    <row r="163" s="13" customFormat="1">
      <c r="A163" s="13"/>
      <c r="B163" s="281"/>
      <c r="C163" s="282"/>
      <c r="D163" s="277" t="s">
        <v>194</v>
      </c>
      <c r="E163" s="283" t="s">
        <v>1</v>
      </c>
      <c r="F163" s="284" t="s">
        <v>205</v>
      </c>
      <c r="G163" s="282"/>
      <c r="H163" s="285">
        <v>118.82599999999999</v>
      </c>
      <c r="I163" s="286"/>
      <c r="J163" s="282"/>
      <c r="K163" s="282"/>
      <c r="L163" s="287"/>
      <c r="M163" s="288"/>
      <c r="N163" s="289"/>
      <c r="O163" s="289"/>
      <c r="P163" s="289"/>
      <c r="Q163" s="289"/>
      <c r="R163" s="289"/>
      <c r="S163" s="289"/>
      <c r="T163" s="29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91" t="s">
        <v>194</v>
      </c>
      <c r="AU163" s="291" t="s">
        <v>92</v>
      </c>
      <c r="AV163" s="13" t="s">
        <v>92</v>
      </c>
      <c r="AW163" s="13" t="s">
        <v>33</v>
      </c>
      <c r="AX163" s="13" t="s">
        <v>80</v>
      </c>
      <c r="AY163" s="291" t="s">
        <v>183</v>
      </c>
    </row>
    <row r="164" s="13" customFormat="1">
      <c r="A164" s="13"/>
      <c r="B164" s="281"/>
      <c r="C164" s="282"/>
      <c r="D164" s="277" t="s">
        <v>194</v>
      </c>
      <c r="E164" s="283" t="s">
        <v>1</v>
      </c>
      <c r="F164" s="284" t="s">
        <v>217</v>
      </c>
      <c r="G164" s="282"/>
      <c r="H164" s="285">
        <v>0.33500000000000002</v>
      </c>
      <c r="I164" s="286"/>
      <c r="J164" s="282"/>
      <c r="K164" s="282"/>
      <c r="L164" s="287"/>
      <c r="M164" s="288"/>
      <c r="N164" s="289"/>
      <c r="O164" s="289"/>
      <c r="P164" s="289"/>
      <c r="Q164" s="289"/>
      <c r="R164" s="289"/>
      <c r="S164" s="289"/>
      <c r="T164" s="29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91" t="s">
        <v>194</v>
      </c>
      <c r="AU164" s="291" t="s">
        <v>92</v>
      </c>
      <c r="AV164" s="13" t="s">
        <v>92</v>
      </c>
      <c r="AW164" s="13" t="s">
        <v>33</v>
      </c>
      <c r="AX164" s="13" t="s">
        <v>80</v>
      </c>
      <c r="AY164" s="291" t="s">
        <v>183</v>
      </c>
    </row>
    <row r="165" s="14" customFormat="1">
      <c r="A165" s="14"/>
      <c r="B165" s="292"/>
      <c r="C165" s="293"/>
      <c r="D165" s="277" t="s">
        <v>194</v>
      </c>
      <c r="E165" s="294" t="s">
        <v>1</v>
      </c>
      <c r="F165" s="295" t="s">
        <v>208</v>
      </c>
      <c r="G165" s="293"/>
      <c r="H165" s="296">
        <v>119.161</v>
      </c>
      <c r="I165" s="297"/>
      <c r="J165" s="293"/>
      <c r="K165" s="293"/>
      <c r="L165" s="298"/>
      <c r="M165" s="299"/>
      <c r="N165" s="300"/>
      <c r="O165" s="300"/>
      <c r="P165" s="300"/>
      <c r="Q165" s="300"/>
      <c r="R165" s="300"/>
      <c r="S165" s="300"/>
      <c r="T165" s="30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302" t="s">
        <v>194</v>
      </c>
      <c r="AU165" s="302" t="s">
        <v>92</v>
      </c>
      <c r="AV165" s="14" t="s">
        <v>190</v>
      </c>
      <c r="AW165" s="14" t="s">
        <v>33</v>
      </c>
      <c r="AX165" s="14" t="s">
        <v>87</v>
      </c>
      <c r="AY165" s="302" t="s">
        <v>183</v>
      </c>
    </row>
    <row r="166" s="2" customFormat="1" ht="33" customHeight="1">
      <c r="A166" s="41"/>
      <c r="B166" s="42"/>
      <c r="C166" s="264" t="s">
        <v>218</v>
      </c>
      <c r="D166" s="264" t="s">
        <v>186</v>
      </c>
      <c r="E166" s="265" t="s">
        <v>219</v>
      </c>
      <c r="F166" s="266" t="s">
        <v>220</v>
      </c>
      <c r="G166" s="267" t="s">
        <v>189</v>
      </c>
      <c r="H166" s="268">
        <v>0.60599999999999998</v>
      </c>
      <c r="I166" s="269"/>
      <c r="J166" s="270">
        <f>ROUND(I166*H166,2)</f>
        <v>0</v>
      </c>
      <c r="K166" s="271"/>
      <c r="L166" s="44"/>
      <c r="M166" s="272" t="s">
        <v>1</v>
      </c>
      <c r="N166" s="273" t="s">
        <v>46</v>
      </c>
      <c r="O166" s="100"/>
      <c r="P166" s="274">
        <f>O166*H166</f>
        <v>0</v>
      </c>
      <c r="Q166" s="274">
        <v>0</v>
      </c>
      <c r="R166" s="274">
        <f>Q166*H166</f>
        <v>0</v>
      </c>
      <c r="S166" s="274">
        <v>0.057000000000000002</v>
      </c>
      <c r="T166" s="275">
        <f>S166*H166</f>
        <v>0.034542000000000003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76" t="s">
        <v>190</v>
      </c>
      <c r="AT166" s="276" t="s">
        <v>186</v>
      </c>
      <c r="AU166" s="276" t="s">
        <v>92</v>
      </c>
      <c r="AY166" s="18" t="s">
        <v>183</v>
      </c>
      <c r="BE166" s="161">
        <f>IF(N166="základná",J166,0)</f>
        <v>0</v>
      </c>
      <c r="BF166" s="161">
        <f>IF(N166="znížená",J166,0)</f>
        <v>0</v>
      </c>
      <c r="BG166" s="161">
        <f>IF(N166="zákl. prenesená",J166,0)</f>
        <v>0</v>
      </c>
      <c r="BH166" s="161">
        <f>IF(N166="zníž. prenesená",J166,0)</f>
        <v>0</v>
      </c>
      <c r="BI166" s="161">
        <f>IF(N166="nulová",J166,0)</f>
        <v>0</v>
      </c>
      <c r="BJ166" s="18" t="s">
        <v>92</v>
      </c>
      <c r="BK166" s="161">
        <f>ROUND(I166*H166,2)</f>
        <v>0</v>
      </c>
      <c r="BL166" s="18" t="s">
        <v>190</v>
      </c>
      <c r="BM166" s="276" t="s">
        <v>221</v>
      </c>
    </row>
    <row r="167" s="2" customFormat="1">
      <c r="A167" s="41"/>
      <c r="B167" s="42"/>
      <c r="C167" s="43"/>
      <c r="D167" s="277" t="s">
        <v>192</v>
      </c>
      <c r="E167" s="43"/>
      <c r="F167" s="278" t="s">
        <v>222</v>
      </c>
      <c r="G167" s="43"/>
      <c r="H167" s="43"/>
      <c r="I167" s="234"/>
      <c r="J167" s="43"/>
      <c r="K167" s="43"/>
      <c r="L167" s="44"/>
      <c r="M167" s="279"/>
      <c r="N167" s="280"/>
      <c r="O167" s="100"/>
      <c r="P167" s="100"/>
      <c r="Q167" s="100"/>
      <c r="R167" s="100"/>
      <c r="S167" s="100"/>
      <c r="T167" s="101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18" t="s">
        <v>192</v>
      </c>
      <c r="AU167" s="18" t="s">
        <v>92</v>
      </c>
    </row>
    <row r="168" s="13" customFormat="1">
      <c r="A168" s="13"/>
      <c r="B168" s="281"/>
      <c r="C168" s="282"/>
      <c r="D168" s="277" t="s">
        <v>194</v>
      </c>
      <c r="E168" s="283" t="s">
        <v>1</v>
      </c>
      <c r="F168" s="284" t="s">
        <v>223</v>
      </c>
      <c r="G168" s="282"/>
      <c r="H168" s="285">
        <v>0.60599999999999998</v>
      </c>
      <c r="I168" s="286"/>
      <c r="J168" s="282"/>
      <c r="K168" s="282"/>
      <c r="L168" s="287"/>
      <c r="M168" s="288"/>
      <c r="N168" s="289"/>
      <c r="O168" s="289"/>
      <c r="P168" s="289"/>
      <c r="Q168" s="289"/>
      <c r="R168" s="289"/>
      <c r="S168" s="289"/>
      <c r="T168" s="29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91" t="s">
        <v>194</v>
      </c>
      <c r="AU168" s="291" t="s">
        <v>92</v>
      </c>
      <c r="AV168" s="13" t="s">
        <v>92</v>
      </c>
      <c r="AW168" s="13" t="s">
        <v>33</v>
      </c>
      <c r="AX168" s="13" t="s">
        <v>87</v>
      </c>
      <c r="AY168" s="291" t="s">
        <v>183</v>
      </c>
    </row>
    <row r="169" s="2" customFormat="1" ht="24.15" customHeight="1">
      <c r="A169" s="41"/>
      <c r="B169" s="42"/>
      <c r="C169" s="264" t="s">
        <v>224</v>
      </c>
      <c r="D169" s="264" t="s">
        <v>186</v>
      </c>
      <c r="E169" s="265" t="s">
        <v>225</v>
      </c>
      <c r="F169" s="266" t="s">
        <v>226</v>
      </c>
      <c r="G169" s="267" t="s">
        <v>227</v>
      </c>
      <c r="H169" s="268">
        <v>10</v>
      </c>
      <c r="I169" s="269"/>
      <c r="J169" s="270">
        <f>ROUND(I169*H169,2)</f>
        <v>0</v>
      </c>
      <c r="K169" s="271"/>
      <c r="L169" s="44"/>
      <c r="M169" s="272" t="s">
        <v>1</v>
      </c>
      <c r="N169" s="273" t="s">
        <v>46</v>
      </c>
      <c r="O169" s="100"/>
      <c r="P169" s="274">
        <f>O169*H169</f>
        <v>0</v>
      </c>
      <c r="Q169" s="274">
        <v>0</v>
      </c>
      <c r="R169" s="274">
        <f>Q169*H169</f>
        <v>0</v>
      </c>
      <c r="S169" s="274">
        <v>0.024</v>
      </c>
      <c r="T169" s="275">
        <f>S169*H169</f>
        <v>0.23999999999999999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76" t="s">
        <v>190</v>
      </c>
      <c r="AT169" s="276" t="s">
        <v>186</v>
      </c>
      <c r="AU169" s="276" t="s">
        <v>92</v>
      </c>
      <c r="AY169" s="18" t="s">
        <v>183</v>
      </c>
      <c r="BE169" s="161">
        <f>IF(N169="základná",J169,0)</f>
        <v>0</v>
      </c>
      <c r="BF169" s="161">
        <f>IF(N169="znížená",J169,0)</f>
        <v>0</v>
      </c>
      <c r="BG169" s="161">
        <f>IF(N169="zákl. prenesená",J169,0)</f>
        <v>0</v>
      </c>
      <c r="BH169" s="161">
        <f>IF(N169="zníž. prenesená",J169,0)</f>
        <v>0</v>
      </c>
      <c r="BI169" s="161">
        <f>IF(N169="nulová",J169,0)</f>
        <v>0</v>
      </c>
      <c r="BJ169" s="18" t="s">
        <v>92</v>
      </c>
      <c r="BK169" s="161">
        <f>ROUND(I169*H169,2)</f>
        <v>0</v>
      </c>
      <c r="BL169" s="18" t="s">
        <v>190</v>
      </c>
      <c r="BM169" s="276" t="s">
        <v>228</v>
      </c>
    </row>
    <row r="170" s="2" customFormat="1">
      <c r="A170" s="41"/>
      <c r="B170" s="42"/>
      <c r="C170" s="43"/>
      <c r="D170" s="277" t="s">
        <v>192</v>
      </c>
      <c r="E170" s="43"/>
      <c r="F170" s="278" t="s">
        <v>229</v>
      </c>
      <c r="G170" s="43"/>
      <c r="H170" s="43"/>
      <c r="I170" s="234"/>
      <c r="J170" s="43"/>
      <c r="K170" s="43"/>
      <c r="L170" s="44"/>
      <c r="M170" s="279"/>
      <c r="N170" s="280"/>
      <c r="O170" s="100"/>
      <c r="P170" s="100"/>
      <c r="Q170" s="100"/>
      <c r="R170" s="100"/>
      <c r="S170" s="100"/>
      <c r="T170" s="101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18" t="s">
        <v>192</v>
      </c>
      <c r="AU170" s="18" t="s">
        <v>92</v>
      </c>
    </row>
    <row r="171" s="13" customFormat="1">
      <c r="A171" s="13"/>
      <c r="B171" s="281"/>
      <c r="C171" s="282"/>
      <c r="D171" s="277" t="s">
        <v>194</v>
      </c>
      <c r="E171" s="283" t="s">
        <v>1</v>
      </c>
      <c r="F171" s="284" t="s">
        <v>230</v>
      </c>
      <c r="G171" s="282"/>
      <c r="H171" s="285">
        <v>10</v>
      </c>
      <c r="I171" s="286"/>
      <c r="J171" s="282"/>
      <c r="K171" s="282"/>
      <c r="L171" s="287"/>
      <c r="M171" s="288"/>
      <c r="N171" s="289"/>
      <c r="O171" s="289"/>
      <c r="P171" s="289"/>
      <c r="Q171" s="289"/>
      <c r="R171" s="289"/>
      <c r="S171" s="289"/>
      <c r="T171" s="29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91" t="s">
        <v>194</v>
      </c>
      <c r="AU171" s="291" t="s">
        <v>92</v>
      </c>
      <c r="AV171" s="13" t="s">
        <v>92</v>
      </c>
      <c r="AW171" s="13" t="s">
        <v>33</v>
      </c>
      <c r="AX171" s="13" t="s">
        <v>87</v>
      </c>
      <c r="AY171" s="291" t="s">
        <v>183</v>
      </c>
    </row>
    <row r="172" s="2" customFormat="1" ht="24.15" customHeight="1">
      <c r="A172" s="41"/>
      <c r="B172" s="42"/>
      <c r="C172" s="264" t="s">
        <v>231</v>
      </c>
      <c r="D172" s="264" t="s">
        <v>186</v>
      </c>
      <c r="E172" s="265" t="s">
        <v>232</v>
      </c>
      <c r="F172" s="266" t="s">
        <v>233</v>
      </c>
      <c r="G172" s="267" t="s">
        <v>227</v>
      </c>
      <c r="H172" s="268">
        <v>4</v>
      </c>
      <c r="I172" s="269"/>
      <c r="J172" s="270">
        <f>ROUND(I172*H172,2)</f>
        <v>0</v>
      </c>
      <c r="K172" s="271"/>
      <c r="L172" s="44"/>
      <c r="M172" s="272" t="s">
        <v>1</v>
      </c>
      <c r="N172" s="273" t="s">
        <v>46</v>
      </c>
      <c r="O172" s="100"/>
      <c r="P172" s="274">
        <f>O172*H172</f>
        <v>0</v>
      </c>
      <c r="Q172" s="274">
        <v>0</v>
      </c>
      <c r="R172" s="274">
        <f>Q172*H172</f>
        <v>0</v>
      </c>
      <c r="S172" s="274">
        <v>0.029999999999999999</v>
      </c>
      <c r="T172" s="275">
        <f>S172*H172</f>
        <v>0.12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76" t="s">
        <v>190</v>
      </c>
      <c r="AT172" s="276" t="s">
        <v>186</v>
      </c>
      <c r="AU172" s="276" t="s">
        <v>92</v>
      </c>
      <c r="AY172" s="18" t="s">
        <v>183</v>
      </c>
      <c r="BE172" s="161">
        <f>IF(N172="základná",J172,0)</f>
        <v>0</v>
      </c>
      <c r="BF172" s="161">
        <f>IF(N172="znížená",J172,0)</f>
        <v>0</v>
      </c>
      <c r="BG172" s="161">
        <f>IF(N172="zákl. prenesená",J172,0)</f>
        <v>0</v>
      </c>
      <c r="BH172" s="161">
        <f>IF(N172="zníž. prenesená",J172,0)</f>
        <v>0</v>
      </c>
      <c r="BI172" s="161">
        <f>IF(N172="nulová",J172,0)</f>
        <v>0</v>
      </c>
      <c r="BJ172" s="18" t="s">
        <v>92</v>
      </c>
      <c r="BK172" s="161">
        <f>ROUND(I172*H172,2)</f>
        <v>0</v>
      </c>
      <c r="BL172" s="18" t="s">
        <v>190</v>
      </c>
      <c r="BM172" s="276" t="s">
        <v>234</v>
      </c>
    </row>
    <row r="173" s="2" customFormat="1">
      <c r="A173" s="41"/>
      <c r="B173" s="42"/>
      <c r="C173" s="43"/>
      <c r="D173" s="277" t="s">
        <v>192</v>
      </c>
      <c r="E173" s="43"/>
      <c r="F173" s="278" t="s">
        <v>235</v>
      </c>
      <c r="G173" s="43"/>
      <c r="H173" s="43"/>
      <c r="I173" s="234"/>
      <c r="J173" s="43"/>
      <c r="K173" s="43"/>
      <c r="L173" s="44"/>
      <c r="M173" s="279"/>
      <c r="N173" s="280"/>
      <c r="O173" s="100"/>
      <c r="P173" s="100"/>
      <c r="Q173" s="100"/>
      <c r="R173" s="100"/>
      <c r="S173" s="100"/>
      <c r="T173" s="101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18" t="s">
        <v>192</v>
      </c>
      <c r="AU173" s="18" t="s">
        <v>92</v>
      </c>
    </row>
    <row r="174" s="13" customFormat="1">
      <c r="A174" s="13"/>
      <c r="B174" s="281"/>
      <c r="C174" s="282"/>
      <c r="D174" s="277" t="s">
        <v>194</v>
      </c>
      <c r="E174" s="283" t="s">
        <v>1</v>
      </c>
      <c r="F174" s="284" t="s">
        <v>236</v>
      </c>
      <c r="G174" s="282"/>
      <c r="H174" s="285">
        <v>4</v>
      </c>
      <c r="I174" s="286"/>
      <c r="J174" s="282"/>
      <c r="K174" s="282"/>
      <c r="L174" s="287"/>
      <c r="M174" s="288"/>
      <c r="N174" s="289"/>
      <c r="O174" s="289"/>
      <c r="P174" s="289"/>
      <c r="Q174" s="289"/>
      <c r="R174" s="289"/>
      <c r="S174" s="289"/>
      <c r="T174" s="29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91" t="s">
        <v>194</v>
      </c>
      <c r="AU174" s="291" t="s">
        <v>92</v>
      </c>
      <c r="AV174" s="13" t="s">
        <v>92</v>
      </c>
      <c r="AW174" s="13" t="s">
        <v>33</v>
      </c>
      <c r="AX174" s="13" t="s">
        <v>87</v>
      </c>
      <c r="AY174" s="291" t="s">
        <v>183</v>
      </c>
    </row>
    <row r="175" s="2" customFormat="1" ht="24.15" customHeight="1">
      <c r="A175" s="41"/>
      <c r="B175" s="42"/>
      <c r="C175" s="264" t="s">
        <v>184</v>
      </c>
      <c r="D175" s="264" t="s">
        <v>186</v>
      </c>
      <c r="E175" s="265" t="s">
        <v>237</v>
      </c>
      <c r="F175" s="266" t="s">
        <v>238</v>
      </c>
      <c r="G175" s="267" t="s">
        <v>189</v>
      </c>
      <c r="H175" s="268">
        <v>17.574000000000002</v>
      </c>
      <c r="I175" s="269"/>
      <c r="J175" s="270">
        <f>ROUND(I175*H175,2)</f>
        <v>0</v>
      </c>
      <c r="K175" s="271"/>
      <c r="L175" s="44"/>
      <c r="M175" s="272" t="s">
        <v>1</v>
      </c>
      <c r="N175" s="273" t="s">
        <v>46</v>
      </c>
      <c r="O175" s="100"/>
      <c r="P175" s="274">
        <f>O175*H175</f>
        <v>0</v>
      </c>
      <c r="Q175" s="274">
        <v>0</v>
      </c>
      <c r="R175" s="274">
        <f>Q175*H175</f>
        <v>0</v>
      </c>
      <c r="S175" s="274">
        <v>0.075999999999999998</v>
      </c>
      <c r="T175" s="275">
        <f>S175*H175</f>
        <v>1.3356240000000001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76" t="s">
        <v>190</v>
      </c>
      <c r="AT175" s="276" t="s">
        <v>186</v>
      </c>
      <c r="AU175" s="276" t="s">
        <v>92</v>
      </c>
      <c r="AY175" s="18" t="s">
        <v>183</v>
      </c>
      <c r="BE175" s="161">
        <f>IF(N175="základná",J175,0)</f>
        <v>0</v>
      </c>
      <c r="BF175" s="161">
        <f>IF(N175="znížená",J175,0)</f>
        <v>0</v>
      </c>
      <c r="BG175" s="161">
        <f>IF(N175="zákl. prenesená",J175,0)</f>
        <v>0</v>
      </c>
      <c r="BH175" s="161">
        <f>IF(N175="zníž. prenesená",J175,0)</f>
        <v>0</v>
      </c>
      <c r="BI175" s="161">
        <f>IF(N175="nulová",J175,0)</f>
        <v>0</v>
      </c>
      <c r="BJ175" s="18" t="s">
        <v>92</v>
      </c>
      <c r="BK175" s="161">
        <f>ROUND(I175*H175,2)</f>
        <v>0</v>
      </c>
      <c r="BL175" s="18" t="s">
        <v>190</v>
      </c>
      <c r="BM175" s="276" t="s">
        <v>239</v>
      </c>
    </row>
    <row r="176" s="2" customFormat="1">
      <c r="A176" s="41"/>
      <c r="B176" s="42"/>
      <c r="C176" s="43"/>
      <c r="D176" s="277" t="s">
        <v>192</v>
      </c>
      <c r="E176" s="43"/>
      <c r="F176" s="278" t="s">
        <v>229</v>
      </c>
      <c r="G176" s="43"/>
      <c r="H176" s="43"/>
      <c r="I176" s="234"/>
      <c r="J176" s="43"/>
      <c r="K176" s="43"/>
      <c r="L176" s="44"/>
      <c r="M176" s="279"/>
      <c r="N176" s="280"/>
      <c r="O176" s="100"/>
      <c r="P176" s="100"/>
      <c r="Q176" s="100"/>
      <c r="R176" s="100"/>
      <c r="S176" s="100"/>
      <c r="T176" s="101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18" t="s">
        <v>192</v>
      </c>
      <c r="AU176" s="18" t="s">
        <v>92</v>
      </c>
    </row>
    <row r="177" s="13" customFormat="1">
      <c r="A177" s="13"/>
      <c r="B177" s="281"/>
      <c r="C177" s="282"/>
      <c r="D177" s="277" t="s">
        <v>194</v>
      </c>
      <c r="E177" s="283" t="s">
        <v>1</v>
      </c>
      <c r="F177" s="284" t="s">
        <v>240</v>
      </c>
      <c r="G177" s="282"/>
      <c r="H177" s="285">
        <v>17.574000000000002</v>
      </c>
      <c r="I177" s="286"/>
      <c r="J177" s="282"/>
      <c r="K177" s="282"/>
      <c r="L177" s="287"/>
      <c r="M177" s="288"/>
      <c r="N177" s="289"/>
      <c r="O177" s="289"/>
      <c r="P177" s="289"/>
      <c r="Q177" s="289"/>
      <c r="R177" s="289"/>
      <c r="S177" s="289"/>
      <c r="T177" s="29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91" t="s">
        <v>194</v>
      </c>
      <c r="AU177" s="291" t="s">
        <v>92</v>
      </c>
      <c r="AV177" s="13" t="s">
        <v>92</v>
      </c>
      <c r="AW177" s="13" t="s">
        <v>33</v>
      </c>
      <c r="AX177" s="13" t="s">
        <v>87</v>
      </c>
      <c r="AY177" s="291" t="s">
        <v>183</v>
      </c>
    </row>
    <row r="178" s="2" customFormat="1" ht="24.15" customHeight="1">
      <c r="A178" s="41"/>
      <c r="B178" s="42"/>
      <c r="C178" s="264" t="s">
        <v>230</v>
      </c>
      <c r="D178" s="264" t="s">
        <v>186</v>
      </c>
      <c r="E178" s="265" t="s">
        <v>241</v>
      </c>
      <c r="F178" s="266" t="s">
        <v>242</v>
      </c>
      <c r="G178" s="267" t="s">
        <v>189</v>
      </c>
      <c r="H178" s="268">
        <v>13.5</v>
      </c>
      <c r="I178" s="269"/>
      <c r="J178" s="270">
        <f>ROUND(I178*H178,2)</f>
        <v>0</v>
      </c>
      <c r="K178" s="271"/>
      <c r="L178" s="44"/>
      <c r="M178" s="272" t="s">
        <v>1</v>
      </c>
      <c r="N178" s="273" t="s">
        <v>46</v>
      </c>
      <c r="O178" s="100"/>
      <c r="P178" s="274">
        <f>O178*H178</f>
        <v>0</v>
      </c>
      <c r="Q178" s="274">
        <v>0</v>
      </c>
      <c r="R178" s="274">
        <f>Q178*H178</f>
        <v>0</v>
      </c>
      <c r="S178" s="274">
        <v>0.025000000000000001</v>
      </c>
      <c r="T178" s="275">
        <f>S178*H178</f>
        <v>0.33750000000000002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76" t="s">
        <v>190</v>
      </c>
      <c r="AT178" s="276" t="s">
        <v>186</v>
      </c>
      <c r="AU178" s="276" t="s">
        <v>92</v>
      </c>
      <c r="AY178" s="18" t="s">
        <v>183</v>
      </c>
      <c r="BE178" s="161">
        <f>IF(N178="základná",J178,0)</f>
        <v>0</v>
      </c>
      <c r="BF178" s="161">
        <f>IF(N178="znížená",J178,0)</f>
        <v>0</v>
      </c>
      <c r="BG178" s="161">
        <f>IF(N178="zákl. prenesená",J178,0)</f>
        <v>0</v>
      </c>
      <c r="BH178" s="161">
        <f>IF(N178="zníž. prenesená",J178,0)</f>
        <v>0</v>
      </c>
      <c r="BI178" s="161">
        <f>IF(N178="nulová",J178,0)</f>
        <v>0</v>
      </c>
      <c r="BJ178" s="18" t="s">
        <v>92</v>
      </c>
      <c r="BK178" s="161">
        <f>ROUND(I178*H178,2)</f>
        <v>0</v>
      </c>
      <c r="BL178" s="18" t="s">
        <v>190</v>
      </c>
      <c r="BM178" s="276" t="s">
        <v>243</v>
      </c>
    </row>
    <row r="179" s="2" customFormat="1">
      <c r="A179" s="41"/>
      <c r="B179" s="42"/>
      <c r="C179" s="43"/>
      <c r="D179" s="277" t="s">
        <v>192</v>
      </c>
      <c r="E179" s="43"/>
      <c r="F179" s="278" t="s">
        <v>235</v>
      </c>
      <c r="G179" s="43"/>
      <c r="H179" s="43"/>
      <c r="I179" s="234"/>
      <c r="J179" s="43"/>
      <c r="K179" s="43"/>
      <c r="L179" s="44"/>
      <c r="M179" s="279"/>
      <c r="N179" s="280"/>
      <c r="O179" s="100"/>
      <c r="P179" s="100"/>
      <c r="Q179" s="100"/>
      <c r="R179" s="100"/>
      <c r="S179" s="100"/>
      <c r="T179" s="101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18" t="s">
        <v>192</v>
      </c>
      <c r="AU179" s="18" t="s">
        <v>92</v>
      </c>
    </row>
    <row r="180" s="13" customFormat="1">
      <c r="A180" s="13"/>
      <c r="B180" s="281"/>
      <c r="C180" s="282"/>
      <c r="D180" s="277" t="s">
        <v>194</v>
      </c>
      <c r="E180" s="283" t="s">
        <v>1</v>
      </c>
      <c r="F180" s="284" t="s">
        <v>244</v>
      </c>
      <c r="G180" s="282"/>
      <c r="H180" s="285">
        <v>13.5</v>
      </c>
      <c r="I180" s="286"/>
      <c r="J180" s="282"/>
      <c r="K180" s="282"/>
      <c r="L180" s="287"/>
      <c r="M180" s="288"/>
      <c r="N180" s="289"/>
      <c r="O180" s="289"/>
      <c r="P180" s="289"/>
      <c r="Q180" s="289"/>
      <c r="R180" s="289"/>
      <c r="S180" s="289"/>
      <c r="T180" s="29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91" t="s">
        <v>194</v>
      </c>
      <c r="AU180" s="291" t="s">
        <v>92</v>
      </c>
      <c r="AV180" s="13" t="s">
        <v>92</v>
      </c>
      <c r="AW180" s="13" t="s">
        <v>33</v>
      </c>
      <c r="AX180" s="13" t="s">
        <v>87</v>
      </c>
      <c r="AY180" s="291" t="s">
        <v>183</v>
      </c>
    </row>
    <row r="181" s="2" customFormat="1" ht="24.15" customHeight="1">
      <c r="A181" s="41"/>
      <c r="B181" s="42"/>
      <c r="C181" s="264" t="s">
        <v>245</v>
      </c>
      <c r="D181" s="264" t="s">
        <v>186</v>
      </c>
      <c r="E181" s="265" t="s">
        <v>246</v>
      </c>
      <c r="F181" s="266" t="s">
        <v>247</v>
      </c>
      <c r="G181" s="267" t="s">
        <v>227</v>
      </c>
      <c r="H181" s="268">
        <v>17</v>
      </c>
      <c r="I181" s="269"/>
      <c r="J181" s="270">
        <f>ROUND(I181*H181,2)</f>
        <v>0</v>
      </c>
      <c r="K181" s="271"/>
      <c r="L181" s="44"/>
      <c r="M181" s="272" t="s">
        <v>1</v>
      </c>
      <c r="N181" s="273" t="s">
        <v>46</v>
      </c>
      <c r="O181" s="100"/>
      <c r="P181" s="274">
        <f>O181*H181</f>
        <v>0</v>
      </c>
      <c r="Q181" s="274">
        <v>0</v>
      </c>
      <c r="R181" s="274">
        <f>Q181*H181</f>
        <v>0</v>
      </c>
      <c r="S181" s="274">
        <v>0.072999999999999995</v>
      </c>
      <c r="T181" s="275">
        <f>S181*H181</f>
        <v>1.2409999999999999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76" t="s">
        <v>190</v>
      </c>
      <c r="AT181" s="276" t="s">
        <v>186</v>
      </c>
      <c r="AU181" s="276" t="s">
        <v>92</v>
      </c>
      <c r="AY181" s="18" t="s">
        <v>183</v>
      </c>
      <c r="BE181" s="161">
        <f>IF(N181="základná",J181,0)</f>
        <v>0</v>
      </c>
      <c r="BF181" s="161">
        <f>IF(N181="znížená",J181,0)</f>
        <v>0</v>
      </c>
      <c r="BG181" s="161">
        <f>IF(N181="zákl. prenesená",J181,0)</f>
        <v>0</v>
      </c>
      <c r="BH181" s="161">
        <f>IF(N181="zníž. prenesená",J181,0)</f>
        <v>0</v>
      </c>
      <c r="BI181" s="161">
        <f>IF(N181="nulová",J181,0)</f>
        <v>0</v>
      </c>
      <c r="BJ181" s="18" t="s">
        <v>92</v>
      </c>
      <c r="BK181" s="161">
        <f>ROUND(I181*H181,2)</f>
        <v>0</v>
      </c>
      <c r="BL181" s="18" t="s">
        <v>190</v>
      </c>
      <c r="BM181" s="276" t="s">
        <v>248</v>
      </c>
    </row>
    <row r="182" s="13" customFormat="1">
      <c r="A182" s="13"/>
      <c r="B182" s="281"/>
      <c r="C182" s="282"/>
      <c r="D182" s="277" t="s">
        <v>194</v>
      </c>
      <c r="E182" s="283" t="s">
        <v>1</v>
      </c>
      <c r="F182" s="284" t="s">
        <v>249</v>
      </c>
      <c r="G182" s="282"/>
      <c r="H182" s="285">
        <v>8</v>
      </c>
      <c r="I182" s="286"/>
      <c r="J182" s="282"/>
      <c r="K182" s="282"/>
      <c r="L182" s="287"/>
      <c r="M182" s="288"/>
      <c r="N182" s="289"/>
      <c r="O182" s="289"/>
      <c r="P182" s="289"/>
      <c r="Q182" s="289"/>
      <c r="R182" s="289"/>
      <c r="S182" s="289"/>
      <c r="T182" s="29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91" t="s">
        <v>194</v>
      </c>
      <c r="AU182" s="291" t="s">
        <v>92</v>
      </c>
      <c r="AV182" s="13" t="s">
        <v>92</v>
      </c>
      <c r="AW182" s="13" t="s">
        <v>33</v>
      </c>
      <c r="AX182" s="13" t="s">
        <v>80</v>
      </c>
      <c r="AY182" s="291" t="s">
        <v>183</v>
      </c>
    </row>
    <row r="183" s="13" customFormat="1">
      <c r="A183" s="13"/>
      <c r="B183" s="281"/>
      <c r="C183" s="282"/>
      <c r="D183" s="277" t="s">
        <v>194</v>
      </c>
      <c r="E183" s="283" t="s">
        <v>1</v>
      </c>
      <c r="F183" s="284" t="s">
        <v>250</v>
      </c>
      <c r="G183" s="282"/>
      <c r="H183" s="285">
        <v>8</v>
      </c>
      <c r="I183" s="286"/>
      <c r="J183" s="282"/>
      <c r="K183" s="282"/>
      <c r="L183" s="287"/>
      <c r="M183" s="288"/>
      <c r="N183" s="289"/>
      <c r="O183" s="289"/>
      <c r="P183" s="289"/>
      <c r="Q183" s="289"/>
      <c r="R183" s="289"/>
      <c r="S183" s="289"/>
      <c r="T183" s="29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91" t="s">
        <v>194</v>
      </c>
      <c r="AU183" s="291" t="s">
        <v>92</v>
      </c>
      <c r="AV183" s="13" t="s">
        <v>92</v>
      </c>
      <c r="AW183" s="13" t="s">
        <v>33</v>
      </c>
      <c r="AX183" s="13" t="s">
        <v>80</v>
      </c>
      <c r="AY183" s="291" t="s">
        <v>183</v>
      </c>
    </row>
    <row r="184" s="13" customFormat="1">
      <c r="A184" s="13"/>
      <c r="B184" s="281"/>
      <c r="C184" s="282"/>
      <c r="D184" s="277" t="s">
        <v>194</v>
      </c>
      <c r="E184" s="283" t="s">
        <v>1</v>
      </c>
      <c r="F184" s="284" t="s">
        <v>251</v>
      </c>
      <c r="G184" s="282"/>
      <c r="H184" s="285">
        <v>1</v>
      </c>
      <c r="I184" s="286"/>
      <c r="J184" s="282"/>
      <c r="K184" s="282"/>
      <c r="L184" s="287"/>
      <c r="M184" s="288"/>
      <c r="N184" s="289"/>
      <c r="O184" s="289"/>
      <c r="P184" s="289"/>
      <c r="Q184" s="289"/>
      <c r="R184" s="289"/>
      <c r="S184" s="289"/>
      <c r="T184" s="29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91" t="s">
        <v>194</v>
      </c>
      <c r="AU184" s="291" t="s">
        <v>92</v>
      </c>
      <c r="AV184" s="13" t="s">
        <v>92</v>
      </c>
      <c r="AW184" s="13" t="s">
        <v>33</v>
      </c>
      <c r="AX184" s="13" t="s">
        <v>80</v>
      </c>
      <c r="AY184" s="291" t="s">
        <v>183</v>
      </c>
    </row>
    <row r="185" s="14" customFormat="1">
      <c r="A185" s="14"/>
      <c r="B185" s="292"/>
      <c r="C185" s="293"/>
      <c r="D185" s="277" t="s">
        <v>194</v>
      </c>
      <c r="E185" s="294" t="s">
        <v>1</v>
      </c>
      <c r="F185" s="295" t="s">
        <v>208</v>
      </c>
      <c r="G185" s="293"/>
      <c r="H185" s="296">
        <v>17</v>
      </c>
      <c r="I185" s="297"/>
      <c r="J185" s="293"/>
      <c r="K185" s="293"/>
      <c r="L185" s="298"/>
      <c r="M185" s="299"/>
      <c r="N185" s="300"/>
      <c r="O185" s="300"/>
      <c r="P185" s="300"/>
      <c r="Q185" s="300"/>
      <c r="R185" s="300"/>
      <c r="S185" s="300"/>
      <c r="T185" s="30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302" t="s">
        <v>194</v>
      </c>
      <c r="AU185" s="302" t="s">
        <v>92</v>
      </c>
      <c r="AV185" s="14" t="s">
        <v>190</v>
      </c>
      <c r="AW185" s="14" t="s">
        <v>33</v>
      </c>
      <c r="AX185" s="14" t="s">
        <v>87</v>
      </c>
      <c r="AY185" s="302" t="s">
        <v>183</v>
      </c>
    </row>
    <row r="186" s="2" customFormat="1" ht="24.15" customHeight="1">
      <c r="A186" s="41"/>
      <c r="B186" s="42"/>
      <c r="C186" s="264" t="s">
        <v>252</v>
      </c>
      <c r="D186" s="264" t="s">
        <v>186</v>
      </c>
      <c r="E186" s="265" t="s">
        <v>253</v>
      </c>
      <c r="F186" s="266" t="s">
        <v>254</v>
      </c>
      <c r="G186" s="267" t="s">
        <v>227</v>
      </c>
      <c r="H186" s="268">
        <v>2</v>
      </c>
      <c r="I186" s="269"/>
      <c r="J186" s="270">
        <f>ROUND(I186*H186,2)</f>
        <v>0</v>
      </c>
      <c r="K186" s="271"/>
      <c r="L186" s="44"/>
      <c r="M186" s="272" t="s">
        <v>1</v>
      </c>
      <c r="N186" s="273" t="s">
        <v>46</v>
      </c>
      <c r="O186" s="100"/>
      <c r="P186" s="274">
        <f>O186*H186</f>
        <v>0</v>
      </c>
      <c r="Q186" s="274">
        <v>0</v>
      </c>
      <c r="R186" s="274">
        <f>Q186*H186</f>
        <v>0</v>
      </c>
      <c r="S186" s="274">
        <v>0.34399999999999997</v>
      </c>
      <c r="T186" s="275">
        <f>S186*H186</f>
        <v>0.68799999999999994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76" t="s">
        <v>190</v>
      </c>
      <c r="AT186" s="276" t="s">
        <v>186</v>
      </c>
      <c r="AU186" s="276" t="s">
        <v>92</v>
      </c>
      <c r="AY186" s="18" t="s">
        <v>183</v>
      </c>
      <c r="BE186" s="161">
        <f>IF(N186="základná",J186,0)</f>
        <v>0</v>
      </c>
      <c r="BF186" s="161">
        <f>IF(N186="znížená",J186,0)</f>
        <v>0</v>
      </c>
      <c r="BG186" s="161">
        <f>IF(N186="zákl. prenesená",J186,0)</f>
        <v>0</v>
      </c>
      <c r="BH186" s="161">
        <f>IF(N186="zníž. prenesená",J186,0)</f>
        <v>0</v>
      </c>
      <c r="BI186" s="161">
        <f>IF(N186="nulová",J186,0)</f>
        <v>0</v>
      </c>
      <c r="BJ186" s="18" t="s">
        <v>92</v>
      </c>
      <c r="BK186" s="161">
        <f>ROUND(I186*H186,2)</f>
        <v>0</v>
      </c>
      <c r="BL186" s="18" t="s">
        <v>190</v>
      </c>
      <c r="BM186" s="276" t="s">
        <v>255</v>
      </c>
    </row>
    <row r="187" s="13" customFormat="1">
      <c r="A187" s="13"/>
      <c r="B187" s="281"/>
      <c r="C187" s="282"/>
      <c r="D187" s="277" t="s">
        <v>194</v>
      </c>
      <c r="E187" s="283" t="s">
        <v>1</v>
      </c>
      <c r="F187" s="284" t="s">
        <v>256</v>
      </c>
      <c r="G187" s="282"/>
      <c r="H187" s="285">
        <v>1</v>
      </c>
      <c r="I187" s="286"/>
      <c r="J187" s="282"/>
      <c r="K187" s="282"/>
      <c r="L187" s="287"/>
      <c r="M187" s="288"/>
      <c r="N187" s="289"/>
      <c r="O187" s="289"/>
      <c r="P187" s="289"/>
      <c r="Q187" s="289"/>
      <c r="R187" s="289"/>
      <c r="S187" s="289"/>
      <c r="T187" s="29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91" t="s">
        <v>194</v>
      </c>
      <c r="AU187" s="291" t="s">
        <v>92</v>
      </c>
      <c r="AV187" s="13" t="s">
        <v>92</v>
      </c>
      <c r="AW187" s="13" t="s">
        <v>33</v>
      </c>
      <c r="AX187" s="13" t="s">
        <v>80</v>
      </c>
      <c r="AY187" s="291" t="s">
        <v>183</v>
      </c>
    </row>
    <row r="188" s="13" customFormat="1">
      <c r="A188" s="13"/>
      <c r="B188" s="281"/>
      <c r="C188" s="282"/>
      <c r="D188" s="277" t="s">
        <v>194</v>
      </c>
      <c r="E188" s="283" t="s">
        <v>1</v>
      </c>
      <c r="F188" s="284" t="s">
        <v>251</v>
      </c>
      <c r="G188" s="282"/>
      <c r="H188" s="285">
        <v>1</v>
      </c>
      <c r="I188" s="286"/>
      <c r="J188" s="282"/>
      <c r="K188" s="282"/>
      <c r="L188" s="287"/>
      <c r="M188" s="288"/>
      <c r="N188" s="289"/>
      <c r="O188" s="289"/>
      <c r="P188" s="289"/>
      <c r="Q188" s="289"/>
      <c r="R188" s="289"/>
      <c r="S188" s="289"/>
      <c r="T188" s="29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91" t="s">
        <v>194</v>
      </c>
      <c r="AU188" s="291" t="s">
        <v>92</v>
      </c>
      <c r="AV188" s="13" t="s">
        <v>92</v>
      </c>
      <c r="AW188" s="13" t="s">
        <v>33</v>
      </c>
      <c r="AX188" s="13" t="s">
        <v>80</v>
      </c>
      <c r="AY188" s="291" t="s">
        <v>183</v>
      </c>
    </row>
    <row r="189" s="14" customFormat="1">
      <c r="A189" s="14"/>
      <c r="B189" s="292"/>
      <c r="C189" s="293"/>
      <c r="D189" s="277" t="s">
        <v>194</v>
      </c>
      <c r="E189" s="294" t="s">
        <v>1</v>
      </c>
      <c r="F189" s="295" t="s">
        <v>208</v>
      </c>
      <c r="G189" s="293"/>
      <c r="H189" s="296">
        <v>2</v>
      </c>
      <c r="I189" s="297"/>
      <c r="J189" s="293"/>
      <c r="K189" s="293"/>
      <c r="L189" s="298"/>
      <c r="M189" s="299"/>
      <c r="N189" s="300"/>
      <c r="O189" s="300"/>
      <c r="P189" s="300"/>
      <c r="Q189" s="300"/>
      <c r="R189" s="300"/>
      <c r="S189" s="300"/>
      <c r="T189" s="30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302" t="s">
        <v>194</v>
      </c>
      <c r="AU189" s="302" t="s">
        <v>92</v>
      </c>
      <c r="AV189" s="14" t="s">
        <v>190</v>
      </c>
      <c r="AW189" s="14" t="s">
        <v>33</v>
      </c>
      <c r="AX189" s="14" t="s">
        <v>87</v>
      </c>
      <c r="AY189" s="302" t="s">
        <v>183</v>
      </c>
    </row>
    <row r="190" s="2" customFormat="1" ht="24.15" customHeight="1">
      <c r="A190" s="41"/>
      <c r="B190" s="42"/>
      <c r="C190" s="264" t="s">
        <v>257</v>
      </c>
      <c r="D190" s="264" t="s">
        <v>186</v>
      </c>
      <c r="E190" s="265" t="s">
        <v>258</v>
      </c>
      <c r="F190" s="266" t="s">
        <v>259</v>
      </c>
      <c r="G190" s="267" t="s">
        <v>189</v>
      </c>
      <c r="H190" s="268">
        <v>2.02</v>
      </c>
      <c r="I190" s="269"/>
      <c r="J190" s="270">
        <f>ROUND(I190*H190,2)</f>
        <v>0</v>
      </c>
      <c r="K190" s="271"/>
      <c r="L190" s="44"/>
      <c r="M190" s="272" t="s">
        <v>1</v>
      </c>
      <c r="N190" s="273" t="s">
        <v>46</v>
      </c>
      <c r="O190" s="100"/>
      <c r="P190" s="274">
        <f>O190*H190</f>
        <v>0</v>
      </c>
      <c r="Q190" s="274">
        <v>0</v>
      </c>
      <c r="R190" s="274">
        <f>Q190*H190</f>
        <v>0</v>
      </c>
      <c r="S190" s="274">
        <v>0.27000000000000002</v>
      </c>
      <c r="T190" s="275">
        <f>S190*H190</f>
        <v>0.5454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76" t="s">
        <v>190</v>
      </c>
      <c r="AT190" s="276" t="s">
        <v>186</v>
      </c>
      <c r="AU190" s="276" t="s">
        <v>92</v>
      </c>
      <c r="AY190" s="18" t="s">
        <v>183</v>
      </c>
      <c r="BE190" s="161">
        <f>IF(N190="základná",J190,0)</f>
        <v>0</v>
      </c>
      <c r="BF190" s="161">
        <f>IF(N190="znížená",J190,0)</f>
        <v>0</v>
      </c>
      <c r="BG190" s="161">
        <f>IF(N190="zákl. prenesená",J190,0)</f>
        <v>0</v>
      </c>
      <c r="BH190" s="161">
        <f>IF(N190="zníž. prenesená",J190,0)</f>
        <v>0</v>
      </c>
      <c r="BI190" s="161">
        <f>IF(N190="nulová",J190,0)</f>
        <v>0</v>
      </c>
      <c r="BJ190" s="18" t="s">
        <v>92</v>
      </c>
      <c r="BK190" s="161">
        <f>ROUND(I190*H190,2)</f>
        <v>0</v>
      </c>
      <c r="BL190" s="18" t="s">
        <v>190</v>
      </c>
      <c r="BM190" s="276" t="s">
        <v>260</v>
      </c>
    </row>
    <row r="191" s="2" customFormat="1">
      <c r="A191" s="41"/>
      <c r="B191" s="42"/>
      <c r="C191" s="43"/>
      <c r="D191" s="277" t="s">
        <v>192</v>
      </c>
      <c r="E191" s="43"/>
      <c r="F191" s="278" t="s">
        <v>222</v>
      </c>
      <c r="G191" s="43"/>
      <c r="H191" s="43"/>
      <c r="I191" s="234"/>
      <c r="J191" s="43"/>
      <c r="K191" s="43"/>
      <c r="L191" s="44"/>
      <c r="M191" s="279"/>
      <c r="N191" s="280"/>
      <c r="O191" s="100"/>
      <c r="P191" s="100"/>
      <c r="Q191" s="100"/>
      <c r="R191" s="100"/>
      <c r="S191" s="100"/>
      <c r="T191" s="101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18" t="s">
        <v>192</v>
      </c>
      <c r="AU191" s="18" t="s">
        <v>92</v>
      </c>
    </row>
    <row r="192" s="13" customFormat="1">
      <c r="A192" s="13"/>
      <c r="B192" s="281"/>
      <c r="C192" s="282"/>
      <c r="D192" s="277" t="s">
        <v>194</v>
      </c>
      <c r="E192" s="283" t="s">
        <v>1</v>
      </c>
      <c r="F192" s="284" t="s">
        <v>261</v>
      </c>
      <c r="G192" s="282"/>
      <c r="H192" s="285">
        <v>2.02</v>
      </c>
      <c r="I192" s="286"/>
      <c r="J192" s="282"/>
      <c r="K192" s="282"/>
      <c r="L192" s="287"/>
      <c r="M192" s="288"/>
      <c r="N192" s="289"/>
      <c r="O192" s="289"/>
      <c r="P192" s="289"/>
      <c r="Q192" s="289"/>
      <c r="R192" s="289"/>
      <c r="S192" s="289"/>
      <c r="T192" s="29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91" t="s">
        <v>194</v>
      </c>
      <c r="AU192" s="291" t="s">
        <v>92</v>
      </c>
      <c r="AV192" s="13" t="s">
        <v>92</v>
      </c>
      <c r="AW192" s="13" t="s">
        <v>33</v>
      </c>
      <c r="AX192" s="13" t="s">
        <v>87</v>
      </c>
      <c r="AY192" s="291" t="s">
        <v>183</v>
      </c>
    </row>
    <row r="193" s="2" customFormat="1" ht="24.15" customHeight="1">
      <c r="A193" s="41"/>
      <c r="B193" s="42"/>
      <c r="C193" s="264" t="s">
        <v>262</v>
      </c>
      <c r="D193" s="264" t="s">
        <v>186</v>
      </c>
      <c r="E193" s="265" t="s">
        <v>263</v>
      </c>
      <c r="F193" s="266" t="s">
        <v>264</v>
      </c>
      <c r="G193" s="267" t="s">
        <v>265</v>
      </c>
      <c r="H193" s="268">
        <v>30</v>
      </c>
      <c r="I193" s="269"/>
      <c r="J193" s="270">
        <f>ROUND(I193*H193,2)</f>
        <v>0</v>
      </c>
      <c r="K193" s="271"/>
      <c r="L193" s="44"/>
      <c r="M193" s="272" t="s">
        <v>1</v>
      </c>
      <c r="N193" s="273" t="s">
        <v>46</v>
      </c>
      <c r="O193" s="100"/>
      <c r="P193" s="274">
        <f>O193*H193</f>
        <v>0</v>
      </c>
      <c r="Q193" s="274">
        <v>1.0000000000000001E-05</v>
      </c>
      <c r="R193" s="274">
        <f>Q193*H193</f>
        <v>0.00030000000000000003</v>
      </c>
      <c r="S193" s="274">
        <v>0.00018000000000000001</v>
      </c>
      <c r="T193" s="275">
        <f>S193*H193</f>
        <v>0.0054000000000000003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76" t="s">
        <v>190</v>
      </c>
      <c r="AT193" s="276" t="s">
        <v>186</v>
      </c>
      <c r="AU193" s="276" t="s">
        <v>92</v>
      </c>
      <c r="AY193" s="18" t="s">
        <v>183</v>
      </c>
      <c r="BE193" s="161">
        <f>IF(N193="základná",J193,0)</f>
        <v>0</v>
      </c>
      <c r="BF193" s="161">
        <f>IF(N193="znížená",J193,0)</f>
        <v>0</v>
      </c>
      <c r="BG193" s="161">
        <f>IF(N193="zákl. prenesená",J193,0)</f>
        <v>0</v>
      </c>
      <c r="BH193" s="161">
        <f>IF(N193="zníž. prenesená",J193,0)</f>
        <v>0</v>
      </c>
      <c r="BI193" s="161">
        <f>IF(N193="nulová",J193,0)</f>
        <v>0</v>
      </c>
      <c r="BJ193" s="18" t="s">
        <v>92</v>
      </c>
      <c r="BK193" s="161">
        <f>ROUND(I193*H193,2)</f>
        <v>0</v>
      </c>
      <c r="BL193" s="18" t="s">
        <v>190</v>
      </c>
      <c r="BM193" s="276" t="s">
        <v>266</v>
      </c>
    </row>
    <row r="194" s="13" customFormat="1">
      <c r="A194" s="13"/>
      <c r="B194" s="281"/>
      <c r="C194" s="282"/>
      <c r="D194" s="277" t="s">
        <v>194</v>
      </c>
      <c r="E194" s="283" t="s">
        <v>1</v>
      </c>
      <c r="F194" s="284" t="s">
        <v>267</v>
      </c>
      <c r="G194" s="282"/>
      <c r="H194" s="285">
        <v>30</v>
      </c>
      <c r="I194" s="286"/>
      <c r="J194" s="282"/>
      <c r="K194" s="282"/>
      <c r="L194" s="287"/>
      <c r="M194" s="288"/>
      <c r="N194" s="289"/>
      <c r="O194" s="289"/>
      <c r="P194" s="289"/>
      <c r="Q194" s="289"/>
      <c r="R194" s="289"/>
      <c r="S194" s="289"/>
      <c r="T194" s="29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91" t="s">
        <v>194</v>
      </c>
      <c r="AU194" s="291" t="s">
        <v>92</v>
      </c>
      <c r="AV194" s="13" t="s">
        <v>92</v>
      </c>
      <c r="AW194" s="13" t="s">
        <v>33</v>
      </c>
      <c r="AX194" s="13" t="s">
        <v>87</v>
      </c>
      <c r="AY194" s="291" t="s">
        <v>183</v>
      </c>
    </row>
    <row r="195" s="2" customFormat="1" ht="24.15" customHeight="1">
      <c r="A195" s="41"/>
      <c r="B195" s="42"/>
      <c r="C195" s="264" t="s">
        <v>268</v>
      </c>
      <c r="D195" s="264" t="s">
        <v>186</v>
      </c>
      <c r="E195" s="265" t="s">
        <v>269</v>
      </c>
      <c r="F195" s="266" t="s">
        <v>270</v>
      </c>
      <c r="G195" s="267" t="s">
        <v>265</v>
      </c>
      <c r="H195" s="268">
        <v>55</v>
      </c>
      <c r="I195" s="269"/>
      <c r="J195" s="270">
        <f>ROUND(I195*H195,2)</f>
        <v>0</v>
      </c>
      <c r="K195" s="271"/>
      <c r="L195" s="44"/>
      <c r="M195" s="272" t="s">
        <v>1</v>
      </c>
      <c r="N195" s="273" t="s">
        <v>46</v>
      </c>
      <c r="O195" s="100"/>
      <c r="P195" s="274">
        <f>O195*H195</f>
        <v>0</v>
      </c>
      <c r="Q195" s="274">
        <v>3.0000000000000001E-05</v>
      </c>
      <c r="R195" s="274">
        <f>Q195*H195</f>
        <v>0.00165</v>
      </c>
      <c r="S195" s="274">
        <v>0.00079000000000000001</v>
      </c>
      <c r="T195" s="275">
        <f>S195*H195</f>
        <v>0.043450000000000003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76" t="s">
        <v>190</v>
      </c>
      <c r="AT195" s="276" t="s">
        <v>186</v>
      </c>
      <c r="AU195" s="276" t="s">
        <v>92</v>
      </c>
      <c r="AY195" s="18" t="s">
        <v>183</v>
      </c>
      <c r="BE195" s="161">
        <f>IF(N195="základná",J195,0)</f>
        <v>0</v>
      </c>
      <c r="BF195" s="161">
        <f>IF(N195="znížená",J195,0)</f>
        <v>0</v>
      </c>
      <c r="BG195" s="161">
        <f>IF(N195="zákl. prenesená",J195,0)</f>
        <v>0</v>
      </c>
      <c r="BH195" s="161">
        <f>IF(N195="zníž. prenesená",J195,0)</f>
        <v>0</v>
      </c>
      <c r="BI195" s="161">
        <f>IF(N195="nulová",J195,0)</f>
        <v>0</v>
      </c>
      <c r="BJ195" s="18" t="s">
        <v>92</v>
      </c>
      <c r="BK195" s="161">
        <f>ROUND(I195*H195,2)</f>
        <v>0</v>
      </c>
      <c r="BL195" s="18" t="s">
        <v>190</v>
      </c>
      <c r="BM195" s="276" t="s">
        <v>271</v>
      </c>
    </row>
    <row r="196" s="13" customFormat="1">
      <c r="A196" s="13"/>
      <c r="B196" s="281"/>
      <c r="C196" s="282"/>
      <c r="D196" s="277" t="s">
        <v>194</v>
      </c>
      <c r="E196" s="283" t="s">
        <v>1</v>
      </c>
      <c r="F196" s="284" t="s">
        <v>272</v>
      </c>
      <c r="G196" s="282"/>
      <c r="H196" s="285">
        <v>55</v>
      </c>
      <c r="I196" s="286"/>
      <c r="J196" s="282"/>
      <c r="K196" s="282"/>
      <c r="L196" s="287"/>
      <c r="M196" s="288"/>
      <c r="N196" s="289"/>
      <c r="O196" s="289"/>
      <c r="P196" s="289"/>
      <c r="Q196" s="289"/>
      <c r="R196" s="289"/>
      <c r="S196" s="289"/>
      <c r="T196" s="29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91" t="s">
        <v>194</v>
      </c>
      <c r="AU196" s="291" t="s">
        <v>92</v>
      </c>
      <c r="AV196" s="13" t="s">
        <v>92</v>
      </c>
      <c r="AW196" s="13" t="s">
        <v>33</v>
      </c>
      <c r="AX196" s="13" t="s">
        <v>87</v>
      </c>
      <c r="AY196" s="291" t="s">
        <v>183</v>
      </c>
    </row>
    <row r="197" s="2" customFormat="1" ht="24.15" customHeight="1">
      <c r="A197" s="41"/>
      <c r="B197" s="42"/>
      <c r="C197" s="264" t="s">
        <v>273</v>
      </c>
      <c r="D197" s="264" t="s">
        <v>186</v>
      </c>
      <c r="E197" s="265" t="s">
        <v>274</v>
      </c>
      <c r="F197" s="266" t="s">
        <v>275</v>
      </c>
      <c r="G197" s="267" t="s">
        <v>265</v>
      </c>
      <c r="H197" s="268">
        <v>80</v>
      </c>
      <c r="I197" s="269"/>
      <c r="J197" s="270">
        <f>ROUND(I197*H197,2)</f>
        <v>0</v>
      </c>
      <c r="K197" s="271"/>
      <c r="L197" s="44"/>
      <c r="M197" s="272" t="s">
        <v>1</v>
      </c>
      <c r="N197" s="273" t="s">
        <v>46</v>
      </c>
      <c r="O197" s="100"/>
      <c r="P197" s="274">
        <f>O197*H197</f>
        <v>0</v>
      </c>
      <c r="Q197" s="274">
        <v>1.0000000000000001E-05</v>
      </c>
      <c r="R197" s="274">
        <f>Q197*H197</f>
        <v>0.00080000000000000004</v>
      </c>
      <c r="S197" s="274">
        <v>0.00019000000000000001</v>
      </c>
      <c r="T197" s="275">
        <f>S197*H197</f>
        <v>0.015200000000000002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76" t="s">
        <v>190</v>
      </c>
      <c r="AT197" s="276" t="s">
        <v>186</v>
      </c>
      <c r="AU197" s="276" t="s">
        <v>92</v>
      </c>
      <c r="AY197" s="18" t="s">
        <v>183</v>
      </c>
      <c r="BE197" s="161">
        <f>IF(N197="základná",J197,0)</f>
        <v>0</v>
      </c>
      <c r="BF197" s="161">
        <f>IF(N197="znížená",J197,0)</f>
        <v>0</v>
      </c>
      <c r="BG197" s="161">
        <f>IF(N197="zákl. prenesená",J197,0)</f>
        <v>0</v>
      </c>
      <c r="BH197" s="161">
        <f>IF(N197="zníž. prenesená",J197,0)</f>
        <v>0</v>
      </c>
      <c r="BI197" s="161">
        <f>IF(N197="nulová",J197,0)</f>
        <v>0</v>
      </c>
      <c r="BJ197" s="18" t="s">
        <v>92</v>
      </c>
      <c r="BK197" s="161">
        <f>ROUND(I197*H197,2)</f>
        <v>0</v>
      </c>
      <c r="BL197" s="18" t="s">
        <v>190</v>
      </c>
      <c r="BM197" s="276" t="s">
        <v>276</v>
      </c>
    </row>
    <row r="198" s="13" customFormat="1">
      <c r="A198" s="13"/>
      <c r="B198" s="281"/>
      <c r="C198" s="282"/>
      <c r="D198" s="277" t="s">
        <v>194</v>
      </c>
      <c r="E198" s="283" t="s">
        <v>1</v>
      </c>
      <c r="F198" s="284" t="s">
        <v>277</v>
      </c>
      <c r="G198" s="282"/>
      <c r="H198" s="285">
        <v>80</v>
      </c>
      <c r="I198" s="286"/>
      <c r="J198" s="282"/>
      <c r="K198" s="282"/>
      <c r="L198" s="287"/>
      <c r="M198" s="288"/>
      <c r="N198" s="289"/>
      <c r="O198" s="289"/>
      <c r="P198" s="289"/>
      <c r="Q198" s="289"/>
      <c r="R198" s="289"/>
      <c r="S198" s="289"/>
      <c r="T198" s="29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91" t="s">
        <v>194</v>
      </c>
      <c r="AU198" s="291" t="s">
        <v>92</v>
      </c>
      <c r="AV198" s="13" t="s">
        <v>92</v>
      </c>
      <c r="AW198" s="13" t="s">
        <v>33</v>
      </c>
      <c r="AX198" s="13" t="s">
        <v>87</v>
      </c>
      <c r="AY198" s="291" t="s">
        <v>183</v>
      </c>
    </row>
    <row r="199" s="2" customFormat="1" ht="44.25" customHeight="1">
      <c r="A199" s="41"/>
      <c r="B199" s="42"/>
      <c r="C199" s="264" t="s">
        <v>278</v>
      </c>
      <c r="D199" s="264" t="s">
        <v>186</v>
      </c>
      <c r="E199" s="265" t="s">
        <v>279</v>
      </c>
      <c r="F199" s="266" t="s">
        <v>280</v>
      </c>
      <c r="G199" s="267" t="s">
        <v>281</v>
      </c>
      <c r="H199" s="268">
        <v>1.25</v>
      </c>
      <c r="I199" s="269"/>
      <c r="J199" s="270">
        <f>ROUND(I199*H199,2)</f>
        <v>0</v>
      </c>
      <c r="K199" s="271"/>
      <c r="L199" s="44"/>
      <c r="M199" s="272" t="s">
        <v>1</v>
      </c>
      <c r="N199" s="273" t="s">
        <v>46</v>
      </c>
      <c r="O199" s="100"/>
      <c r="P199" s="274">
        <f>O199*H199</f>
        <v>0</v>
      </c>
      <c r="Q199" s="274">
        <v>0</v>
      </c>
      <c r="R199" s="274">
        <f>Q199*H199</f>
        <v>0</v>
      </c>
      <c r="S199" s="274">
        <v>0.067000000000000004</v>
      </c>
      <c r="T199" s="275">
        <f>S199*H199</f>
        <v>0.083750000000000005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76" t="s">
        <v>190</v>
      </c>
      <c r="AT199" s="276" t="s">
        <v>186</v>
      </c>
      <c r="AU199" s="276" t="s">
        <v>92</v>
      </c>
      <c r="AY199" s="18" t="s">
        <v>183</v>
      </c>
      <c r="BE199" s="161">
        <f>IF(N199="základná",J199,0)</f>
        <v>0</v>
      </c>
      <c r="BF199" s="161">
        <f>IF(N199="znížená",J199,0)</f>
        <v>0</v>
      </c>
      <c r="BG199" s="161">
        <f>IF(N199="zákl. prenesená",J199,0)</f>
        <v>0</v>
      </c>
      <c r="BH199" s="161">
        <f>IF(N199="zníž. prenesená",J199,0)</f>
        <v>0</v>
      </c>
      <c r="BI199" s="161">
        <f>IF(N199="nulová",J199,0)</f>
        <v>0</v>
      </c>
      <c r="BJ199" s="18" t="s">
        <v>92</v>
      </c>
      <c r="BK199" s="161">
        <f>ROUND(I199*H199,2)</f>
        <v>0</v>
      </c>
      <c r="BL199" s="18" t="s">
        <v>190</v>
      </c>
      <c r="BM199" s="276" t="s">
        <v>282</v>
      </c>
    </row>
    <row r="200" s="2" customFormat="1">
      <c r="A200" s="41"/>
      <c r="B200" s="42"/>
      <c r="C200" s="43"/>
      <c r="D200" s="277" t="s">
        <v>192</v>
      </c>
      <c r="E200" s="43"/>
      <c r="F200" s="278" t="s">
        <v>222</v>
      </c>
      <c r="G200" s="43"/>
      <c r="H200" s="43"/>
      <c r="I200" s="234"/>
      <c r="J200" s="43"/>
      <c r="K200" s="43"/>
      <c r="L200" s="44"/>
      <c r="M200" s="279"/>
      <c r="N200" s="280"/>
      <c r="O200" s="100"/>
      <c r="P200" s="100"/>
      <c r="Q200" s="100"/>
      <c r="R200" s="100"/>
      <c r="S200" s="100"/>
      <c r="T200" s="101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18" t="s">
        <v>192</v>
      </c>
      <c r="AU200" s="18" t="s">
        <v>92</v>
      </c>
    </row>
    <row r="201" s="13" customFormat="1">
      <c r="A201" s="13"/>
      <c r="B201" s="281"/>
      <c r="C201" s="282"/>
      <c r="D201" s="277" t="s">
        <v>194</v>
      </c>
      <c r="E201" s="283" t="s">
        <v>1</v>
      </c>
      <c r="F201" s="284" t="s">
        <v>283</v>
      </c>
      <c r="G201" s="282"/>
      <c r="H201" s="285">
        <v>1.25</v>
      </c>
      <c r="I201" s="286"/>
      <c r="J201" s="282"/>
      <c r="K201" s="282"/>
      <c r="L201" s="287"/>
      <c r="M201" s="288"/>
      <c r="N201" s="289"/>
      <c r="O201" s="289"/>
      <c r="P201" s="289"/>
      <c r="Q201" s="289"/>
      <c r="R201" s="289"/>
      <c r="S201" s="289"/>
      <c r="T201" s="29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91" t="s">
        <v>194</v>
      </c>
      <c r="AU201" s="291" t="s">
        <v>92</v>
      </c>
      <c r="AV201" s="13" t="s">
        <v>92</v>
      </c>
      <c r="AW201" s="13" t="s">
        <v>33</v>
      </c>
      <c r="AX201" s="13" t="s">
        <v>87</v>
      </c>
      <c r="AY201" s="291" t="s">
        <v>183</v>
      </c>
    </row>
    <row r="202" s="2" customFormat="1" ht="24.15" customHeight="1">
      <c r="A202" s="41"/>
      <c r="B202" s="42"/>
      <c r="C202" s="264" t="s">
        <v>284</v>
      </c>
      <c r="D202" s="264" t="s">
        <v>186</v>
      </c>
      <c r="E202" s="265" t="s">
        <v>285</v>
      </c>
      <c r="F202" s="266" t="s">
        <v>286</v>
      </c>
      <c r="G202" s="267" t="s">
        <v>281</v>
      </c>
      <c r="H202" s="268">
        <v>52.329999999999998</v>
      </c>
      <c r="I202" s="269"/>
      <c r="J202" s="270">
        <f>ROUND(I202*H202,2)</f>
        <v>0</v>
      </c>
      <c r="K202" s="271"/>
      <c r="L202" s="44"/>
      <c r="M202" s="272" t="s">
        <v>1</v>
      </c>
      <c r="N202" s="273" t="s">
        <v>46</v>
      </c>
      <c r="O202" s="100"/>
      <c r="P202" s="274">
        <f>O202*H202</f>
        <v>0</v>
      </c>
      <c r="Q202" s="274">
        <v>0</v>
      </c>
      <c r="R202" s="274">
        <f>Q202*H202</f>
        <v>0</v>
      </c>
      <c r="S202" s="274">
        <v>0.050000000000000003</v>
      </c>
      <c r="T202" s="275">
        <f>S202*H202</f>
        <v>2.6165000000000003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76" t="s">
        <v>190</v>
      </c>
      <c r="AT202" s="276" t="s">
        <v>186</v>
      </c>
      <c r="AU202" s="276" t="s">
        <v>92</v>
      </c>
      <c r="AY202" s="18" t="s">
        <v>183</v>
      </c>
      <c r="BE202" s="161">
        <f>IF(N202="základná",J202,0)</f>
        <v>0</v>
      </c>
      <c r="BF202" s="161">
        <f>IF(N202="znížená",J202,0)</f>
        <v>0</v>
      </c>
      <c r="BG202" s="161">
        <f>IF(N202="zákl. prenesená",J202,0)</f>
        <v>0</v>
      </c>
      <c r="BH202" s="161">
        <f>IF(N202="zníž. prenesená",J202,0)</f>
        <v>0</v>
      </c>
      <c r="BI202" s="161">
        <f>IF(N202="nulová",J202,0)</f>
        <v>0</v>
      </c>
      <c r="BJ202" s="18" t="s">
        <v>92</v>
      </c>
      <c r="BK202" s="161">
        <f>ROUND(I202*H202,2)</f>
        <v>0</v>
      </c>
      <c r="BL202" s="18" t="s">
        <v>190</v>
      </c>
      <c r="BM202" s="276" t="s">
        <v>287</v>
      </c>
    </row>
    <row r="203" s="2" customFormat="1">
      <c r="A203" s="41"/>
      <c r="B203" s="42"/>
      <c r="C203" s="43"/>
      <c r="D203" s="277" t="s">
        <v>192</v>
      </c>
      <c r="E203" s="43"/>
      <c r="F203" s="278" t="s">
        <v>288</v>
      </c>
      <c r="G203" s="43"/>
      <c r="H203" s="43"/>
      <c r="I203" s="234"/>
      <c r="J203" s="43"/>
      <c r="K203" s="43"/>
      <c r="L203" s="44"/>
      <c r="M203" s="279"/>
      <c r="N203" s="280"/>
      <c r="O203" s="100"/>
      <c r="P203" s="100"/>
      <c r="Q203" s="100"/>
      <c r="R203" s="100"/>
      <c r="S203" s="100"/>
      <c r="T203" s="101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18" t="s">
        <v>192</v>
      </c>
      <c r="AU203" s="18" t="s">
        <v>92</v>
      </c>
    </row>
    <row r="204" s="13" customFormat="1">
      <c r="A204" s="13"/>
      <c r="B204" s="281"/>
      <c r="C204" s="282"/>
      <c r="D204" s="277" t="s">
        <v>194</v>
      </c>
      <c r="E204" s="283" t="s">
        <v>1</v>
      </c>
      <c r="F204" s="284" t="s">
        <v>289</v>
      </c>
      <c r="G204" s="282"/>
      <c r="H204" s="285">
        <v>52.329999999999998</v>
      </c>
      <c r="I204" s="286"/>
      <c r="J204" s="282"/>
      <c r="K204" s="282"/>
      <c r="L204" s="287"/>
      <c r="M204" s="288"/>
      <c r="N204" s="289"/>
      <c r="O204" s="289"/>
      <c r="P204" s="289"/>
      <c r="Q204" s="289"/>
      <c r="R204" s="289"/>
      <c r="S204" s="289"/>
      <c r="T204" s="29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91" t="s">
        <v>194</v>
      </c>
      <c r="AU204" s="291" t="s">
        <v>92</v>
      </c>
      <c r="AV204" s="13" t="s">
        <v>92</v>
      </c>
      <c r="AW204" s="13" t="s">
        <v>33</v>
      </c>
      <c r="AX204" s="13" t="s">
        <v>87</v>
      </c>
      <c r="AY204" s="291" t="s">
        <v>183</v>
      </c>
    </row>
    <row r="205" s="2" customFormat="1" ht="24.15" customHeight="1">
      <c r="A205" s="41"/>
      <c r="B205" s="42"/>
      <c r="C205" s="264" t="s">
        <v>290</v>
      </c>
      <c r="D205" s="264" t="s">
        <v>186</v>
      </c>
      <c r="E205" s="265" t="s">
        <v>291</v>
      </c>
      <c r="F205" s="266" t="s">
        <v>292</v>
      </c>
      <c r="G205" s="267" t="s">
        <v>281</v>
      </c>
      <c r="H205" s="268">
        <v>104.66</v>
      </c>
      <c r="I205" s="269"/>
      <c r="J205" s="270">
        <f>ROUND(I205*H205,2)</f>
        <v>0</v>
      </c>
      <c r="K205" s="271"/>
      <c r="L205" s="44"/>
      <c r="M205" s="272" t="s">
        <v>1</v>
      </c>
      <c r="N205" s="273" t="s">
        <v>46</v>
      </c>
      <c r="O205" s="100"/>
      <c r="P205" s="274">
        <f>O205*H205</f>
        <v>0</v>
      </c>
      <c r="Q205" s="274">
        <v>1.0000000000000001E-05</v>
      </c>
      <c r="R205" s="274">
        <f>Q205*H205</f>
        <v>0.0010466</v>
      </c>
      <c r="S205" s="274">
        <v>0</v>
      </c>
      <c r="T205" s="275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76" t="s">
        <v>190</v>
      </c>
      <c r="AT205" s="276" t="s">
        <v>186</v>
      </c>
      <c r="AU205" s="276" t="s">
        <v>92</v>
      </c>
      <c r="AY205" s="18" t="s">
        <v>183</v>
      </c>
      <c r="BE205" s="161">
        <f>IF(N205="základná",J205,0)</f>
        <v>0</v>
      </c>
      <c r="BF205" s="161">
        <f>IF(N205="znížená",J205,0)</f>
        <v>0</v>
      </c>
      <c r="BG205" s="161">
        <f>IF(N205="zákl. prenesená",J205,0)</f>
        <v>0</v>
      </c>
      <c r="BH205" s="161">
        <f>IF(N205="zníž. prenesená",J205,0)</f>
        <v>0</v>
      </c>
      <c r="BI205" s="161">
        <f>IF(N205="nulová",J205,0)</f>
        <v>0</v>
      </c>
      <c r="BJ205" s="18" t="s">
        <v>92</v>
      </c>
      <c r="BK205" s="161">
        <f>ROUND(I205*H205,2)</f>
        <v>0</v>
      </c>
      <c r="BL205" s="18" t="s">
        <v>190</v>
      </c>
      <c r="BM205" s="276" t="s">
        <v>293</v>
      </c>
    </row>
    <row r="206" s="13" customFormat="1">
      <c r="A206" s="13"/>
      <c r="B206" s="281"/>
      <c r="C206" s="282"/>
      <c r="D206" s="277" t="s">
        <v>194</v>
      </c>
      <c r="E206" s="282"/>
      <c r="F206" s="284" t="s">
        <v>294</v>
      </c>
      <c r="G206" s="282"/>
      <c r="H206" s="285">
        <v>104.66</v>
      </c>
      <c r="I206" s="286"/>
      <c r="J206" s="282"/>
      <c r="K206" s="282"/>
      <c r="L206" s="287"/>
      <c r="M206" s="288"/>
      <c r="N206" s="289"/>
      <c r="O206" s="289"/>
      <c r="P206" s="289"/>
      <c r="Q206" s="289"/>
      <c r="R206" s="289"/>
      <c r="S206" s="289"/>
      <c r="T206" s="29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91" t="s">
        <v>194</v>
      </c>
      <c r="AU206" s="291" t="s">
        <v>92</v>
      </c>
      <c r="AV206" s="13" t="s">
        <v>92</v>
      </c>
      <c r="AW206" s="13" t="s">
        <v>4</v>
      </c>
      <c r="AX206" s="13" t="s">
        <v>87</v>
      </c>
      <c r="AY206" s="291" t="s">
        <v>183</v>
      </c>
    </row>
    <row r="207" s="2" customFormat="1" ht="33" customHeight="1">
      <c r="A207" s="41"/>
      <c r="B207" s="42"/>
      <c r="C207" s="264" t="s">
        <v>7</v>
      </c>
      <c r="D207" s="264" t="s">
        <v>186</v>
      </c>
      <c r="E207" s="265" t="s">
        <v>295</v>
      </c>
      <c r="F207" s="266" t="s">
        <v>296</v>
      </c>
      <c r="G207" s="267" t="s">
        <v>189</v>
      </c>
      <c r="H207" s="268">
        <v>319.12299999999999</v>
      </c>
      <c r="I207" s="269"/>
      <c r="J207" s="270">
        <f>ROUND(I207*H207,2)</f>
        <v>0</v>
      </c>
      <c r="K207" s="271"/>
      <c r="L207" s="44"/>
      <c r="M207" s="272" t="s">
        <v>1</v>
      </c>
      <c r="N207" s="273" t="s">
        <v>46</v>
      </c>
      <c r="O207" s="100"/>
      <c r="P207" s="274">
        <f>O207*H207</f>
        <v>0</v>
      </c>
      <c r="Q207" s="274">
        <v>0</v>
      </c>
      <c r="R207" s="274">
        <f>Q207*H207</f>
        <v>0</v>
      </c>
      <c r="S207" s="274">
        <v>0.0040000000000000001</v>
      </c>
      <c r="T207" s="275">
        <f>S207*H207</f>
        <v>1.276492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76" t="s">
        <v>190</v>
      </c>
      <c r="AT207" s="276" t="s">
        <v>186</v>
      </c>
      <c r="AU207" s="276" t="s">
        <v>92</v>
      </c>
      <c r="AY207" s="18" t="s">
        <v>183</v>
      </c>
      <c r="BE207" s="161">
        <f>IF(N207="základná",J207,0)</f>
        <v>0</v>
      </c>
      <c r="BF207" s="161">
        <f>IF(N207="znížená",J207,0)</f>
        <v>0</v>
      </c>
      <c r="BG207" s="161">
        <f>IF(N207="zákl. prenesená",J207,0)</f>
        <v>0</v>
      </c>
      <c r="BH207" s="161">
        <f>IF(N207="zníž. prenesená",J207,0)</f>
        <v>0</v>
      </c>
      <c r="BI207" s="161">
        <f>IF(N207="nulová",J207,0)</f>
        <v>0</v>
      </c>
      <c r="BJ207" s="18" t="s">
        <v>92</v>
      </c>
      <c r="BK207" s="161">
        <f>ROUND(I207*H207,2)</f>
        <v>0</v>
      </c>
      <c r="BL207" s="18" t="s">
        <v>190</v>
      </c>
      <c r="BM207" s="276" t="s">
        <v>297</v>
      </c>
    </row>
    <row r="208" s="13" customFormat="1">
      <c r="A208" s="13"/>
      <c r="B208" s="281"/>
      <c r="C208" s="282"/>
      <c r="D208" s="277" t="s">
        <v>194</v>
      </c>
      <c r="E208" s="283" t="s">
        <v>1</v>
      </c>
      <c r="F208" s="284" t="s">
        <v>298</v>
      </c>
      <c r="G208" s="282"/>
      <c r="H208" s="285">
        <v>319.12299999999999</v>
      </c>
      <c r="I208" s="286"/>
      <c r="J208" s="282"/>
      <c r="K208" s="282"/>
      <c r="L208" s="287"/>
      <c r="M208" s="288"/>
      <c r="N208" s="289"/>
      <c r="O208" s="289"/>
      <c r="P208" s="289"/>
      <c r="Q208" s="289"/>
      <c r="R208" s="289"/>
      <c r="S208" s="289"/>
      <c r="T208" s="29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91" t="s">
        <v>194</v>
      </c>
      <c r="AU208" s="291" t="s">
        <v>92</v>
      </c>
      <c r="AV208" s="13" t="s">
        <v>92</v>
      </c>
      <c r="AW208" s="13" t="s">
        <v>33</v>
      </c>
      <c r="AX208" s="13" t="s">
        <v>87</v>
      </c>
      <c r="AY208" s="291" t="s">
        <v>183</v>
      </c>
    </row>
    <row r="209" s="2" customFormat="1" ht="33" customHeight="1">
      <c r="A209" s="41"/>
      <c r="B209" s="42"/>
      <c r="C209" s="264" t="s">
        <v>299</v>
      </c>
      <c r="D209" s="264" t="s">
        <v>186</v>
      </c>
      <c r="E209" s="265" t="s">
        <v>300</v>
      </c>
      <c r="F209" s="266" t="s">
        <v>301</v>
      </c>
      <c r="G209" s="267" t="s">
        <v>189</v>
      </c>
      <c r="H209" s="268">
        <v>706.85199999999998</v>
      </c>
      <c r="I209" s="269"/>
      <c r="J209" s="270">
        <f>ROUND(I209*H209,2)</f>
        <v>0</v>
      </c>
      <c r="K209" s="271"/>
      <c r="L209" s="44"/>
      <c r="M209" s="272" t="s">
        <v>1</v>
      </c>
      <c r="N209" s="273" t="s">
        <v>46</v>
      </c>
      <c r="O209" s="100"/>
      <c r="P209" s="274">
        <f>O209*H209</f>
        <v>0</v>
      </c>
      <c r="Q209" s="274">
        <v>0</v>
      </c>
      <c r="R209" s="274">
        <f>Q209*H209</f>
        <v>0</v>
      </c>
      <c r="S209" s="274">
        <v>0.0040000000000000001</v>
      </c>
      <c r="T209" s="275">
        <f>S209*H209</f>
        <v>2.8274080000000001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76" t="s">
        <v>190</v>
      </c>
      <c r="AT209" s="276" t="s">
        <v>186</v>
      </c>
      <c r="AU209" s="276" t="s">
        <v>92</v>
      </c>
      <c r="AY209" s="18" t="s">
        <v>183</v>
      </c>
      <c r="BE209" s="161">
        <f>IF(N209="základná",J209,0)</f>
        <v>0</v>
      </c>
      <c r="BF209" s="161">
        <f>IF(N209="znížená",J209,0)</f>
        <v>0</v>
      </c>
      <c r="BG209" s="161">
        <f>IF(N209="zákl. prenesená",J209,0)</f>
        <v>0</v>
      </c>
      <c r="BH209" s="161">
        <f>IF(N209="zníž. prenesená",J209,0)</f>
        <v>0</v>
      </c>
      <c r="BI209" s="161">
        <f>IF(N209="nulová",J209,0)</f>
        <v>0</v>
      </c>
      <c r="BJ209" s="18" t="s">
        <v>92</v>
      </c>
      <c r="BK209" s="161">
        <f>ROUND(I209*H209,2)</f>
        <v>0</v>
      </c>
      <c r="BL209" s="18" t="s">
        <v>190</v>
      </c>
      <c r="BM209" s="276" t="s">
        <v>302</v>
      </c>
    </row>
    <row r="210" s="13" customFormat="1">
      <c r="A210" s="13"/>
      <c r="B210" s="281"/>
      <c r="C210" s="282"/>
      <c r="D210" s="277" t="s">
        <v>194</v>
      </c>
      <c r="E210" s="283" t="s">
        <v>1</v>
      </c>
      <c r="F210" s="284" t="s">
        <v>303</v>
      </c>
      <c r="G210" s="282"/>
      <c r="H210" s="285">
        <v>706.85199999999998</v>
      </c>
      <c r="I210" s="286"/>
      <c r="J210" s="282"/>
      <c r="K210" s="282"/>
      <c r="L210" s="287"/>
      <c r="M210" s="288"/>
      <c r="N210" s="289"/>
      <c r="O210" s="289"/>
      <c r="P210" s="289"/>
      <c r="Q210" s="289"/>
      <c r="R210" s="289"/>
      <c r="S210" s="289"/>
      <c r="T210" s="29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91" t="s">
        <v>194</v>
      </c>
      <c r="AU210" s="291" t="s">
        <v>92</v>
      </c>
      <c r="AV210" s="13" t="s">
        <v>92</v>
      </c>
      <c r="AW210" s="13" t="s">
        <v>33</v>
      </c>
      <c r="AX210" s="13" t="s">
        <v>87</v>
      </c>
      <c r="AY210" s="291" t="s">
        <v>183</v>
      </c>
    </row>
    <row r="211" s="2" customFormat="1" ht="37.8" customHeight="1">
      <c r="A211" s="41"/>
      <c r="B211" s="42"/>
      <c r="C211" s="264" t="s">
        <v>304</v>
      </c>
      <c r="D211" s="264" t="s">
        <v>186</v>
      </c>
      <c r="E211" s="265" t="s">
        <v>305</v>
      </c>
      <c r="F211" s="266" t="s">
        <v>306</v>
      </c>
      <c r="G211" s="267" t="s">
        <v>189</v>
      </c>
      <c r="H211" s="268">
        <v>264.44200000000001</v>
      </c>
      <c r="I211" s="269"/>
      <c r="J211" s="270">
        <f>ROUND(I211*H211,2)</f>
        <v>0</v>
      </c>
      <c r="K211" s="271"/>
      <c r="L211" s="44"/>
      <c r="M211" s="272" t="s">
        <v>1</v>
      </c>
      <c r="N211" s="273" t="s">
        <v>46</v>
      </c>
      <c r="O211" s="100"/>
      <c r="P211" s="274">
        <f>O211*H211</f>
        <v>0</v>
      </c>
      <c r="Q211" s="274">
        <v>0</v>
      </c>
      <c r="R211" s="274">
        <f>Q211*H211</f>
        <v>0</v>
      </c>
      <c r="S211" s="274">
        <v>0.068000000000000005</v>
      </c>
      <c r="T211" s="275">
        <f>S211*H211</f>
        <v>17.982056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76" t="s">
        <v>190</v>
      </c>
      <c r="AT211" s="276" t="s">
        <v>186</v>
      </c>
      <c r="AU211" s="276" t="s">
        <v>92</v>
      </c>
      <c r="AY211" s="18" t="s">
        <v>183</v>
      </c>
      <c r="BE211" s="161">
        <f>IF(N211="základná",J211,0)</f>
        <v>0</v>
      </c>
      <c r="BF211" s="161">
        <f>IF(N211="znížená",J211,0)</f>
        <v>0</v>
      </c>
      <c r="BG211" s="161">
        <f>IF(N211="zákl. prenesená",J211,0)</f>
        <v>0</v>
      </c>
      <c r="BH211" s="161">
        <f>IF(N211="zníž. prenesená",J211,0)</f>
        <v>0</v>
      </c>
      <c r="BI211" s="161">
        <f>IF(N211="nulová",J211,0)</f>
        <v>0</v>
      </c>
      <c r="BJ211" s="18" t="s">
        <v>92</v>
      </c>
      <c r="BK211" s="161">
        <f>ROUND(I211*H211,2)</f>
        <v>0</v>
      </c>
      <c r="BL211" s="18" t="s">
        <v>190</v>
      </c>
      <c r="BM211" s="276" t="s">
        <v>307</v>
      </c>
    </row>
    <row r="212" s="2" customFormat="1">
      <c r="A212" s="41"/>
      <c r="B212" s="42"/>
      <c r="C212" s="43"/>
      <c r="D212" s="277" t="s">
        <v>192</v>
      </c>
      <c r="E212" s="43"/>
      <c r="F212" s="278" t="s">
        <v>308</v>
      </c>
      <c r="G212" s="43"/>
      <c r="H212" s="43"/>
      <c r="I212" s="234"/>
      <c r="J212" s="43"/>
      <c r="K212" s="43"/>
      <c r="L212" s="44"/>
      <c r="M212" s="279"/>
      <c r="N212" s="280"/>
      <c r="O212" s="100"/>
      <c r="P212" s="100"/>
      <c r="Q212" s="100"/>
      <c r="R212" s="100"/>
      <c r="S212" s="100"/>
      <c r="T212" s="101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18" t="s">
        <v>192</v>
      </c>
      <c r="AU212" s="18" t="s">
        <v>92</v>
      </c>
    </row>
    <row r="213" s="13" customFormat="1">
      <c r="A213" s="13"/>
      <c r="B213" s="281"/>
      <c r="C213" s="282"/>
      <c r="D213" s="277" t="s">
        <v>194</v>
      </c>
      <c r="E213" s="283" t="s">
        <v>1</v>
      </c>
      <c r="F213" s="284" t="s">
        <v>309</v>
      </c>
      <c r="G213" s="282"/>
      <c r="H213" s="285">
        <v>264.44200000000001</v>
      </c>
      <c r="I213" s="286"/>
      <c r="J213" s="282"/>
      <c r="K213" s="282"/>
      <c r="L213" s="287"/>
      <c r="M213" s="288"/>
      <c r="N213" s="289"/>
      <c r="O213" s="289"/>
      <c r="P213" s="289"/>
      <c r="Q213" s="289"/>
      <c r="R213" s="289"/>
      <c r="S213" s="289"/>
      <c r="T213" s="29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91" t="s">
        <v>194</v>
      </c>
      <c r="AU213" s="291" t="s">
        <v>92</v>
      </c>
      <c r="AV213" s="13" t="s">
        <v>92</v>
      </c>
      <c r="AW213" s="13" t="s">
        <v>33</v>
      </c>
      <c r="AX213" s="13" t="s">
        <v>87</v>
      </c>
      <c r="AY213" s="291" t="s">
        <v>183</v>
      </c>
    </row>
    <row r="214" s="2" customFormat="1" ht="21.75" customHeight="1">
      <c r="A214" s="41"/>
      <c r="B214" s="42"/>
      <c r="C214" s="264" t="s">
        <v>310</v>
      </c>
      <c r="D214" s="264" t="s">
        <v>186</v>
      </c>
      <c r="E214" s="265" t="s">
        <v>311</v>
      </c>
      <c r="F214" s="266" t="s">
        <v>312</v>
      </c>
      <c r="G214" s="267" t="s">
        <v>313</v>
      </c>
      <c r="H214" s="268">
        <v>53.396000000000001</v>
      </c>
      <c r="I214" s="269"/>
      <c r="J214" s="270">
        <f>ROUND(I214*H214,2)</f>
        <v>0</v>
      </c>
      <c r="K214" s="271"/>
      <c r="L214" s="44"/>
      <c r="M214" s="272" t="s">
        <v>1</v>
      </c>
      <c r="N214" s="273" t="s">
        <v>46</v>
      </c>
      <c r="O214" s="100"/>
      <c r="P214" s="274">
        <f>O214*H214</f>
        <v>0</v>
      </c>
      <c r="Q214" s="274">
        <v>0</v>
      </c>
      <c r="R214" s="274">
        <f>Q214*H214</f>
        <v>0</v>
      </c>
      <c r="S214" s="274">
        <v>0</v>
      </c>
      <c r="T214" s="275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76" t="s">
        <v>190</v>
      </c>
      <c r="AT214" s="276" t="s">
        <v>186</v>
      </c>
      <c r="AU214" s="276" t="s">
        <v>92</v>
      </c>
      <c r="AY214" s="18" t="s">
        <v>183</v>
      </c>
      <c r="BE214" s="161">
        <f>IF(N214="základná",J214,0)</f>
        <v>0</v>
      </c>
      <c r="BF214" s="161">
        <f>IF(N214="znížená",J214,0)</f>
        <v>0</v>
      </c>
      <c r="BG214" s="161">
        <f>IF(N214="zákl. prenesená",J214,0)</f>
        <v>0</v>
      </c>
      <c r="BH214" s="161">
        <f>IF(N214="zníž. prenesená",J214,0)</f>
        <v>0</v>
      </c>
      <c r="BI214" s="161">
        <f>IF(N214="nulová",J214,0)</f>
        <v>0</v>
      </c>
      <c r="BJ214" s="18" t="s">
        <v>92</v>
      </c>
      <c r="BK214" s="161">
        <f>ROUND(I214*H214,2)</f>
        <v>0</v>
      </c>
      <c r="BL214" s="18" t="s">
        <v>190</v>
      </c>
      <c r="BM214" s="276" t="s">
        <v>314</v>
      </c>
    </row>
    <row r="215" s="2" customFormat="1" ht="24.15" customHeight="1">
      <c r="A215" s="41"/>
      <c r="B215" s="42"/>
      <c r="C215" s="264" t="s">
        <v>315</v>
      </c>
      <c r="D215" s="264" t="s">
        <v>186</v>
      </c>
      <c r="E215" s="265" t="s">
        <v>316</v>
      </c>
      <c r="F215" s="266" t="s">
        <v>317</v>
      </c>
      <c r="G215" s="267" t="s">
        <v>313</v>
      </c>
      <c r="H215" s="268">
        <v>1548.4839999999999</v>
      </c>
      <c r="I215" s="269"/>
      <c r="J215" s="270">
        <f>ROUND(I215*H215,2)</f>
        <v>0</v>
      </c>
      <c r="K215" s="271"/>
      <c r="L215" s="44"/>
      <c r="M215" s="272" t="s">
        <v>1</v>
      </c>
      <c r="N215" s="273" t="s">
        <v>46</v>
      </c>
      <c r="O215" s="100"/>
      <c r="P215" s="274">
        <f>O215*H215</f>
        <v>0</v>
      </c>
      <c r="Q215" s="274">
        <v>0</v>
      </c>
      <c r="R215" s="274">
        <f>Q215*H215</f>
        <v>0</v>
      </c>
      <c r="S215" s="274">
        <v>0</v>
      </c>
      <c r="T215" s="275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76" t="s">
        <v>190</v>
      </c>
      <c r="AT215" s="276" t="s">
        <v>186</v>
      </c>
      <c r="AU215" s="276" t="s">
        <v>92</v>
      </c>
      <c r="AY215" s="18" t="s">
        <v>183</v>
      </c>
      <c r="BE215" s="161">
        <f>IF(N215="základná",J215,0)</f>
        <v>0</v>
      </c>
      <c r="BF215" s="161">
        <f>IF(N215="znížená",J215,0)</f>
        <v>0</v>
      </c>
      <c r="BG215" s="161">
        <f>IF(N215="zákl. prenesená",J215,0)</f>
        <v>0</v>
      </c>
      <c r="BH215" s="161">
        <f>IF(N215="zníž. prenesená",J215,0)</f>
        <v>0</v>
      </c>
      <c r="BI215" s="161">
        <f>IF(N215="nulová",J215,0)</f>
        <v>0</v>
      </c>
      <c r="BJ215" s="18" t="s">
        <v>92</v>
      </c>
      <c r="BK215" s="161">
        <f>ROUND(I215*H215,2)</f>
        <v>0</v>
      </c>
      <c r="BL215" s="18" t="s">
        <v>190</v>
      </c>
      <c r="BM215" s="276" t="s">
        <v>318</v>
      </c>
    </row>
    <row r="216" s="13" customFormat="1">
      <c r="A216" s="13"/>
      <c r="B216" s="281"/>
      <c r="C216" s="282"/>
      <c r="D216" s="277" t="s">
        <v>194</v>
      </c>
      <c r="E216" s="282"/>
      <c r="F216" s="284" t="s">
        <v>319</v>
      </c>
      <c r="G216" s="282"/>
      <c r="H216" s="285">
        <v>1548.4839999999999</v>
      </c>
      <c r="I216" s="286"/>
      <c r="J216" s="282"/>
      <c r="K216" s="282"/>
      <c r="L216" s="287"/>
      <c r="M216" s="288"/>
      <c r="N216" s="289"/>
      <c r="O216" s="289"/>
      <c r="P216" s="289"/>
      <c r="Q216" s="289"/>
      <c r="R216" s="289"/>
      <c r="S216" s="289"/>
      <c r="T216" s="29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91" t="s">
        <v>194</v>
      </c>
      <c r="AU216" s="291" t="s">
        <v>92</v>
      </c>
      <c r="AV216" s="13" t="s">
        <v>92</v>
      </c>
      <c r="AW216" s="13" t="s">
        <v>4</v>
      </c>
      <c r="AX216" s="13" t="s">
        <v>87</v>
      </c>
      <c r="AY216" s="291" t="s">
        <v>183</v>
      </c>
    </row>
    <row r="217" s="2" customFormat="1" ht="24.15" customHeight="1">
      <c r="A217" s="41"/>
      <c r="B217" s="42"/>
      <c r="C217" s="264" t="s">
        <v>320</v>
      </c>
      <c r="D217" s="264" t="s">
        <v>186</v>
      </c>
      <c r="E217" s="265" t="s">
        <v>321</v>
      </c>
      <c r="F217" s="266" t="s">
        <v>322</v>
      </c>
      <c r="G217" s="267" t="s">
        <v>313</v>
      </c>
      <c r="H217" s="268">
        <v>53.396000000000001</v>
      </c>
      <c r="I217" s="269"/>
      <c r="J217" s="270">
        <f>ROUND(I217*H217,2)</f>
        <v>0</v>
      </c>
      <c r="K217" s="271"/>
      <c r="L217" s="44"/>
      <c r="M217" s="272" t="s">
        <v>1</v>
      </c>
      <c r="N217" s="273" t="s">
        <v>46</v>
      </c>
      <c r="O217" s="100"/>
      <c r="P217" s="274">
        <f>O217*H217</f>
        <v>0</v>
      </c>
      <c r="Q217" s="274">
        <v>0</v>
      </c>
      <c r="R217" s="274">
        <f>Q217*H217</f>
        <v>0</v>
      </c>
      <c r="S217" s="274">
        <v>0</v>
      </c>
      <c r="T217" s="275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76" t="s">
        <v>190</v>
      </c>
      <c r="AT217" s="276" t="s">
        <v>186</v>
      </c>
      <c r="AU217" s="276" t="s">
        <v>92</v>
      </c>
      <c r="AY217" s="18" t="s">
        <v>183</v>
      </c>
      <c r="BE217" s="161">
        <f>IF(N217="základná",J217,0)</f>
        <v>0</v>
      </c>
      <c r="BF217" s="161">
        <f>IF(N217="znížená",J217,0)</f>
        <v>0</v>
      </c>
      <c r="BG217" s="161">
        <f>IF(N217="zákl. prenesená",J217,0)</f>
        <v>0</v>
      </c>
      <c r="BH217" s="161">
        <f>IF(N217="zníž. prenesená",J217,0)</f>
        <v>0</v>
      </c>
      <c r="BI217" s="161">
        <f>IF(N217="nulová",J217,0)</f>
        <v>0</v>
      </c>
      <c r="BJ217" s="18" t="s">
        <v>92</v>
      </c>
      <c r="BK217" s="161">
        <f>ROUND(I217*H217,2)</f>
        <v>0</v>
      </c>
      <c r="BL217" s="18" t="s">
        <v>190</v>
      </c>
      <c r="BM217" s="276" t="s">
        <v>323</v>
      </c>
    </row>
    <row r="218" s="2" customFormat="1" ht="24.15" customHeight="1">
      <c r="A218" s="41"/>
      <c r="B218" s="42"/>
      <c r="C218" s="264" t="s">
        <v>324</v>
      </c>
      <c r="D218" s="264" t="s">
        <v>186</v>
      </c>
      <c r="E218" s="265" t="s">
        <v>325</v>
      </c>
      <c r="F218" s="266" t="s">
        <v>326</v>
      </c>
      <c r="G218" s="267" t="s">
        <v>313</v>
      </c>
      <c r="H218" s="268">
        <v>1067.9200000000001</v>
      </c>
      <c r="I218" s="269"/>
      <c r="J218" s="270">
        <f>ROUND(I218*H218,2)</f>
        <v>0</v>
      </c>
      <c r="K218" s="271"/>
      <c r="L218" s="44"/>
      <c r="M218" s="272" t="s">
        <v>1</v>
      </c>
      <c r="N218" s="273" t="s">
        <v>46</v>
      </c>
      <c r="O218" s="100"/>
      <c r="P218" s="274">
        <f>O218*H218</f>
        <v>0</v>
      </c>
      <c r="Q218" s="274">
        <v>0</v>
      </c>
      <c r="R218" s="274">
        <f>Q218*H218</f>
        <v>0</v>
      </c>
      <c r="S218" s="274">
        <v>0</v>
      </c>
      <c r="T218" s="275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76" t="s">
        <v>190</v>
      </c>
      <c r="AT218" s="276" t="s">
        <v>186</v>
      </c>
      <c r="AU218" s="276" t="s">
        <v>92</v>
      </c>
      <c r="AY218" s="18" t="s">
        <v>183</v>
      </c>
      <c r="BE218" s="161">
        <f>IF(N218="základná",J218,0)</f>
        <v>0</v>
      </c>
      <c r="BF218" s="161">
        <f>IF(N218="znížená",J218,0)</f>
        <v>0</v>
      </c>
      <c r="BG218" s="161">
        <f>IF(N218="zákl. prenesená",J218,0)</f>
        <v>0</v>
      </c>
      <c r="BH218" s="161">
        <f>IF(N218="zníž. prenesená",J218,0)</f>
        <v>0</v>
      </c>
      <c r="BI218" s="161">
        <f>IF(N218="nulová",J218,0)</f>
        <v>0</v>
      </c>
      <c r="BJ218" s="18" t="s">
        <v>92</v>
      </c>
      <c r="BK218" s="161">
        <f>ROUND(I218*H218,2)</f>
        <v>0</v>
      </c>
      <c r="BL218" s="18" t="s">
        <v>190</v>
      </c>
      <c r="BM218" s="276" t="s">
        <v>327</v>
      </c>
    </row>
    <row r="219" s="13" customFormat="1">
      <c r="A219" s="13"/>
      <c r="B219" s="281"/>
      <c r="C219" s="282"/>
      <c r="D219" s="277" t="s">
        <v>194</v>
      </c>
      <c r="E219" s="282"/>
      <c r="F219" s="284" t="s">
        <v>328</v>
      </c>
      <c r="G219" s="282"/>
      <c r="H219" s="285">
        <v>1067.9200000000001</v>
      </c>
      <c r="I219" s="286"/>
      <c r="J219" s="282"/>
      <c r="K219" s="282"/>
      <c r="L219" s="287"/>
      <c r="M219" s="288"/>
      <c r="N219" s="289"/>
      <c r="O219" s="289"/>
      <c r="P219" s="289"/>
      <c r="Q219" s="289"/>
      <c r="R219" s="289"/>
      <c r="S219" s="289"/>
      <c r="T219" s="29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91" t="s">
        <v>194</v>
      </c>
      <c r="AU219" s="291" t="s">
        <v>92</v>
      </c>
      <c r="AV219" s="13" t="s">
        <v>92</v>
      </c>
      <c r="AW219" s="13" t="s">
        <v>4</v>
      </c>
      <c r="AX219" s="13" t="s">
        <v>87</v>
      </c>
      <c r="AY219" s="291" t="s">
        <v>183</v>
      </c>
    </row>
    <row r="220" s="2" customFormat="1" ht="24.15" customHeight="1">
      <c r="A220" s="41"/>
      <c r="B220" s="42"/>
      <c r="C220" s="264" t="s">
        <v>329</v>
      </c>
      <c r="D220" s="264" t="s">
        <v>186</v>
      </c>
      <c r="E220" s="265" t="s">
        <v>330</v>
      </c>
      <c r="F220" s="266" t="s">
        <v>331</v>
      </c>
      <c r="G220" s="267" t="s">
        <v>313</v>
      </c>
      <c r="H220" s="268">
        <v>51.725000000000001</v>
      </c>
      <c r="I220" s="269"/>
      <c r="J220" s="270">
        <f>ROUND(I220*H220,2)</f>
        <v>0</v>
      </c>
      <c r="K220" s="271"/>
      <c r="L220" s="44"/>
      <c r="M220" s="272" t="s">
        <v>1</v>
      </c>
      <c r="N220" s="273" t="s">
        <v>46</v>
      </c>
      <c r="O220" s="100"/>
      <c r="P220" s="274">
        <f>O220*H220</f>
        <v>0</v>
      </c>
      <c r="Q220" s="274">
        <v>0</v>
      </c>
      <c r="R220" s="274">
        <f>Q220*H220</f>
        <v>0</v>
      </c>
      <c r="S220" s="274">
        <v>0</v>
      </c>
      <c r="T220" s="275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76" t="s">
        <v>190</v>
      </c>
      <c r="AT220" s="276" t="s">
        <v>186</v>
      </c>
      <c r="AU220" s="276" t="s">
        <v>92</v>
      </c>
      <c r="AY220" s="18" t="s">
        <v>183</v>
      </c>
      <c r="BE220" s="161">
        <f>IF(N220="základná",J220,0)</f>
        <v>0</v>
      </c>
      <c r="BF220" s="161">
        <f>IF(N220="znížená",J220,0)</f>
        <v>0</v>
      </c>
      <c r="BG220" s="161">
        <f>IF(N220="zákl. prenesená",J220,0)</f>
        <v>0</v>
      </c>
      <c r="BH220" s="161">
        <f>IF(N220="zníž. prenesená",J220,0)</f>
        <v>0</v>
      </c>
      <c r="BI220" s="161">
        <f>IF(N220="nulová",J220,0)</f>
        <v>0</v>
      </c>
      <c r="BJ220" s="18" t="s">
        <v>92</v>
      </c>
      <c r="BK220" s="161">
        <f>ROUND(I220*H220,2)</f>
        <v>0</v>
      </c>
      <c r="BL220" s="18" t="s">
        <v>190</v>
      </c>
      <c r="BM220" s="276" t="s">
        <v>332</v>
      </c>
    </row>
    <row r="221" s="2" customFormat="1" ht="24.15" customHeight="1">
      <c r="A221" s="41"/>
      <c r="B221" s="42"/>
      <c r="C221" s="264" t="s">
        <v>333</v>
      </c>
      <c r="D221" s="264" t="s">
        <v>186</v>
      </c>
      <c r="E221" s="265" t="s">
        <v>334</v>
      </c>
      <c r="F221" s="266" t="s">
        <v>335</v>
      </c>
      <c r="G221" s="267" t="s">
        <v>313</v>
      </c>
      <c r="H221" s="268">
        <v>1.6719999999999999</v>
      </c>
      <c r="I221" s="269"/>
      <c r="J221" s="270">
        <f>ROUND(I221*H221,2)</f>
        <v>0</v>
      </c>
      <c r="K221" s="271"/>
      <c r="L221" s="44"/>
      <c r="M221" s="272" t="s">
        <v>1</v>
      </c>
      <c r="N221" s="273" t="s">
        <v>46</v>
      </c>
      <c r="O221" s="100"/>
      <c r="P221" s="274">
        <f>O221*H221</f>
        <v>0</v>
      </c>
      <c r="Q221" s="274">
        <v>0</v>
      </c>
      <c r="R221" s="274">
        <f>Q221*H221</f>
        <v>0</v>
      </c>
      <c r="S221" s="274">
        <v>0</v>
      </c>
      <c r="T221" s="275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76" t="s">
        <v>190</v>
      </c>
      <c r="AT221" s="276" t="s">
        <v>186</v>
      </c>
      <c r="AU221" s="276" t="s">
        <v>92</v>
      </c>
      <c r="AY221" s="18" t="s">
        <v>183</v>
      </c>
      <c r="BE221" s="161">
        <f>IF(N221="základná",J221,0)</f>
        <v>0</v>
      </c>
      <c r="BF221" s="161">
        <f>IF(N221="znížená",J221,0)</f>
        <v>0</v>
      </c>
      <c r="BG221" s="161">
        <f>IF(N221="zákl. prenesená",J221,0)</f>
        <v>0</v>
      </c>
      <c r="BH221" s="161">
        <f>IF(N221="zníž. prenesená",J221,0)</f>
        <v>0</v>
      </c>
      <c r="BI221" s="161">
        <f>IF(N221="nulová",J221,0)</f>
        <v>0</v>
      </c>
      <c r="BJ221" s="18" t="s">
        <v>92</v>
      </c>
      <c r="BK221" s="161">
        <f>ROUND(I221*H221,2)</f>
        <v>0</v>
      </c>
      <c r="BL221" s="18" t="s">
        <v>190</v>
      </c>
      <c r="BM221" s="276" t="s">
        <v>336</v>
      </c>
    </row>
    <row r="222" s="12" customFormat="1" ht="22.8" customHeight="1">
      <c r="A222" s="12"/>
      <c r="B222" s="249"/>
      <c r="C222" s="250"/>
      <c r="D222" s="251" t="s">
        <v>79</v>
      </c>
      <c r="E222" s="262" t="s">
        <v>337</v>
      </c>
      <c r="F222" s="262" t="s">
        <v>338</v>
      </c>
      <c r="G222" s="250"/>
      <c r="H222" s="250"/>
      <c r="I222" s="253"/>
      <c r="J222" s="263">
        <f>BK222</f>
        <v>0</v>
      </c>
      <c r="K222" s="250"/>
      <c r="L222" s="254"/>
      <c r="M222" s="255"/>
      <c r="N222" s="256"/>
      <c r="O222" s="256"/>
      <c r="P222" s="257">
        <f>P223</f>
        <v>0</v>
      </c>
      <c r="Q222" s="256"/>
      <c r="R222" s="257">
        <f>R223</f>
        <v>0</v>
      </c>
      <c r="S222" s="256"/>
      <c r="T222" s="258">
        <f>T223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59" t="s">
        <v>87</v>
      </c>
      <c r="AT222" s="260" t="s">
        <v>79</v>
      </c>
      <c r="AU222" s="260" t="s">
        <v>87</v>
      </c>
      <c r="AY222" s="259" t="s">
        <v>183</v>
      </c>
      <c r="BK222" s="261">
        <f>BK223</f>
        <v>0</v>
      </c>
    </row>
    <row r="223" s="2" customFormat="1" ht="24.15" customHeight="1">
      <c r="A223" s="41"/>
      <c r="B223" s="42"/>
      <c r="C223" s="264" t="s">
        <v>339</v>
      </c>
      <c r="D223" s="264" t="s">
        <v>186</v>
      </c>
      <c r="E223" s="265" t="s">
        <v>340</v>
      </c>
      <c r="F223" s="266" t="s">
        <v>341</v>
      </c>
      <c r="G223" s="267" t="s">
        <v>313</v>
      </c>
      <c r="H223" s="268">
        <v>0.0070000000000000001</v>
      </c>
      <c r="I223" s="269"/>
      <c r="J223" s="270">
        <f>ROUND(I223*H223,2)</f>
        <v>0</v>
      </c>
      <c r="K223" s="271"/>
      <c r="L223" s="44"/>
      <c r="M223" s="272" t="s">
        <v>1</v>
      </c>
      <c r="N223" s="273" t="s">
        <v>46</v>
      </c>
      <c r="O223" s="100"/>
      <c r="P223" s="274">
        <f>O223*H223</f>
        <v>0</v>
      </c>
      <c r="Q223" s="274">
        <v>0</v>
      </c>
      <c r="R223" s="274">
        <f>Q223*H223</f>
        <v>0</v>
      </c>
      <c r="S223" s="274">
        <v>0</v>
      </c>
      <c r="T223" s="275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76" t="s">
        <v>190</v>
      </c>
      <c r="AT223" s="276" t="s">
        <v>186</v>
      </c>
      <c r="AU223" s="276" t="s">
        <v>92</v>
      </c>
      <c r="AY223" s="18" t="s">
        <v>183</v>
      </c>
      <c r="BE223" s="161">
        <f>IF(N223="základná",J223,0)</f>
        <v>0</v>
      </c>
      <c r="BF223" s="161">
        <f>IF(N223="znížená",J223,0)</f>
        <v>0</v>
      </c>
      <c r="BG223" s="161">
        <f>IF(N223="zákl. prenesená",J223,0)</f>
        <v>0</v>
      </c>
      <c r="BH223" s="161">
        <f>IF(N223="zníž. prenesená",J223,0)</f>
        <v>0</v>
      </c>
      <c r="BI223" s="161">
        <f>IF(N223="nulová",J223,0)</f>
        <v>0</v>
      </c>
      <c r="BJ223" s="18" t="s">
        <v>92</v>
      </c>
      <c r="BK223" s="161">
        <f>ROUND(I223*H223,2)</f>
        <v>0</v>
      </c>
      <c r="BL223" s="18" t="s">
        <v>190</v>
      </c>
      <c r="BM223" s="276" t="s">
        <v>342</v>
      </c>
    </row>
    <row r="224" s="12" customFormat="1" ht="25.92" customHeight="1">
      <c r="A224" s="12"/>
      <c r="B224" s="249"/>
      <c r="C224" s="250"/>
      <c r="D224" s="251" t="s">
        <v>79</v>
      </c>
      <c r="E224" s="252" t="s">
        <v>343</v>
      </c>
      <c r="F224" s="252" t="s">
        <v>344</v>
      </c>
      <c r="G224" s="250"/>
      <c r="H224" s="250"/>
      <c r="I224" s="253"/>
      <c r="J224" s="228">
        <f>BK224</f>
        <v>0</v>
      </c>
      <c r="K224" s="250"/>
      <c r="L224" s="254"/>
      <c r="M224" s="255"/>
      <c r="N224" s="256"/>
      <c r="O224" s="256"/>
      <c r="P224" s="257">
        <f>P225+P228+P231+P235+P250</f>
        <v>0</v>
      </c>
      <c r="Q224" s="256"/>
      <c r="R224" s="257">
        <f>R225+R228+R231+R235+R250</f>
        <v>0.028650000000000002</v>
      </c>
      <c r="S224" s="256"/>
      <c r="T224" s="258">
        <f>T225+T228+T231+T235+T250</f>
        <v>1.6716177000000001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59" t="s">
        <v>92</v>
      </c>
      <c r="AT224" s="260" t="s">
        <v>79</v>
      </c>
      <c r="AU224" s="260" t="s">
        <v>80</v>
      </c>
      <c r="AY224" s="259" t="s">
        <v>183</v>
      </c>
      <c r="BK224" s="261">
        <f>BK225+BK228+BK231+BK235+BK250</f>
        <v>0</v>
      </c>
    </row>
    <row r="225" s="12" customFormat="1" ht="22.8" customHeight="1">
      <c r="A225" s="12"/>
      <c r="B225" s="249"/>
      <c r="C225" s="250"/>
      <c r="D225" s="251" t="s">
        <v>79</v>
      </c>
      <c r="E225" s="262" t="s">
        <v>345</v>
      </c>
      <c r="F225" s="262" t="s">
        <v>346</v>
      </c>
      <c r="G225" s="250"/>
      <c r="H225" s="250"/>
      <c r="I225" s="253"/>
      <c r="J225" s="263">
        <f>BK225</f>
        <v>0</v>
      </c>
      <c r="K225" s="250"/>
      <c r="L225" s="254"/>
      <c r="M225" s="255"/>
      <c r="N225" s="256"/>
      <c r="O225" s="256"/>
      <c r="P225" s="257">
        <f>SUM(P226:P227)</f>
        <v>0</v>
      </c>
      <c r="Q225" s="256"/>
      <c r="R225" s="257">
        <f>SUM(R226:R227)</f>
        <v>0</v>
      </c>
      <c r="S225" s="256"/>
      <c r="T225" s="258">
        <f>SUM(T226:T227)</f>
        <v>0.033480000000000003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59" t="s">
        <v>92</v>
      </c>
      <c r="AT225" s="260" t="s">
        <v>79</v>
      </c>
      <c r="AU225" s="260" t="s">
        <v>87</v>
      </c>
      <c r="AY225" s="259" t="s">
        <v>183</v>
      </c>
      <c r="BK225" s="261">
        <f>SUM(BK226:BK227)</f>
        <v>0</v>
      </c>
    </row>
    <row r="226" s="2" customFormat="1" ht="16.5" customHeight="1">
      <c r="A226" s="41"/>
      <c r="B226" s="42"/>
      <c r="C226" s="264" t="s">
        <v>347</v>
      </c>
      <c r="D226" s="264" t="s">
        <v>186</v>
      </c>
      <c r="E226" s="265" t="s">
        <v>348</v>
      </c>
      <c r="F226" s="266" t="s">
        <v>349</v>
      </c>
      <c r="G226" s="267" t="s">
        <v>350</v>
      </c>
      <c r="H226" s="268">
        <v>1</v>
      </c>
      <c r="I226" s="269"/>
      <c r="J226" s="270">
        <f>ROUND(I226*H226,2)</f>
        <v>0</v>
      </c>
      <c r="K226" s="271"/>
      <c r="L226" s="44"/>
      <c r="M226" s="272" t="s">
        <v>1</v>
      </c>
      <c r="N226" s="273" t="s">
        <v>46</v>
      </c>
      <c r="O226" s="100"/>
      <c r="P226" s="274">
        <f>O226*H226</f>
        <v>0</v>
      </c>
      <c r="Q226" s="274">
        <v>0</v>
      </c>
      <c r="R226" s="274">
        <f>Q226*H226</f>
        <v>0</v>
      </c>
      <c r="S226" s="274">
        <v>0.033480000000000003</v>
      </c>
      <c r="T226" s="275">
        <f>S226*H226</f>
        <v>0.033480000000000003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76" t="s">
        <v>273</v>
      </c>
      <c r="AT226" s="276" t="s">
        <v>186</v>
      </c>
      <c r="AU226" s="276" t="s">
        <v>92</v>
      </c>
      <c r="AY226" s="18" t="s">
        <v>183</v>
      </c>
      <c r="BE226" s="161">
        <f>IF(N226="základná",J226,0)</f>
        <v>0</v>
      </c>
      <c r="BF226" s="161">
        <f>IF(N226="znížená",J226,0)</f>
        <v>0</v>
      </c>
      <c r="BG226" s="161">
        <f>IF(N226="zákl. prenesená",J226,0)</f>
        <v>0</v>
      </c>
      <c r="BH226" s="161">
        <f>IF(N226="zníž. prenesená",J226,0)</f>
        <v>0</v>
      </c>
      <c r="BI226" s="161">
        <f>IF(N226="nulová",J226,0)</f>
        <v>0</v>
      </c>
      <c r="BJ226" s="18" t="s">
        <v>92</v>
      </c>
      <c r="BK226" s="161">
        <f>ROUND(I226*H226,2)</f>
        <v>0</v>
      </c>
      <c r="BL226" s="18" t="s">
        <v>273</v>
      </c>
      <c r="BM226" s="276" t="s">
        <v>351</v>
      </c>
    </row>
    <row r="227" s="2" customFormat="1">
      <c r="A227" s="41"/>
      <c r="B227" s="42"/>
      <c r="C227" s="43"/>
      <c r="D227" s="277" t="s">
        <v>192</v>
      </c>
      <c r="E227" s="43"/>
      <c r="F227" s="278" t="s">
        <v>352</v>
      </c>
      <c r="G227" s="43"/>
      <c r="H227" s="43"/>
      <c r="I227" s="234"/>
      <c r="J227" s="43"/>
      <c r="K227" s="43"/>
      <c r="L227" s="44"/>
      <c r="M227" s="279"/>
      <c r="N227" s="280"/>
      <c r="O227" s="100"/>
      <c r="P227" s="100"/>
      <c r="Q227" s="100"/>
      <c r="R227" s="100"/>
      <c r="S227" s="100"/>
      <c r="T227" s="101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18" t="s">
        <v>192</v>
      </c>
      <c r="AU227" s="18" t="s">
        <v>92</v>
      </c>
    </row>
    <row r="228" s="12" customFormat="1" ht="22.8" customHeight="1">
      <c r="A228" s="12"/>
      <c r="B228" s="249"/>
      <c r="C228" s="250"/>
      <c r="D228" s="251" t="s">
        <v>79</v>
      </c>
      <c r="E228" s="262" t="s">
        <v>353</v>
      </c>
      <c r="F228" s="262" t="s">
        <v>354</v>
      </c>
      <c r="G228" s="250"/>
      <c r="H228" s="250"/>
      <c r="I228" s="253"/>
      <c r="J228" s="263">
        <f>BK228</f>
        <v>0</v>
      </c>
      <c r="K228" s="250"/>
      <c r="L228" s="254"/>
      <c r="M228" s="255"/>
      <c r="N228" s="256"/>
      <c r="O228" s="256"/>
      <c r="P228" s="257">
        <f>SUM(P229:P230)</f>
        <v>0</v>
      </c>
      <c r="Q228" s="256"/>
      <c r="R228" s="257">
        <f>SUM(R229:R230)</f>
        <v>0</v>
      </c>
      <c r="S228" s="256"/>
      <c r="T228" s="258">
        <f>SUM(T229:T230)</f>
        <v>0.16264999999999999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59" t="s">
        <v>92</v>
      </c>
      <c r="AT228" s="260" t="s">
        <v>79</v>
      </c>
      <c r="AU228" s="260" t="s">
        <v>87</v>
      </c>
      <c r="AY228" s="259" t="s">
        <v>183</v>
      </c>
      <c r="BK228" s="261">
        <f>SUM(BK229:BK230)</f>
        <v>0</v>
      </c>
    </row>
    <row r="229" s="2" customFormat="1" ht="16.5" customHeight="1">
      <c r="A229" s="41"/>
      <c r="B229" s="42"/>
      <c r="C229" s="264" t="s">
        <v>355</v>
      </c>
      <c r="D229" s="264" t="s">
        <v>186</v>
      </c>
      <c r="E229" s="265" t="s">
        <v>356</v>
      </c>
      <c r="F229" s="266" t="s">
        <v>357</v>
      </c>
      <c r="G229" s="267" t="s">
        <v>350</v>
      </c>
      <c r="H229" s="268">
        <v>1</v>
      </c>
      <c r="I229" s="269"/>
      <c r="J229" s="270">
        <f>ROUND(I229*H229,2)</f>
        <v>0</v>
      </c>
      <c r="K229" s="271"/>
      <c r="L229" s="44"/>
      <c r="M229" s="272" t="s">
        <v>1</v>
      </c>
      <c r="N229" s="273" t="s">
        <v>46</v>
      </c>
      <c r="O229" s="100"/>
      <c r="P229" s="274">
        <f>O229*H229</f>
        <v>0</v>
      </c>
      <c r="Q229" s="274">
        <v>0</v>
      </c>
      <c r="R229" s="274">
        <f>Q229*H229</f>
        <v>0</v>
      </c>
      <c r="S229" s="274">
        <v>0.16264999999999999</v>
      </c>
      <c r="T229" s="275">
        <f>S229*H229</f>
        <v>0.16264999999999999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76" t="s">
        <v>273</v>
      </c>
      <c r="AT229" s="276" t="s">
        <v>186</v>
      </c>
      <c r="AU229" s="276" t="s">
        <v>92</v>
      </c>
      <c r="AY229" s="18" t="s">
        <v>183</v>
      </c>
      <c r="BE229" s="161">
        <f>IF(N229="základná",J229,0)</f>
        <v>0</v>
      </c>
      <c r="BF229" s="161">
        <f>IF(N229="znížená",J229,0)</f>
        <v>0</v>
      </c>
      <c r="BG229" s="161">
        <f>IF(N229="zákl. prenesená",J229,0)</f>
        <v>0</v>
      </c>
      <c r="BH229" s="161">
        <f>IF(N229="zníž. prenesená",J229,0)</f>
        <v>0</v>
      </c>
      <c r="BI229" s="161">
        <f>IF(N229="nulová",J229,0)</f>
        <v>0</v>
      </c>
      <c r="BJ229" s="18" t="s">
        <v>92</v>
      </c>
      <c r="BK229" s="161">
        <f>ROUND(I229*H229,2)</f>
        <v>0</v>
      </c>
      <c r="BL229" s="18" t="s">
        <v>273</v>
      </c>
      <c r="BM229" s="276" t="s">
        <v>358</v>
      </c>
    </row>
    <row r="230" s="2" customFormat="1">
      <c r="A230" s="41"/>
      <c r="B230" s="42"/>
      <c r="C230" s="43"/>
      <c r="D230" s="277" t="s">
        <v>192</v>
      </c>
      <c r="E230" s="43"/>
      <c r="F230" s="278" t="s">
        <v>359</v>
      </c>
      <c r="G230" s="43"/>
      <c r="H230" s="43"/>
      <c r="I230" s="234"/>
      <c r="J230" s="43"/>
      <c r="K230" s="43"/>
      <c r="L230" s="44"/>
      <c r="M230" s="279"/>
      <c r="N230" s="280"/>
      <c r="O230" s="100"/>
      <c r="P230" s="100"/>
      <c r="Q230" s="100"/>
      <c r="R230" s="100"/>
      <c r="S230" s="100"/>
      <c r="T230" s="101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18" t="s">
        <v>192</v>
      </c>
      <c r="AU230" s="18" t="s">
        <v>92</v>
      </c>
    </row>
    <row r="231" s="12" customFormat="1" ht="22.8" customHeight="1">
      <c r="A231" s="12"/>
      <c r="B231" s="249"/>
      <c r="C231" s="250"/>
      <c r="D231" s="251" t="s">
        <v>79</v>
      </c>
      <c r="E231" s="262" t="s">
        <v>360</v>
      </c>
      <c r="F231" s="262" t="s">
        <v>361</v>
      </c>
      <c r="G231" s="250"/>
      <c r="H231" s="250"/>
      <c r="I231" s="253"/>
      <c r="J231" s="263">
        <f>BK231</f>
        <v>0</v>
      </c>
      <c r="K231" s="250"/>
      <c r="L231" s="254"/>
      <c r="M231" s="255"/>
      <c r="N231" s="256"/>
      <c r="O231" s="256"/>
      <c r="P231" s="257">
        <f>SUM(P232:P234)</f>
        <v>0</v>
      </c>
      <c r="Q231" s="256"/>
      <c r="R231" s="257">
        <f>SUM(R232:R234)</f>
        <v>0</v>
      </c>
      <c r="S231" s="256"/>
      <c r="T231" s="258">
        <f>SUM(T232:T234)</f>
        <v>0.27051570000000003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59" t="s">
        <v>92</v>
      </c>
      <c r="AT231" s="260" t="s">
        <v>79</v>
      </c>
      <c r="AU231" s="260" t="s">
        <v>87</v>
      </c>
      <c r="AY231" s="259" t="s">
        <v>183</v>
      </c>
      <c r="BK231" s="261">
        <f>SUM(BK232:BK234)</f>
        <v>0</v>
      </c>
    </row>
    <row r="232" s="2" customFormat="1" ht="16.5" customHeight="1">
      <c r="A232" s="41"/>
      <c r="B232" s="42"/>
      <c r="C232" s="264" t="s">
        <v>362</v>
      </c>
      <c r="D232" s="264" t="s">
        <v>186</v>
      </c>
      <c r="E232" s="265" t="s">
        <v>363</v>
      </c>
      <c r="F232" s="266" t="s">
        <v>364</v>
      </c>
      <c r="G232" s="267" t="s">
        <v>189</v>
      </c>
      <c r="H232" s="268">
        <v>12.845000000000001</v>
      </c>
      <c r="I232" s="269"/>
      <c r="J232" s="270">
        <f>ROUND(I232*H232,2)</f>
        <v>0</v>
      </c>
      <c r="K232" s="271"/>
      <c r="L232" s="44"/>
      <c r="M232" s="272" t="s">
        <v>1</v>
      </c>
      <c r="N232" s="273" t="s">
        <v>46</v>
      </c>
      <c r="O232" s="100"/>
      <c r="P232" s="274">
        <f>O232*H232</f>
        <v>0</v>
      </c>
      <c r="Q232" s="274">
        <v>0</v>
      </c>
      <c r="R232" s="274">
        <f>Q232*H232</f>
        <v>0</v>
      </c>
      <c r="S232" s="274">
        <v>0.021059999999999999</v>
      </c>
      <c r="T232" s="275">
        <f>S232*H232</f>
        <v>0.27051570000000003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76" t="s">
        <v>273</v>
      </c>
      <c r="AT232" s="276" t="s">
        <v>186</v>
      </c>
      <c r="AU232" s="276" t="s">
        <v>92</v>
      </c>
      <c r="AY232" s="18" t="s">
        <v>183</v>
      </c>
      <c r="BE232" s="161">
        <f>IF(N232="základná",J232,0)</f>
        <v>0</v>
      </c>
      <c r="BF232" s="161">
        <f>IF(N232="znížená",J232,0)</f>
        <v>0</v>
      </c>
      <c r="BG232" s="161">
        <f>IF(N232="zákl. prenesená",J232,0)</f>
        <v>0</v>
      </c>
      <c r="BH232" s="161">
        <f>IF(N232="zníž. prenesená",J232,0)</f>
        <v>0</v>
      </c>
      <c r="BI232" s="161">
        <f>IF(N232="nulová",J232,0)</f>
        <v>0</v>
      </c>
      <c r="BJ232" s="18" t="s">
        <v>92</v>
      </c>
      <c r="BK232" s="161">
        <f>ROUND(I232*H232,2)</f>
        <v>0</v>
      </c>
      <c r="BL232" s="18" t="s">
        <v>273</v>
      </c>
      <c r="BM232" s="276" t="s">
        <v>365</v>
      </c>
    </row>
    <row r="233" s="2" customFormat="1">
      <c r="A233" s="41"/>
      <c r="B233" s="42"/>
      <c r="C233" s="43"/>
      <c r="D233" s="277" t="s">
        <v>192</v>
      </c>
      <c r="E233" s="43"/>
      <c r="F233" s="278" t="s">
        <v>366</v>
      </c>
      <c r="G233" s="43"/>
      <c r="H233" s="43"/>
      <c r="I233" s="234"/>
      <c r="J233" s="43"/>
      <c r="K233" s="43"/>
      <c r="L233" s="44"/>
      <c r="M233" s="279"/>
      <c r="N233" s="280"/>
      <c r="O233" s="100"/>
      <c r="P233" s="100"/>
      <c r="Q233" s="100"/>
      <c r="R233" s="100"/>
      <c r="S233" s="100"/>
      <c r="T233" s="101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18" t="s">
        <v>192</v>
      </c>
      <c r="AU233" s="18" t="s">
        <v>92</v>
      </c>
    </row>
    <row r="234" s="13" customFormat="1">
      <c r="A234" s="13"/>
      <c r="B234" s="281"/>
      <c r="C234" s="282"/>
      <c r="D234" s="277" t="s">
        <v>194</v>
      </c>
      <c r="E234" s="283" t="s">
        <v>1</v>
      </c>
      <c r="F234" s="284" t="s">
        <v>367</v>
      </c>
      <c r="G234" s="282"/>
      <c r="H234" s="285">
        <v>12.845000000000001</v>
      </c>
      <c r="I234" s="286"/>
      <c r="J234" s="282"/>
      <c r="K234" s="282"/>
      <c r="L234" s="287"/>
      <c r="M234" s="288"/>
      <c r="N234" s="289"/>
      <c r="O234" s="289"/>
      <c r="P234" s="289"/>
      <c r="Q234" s="289"/>
      <c r="R234" s="289"/>
      <c r="S234" s="289"/>
      <c r="T234" s="29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91" t="s">
        <v>194</v>
      </c>
      <c r="AU234" s="291" t="s">
        <v>92</v>
      </c>
      <c r="AV234" s="13" t="s">
        <v>92</v>
      </c>
      <c r="AW234" s="13" t="s">
        <v>33</v>
      </c>
      <c r="AX234" s="13" t="s">
        <v>87</v>
      </c>
      <c r="AY234" s="291" t="s">
        <v>183</v>
      </c>
    </row>
    <row r="235" s="12" customFormat="1" ht="22.8" customHeight="1">
      <c r="A235" s="12"/>
      <c r="B235" s="249"/>
      <c r="C235" s="250"/>
      <c r="D235" s="251" t="s">
        <v>79</v>
      </c>
      <c r="E235" s="262" t="s">
        <v>368</v>
      </c>
      <c r="F235" s="262" t="s">
        <v>369</v>
      </c>
      <c r="G235" s="250"/>
      <c r="H235" s="250"/>
      <c r="I235" s="253"/>
      <c r="J235" s="263">
        <f>BK235</f>
        <v>0</v>
      </c>
      <c r="K235" s="250"/>
      <c r="L235" s="254"/>
      <c r="M235" s="255"/>
      <c r="N235" s="256"/>
      <c r="O235" s="256"/>
      <c r="P235" s="257">
        <f>SUM(P236:P249)</f>
        <v>0</v>
      </c>
      <c r="Q235" s="256"/>
      <c r="R235" s="257">
        <f>SUM(R236:R249)</f>
        <v>0.028650000000000002</v>
      </c>
      <c r="S235" s="256"/>
      <c r="T235" s="258">
        <f>SUM(T236:T249)</f>
        <v>0.79989600000000005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59" t="s">
        <v>92</v>
      </c>
      <c r="AT235" s="260" t="s">
        <v>79</v>
      </c>
      <c r="AU235" s="260" t="s">
        <v>87</v>
      </c>
      <c r="AY235" s="259" t="s">
        <v>183</v>
      </c>
      <c r="BK235" s="261">
        <f>SUM(BK236:BK249)</f>
        <v>0</v>
      </c>
    </row>
    <row r="236" s="2" customFormat="1" ht="16.5" customHeight="1">
      <c r="A236" s="41"/>
      <c r="B236" s="42"/>
      <c r="C236" s="264" t="s">
        <v>370</v>
      </c>
      <c r="D236" s="264" t="s">
        <v>186</v>
      </c>
      <c r="E236" s="265" t="s">
        <v>371</v>
      </c>
      <c r="F236" s="266" t="s">
        <v>372</v>
      </c>
      <c r="G236" s="267" t="s">
        <v>350</v>
      </c>
      <c r="H236" s="268">
        <v>1</v>
      </c>
      <c r="I236" s="269"/>
      <c r="J236" s="270">
        <f>ROUND(I236*H236,2)</f>
        <v>0</v>
      </c>
      <c r="K236" s="271"/>
      <c r="L236" s="44"/>
      <c r="M236" s="272" t="s">
        <v>1</v>
      </c>
      <c r="N236" s="273" t="s">
        <v>46</v>
      </c>
      <c r="O236" s="100"/>
      <c r="P236" s="274">
        <f>O236*H236</f>
        <v>0</v>
      </c>
      <c r="Q236" s="274">
        <v>0.0080000000000000002</v>
      </c>
      <c r="R236" s="274">
        <f>Q236*H236</f>
        <v>0.0080000000000000002</v>
      </c>
      <c r="S236" s="274">
        <v>0.16</v>
      </c>
      <c r="T236" s="275">
        <f>S236*H236</f>
        <v>0.16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76" t="s">
        <v>273</v>
      </c>
      <c r="AT236" s="276" t="s">
        <v>186</v>
      </c>
      <c r="AU236" s="276" t="s">
        <v>92</v>
      </c>
      <c r="AY236" s="18" t="s">
        <v>183</v>
      </c>
      <c r="BE236" s="161">
        <f>IF(N236="základná",J236,0)</f>
        <v>0</v>
      </c>
      <c r="BF236" s="161">
        <f>IF(N236="znížená",J236,0)</f>
        <v>0</v>
      </c>
      <c r="BG236" s="161">
        <f>IF(N236="zákl. prenesená",J236,0)</f>
        <v>0</v>
      </c>
      <c r="BH236" s="161">
        <f>IF(N236="zníž. prenesená",J236,0)</f>
        <v>0</v>
      </c>
      <c r="BI236" s="161">
        <f>IF(N236="nulová",J236,0)</f>
        <v>0</v>
      </c>
      <c r="BJ236" s="18" t="s">
        <v>92</v>
      </c>
      <c r="BK236" s="161">
        <f>ROUND(I236*H236,2)</f>
        <v>0</v>
      </c>
      <c r="BL236" s="18" t="s">
        <v>273</v>
      </c>
      <c r="BM236" s="276" t="s">
        <v>373</v>
      </c>
    </row>
    <row r="237" s="2" customFormat="1">
      <c r="A237" s="41"/>
      <c r="B237" s="42"/>
      <c r="C237" s="43"/>
      <c r="D237" s="277" t="s">
        <v>192</v>
      </c>
      <c r="E237" s="43"/>
      <c r="F237" s="278" t="s">
        <v>374</v>
      </c>
      <c r="G237" s="43"/>
      <c r="H237" s="43"/>
      <c r="I237" s="234"/>
      <c r="J237" s="43"/>
      <c r="K237" s="43"/>
      <c r="L237" s="44"/>
      <c r="M237" s="279"/>
      <c r="N237" s="280"/>
      <c r="O237" s="100"/>
      <c r="P237" s="100"/>
      <c r="Q237" s="100"/>
      <c r="R237" s="100"/>
      <c r="S237" s="100"/>
      <c r="T237" s="101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18" t="s">
        <v>192</v>
      </c>
      <c r="AU237" s="18" t="s">
        <v>92</v>
      </c>
    </row>
    <row r="238" s="2" customFormat="1" ht="16.5" customHeight="1">
      <c r="A238" s="41"/>
      <c r="B238" s="42"/>
      <c r="C238" s="264" t="s">
        <v>375</v>
      </c>
      <c r="D238" s="264" t="s">
        <v>186</v>
      </c>
      <c r="E238" s="265" t="s">
        <v>376</v>
      </c>
      <c r="F238" s="266" t="s">
        <v>377</v>
      </c>
      <c r="G238" s="267" t="s">
        <v>350</v>
      </c>
      <c r="H238" s="268">
        <v>1</v>
      </c>
      <c r="I238" s="269"/>
      <c r="J238" s="270">
        <f>ROUND(I238*H238,2)</f>
        <v>0</v>
      </c>
      <c r="K238" s="271"/>
      <c r="L238" s="44"/>
      <c r="M238" s="272" t="s">
        <v>1</v>
      </c>
      <c r="N238" s="273" t="s">
        <v>46</v>
      </c>
      <c r="O238" s="100"/>
      <c r="P238" s="274">
        <f>O238*H238</f>
        <v>0</v>
      </c>
      <c r="Q238" s="274">
        <v>0.0025000000000000001</v>
      </c>
      <c r="R238" s="274">
        <f>Q238*H238</f>
        <v>0.0025000000000000001</v>
      </c>
      <c r="S238" s="274">
        <v>0.050000000000000003</v>
      </c>
      <c r="T238" s="275">
        <f>S238*H238</f>
        <v>0.050000000000000003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76" t="s">
        <v>273</v>
      </c>
      <c r="AT238" s="276" t="s">
        <v>186</v>
      </c>
      <c r="AU238" s="276" t="s">
        <v>92</v>
      </c>
      <c r="AY238" s="18" t="s">
        <v>183</v>
      </c>
      <c r="BE238" s="161">
        <f>IF(N238="základná",J238,0)</f>
        <v>0</v>
      </c>
      <c r="BF238" s="161">
        <f>IF(N238="znížená",J238,0)</f>
        <v>0</v>
      </c>
      <c r="BG238" s="161">
        <f>IF(N238="zákl. prenesená",J238,0)</f>
        <v>0</v>
      </c>
      <c r="BH238" s="161">
        <f>IF(N238="zníž. prenesená",J238,0)</f>
        <v>0</v>
      </c>
      <c r="BI238" s="161">
        <f>IF(N238="nulová",J238,0)</f>
        <v>0</v>
      </c>
      <c r="BJ238" s="18" t="s">
        <v>92</v>
      </c>
      <c r="BK238" s="161">
        <f>ROUND(I238*H238,2)</f>
        <v>0</v>
      </c>
      <c r="BL238" s="18" t="s">
        <v>273</v>
      </c>
      <c r="BM238" s="276" t="s">
        <v>378</v>
      </c>
    </row>
    <row r="239" s="2" customFormat="1">
      <c r="A239" s="41"/>
      <c r="B239" s="42"/>
      <c r="C239" s="43"/>
      <c r="D239" s="277" t="s">
        <v>192</v>
      </c>
      <c r="E239" s="43"/>
      <c r="F239" s="278" t="s">
        <v>379</v>
      </c>
      <c r="G239" s="43"/>
      <c r="H239" s="43"/>
      <c r="I239" s="234"/>
      <c r="J239" s="43"/>
      <c r="K239" s="43"/>
      <c r="L239" s="44"/>
      <c r="M239" s="279"/>
      <c r="N239" s="280"/>
      <c r="O239" s="100"/>
      <c r="P239" s="100"/>
      <c r="Q239" s="100"/>
      <c r="R239" s="100"/>
      <c r="S239" s="100"/>
      <c r="T239" s="101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18" t="s">
        <v>192</v>
      </c>
      <c r="AU239" s="18" t="s">
        <v>92</v>
      </c>
    </row>
    <row r="240" s="2" customFormat="1" ht="21.75" customHeight="1">
      <c r="A240" s="41"/>
      <c r="B240" s="42"/>
      <c r="C240" s="264" t="s">
        <v>380</v>
      </c>
      <c r="D240" s="264" t="s">
        <v>186</v>
      </c>
      <c r="E240" s="265" t="s">
        <v>381</v>
      </c>
      <c r="F240" s="266" t="s">
        <v>382</v>
      </c>
      <c r="G240" s="267" t="s">
        <v>350</v>
      </c>
      <c r="H240" s="268">
        <v>1</v>
      </c>
      <c r="I240" s="269"/>
      <c r="J240" s="270">
        <f>ROUND(I240*H240,2)</f>
        <v>0</v>
      </c>
      <c r="K240" s="271"/>
      <c r="L240" s="44"/>
      <c r="M240" s="272" t="s">
        <v>1</v>
      </c>
      <c r="N240" s="273" t="s">
        <v>46</v>
      </c>
      <c r="O240" s="100"/>
      <c r="P240" s="274">
        <f>O240*H240</f>
        <v>0</v>
      </c>
      <c r="Q240" s="274">
        <v>0.014999999999999999</v>
      </c>
      <c r="R240" s="274">
        <f>Q240*H240</f>
        <v>0.014999999999999999</v>
      </c>
      <c r="S240" s="274">
        <v>0.29999999999999999</v>
      </c>
      <c r="T240" s="275">
        <f>S240*H240</f>
        <v>0.29999999999999999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76" t="s">
        <v>273</v>
      </c>
      <c r="AT240" s="276" t="s">
        <v>186</v>
      </c>
      <c r="AU240" s="276" t="s">
        <v>92</v>
      </c>
      <c r="AY240" s="18" t="s">
        <v>183</v>
      </c>
      <c r="BE240" s="161">
        <f>IF(N240="základná",J240,0)</f>
        <v>0</v>
      </c>
      <c r="BF240" s="161">
        <f>IF(N240="znížená",J240,0)</f>
        <v>0</v>
      </c>
      <c r="BG240" s="161">
        <f>IF(N240="zákl. prenesená",J240,0)</f>
        <v>0</v>
      </c>
      <c r="BH240" s="161">
        <f>IF(N240="zníž. prenesená",J240,0)</f>
        <v>0</v>
      </c>
      <c r="BI240" s="161">
        <f>IF(N240="nulová",J240,0)</f>
        <v>0</v>
      </c>
      <c r="BJ240" s="18" t="s">
        <v>92</v>
      </c>
      <c r="BK240" s="161">
        <f>ROUND(I240*H240,2)</f>
        <v>0</v>
      </c>
      <c r="BL240" s="18" t="s">
        <v>273</v>
      </c>
      <c r="BM240" s="276" t="s">
        <v>383</v>
      </c>
    </row>
    <row r="241" s="2" customFormat="1">
      <c r="A241" s="41"/>
      <c r="B241" s="42"/>
      <c r="C241" s="43"/>
      <c r="D241" s="277" t="s">
        <v>192</v>
      </c>
      <c r="E241" s="43"/>
      <c r="F241" s="278" t="s">
        <v>384</v>
      </c>
      <c r="G241" s="43"/>
      <c r="H241" s="43"/>
      <c r="I241" s="234"/>
      <c r="J241" s="43"/>
      <c r="K241" s="43"/>
      <c r="L241" s="44"/>
      <c r="M241" s="279"/>
      <c r="N241" s="280"/>
      <c r="O241" s="100"/>
      <c r="P241" s="100"/>
      <c r="Q241" s="100"/>
      <c r="R241" s="100"/>
      <c r="S241" s="100"/>
      <c r="T241" s="101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18" t="s">
        <v>192</v>
      </c>
      <c r="AU241" s="18" t="s">
        <v>92</v>
      </c>
    </row>
    <row r="242" s="2" customFormat="1" ht="16.5" customHeight="1">
      <c r="A242" s="41"/>
      <c r="B242" s="42"/>
      <c r="C242" s="264" t="s">
        <v>385</v>
      </c>
      <c r="D242" s="264" t="s">
        <v>186</v>
      </c>
      <c r="E242" s="265" t="s">
        <v>386</v>
      </c>
      <c r="F242" s="266" t="s">
        <v>387</v>
      </c>
      <c r="G242" s="267" t="s">
        <v>227</v>
      </c>
      <c r="H242" s="268">
        <v>1</v>
      </c>
      <c r="I242" s="269"/>
      <c r="J242" s="270">
        <f>ROUND(I242*H242,2)</f>
        <v>0</v>
      </c>
      <c r="K242" s="271"/>
      <c r="L242" s="44"/>
      <c r="M242" s="272" t="s">
        <v>1</v>
      </c>
      <c r="N242" s="273" t="s">
        <v>46</v>
      </c>
      <c r="O242" s="100"/>
      <c r="P242" s="274">
        <f>O242*H242</f>
        <v>0</v>
      </c>
      <c r="Q242" s="274">
        <v>0.00014999999999999999</v>
      </c>
      <c r="R242" s="274">
        <f>Q242*H242</f>
        <v>0.00014999999999999999</v>
      </c>
      <c r="S242" s="274">
        <v>0.0030000000000000001</v>
      </c>
      <c r="T242" s="275">
        <f>S242*H242</f>
        <v>0.0030000000000000001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76" t="s">
        <v>273</v>
      </c>
      <c r="AT242" s="276" t="s">
        <v>186</v>
      </c>
      <c r="AU242" s="276" t="s">
        <v>92</v>
      </c>
      <c r="AY242" s="18" t="s">
        <v>183</v>
      </c>
      <c r="BE242" s="161">
        <f>IF(N242="základná",J242,0)</f>
        <v>0</v>
      </c>
      <c r="BF242" s="161">
        <f>IF(N242="znížená",J242,0)</f>
        <v>0</v>
      </c>
      <c r="BG242" s="161">
        <f>IF(N242="zákl. prenesená",J242,0)</f>
        <v>0</v>
      </c>
      <c r="BH242" s="161">
        <f>IF(N242="zníž. prenesená",J242,0)</f>
        <v>0</v>
      </c>
      <c r="BI242" s="161">
        <f>IF(N242="nulová",J242,0)</f>
        <v>0</v>
      </c>
      <c r="BJ242" s="18" t="s">
        <v>92</v>
      </c>
      <c r="BK242" s="161">
        <f>ROUND(I242*H242,2)</f>
        <v>0</v>
      </c>
      <c r="BL242" s="18" t="s">
        <v>273</v>
      </c>
      <c r="BM242" s="276" t="s">
        <v>388</v>
      </c>
    </row>
    <row r="243" s="2" customFormat="1">
      <c r="A243" s="41"/>
      <c r="B243" s="42"/>
      <c r="C243" s="43"/>
      <c r="D243" s="277" t="s">
        <v>192</v>
      </c>
      <c r="E243" s="43"/>
      <c r="F243" s="278" t="s">
        <v>389</v>
      </c>
      <c r="G243" s="43"/>
      <c r="H243" s="43"/>
      <c r="I243" s="234"/>
      <c r="J243" s="43"/>
      <c r="K243" s="43"/>
      <c r="L243" s="44"/>
      <c r="M243" s="279"/>
      <c r="N243" s="280"/>
      <c r="O243" s="100"/>
      <c r="P243" s="100"/>
      <c r="Q243" s="100"/>
      <c r="R243" s="100"/>
      <c r="S243" s="100"/>
      <c r="T243" s="101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18" t="s">
        <v>192</v>
      </c>
      <c r="AU243" s="18" t="s">
        <v>92</v>
      </c>
    </row>
    <row r="244" s="2" customFormat="1" ht="24.15" customHeight="1">
      <c r="A244" s="41"/>
      <c r="B244" s="42"/>
      <c r="C244" s="264" t="s">
        <v>390</v>
      </c>
      <c r="D244" s="264" t="s">
        <v>186</v>
      </c>
      <c r="E244" s="265" t="s">
        <v>391</v>
      </c>
      <c r="F244" s="266" t="s">
        <v>392</v>
      </c>
      <c r="G244" s="267" t="s">
        <v>350</v>
      </c>
      <c r="H244" s="268">
        <v>1</v>
      </c>
      <c r="I244" s="269"/>
      <c r="J244" s="270">
        <f>ROUND(I244*H244,2)</f>
        <v>0</v>
      </c>
      <c r="K244" s="271"/>
      <c r="L244" s="44"/>
      <c r="M244" s="272" t="s">
        <v>1</v>
      </c>
      <c r="N244" s="273" t="s">
        <v>46</v>
      </c>
      <c r="O244" s="100"/>
      <c r="P244" s="274">
        <f>O244*H244</f>
        <v>0</v>
      </c>
      <c r="Q244" s="274">
        <v>0.0030000000000000001</v>
      </c>
      <c r="R244" s="274">
        <f>Q244*H244</f>
        <v>0.0030000000000000001</v>
      </c>
      <c r="S244" s="274">
        <v>0.059999999999999998</v>
      </c>
      <c r="T244" s="275">
        <f>S244*H244</f>
        <v>0.059999999999999998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76" t="s">
        <v>273</v>
      </c>
      <c r="AT244" s="276" t="s">
        <v>186</v>
      </c>
      <c r="AU244" s="276" t="s">
        <v>92</v>
      </c>
      <c r="AY244" s="18" t="s">
        <v>183</v>
      </c>
      <c r="BE244" s="161">
        <f>IF(N244="základná",J244,0)</f>
        <v>0</v>
      </c>
      <c r="BF244" s="161">
        <f>IF(N244="znížená",J244,0)</f>
        <v>0</v>
      </c>
      <c r="BG244" s="161">
        <f>IF(N244="zákl. prenesená",J244,0)</f>
        <v>0</v>
      </c>
      <c r="BH244" s="161">
        <f>IF(N244="zníž. prenesená",J244,0)</f>
        <v>0</v>
      </c>
      <c r="BI244" s="161">
        <f>IF(N244="nulová",J244,0)</f>
        <v>0</v>
      </c>
      <c r="BJ244" s="18" t="s">
        <v>92</v>
      </c>
      <c r="BK244" s="161">
        <f>ROUND(I244*H244,2)</f>
        <v>0</v>
      </c>
      <c r="BL244" s="18" t="s">
        <v>273</v>
      </c>
      <c r="BM244" s="276" t="s">
        <v>393</v>
      </c>
    </row>
    <row r="245" s="2" customFormat="1">
      <c r="A245" s="41"/>
      <c r="B245" s="42"/>
      <c r="C245" s="43"/>
      <c r="D245" s="277" t="s">
        <v>192</v>
      </c>
      <c r="E245" s="43"/>
      <c r="F245" s="278" t="s">
        <v>394</v>
      </c>
      <c r="G245" s="43"/>
      <c r="H245" s="43"/>
      <c r="I245" s="234"/>
      <c r="J245" s="43"/>
      <c r="K245" s="43"/>
      <c r="L245" s="44"/>
      <c r="M245" s="279"/>
      <c r="N245" s="280"/>
      <c r="O245" s="100"/>
      <c r="P245" s="100"/>
      <c r="Q245" s="100"/>
      <c r="R245" s="100"/>
      <c r="S245" s="100"/>
      <c r="T245" s="101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18" t="s">
        <v>192</v>
      </c>
      <c r="AU245" s="18" t="s">
        <v>92</v>
      </c>
    </row>
    <row r="246" s="2" customFormat="1" ht="16.5" customHeight="1">
      <c r="A246" s="41"/>
      <c r="B246" s="42"/>
      <c r="C246" s="264" t="s">
        <v>395</v>
      </c>
      <c r="D246" s="264" t="s">
        <v>186</v>
      </c>
      <c r="E246" s="265" t="s">
        <v>396</v>
      </c>
      <c r="F246" s="266" t="s">
        <v>397</v>
      </c>
      <c r="G246" s="267" t="s">
        <v>189</v>
      </c>
      <c r="H246" s="268">
        <v>37.816000000000002</v>
      </c>
      <c r="I246" s="269"/>
      <c r="J246" s="270">
        <f>ROUND(I246*H246,2)</f>
        <v>0</v>
      </c>
      <c r="K246" s="271"/>
      <c r="L246" s="44"/>
      <c r="M246" s="272" t="s">
        <v>1</v>
      </c>
      <c r="N246" s="273" t="s">
        <v>46</v>
      </c>
      <c r="O246" s="100"/>
      <c r="P246" s="274">
        <f>O246*H246</f>
        <v>0</v>
      </c>
      <c r="Q246" s="274">
        <v>0</v>
      </c>
      <c r="R246" s="274">
        <f>Q246*H246</f>
        <v>0</v>
      </c>
      <c r="S246" s="274">
        <v>0.0040000000000000001</v>
      </c>
      <c r="T246" s="275">
        <f>S246*H246</f>
        <v>0.15126400000000001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76" t="s">
        <v>273</v>
      </c>
      <c r="AT246" s="276" t="s">
        <v>186</v>
      </c>
      <c r="AU246" s="276" t="s">
        <v>92</v>
      </c>
      <c r="AY246" s="18" t="s">
        <v>183</v>
      </c>
      <c r="BE246" s="161">
        <f>IF(N246="základná",J246,0)</f>
        <v>0</v>
      </c>
      <c r="BF246" s="161">
        <f>IF(N246="znížená",J246,0)</f>
        <v>0</v>
      </c>
      <c r="BG246" s="161">
        <f>IF(N246="zákl. prenesená",J246,0)</f>
        <v>0</v>
      </c>
      <c r="BH246" s="161">
        <f>IF(N246="zníž. prenesená",J246,0)</f>
        <v>0</v>
      </c>
      <c r="BI246" s="161">
        <f>IF(N246="nulová",J246,0)</f>
        <v>0</v>
      </c>
      <c r="BJ246" s="18" t="s">
        <v>92</v>
      </c>
      <c r="BK246" s="161">
        <f>ROUND(I246*H246,2)</f>
        <v>0</v>
      </c>
      <c r="BL246" s="18" t="s">
        <v>273</v>
      </c>
      <c r="BM246" s="276" t="s">
        <v>398</v>
      </c>
    </row>
    <row r="247" s="2" customFormat="1">
      <c r="A247" s="41"/>
      <c r="B247" s="42"/>
      <c r="C247" s="43"/>
      <c r="D247" s="277" t="s">
        <v>192</v>
      </c>
      <c r="E247" s="43"/>
      <c r="F247" s="278" t="s">
        <v>399</v>
      </c>
      <c r="G247" s="43"/>
      <c r="H247" s="43"/>
      <c r="I247" s="234"/>
      <c r="J247" s="43"/>
      <c r="K247" s="43"/>
      <c r="L247" s="44"/>
      <c r="M247" s="279"/>
      <c r="N247" s="280"/>
      <c r="O247" s="100"/>
      <c r="P247" s="100"/>
      <c r="Q247" s="100"/>
      <c r="R247" s="100"/>
      <c r="S247" s="100"/>
      <c r="T247" s="101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18" t="s">
        <v>192</v>
      </c>
      <c r="AU247" s="18" t="s">
        <v>92</v>
      </c>
    </row>
    <row r="248" s="13" customFormat="1">
      <c r="A248" s="13"/>
      <c r="B248" s="281"/>
      <c r="C248" s="282"/>
      <c r="D248" s="277" t="s">
        <v>194</v>
      </c>
      <c r="E248" s="283" t="s">
        <v>1</v>
      </c>
      <c r="F248" s="284" t="s">
        <v>400</v>
      </c>
      <c r="G248" s="282"/>
      <c r="H248" s="285">
        <v>37.816000000000002</v>
      </c>
      <c r="I248" s="286"/>
      <c r="J248" s="282"/>
      <c r="K248" s="282"/>
      <c r="L248" s="287"/>
      <c r="M248" s="288"/>
      <c r="N248" s="289"/>
      <c r="O248" s="289"/>
      <c r="P248" s="289"/>
      <c r="Q248" s="289"/>
      <c r="R248" s="289"/>
      <c r="S248" s="289"/>
      <c r="T248" s="29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91" t="s">
        <v>194</v>
      </c>
      <c r="AU248" s="291" t="s">
        <v>92</v>
      </c>
      <c r="AV248" s="13" t="s">
        <v>92</v>
      </c>
      <c r="AW248" s="13" t="s">
        <v>33</v>
      </c>
      <c r="AX248" s="13" t="s">
        <v>87</v>
      </c>
      <c r="AY248" s="291" t="s">
        <v>183</v>
      </c>
    </row>
    <row r="249" s="2" customFormat="1" ht="16.5" customHeight="1">
      <c r="A249" s="41"/>
      <c r="B249" s="42"/>
      <c r="C249" s="264" t="s">
        <v>401</v>
      </c>
      <c r="D249" s="264" t="s">
        <v>186</v>
      </c>
      <c r="E249" s="265" t="s">
        <v>402</v>
      </c>
      <c r="F249" s="266" t="s">
        <v>403</v>
      </c>
      <c r="G249" s="267" t="s">
        <v>189</v>
      </c>
      <c r="H249" s="268">
        <v>37.816000000000002</v>
      </c>
      <c r="I249" s="269"/>
      <c r="J249" s="270">
        <f>ROUND(I249*H249,2)</f>
        <v>0</v>
      </c>
      <c r="K249" s="271"/>
      <c r="L249" s="44"/>
      <c r="M249" s="272" t="s">
        <v>1</v>
      </c>
      <c r="N249" s="273" t="s">
        <v>46</v>
      </c>
      <c r="O249" s="100"/>
      <c r="P249" s="274">
        <f>O249*H249</f>
        <v>0</v>
      </c>
      <c r="Q249" s="274">
        <v>0</v>
      </c>
      <c r="R249" s="274">
        <f>Q249*H249</f>
        <v>0</v>
      </c>
      <c r="S249" s="274">
        <v>0.002</v>
      </c>
      <c r="T249" s="275">
        <f>S249*H249</f>
        <v>0.075632000000000005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76" t="s">
        <v>273</v>
      </c>
      <c r="AT249" s="276" t="s">
        <v>186</v>
      </c>
      <c r="AU249" s="276" t="s">
        <v>92</v>
      </c>
      <c r="AY249" s="18" t="s">
        <v>183</v>
      </c>
      <c r="BE249" s="161">
        <f>IF(N249="základná",J249,0)</f>
        <v>0</v>
      </c>
      <c r="BF249" s="161">
        <f>IF(N249="znížená",J249,0)</f>
        <v>0</v>
      </c>
      <c r="BG249" s="161">
        <f>IF(N249="zákl. prenesená",J249,0)</f>
        <v>0</v>
      </c>
      <c r="BH249" s="161">
        <f>IF(N249="zníž. prenesená",J249,0)</f>
        <v>0</v>
      </c>
      <c r="BI249" s="161">
        <f>IF(N249="nulová",J249,0)</f>
        <v>0</v>
      </c>
      <c r="BJ249" s="18" t="s">
        <v>92</v>
      </c>
      <c r="BK249" s="161">
        <f>ROUND(I249*H249,2)</f>
        <v>0</v>
      </c>
      <c r="BL249" s="18" t="s">
        <v>273</v>
      </c>
      <c r="BM249" s="276" t="s">
        <v>404</v>
      </c>
    </row>
    <row r="250" s="12" customFormat="1" ht="22.8" customHeight="1">
      <c r="A250" s="12"/>
      <c r="B250" s="249"/>
      <c r="C250" s="250"/>
      <c r="D250" s="251" t="s">
        <v>79</v>
      </c>
      <c r="E250" s="262" t="s">
        <v>405</v>
      </c>
      <c r="F250" s="262" t="s">
        <v>406</v>
      </c>
      <c r="G250" s="250"/>
      <c r="H250" s="250"/>
      <c r="I250" s="253"/>
      <c r="J250" s="263">
        <f>BK250</f>
        <v>0</v>
      </c>
      <c r="K250" s="250"/>
      <c r="L250" s="254"/>
      <c r="M250" s="255"/>
      <c r="N250" s="256"/>
      <c r="O250" s="256"/>
      <c r="P250" s="257">
        <f>SUM(P251:P256)</f>
        <v>0</v>
      </c>
      <c r="Q250" s="256"/>
      <c r="R250" s="257">
        <f>SUM(R251:R256)</f>
        <v>0</v>
      </c>
      <c r="S250" s="256"/>
      <c r="T250" s="258">
        <f>SUM(T251:T256)</f>
        <v>0.40507599999999999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59" t="s">
        <v>92</v>
      </c>
      <c r="AT250" s="260" t="s">
        <v>79</v>
      </c>
      <c r="AU250" s="260" t="s">
        <v>87</v>
      </c>
      <c r="AY250" s="259" t="s">
        <v>183</v>
      </c>
      <c r="BK250" s="261">
        <f>SUM(BK251:BK256)</f>
        <v>0</v>
      </c>
    </row>
    <row r="251" s="2" customFormat="1" ht="16.5" customHeight="1">
      <c r="A251" s="41"/>
      <c r="B251" s="42"/>
      <c r="C251" s="264" t="s">
        <v>407</v>
      </c>
      <c r="D251" s="264" t="s">
        <v>186</v>
      </c>
      <c r="E251" s="265" t="s">
        <v>408</v>
      </c>
      <c r="F251" s="266" t="s">
        <v>409</v>
      </c>
      <c r="G251" s="267" t="s">
        <v>281</v>
      </c>
      <c r="H251" s="268">
        <v>182.15000000000001</v>
      </c>
      <c r="I251" s="269"/>
      <c r="J251" s="270">
        <f>ROUND(I251*H251,2)</f>
        <v>0</v>
      </c>
      <c r="K251" s="271"/>
      <c r="L251" s="44"/>
      <c r="M251" s="272" t="s">
        <v>1</v>
      </c>
      <c r="N251" s="273" t="s">
        <v>46</v>
      </c>
      <c r="O251" s="100"/>
      <c r="P251" s="274">
        <f>O251*H251</f>
        <v>0</v>
      </c>
      <c r="Q251" s="274">
        <v>0</v>
      </c>
      <c r="R251" s="274">
        <f>Q251*H251</f>
        <v>0</v>
      </c>
      <c r="S251" s="274">
        <v>0.001</v>
      </c>
      <c r="T251" s="275">
        <f>S251*H251</f>
        <v>0.18215000000000001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76" t="s">
        <v>273</v>
      </c>
      <c r="AT251" s="276" t="s">
        <v>186</v>
      </c>
      <c r="AU251" s="276" t="s">
        <v>92</v>
      </c>
      <c r="AY251" s="18" t="s">
        <v>183</v>
      </c>
      <c r="BE251" s="161">
        <f>IF(N251="základná",J251,0)</f>
        <v>0</v>
      </c>
      <c r="BF251" s="161">
        <f>IF(N251="znížená",J251,0)</f>
        <v>0</v>
      </c>
      <c r="BG251" s="161">
        <f>IF(N251="zákl. prenesená",J251,0)</f>
        <v>0</v>
      </c>
      <c r="BH251" s="161">
        <f>IF(N251="zníž. prenesená",J251,0)</f>
        <v>0</v>
      </c>
      <c r="BI251" s="161">
        <f>IF(N251="nulová",J251,0)</f>
        <v>0</v>
      </c>
      <c r="BJ251" s="18" t="s">
        <v>92</v>
      </c>
      <c r="BK251" s="161">
        <f>ROUND(I251*H251,2)</f>
        <v>0</v>
      </c>
      <c r="BL251" s="18" t="s">
        <v>273</v>
      </c>
      <c r="BM251" s="276" t="s">
        <v>410</v>
      </c>
    </row>
    <row r="252" s="2" customFormat="1">
      <c r="A252" s="41"/>
      <c r="B252" s="42"/>
      <c r="C252" s="43"/>
      <c r="D252" s="277" t="s">
        <v>192</v>
      </c>
      <c r="E252" s="43"/>
      <c r="F252" s="278" t="s">
        <v>411</v>
      </c>
      <c r="G252" s="43"/>
      <c r="H252" s="43"/>
      <c r="I252" s="234"/>
      <c r="J252" s="43"/>
      <c r="K252" s="43"/>
      <c r="L252" s="44"/>
      <c r="M252" s="279"/>
      <c r="N252" s="280"/>
      <c r="O252" s="100"/>
      <c r="P252" s="100"/>
      <c r="Q252" s="100"/>
      <c r="R252" s="100"/>
      <c r="S252" s="100"/>
      <c r="T252" s="101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18" t="s">
        <v>192</v>
      </c>
      <c r="AU252" s="18" t="s">
        <v>92</v>
      </c>
    </row>
    <row r="253" s="13" customFormat="1">
      <c r="A253" s="13"/>
      <c r="B253" s="281"/>
      <c r="C253" s="282"/>
      <c r="D253" s="277" t="s">
        <v>194</v>
      </c>
      <c r="E253" s="283" t="s">
        <v>1</v>
      </c>
      <c r="F253" s="284" t="s">
        <v>412</v>
      </c>
      <c r="G253" s="282"/>
      <c r="H253" s="285">
        <v>182.15000000000001</v>
      </c>
      <c r="I253" s="286"/>
      <c r="J253" s="282"/>
      <c r="K253" s="282"/>
      <c r="L253" s="287"/>
      <c r="M253" s="288"/>
      <c r="N253" s="289"/>
      <c r="O253" s="289"/>
      <c r="P253" s="289"/>
      <c r="Q253" s="289"/>
      <c r="R253" s="289"/>
      <c r="S253" s="289"/>
      <c r="T253" s="29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91" t="s">
        <v>194</v>
      </c>
      <c r="AU253" s="291" t="s">
        <v>92</v>
      </c>
      <c r="AV253" s="13" t="s">
        <v>92</v>
      </c>
      <c r="AW253" s="13" t="s">
        <v>33</v>
      </c>
      <c r="AX253" s="13" t="s">
        <v>87</v>
      </c>
      <c r="AY253" s="291" t="s">
        <v>183</v>
      </c>
    </row>
    <row r="254" s="2" customFormat="1" ht="24.15" customHeight="1">
      <c r="A254" s="41"/>
      <c r="B254" s="42"/>
      <c r="C254" s="264" t="s">
        <v>413</v>
      </c>
      <c r="D254" s="264" t="s">
        <v>186</v>
      </c>
      <c r="E254" s="265" t="s">
        <v>414</v>
      </c>
      <c r="F254" s="266" t="s">
        <v>415</v>
      </c>
      <c r="G254" s="267" t="s">
        <v>189</v>
      </c>
      <c r="H254" s="268">
        <v>222.92599999999999</v>
      </c>
      <c r="I254" s="269"/>
      <c r="J254" s="270">
        <f>ROUND(I254*H254,2)</f>
        <v>0</v>
      </c>
      <c r="K254" s="271"/>
      <c r="L254" s="44"/>
      <c r="M254" s="272" t="s">
        <v>1</v>
      </c>
      <c r="N254" s="273" t="s">
        <v>46</v>
      </c>
      <c r="O254" s="100"/>
      <c r="P254" s="274">
        <f>O254*H254</f>
        <v>0</v>
      </c>
      <c r="Q254" s="274">
        <v>0</v>
      </c>
      <c r="R254" s="274">
        <f>Q254*H254</f>
        <v>0</v>
      </c>
      <c r="S254" s="274">
        <v>0.001</v>
      </c>
      <c r="T254" s="275">
        <f>S254*H254</f>
        <v>0.22292599999999999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76" t="s">
        <v>273</v>
      </c>
      <c r="AT254" s="276" t="s">
        <v>186</v>
      </c>
      <c r="AU254" s="276" t="s">
        <v>92</v>
      </c>
      <c r="AY254" s="18" t="s">
        <v>183</v>
      </c>
      <c r="BE254" s="161">
        <f>IF(N254="základná",J254,0)</f>
        <v>0</v>
      </c>
      <c r="BF254" s="161">
        <f>IF(N254="znížená",J254,0)</f>
        <v>0</v>
      </c>
      <c r="BG254" s="161">
        <f>IF(N254="zákl. prenesená",J254,0)</f>
        <v>0</v>
      </c>
      <c r="BH254" s="161">
        <f>IF(N254="zníž. prenesená",J254,0)</f>
        <v>0</v>
      </c>
      <c r="BI254" s="161">
        <f>IF(N254="nulová",J254,0)</f>
        <v>0</v>
      </c>
      <c r="BJ254" s="18" t="s">
        <v>92</v>
      </c>
      <c r="BK254" s="161">
        <f>ROUND(I254*H254,2)</f>
        <v>0</v>
      </c>
      <c r="BL254" s="18" t="s">
        <v>273</v>
      </c>
      <c r="BM254" s="276" t="s">
        <v>416</v>
      </c>
    </row>
    <row r="255" s="2" customFormat="1">
      <c r="A255" s="41"/>
      <c r="B255" s="42"/>
      <c r="C255" s="43"/>
      <c r="D255" s="277" t="s">
        <v>192</v>
      </c>
      <c r="E255" s="43"/>
      <c r="F255" s="278" t="s">
        <v>411</v>
      </c>
      <c r="G255" s="43"/>
      <c r="H255" s="43"/>
      <c r="I255" s="234"/>
      <c r="J255" s="43"/>
      <c r="K255" s="43"/>
      <c r="L255" s="44"/>
      <c r="M255" s="279"/>
      <c r="N255" s="280"/>
      <c r="O255" s="100"/>
      <c r="P255" s="100"/>
      <c r="Q255" s="100"/>
      <c r="R255" s="100"/>
      <c r="S255" s="100"/>
      <c r="T255" s="101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18" t="s">
        <v>192</v>
      </c>
      <c r="AU255" s="18" t="s">
        <v>92</v>
      </c>
    </row>
    <row r="256" s="13" customFormat="1">
      <c r="A256" s="13"/>
      <c r="B256" s="281"/>
      <c r="C256" s="282"/>
      <c r="D256" s="277" t="s">
        <v>194</v>
      </c>
      <c r="E256" s="283" t="s">
        <v>1</v>
      </c>
      <c r="F256" s="284" t="s">
        <v>206</v>
      </c>
      <c r="G256" s="282"/>
      <c r="H256" s="285">
        <v>222.92599999999999</v>
      </c>
      <c r="I256" s="286"/>
      <c r="J256" s="282"/>
      <c r="K256" s="282"/>
      <c r="L256" s="287"/>
      <c r="M256" s="288"/>
      <c r="N256" s="289"/>
      <c r="O256" s="289"/>
      <c r="P256" s="289"/>
      <c r="Q256" s="289"/>
      <c r="R256" s="289"/>
      <c r="S256" s="289"/>
      <c r="T256" s="29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91" t="s">
        <v>194</v>
      </c>
      <c r="AU256" s="291" t="s">
        <v>92</v>
      </c>
      <c r="AV256" s="13" t="s">
        <v>92</v>
      </c>
      <c r="AW256" s="13" t="s">
        <v>33</v>
      </c>
      <c r="AX256" s="13" t="s">
        <v>87</v>
      </c>
      <c r="AY256" s="291" t="s">
        <v>183</v>
      </c>
    </row>
    <row r="257" s="12" customFormat="1" ht="25.92" customHeight="1">
      <c r="A257" s="12"/>
      <c r="B257" s="249"/>
      <c r="C257" s="250"/>
      <c r="D257" s="251" t="s">
        <v>79</v>
      </c>
      <c r="E257" s="252" t="s">
        <v>417</v>
      </c>
      <c r="F257" s="252" t="s">
        <v>418</v>
      </c>
      <c r="G257" s="250"/>
      <c r="H257" s="250"/>
      <c r="I257" s="253"/>
      <c r="J257" s="228">
        <f>BK257</f>
        <v>0</v>
      </c>
      <c r="K257" s="250"/>
      <c r="L257" s="254"/>
      <c r="M257" s="255"/>
      <c r="N257" s="256"/>
      <c r="O257" s="256"/>
      <c r="P257" s="257">
        <f>SUM(P258:P259)</f>
        <v>0</v>
      </c>
      <c r="Q257" s="256"/>
      <c r="R257" s="257">
        <f>SUM(R258:R259)</f>
        <v>0</v>
      </c>
      <c r="S257" s="256"/>
      <c r="T257" s="258">
        <f>SUM(T258:T259)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59" t="s">
        <v>190</v>
      </c>
      <c r="AT257" s="260" t="s">
        <v>79</v>
      </c>
      <c r="AU257" s="260" t="s">
        <v>80</v>
      </c>
      <c r="AY257" s="259" t="s">
        <v>183</v>
      </c>
      <c r="BK257" s="261">
        <f>SUM(BK258:BK259)</f>
        <v>0</v>
      </c>
    </row>
    <row r="258" s="2" customFormat="1" ht="37.8" customHeight="1">
      <c r="A258" s="41"/>
      <c r="B258" s="42"/>
      <c r="C258" s="264" t="s">
        <v>419</v>
      </c>
      <c r="D258" s="264" t="s">
        <v>186</v>
      </c>
      <c r="E258" s="265" t="s">
        <v>420</v>
      </c>
      <c r="F258" s="266" t="s">
        <v>421</v>
      </c>
      <c r="G258" s="267" t="s">
        <v>422</v>
      </c>
      <c r="H258" s="268">
        <v>43.600000000000001</v>
      </c>
      <c r="I258" s="269"/>
      <c r="J258" s="270">
        <f>ROUND(I258*H258,2)</f>
        <v>0</v>
      </c>
      <c r="K258" s="271"/>
      <c r="L258" s="44"/>
      <c r="M258" s="272" t="s">
        <v>1</v>
      </c>
      <c r="N258" s="273" t="s">
        <v>46</v>
      </c>
      <c r="O258" s="100"/>
      <c r="P258" s="274">
        <f>O258*H258</f>
        <v>0</v>
      </c>
      <c r="Q258" s="274">
        <v>0</v>
      </c>
      <c r="R258" s="274">
        <f>Q258*H258</f>
        <v>0</v>
      </c>
      <c r="S258" s="274">
        <v>0</v>
      </c>
      <c r="T258" s="275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76" t="s">
        <v>423</v>
      </c>
      <c r="AT258" s="276" t="s">
        <v>186</v>
      </c>
      <c r="AU258" s="276" t="s">
        <v>87</v>
      </c>
      <c r="AY258" s="18" t="s">
        <v>183</v>
      </c>
      <c r="BE258" s="161">
        <f>IF(N258="základná",J258,0)</f>
        <v>0</v>
      </c>
      <c r="BF258" s="161">
        <f>IF(N258="znížená",J258,0)</f>
        <v>0</v>
      </c>
      <c r="BG258" s="161">
        <f>IF(N258="zákl. prenesená",J258,0)</f>
        <v>0</v>
      </c>
      <c r="BH258" s="161">
        <f>IF(N258="zníž. prenesená",J258,0)</f>
        <v>0</v>
      </c>
      <c r="BI258" s="161">
        <f>IF(N258="nulová",J258,0)</f>
        <v>0</v>
      </c>
      <c r="BJ258" s="18" t="s">
        <v>92</v>
      </c>
      <c r="BK258" s="161">
        <f>ROUND(I258*H258,2)</f>
        <v>0</v>
      </c>
      <c r="BL258" s="18" t="s">
        <v>423</v>
      </c>
      <c r="BM258" s="276" t="s">
        <v>424</v>
      </c>
    </row>
    <row r="259" s="13" customFormat="1">
      <c r="A259" s="13"/>
      <c r="B259" s="281"/>
      <c r="C259" s="282"/>
      <c r="D259" s="277" t="s">
        <v>194</v>
      </c>
      <c r="E259" s="282"/>
      <c r="F259" s="284" t="s">
        <v>425</v>
      </c>
      <c r="G259" s="282"/>
      <c r="H259" s="285">
        <v>43.600000000000001</v>
      </c>
      <c r="I259" s="286"/>
      <c r="J259" s="282"/>
      <c r="K259" s="282"/>
      <c r="L259" s="287"/>
      <c r="M259" s="288"/>
      <c r="N259" s="289"/>
      <c r="O259" s="289"/>
      <c r="P259" s="289"/>
      <c r="Q259" s="289"/>
      <c r="R259" s="289"/>
      <c r="S259" s="289"/>
      <c r="T259" s="29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91" t="s">
        <v>194</v>
      </c>
      <c r="AU259" s="291" t="s">
        <v>87</v>
      </c>
      <c r="AV259" s="13" t="s">
        <v>92</v>
      </c>
      <c r="AW259" s="13" t="s">
        <v>4</v>
      </c>
      <c r="AX259" s="13" t="s">
        <v>87</v>
      </c>
      <c r="AY259" s="291" t="s">
        <v>183</v>
      </c>
    </row>
    <row r="260" s="12" customFormat="1" ht="25.92" customHeight="1">
      <c r="A260" s="12"/>
      <c r="B260" s="249"/>
      <c r="C260" s="250"/>
      <c r="D260" s="251" t="s">
        <v>79</v>
      </c>
      <c r="E260" s="252" t="s">
        <v>162</v>
      </c>
      <c r="F260" s="252" t="s">
        <v>426</v>
      </c>
      <c r="G260" s="250"/>
      <c r="H260" s="250"/>
      <c r="I260" s="253"/>
      <c r="J260" s="228">
        <f>BK260</f>
        <v>0</v>
      </c>
      <c r="K260" s="250"/>
      <c r="L260" s="254"/>
      <c r="M260" s="255"/>
      <c r="N260" s="256"/>
      <c r="O260" s="256"/>
      <c r="P260" s="257">
        <f>P261</f>
        <v>0</v>
      </c>
      <c r="Q260" s="256"/>
      <c r="R260" s="257">
        <f>R261</f>
        <v>0</v>
      </c>
      <c r="S260" s="256"/>
      <c r="T260" s="258">
        <f>T261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59" t="s">
        <v>212</v>
      </c>
      <c r="AT260" s="260" t="s">
        <v>79</v>
      </c>
      <c r="AU260" s="260" t="s">
        <v>80</v>
      </c>
      <c r="AY260" s="259" t="s">
        <v>183</v>
      </c>
      <c r="BK260" s="261">
        <f>BK261</f>
        <v>0</v>
      </c>
    </row>
    <row r="261" s="2" customFormat="1" ht="24.15" customHeight="1">
      <c r="A261" s="41"/>
      <c r="B261" s="42"/>
      <c r="C261" s="264" t="s">
        <v>427</v>
      </c>
      <c r="D261" s="264" t="s">
        <v>186</v>
      </c>
      <c r="E261" s="265" t="s">
        <v>428</v>
      </c>
      <c r="F261" s="266" t="s">
        <v>429</v>
      </c>
      <c r="G261" s="267" t="s">
        <v>430</v>
      </c>
      <c r="H261" s="303"/>
      <c r="I261" s="269"/>
      <c r="J261" s="270">
        <f>ROUND(I261*H261,2)</f>
        <v>0</v>
      </c>
      <c r="K261" s="271"/>
      <c r="L261" s="44"/>
      <c r="M261" s="272" t="s">
        <v>1</v>
      </c>
      <c r="N261" s="273" t="s">
        <v>46</v>
      </c>
      <c r="O261" s="100"/>
      <c r="P261" s="274">
        <f>O261*H261</f>
        <v>0</v>
      </c>
      <c r="Q261" s="274">
        <v>0</v>
      </c>
      <c r="R261" s="274">
        <f>Q261*H261</f>
        <v>0</v>
      </c>
      <c r="S261" s="274">
        <v>0</v>
      </c>
      <c r="T261" s="275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76" t="s">
        <v>431</v>
      </c>
      <c r="AT261" s="276" t="s">
        <v>186</v>
      </c>
      <c r="AU261" s="276" t="s">
        <v>87</v>
      </c>
      <c r="AY261" s="18" t="s">
        <v>183</v>
      </c>
      <c r="BE261" s="161">
        <f>IF(N261="základná",J261,0)</f>
        <v>0</v>
      </c>
      <c r="BF261" s="161">
        <f>IF(N261="znížená",J261,0)</f>
        <v>0</v>
      </c>
      <c r="BG261" s="161">
        <f>IF(N261="zákl. prenesená",J261,0)</f>
        <v>0</v>
      </c>
      <c r="BH261" s="161">
        <f>IF(N261="zníž. prenesená",J261,0)</f>
        <v>0</v>
      </c>
      <c r="BI261" s="161">
        <f>IF(N261="nulová",J261,0)</f>
        <v>0</v>
      </c>
      <c r="BJ261" s="18" t="s">
        <v>92</v>
      </c>
      <c r="BK261" s="161">
        <f>ROUND(I261*H261,2)</f>
        <v>0</v>
      </c>
      <c r="BL261" s="18" t="s">
        <v>431</v>
      </c>
      <c r="BM261" s="276" t="s">
        <v>432</v>
      </c>
    </row>
    <row r="262" s="2" customFormat="1" ht="49.92" customHeight="1">
      <c r="A262" s="41"/>
      <c r="B262" s="42"/>
      <c r="C262" s="43"/>
      <c r="D262" s="43"/>
      <c r="E262" s="252" t="s">
        <v>433</v>
      </c>
      <c r="F262" s="252" t="s">
        <v>434</v>
      </c>
      <c r="G262" s="43"/>
      <c r="H262" s="43"/>
      <c r="I262" s="43"/>
      <c r="J262" s="228">
        <f>BK262</f>
        <v>0</v>
      </c>
      <c r="K262" s="43"/>
      <c r="L262" s="44"/>
      <c r="M262" s="279"/>
      <c r="N262" s="280"/>
      <c r="O262" s="100"/>
      <c r="P262" s="100"/>
      <c r="Q262" s="100"/>
      <c r="R262" s="100"/>
      <c r="S262" s="100"/>
      <c r="T262" s="101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18" t="s">
        <v>79</v>
      </c>
      <c r="AU262" s="18" t="s">
        <v>80</v>
      </c>
      <c r="AY262" s="18" t="s">
        <v>435</v>
      </c>
      <c r="BK262" s="161">
        <f>SUM(BK263:BK272)</f>
        <v>0</v>
      </c>
    </row>
    <row r="263" s="2" customFormat="1" ht="16.32" customHeight="1">
      <c r="A263" s="41"/>
      <c r="B263" s="42"/>
      <c r="C263" s="304" t="s">
        <v>1</v>
      </c>
      <c r="D263" s="304" t="s">
        <v>186</v>
      </c>
      <c r="E263" s="305" t="s">
        <v>1</v>
      </c>
      <c r="F263" s="306" t="s">
        <v>1</v>
      </c>
      <c r="G263" s="307" t="s">
        <v>1</v>
      </c>
      <c r="H263" s="308"/>
      <c r="I263" s="309"/>
      <c r="J263" s="310">
        <f>BK263</f>
        <v>0</v>
      </c>
      <c r="K263" s="271"/>
      <c r="L263" s="44"/>
      <c r="M263" s="311" t="s">
        <v>1</v>
      </c>
      <c r="N263" s="312" t="s">
        <v>46</v>
      </c>
      <c r="O263" s="100"/>
      <c r="P263" s="100"/>
      <c r="Q263" s="100"/>
      <c r="R263" s="100"/>
      <c r="S263" s="100"/>
      <c r="T263" s="101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18" t="s">
        <v>435</v>
      </c>
      <c r="AU263" s="18" t="s">
        <v>87</v>
      </c>
      <c r="AY263" s="18" t="s">
        <v>435</v>
      </c>
      <c r="BE263" s="161">
        <f>IF(N263="základná",J263,0)</f>
        <v>0</v>
      </c>
      <c r="BF263" s="161">
        <f>IF(N263="znížená",J263,0)</f>
        <v>0</v>
      </c>
      <c r="BG263" s="161">
        <f>IF(N263="zákl. prenesená",J263,0)</f>
        <v>0</v>
      </c>
      <c r="BH263" s="161">
        <f>IF(N263="zníž. prenesená",J263,0)</f>
        <v>0</v>
      </c>
      <c r="BI263" s="161">
        <f>IF(N263="nulová",J263,0)</f>
        <v>0</v>
      </c>
      <c r="BJ263" s="18" t="s">
        <v>92</v>
      </c>
      <c r="BK263" s="161">
        <f>I263*H263</f>
        <v>0</v>
      </c>
    </row>
    <row r="264" s="2" customFormat="1" ht="16.32" customHeight="1">
      <c r="A264" s="41"/>
      <c r="B264" s="42"/>
      <c r="C264" s="304" t="s">
        <v>1</v>
      </c>
      <c r="D264" s="304" t="s">
        <v>186</v>
      </c>
      <c r="E264" s="305" t="s">
        <v>1</v>
      </c>
      <c r="F264" s="306" t="s">
        <v>1</v>
      </c>
      <c r="G264" s="307" t="s">
        <v>1</v>
      </c>
      <c r="H264" s="308"/>
      <c r="I264" s="309"/>
      <c r="J264" s="310">
        <f>BK264</f>
        <v>0</v>
      </c>
      <c r="K264" s="271"/>
      <c r="L264" s="44"/>
      <c r="M264" s="311" t="s">
        <v>1</v>
      </c>
      <c r="N264" s="312" t="s">
        <v>46</v>
      </c>
      <c r="O264" s="100"/>
      <c r="P264" s="100"/>
      <c r="Q264" s="100"/>
      <c r="R264" s="100"/>
      <c r="S264" s="100"/>
      <c r="T264" s="101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18" t="s">
        <v>435</v>
      </c>
      <c r="AU264" s="18" t="s">
        <v>87</v>
      </c>
      <c r="AY264" s="18" t="s">
        <v>435</v>
      </c>
      <c r="BE264" s="161">
        <f>IF(N264="základná",J264,0)</f>
        <v>0</v>
      </c>
      <c r="BF264" s="161">
        <f>IF(N264="znížená",J264,0)</f>
        <v>0</v>
      </c>
      <c r="BG264" s="161">
        <f>IF(N264="zákl. prenesená",J264,0)</f>
        <v>0</v>
      </c>
      <c r="BH264" s="161">
        <f>IF(N264="zníž. prenesená",J264,0)</f>
        <v>0</v>
      </c>
      <c r="BI264" s="161">
        <f>IF(N264="nulová",J264,0)</f>
        <v>0</v>
      </c>
      <c r="BJ264" s="18" t="s">
        <v>92</v>
      </c>
      <c r="BK264" s="161">
        <f>I264*H264</f>
        <v>0</v>
      </c>
    </row>
    <row r="265" s="2" customFormat="1" ht="16.32" customHeight="1">
      <c r="A265" s="41"/>
      <c r="B265" s="42"/>
      <c r="C265" s="304" t="s">
        <v>1</v>
      </c>
      <c r="D265" s="304" t="s">
        <v>186</v>
      </c>
      <c r="E265" s="305" t="s">
        <v>1</v>
      </c>
      <c r="F265" s="306" t="s">
        <v>1</v>
      </c>
      <c r="G265" s="307" t="s">
        <v>1</v>
      </c>
      <c r="H265" s="308"/>
      <c r="I265" s="309"/>
      <c r="J265" s="310">
        <f>BK265</f>
        <v>0</v>
      </c>
      <c r="K265" s="271"/>
      <c r="L265" s="44"/>
      <c r="M265" s="311" t="s">
        <v>1</v>
      </c>
      <c r="N265" s="312" t="s">
        <v>46</v>
      </c>
      <c r="O265" s="100"/>
      <c r="P265" s="100"/>
      <c r="Q265" s="100"/>
      <c r="R265" s="100"/>
      <c r="S265" s="100"/>
      <c r="T265" s="101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18" t="s">
        <v>435</v>
      </c>
      <c r="AU265" s="18" t="s">
        <v>87</v>
      </c>
      <c r="AY265" s="18" t="s">
        <v>435</v>
      </c>
      <c r="BE265" s="161">
        <f>IF(N265="základná",J265,0)</f>
        <v>0</v>
      </c>
      <c r="BF265" s="161">
        <f>IF(N265="znížená",J265,0)</f>
        <v>0</v>
      </c>
      <c r="BG265" s="161">
        <f>IF(N265="zákl. prenesená",J265,0)</f>
        <v>0</v>
      </c>
      <c r="BH265" s="161">
        <f>IF(N265="zníž. prenesená",J265,0)</f>
        <v>0</v>
      </c>
      <c r="BI265" s="161">
        <f>IF(N265="nulová",J265,0)</f>
        <v>0</v>
      </c>
      <c r="BJ265" s="18" t="s">
        <v>92</v>
      </c>
      <c r="BK265" s="161">
        <f>I265*H265</f>
        <v>0</v>
      </c>
    </row>
    <row r="266" s="2" customFormat="1" ht="16.32" customHeight="1">
      <c r="A266" s="41"/>
      <c r="B266" s="42"/>
      <c r="C266" s="304" t="s">
        <v>1</v>
      </c>
      <c r="D266" s="304" t="s">
        <v>186</v>
      </c>
      <c r="E266" s="305" t="s">
        <v>1</v>
      </c>
      <c r="F266" s="306" t="s">
        <v>1</v>
      </c>
      <c r="G266" s="307" t="s">
        <v>1</v>
      </c>
      <c r="H266" s="308"/>
      <c r="I266" s="309"/>
      <c r="J266" s="310">
        <f>BK266</f>
        <v>0</v>
      </c>
      <c r="K266" s="271"/>
      <c r="L266" s="44"/>
      <c r="M266" s="311" t="s">
        <v>1</v>
      </c>
      <c r="N266" s="312" t="s">
        <v>46</v>
      </c>
      <c r="O266" s="100"/>
      <c r="P266" s="100"/>
      <c r="Q266" s="100"/>
      <c r="R266" s="100"/>
      <c r="S266" s="100"/>
      <c r="T266" s="101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18" t="s">
        <v>435</v>
      </c>
      <c r="AU266" s="18" t="s">
        <v>87</v>
      </c>
      <c r="AY266" s="18" t="s">
        <v>435</v>
      </c>
      <c r="BE266" s="161">
        <f>IF(N266="základná",J266,0)</f>
        <v>0</v>
      </c>
      <c r="BF266" s="161">
        <f>IF(N266="znížená",J266,0)</f>
        <v>0</v>
      </c>
      <c r="BG266" s="161">
        <f>IF(N266="zákl. prenesená",J266,0)</f>
        <v>0</v>
      </c>
      <c r="BH266" s="161">
        <f>IF(N266="zníž. prenesená",J266,0)</f>
        <v>0</v>
      </c>
      <c r="BI266" s="161">
        <f>IF(N266="nulová",J266,0)</f>
        <v>0</v>
      </c>
      <c r="BJ266" s="18" t="s">
        <v>92</v>
      </c>
      <c r="BK266" s="161">
        <f>I266*H266</f>
        <v>0</v>
      </c>
    </row>
    <row r="267" s="2" customFormat="1" ht="16.32" customHeight="1">
      <c r="A267" s="41"/>
      <c r="B267" s="42"/>
      <c r="C267" s="304" t="s">
        <v>1</v>
      </c>
      <c r="D267" s="304" t="s">
        <v>186</v>
      </c>
      <c r="E267" s="305" t="s">
        <v>1</v>
      </c>
      <c r="F267" s="306" t="s">
        <v>1</v>
      </c>
      <c r="G267" s="307" t="s">
        <v>1</v>
      </c>
      <c r="H267" s="308"/>
      <c r="I267" s="309"/>
      <c r="J267" s="310">
        <f>BK267</f>
        <v>0</v>
      </c>
      <c r="K267" s="271"/>
      <c r="L267" s="44"/>
      <c r="M267" s="311" t="s">
        <v>1</v>
      </c>
      <c r="N267" s="312" t="s">
        <v>46</v>
      </c>
      <c r="O267" s="100"/>
      <c r="P267" s="100"/>
      <c r="Q267" s="100"/>
      <c r="R267" s="100"/>
      <c r="S267" s="100"/>
      <c r="T267" s="101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18" t="s">
        <v>435</v>
      </c>
      <c r="AU267" s="18" t="s">
        <v>87</v>
      </c>
      <c r="AY267" s="18" t="s">
        <v>435</v>
      </c>
      <c r="BE267" s="161">
        <f>IF(N267="základná",J267,0)</f>
        <v>0</v>
      </c>
      <c r="BF267" s="161">
        <f>IF(N267="znížená",J267,0)</f>
        <v>0</v>
      </c>
      <c r="BG267" s="161">
        <f>IF(N267="zákl. prenesená",J267,0)</f>
        <v>0</v>
      </c>
      <c r="BH267" s="161">
        <f>IF(N267="zníž. prenesená",J267,0)</f>
        <v>0</v>
      </c>
      <c r="BI267" s="161">
        <f>IF(N267="nulová",J267,0)</f>
        <v>0</v>
      </c>
      <c r="BJ267" s="18" t="s">
        <v>92</v>
      </c>
      <c r="BK267" s="161">
        <f>I267*H267</f>
        <v>0</v>
      </c>
    </row>
    <row r="268" s="2" customFormat="1" ht="16.32" customHeight="1">
      <c r="A268" s="41"/>
      <c r="B268" s="42"/>
      <c r="C268" s="304" t="s">
        <v>1</v>
      </c>
      <c r="D268" s="304" t="s">
        <v>186</v>
      </c>
      <c r="E268" s="305" t="s">
        <v>1</v>
      </c>
      <c r="F268" s="306" t="s">
        <v>1</v>
      </c>
      <c r="G268" s="307" t="s">
        <v>1</v>
      </c>
      <c r="H268" s="308"/>
      <c r="I268" s="309"/>
      <c r="J268" s="310">
        <f>BK268</f>
        <v>0</v>
      </c>
      <c r="K268" s="271"/>
      <c r="L268" s="44"/>
      <c r="M268" s="311" t="s">
        <v>1</v>
      </c>
      <c r="N268" s="312" t="s">
        <v>46</v>
      </c>
      <c r="O268" s="100"/>
      <c r="P268" s="100"/>
      <c r="Q268" s="100"/>
      <c r="R268" s="100"/>
      <c r="S268" s="100"/>
      <c r="T268" s="101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18" t="s">
        <v>435</v>
      </c>
      <c r="AU268" s="18" t="s">
        <v>87</v>
      </c>
      <c r="AY268" s="18" t="s">
        <v>435</v>
      </c>
      <c r="BE268" s="161">
        <f>IF(N268="základná",J268,0)</f>
        <v>0</v>
      </c>
      <c r="BF268" s="161">
        <f>IF(N268="znížená",J268,0)</f>
        <v>0</v>
      </c>
      <c r="BG268" s="161">
        <f>IF(N268="zákl. prenesená",J268,0)</f>
        <v>0</v>
      </c>
      <c r="BH268" s="161">
        <f>IF(N268="zníž. prenesená",J268,0)</f>
        <v>0</v>
      </c>
      <c r="BI268" s="161">
        <f>IF(N268="nulová",J268,0)</f>
        <v>0</v>
      </c>
      <c r="BJ268" s="18" t="s">
        <v>92</v>
      </c>
      <c r="BK268" s="161">
        <f>I268*H268</f>
        <v>0</v>
      </c>
    </row>
    <row r="269" s="2" customFormat="1" ht="16.32" customHeight="1">
      <c r="A269" s="41"/>
      <c r="B269" s="42"/>
      <c r="C269" s="304" t="s">
        <v>1</v>
      </c>
      <c r="D269" s="304" t="s">
        <v>186</v>
      </c>
      <c r="E269" s="305" t="s">
        <v>1</v>
      </c>
      <c r="F269" s="306" t="s">
        <v>1</v>
      </c>
      <c r="G269" s="307" t="s">
        <v>1</v>
      </c>
      <c r="H269" s="308"/>
      <c r="I269" s="309"/>
      <c r="J269" s="310">
        <f>BK269</f>
        <v>0</v>
      </c>
      <c r="K269" s="271"/>
      <c r="L269" s="44"/>
      <c r="M269" s="311" t="s">
        <v>1</v>
      </c>
      <c r="N269" s="312" t="s">
        <v>46</v>
      </c>
      <c r="O269" s="100"/>
      <c r="P269" s="100"/>
      <c r="Q269" s="100"/>
      <c r="R269" s="100"/>
      <c r="S269" s="100"/>
      <c r="T269" s="101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18" t="s">
        <v>435</v>
      </c>
      <c r="AU269" s="18" t="s">
        <v>87</v>
      </c>
      <c r="AY269" s="18" t="s">
        <v>435</v>
      </c>
      <c r="BE269" s="161">
        <f>IF(N269="základná",J269,0)</f>
        <v>0</v>
      </c>
      <c r="BF269" s="161">
        <f>IF(N269="znížená",J269,0)</f>
        <v>0</v>
      </c>
      <c r="BG269" s="161">
        <f>IF(N269="zákl. prenesená",J269,0)</f>
        <v>0</v>
      </c>
      <c r="BH269" s="161">
        <f>IF(N269="zníž. prenesená",J269,0)</f>
        <v>0</v>
      </c>
      <c r="BI269" s="161">
        <f>IF(N269="nulová",J269,0)</f>
        <v>0</v>
      </c>
      <c r="BJ269" s="18" t="s">
        <v>92</v>
      </c>
      <c r="BK269" s="161">
        <f>I269*H269</f>
        <v>0</v>
      </c>
    </row>
    <row r="270" s="2" customFormat="1" ht="16.32" customHeight="1">
      <c r="A270" s="41"/>
      <c r="B270" s="42"/>
      <c r="C270" s="304" t="s">
        <v>1</v>
      </c>
      <c r="D270" s="304" t="s">
        <v>186</v>
      </c>
      <c r="E270" s="305" t="s">
        <v>1</v>
      </c>
      <c r="F270" s="306" t="s">
        <v>1</v>
      </c>
      <c r="G270" s="307" t="s">
        <v>1</v>
      </c>
      <c r="H270" s="308"/>
      <c r="I270" s="309"/>
      <c r="J270" s="310">
        <f>BK270</f>
        <v>0</v>
      </c>
      <c r="K270" s="271"/>
      <c r="L270" s="44"/>
      <c r="M270" s="311" t="s">
        <v>1</v>
      </c>
      <c r="N270" s="312" t="s">
        <v>46</v>
      </c>
      <c r="O270" s="100"/>
      <c r="P270" s="100"/>
      <c r="Q270" s="100"/>
      <c r="R270" s="100"/>
      <c r="S270" s="100"/>
      <c r="T270" s="101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18" t="s">
        <v>435</v>
      </c>
      <c r="AU270" s="18" t="s">
        <v>87</v>
      </c>
      <c r="AY270" s="18" t="s">
        <v>435</v>
      </c>
      <c r="BE270" s="161">
        <f>IF(N270="základná",J270,0)</f>
        <v>0</v>
      </c>
      <c r="BF270" s="161">
        <f>IF(N270="znížená",J270,0)</f>
        <v>0</v>
      </c>
      <c r="BG270" s="161">
        <f>IF(N270="zákl. prenesená",J270,0)</f>
        <v>0</v>
      </c>
      <c r="BH270" s="161">
        <f>IF(N270="zníž. prenesená",J270,0)</f>
        <v>0</v>
      </c>
      <c r="BI270" s="161">
        <f>IF(N270="nulová",J270,0)</f>
        <v>0</v>
      </c>
      <c r="BJ270" s="18" t="s">
        <v>92</v>
      </c>
      <c r="BK270" s="161">
        <f>I270*H270</f>
        <v>0</v>
      </c>
    </row>
    <row r="271" s="2" customFormat="1" ht="16.32" customHeight="1">
      <c r="A271" s="41"/>
      <c r="B271" s="42"/>
      <c r="C271" s="304" t="s">
        <v>1</v>
      </c>
      <c r="D271" s="304" t="s">
        <v>186</v>
      </c>
      <c r="E271" s="305" t="s">
        <v>1</v>
      </c>
      <c r="F271" s="306" t="s">
        <v>1</v>
      </c>
      <c r="G271" s="307" t="s">
        <v>1</v>
      </c>
      <c r="H271" s="308"/>
      <c r="I271" s="309"/>
      <c r="J271" s="310">
        <f>BK271</f>
        <v>0</v>
      </c>
      <c r="K271" s="271"/>
      <c r="L271" s="44"/>
      <c r="M271" s="311" t="s">
        <v>1</v>
      </c>
      <c r="N271" s="312" t="s">
        <v>46</v>
      </c>
      <c r="O271" s="100"/>
      <c r="P271" s="100"/>
      <c r="Q271" s="100"/>
      <c r="R271" s="100"/>
      <c r="S271" s="100"/>
      <c r="T271" s="101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18" t="s">
        <v>435</v>
      </c>
      <c r="AU271" s="18" t="s">
        <v>87</v>
      </c>
      <c r="AY271" s="18" t="s">
        <v>435</v>
      </c>
      <c r="BE271" s="161">
        <f>IF(N271="základná",J271,0)</f>
        <v>0</v>
      </c>
      <c r="BF271" s="161">
        <f>IF(N271="znížená",J271,0)</f>
        <v>0</v>
      </c>
      <c r="BG271" s="161">
        <f>IF(N271="zákl. prenesená",J271,0)</f>
        <v>0</v>
      </c>
      <c r="BH271" s="161">
        <f>IF(N271="zníž. prenesená",J271,0)</f>
        <v>0</v>
      </c>
      <c r="BI271" s="161">
        <f>IF(N271="nulová",J271,0)</f>
        <v>0</v>
      </c>
      <c r="BJ271" s="18" t="s">
        <v>92</v>
      </c>
      <c r="BK271" s="161">
        <f>I271*H271</f>
        <v>0</v>
      </c>
    </row>
    <row r="272" s="2" customFormat="1" ht="16.32" customHeight="1">
      <c r="A272" s="41"/>
      <c r="B272" s="42"/>
      <c r="C272" s="304" t="s">
        <v>1</v>
      </c>
      <c r="D272" s="304" t="s">
        <v>186</v>
      </c>
      <c r="E272" s="305" t="s">
        <v>1</v>
      </c>
      <c r="F272" s="306" t="s">
        <v>1</v>
      </c>
      <c r="G272" s="307" t="s">
        <v>1</v>
      </c>
      <c r="H272" s="308"/>
      <c r="I272" s="309"/>
      <c r="J272" s="310">
        <f>BK272</f>
        <v>0</v>
      </c>
      <c r="K272" s="271"/>
      <c r="L272" s="44"/>
      <c r="M272" s="311" t="s">
        <v>1</v>
      </c>
      <c r="N272" s="312" t="s">
        <v>46</v>
      </c>
      <c r="O272" s="313"/>
      <c r="P272" s="313"/>
      <c r="Q272" s="313"/>
      <c r="R272" s="313"/>
      <c r="S272" s="313"/>
      <c r="T272" s="314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18" t="s">
        <v>435</v>
      </c>
      <c r="AU272" s="18" t="s">
        <v>87</v>
      </c>
      <c r="AY272" s="18" t="s">
        <v>435</v>
      </c>
      <c r="BE272" s="161">
        <f>IF(N272="základná",J272,0)</f>
        <v>0</v>
      </c>
      <c r="BF272" s="161">
        <f>IF(N272="znížená",J272,0)</f>
        <v>0</v>
      </c>
      <c r="BG272" s="161">
        <f>IF(N272="zákl. prenesená",J272,0)</f>
        <v>0</v>
      </c>
      <c r="BH272" s="161">
        <f>IF(N272="zníž. prenesená",J272,0)</f>
        <v>0</v>
      </c>
      <c r="BI272" s="161">
        <f>IF(N272="nulová",J272,0)</f>
        <v>0</v>
      </c>
      <c r="BJ272" s="18" t="s">
        <v>92</v>
      </c>
      <c r="BK272" s="161">
        <f>I272*H272</f>
        <v>0</v>
      </c>
    </row>
    <row r="273" s="2" customFormat="1" ht="6.96" customHeight="1">
      <c r="A273" s="41"/>
      <c r="B273" s="75"/>
      <c r="C273" s="76"/>
      <c r="D273" s="76"/>
      <c r="E273" s="76"/>
      <c r="F273" s="76"/>
      <c r="G273" s="76"/>
      <c r="H273" s="76"/>
      <c r="I273" s="76"/>
      <c r="J273" s="76"/>
      <c r="K273" s="76"/>
      <c r="L273" s="44"/>
      <c r="M273" s="41"/>
      <c r="O273" s="41"/>
      <c r="P273" s="41"/>
      <c r="Q273" s="41"/>
      <c r="R273" s="41"/>
      <c r="S273" s="41"/>
      <c r="T273" s="41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</row>
  </sheetData>
  <sheetProtection sheet="1" autoFilter="0" formatColumns="0" formatRows="0" objects="1" scenarios="1" spinCount="100000" saltValue="YvhmYptT98i0o3eE0cI8BM8H3/bbpWW+YqVeSvncZ8u1Zmd+qJsVHqXzis11yX/dVWBmAqb00eKzXPeHX8av3Q==" hashValue="41Kaf1IWgpTTI7y8VguTj+0IhF3tfiDPkWHb63++h+G8JnUPuSeIqFGm6p1yD0BNC70bQAOS2YNmSCEaMCw3aQ==" algorithmName="SHA-512" password="C6F9"/>
  <autoFilter ref="C145:K272"/>
  <mergeCells count="20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D116:F116"/>
    <mergeCell ref="D117:F117"/>
    <mergeCell ref="D118:F118"/>
    <mergeCell ref="D119:F119"/>
    <mergeCell ref="D120:F120"/>
    <mergeCell ref="E132:H132"/>
    <mergeCell ref="E136:H136"/>
    <mergeCell ref="E134:H134"/>
    <mergeCell ref="E138:H138"/>
    <mergeCell ref="L2:V2"/>
  </mergeCells>
  <dataValidations count="2">
    <dataValidation type="list" allowBlank="1" showInputMessage="1" showErrorMessage="1" error="Povolené sú hodnoty K, M." sqref="D263:D273">
      <formula1>"K, M"</formula1>
    </dataValidation>
    <dataValidation type="list" allowBlank="1" showInputMessage="1" showErrorMessage="1" error="Povolené sú hodnoty základná, znížená, nulová." sqref="N263:N273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  <c r="AZ2" s="315" t="s">
        <v>436</v>
      </c>
      <c r="BA2" s="315" t="s">
        <v>1</v>
      </c>
      <c r="BB2" s="315" t="s">
        <v>189</v>
      </c>
      <c r="BC2" s="315" t="s">
        <v>437</v>
      </c>
      <c r="BD2" s="315" t="s">
        <v>92</v>
      </c>
    </row>
    <row r="3" s="1" customFormat="1" ht="6.96" customHeight="1">
      <c r="B3" s="168"/>
      <c r="C3" s="169"/>
      <c r="D3" s="169"/>
      <c r="E3" s="169"/>
      <c r="F3" s="169"/>
      <c r="G3" s="169"/>
      <c r="H3" s="169"/>
      <c r="I3" s="169"/>
      <c r="J3" s="169"/>
      <c r="K3" s="169"/>
      <c r="L3" s="21"/>
      <c r="AT3" s="18" t="s">
        <v>80</v>
      </c>
      <c r="AZ3" s="315" t="s">
        <v>438</v>
      </c>
      <c r="BA3" s="315" t="s">
        <v>1</v>
      </c>
      <c r="BB3" s="315" t="s">
        <v>189</v>
      </c>
      <c r="BC3" s="315" t="s">
        <v>439</v>
      </c>
      <c r="BD3" s="315" t="s">
        <v>92</v>
      </c>
    </row>
    <row r="4" s="1" customFormat="1" ht="24.96" customHeight="1">
      <c r="B4" s="21"/>
      <c r="D4" s="170" t="s">
        <v>135</v>
      </c>
      <c r="L4" s="21"/>
      <c r="M4" s="171" t="s">
        <v>9</v>
      </c>
      <c r="AT4" s="18" t="s">
        <v>4</v>
      </c>
      <c r="AZ4" s="315" t="s">
        <v>440</v>
      </c>
      <c r="BA4" s="315" t="s">
        <v>1</v>
      </c>
      <c r="BB4" s="315" t="s">
        <v>189</v>
      </c>
      <c r="BC4" s="315" t="s">
        <v>441</v>
      </c>
      <c r="BD4" s="315" t="s">
        <v>92</v>
      </c>
    </row>
    <row r="5" s="1" customFormat="1" ht="6.96" customHeight="1">
      <c r="B5" s="21"/>
      <c r="L5" s="21"/>
      <c r="AZ5" s="315" t="s">
        <v>442</v>
      </c>
      <c r="BA5" s="315" t="s">
        <v>1</v>
      </c>
      <c r="BB5" s="315" t="s">
        <v>189</v>
      </c>
      <c r="BC5" s="315" t="s">
        <v>224</v>
      </c>
      <c r="BD5" s="315" t="s">
        <v>92</v>
      </c>
    </row>
    <row r="6" s="1" customFormat="1" ht="12" customHeight="1">
      <c r="B6" s="21"/>
      <c r="D6" s="172" t="s">
        <v>15</v>
      </c>
      <c r="L6" s="21"/>
      <c r="AZ6" s="315" t="s">
        <v>443</v>
      </c>
      <c r="BA6" s="315" t="s">
        <v>1</v>
      </c>
      <c r="BB6" s="315" t="s">
        <v>189</v>
      </c>
      <c r="BC6" s="315" t="s">
        <v>444</v>
      </c>
      <c r="BD6" s="315" t="s">
        <v>92</v>
      </c>
    </row>
    <row r="7" s="1" customFormat="1" ht="16.5" customHeight="1">
      <c r="B7" s="21"/>
      <c r="E7" s="173" t="str">
        <f>'Rekapitulácia stavby'!K6</f>
        <v>NÚRCH - modernizácia vybraných rehabilitačných priestorov</v>
      </c>
      <c r="F7" s="172"/>
      <c r="G7" s="172"/>
      <c r="H7" s="172"/>
      <c r="L7" s="21"/>
      <c r="AZ7" s="315" t="s">
        <v>445</v>
      </c>
      <c r="BA7" s="315" t="s">
        <v>1</v>
      </c>
      <c r="BB7" s="315" t="s">
        <v>189</v>
      </c>
      <c r="BC7" s="315" t="s">
        <v>446</v>
      </c>
      <c r="BD7" s="315" t="s">
        <v>92</v>
      </c>
    </row>
    <row r="8">
      <c r="B8" s="21"/>
      <c r="D8" s="172" t="s">
        <v>136</v>
      </c>
      <c r="L8" s="21"/>
    </row>
    <row r="9" s="1" customFormat="1" ht="16.5" customHeight="1">
      <c r="B9" s="21"/>
      <c r="E9" s="173" t="s">
        <v>137</v>
      </c>
      <c r="F9" s="1"/>
      <c r="G9" s="1"/>
      <c r="H9" s="1"/>
      <c r="L9" s="21"/>
    </row>
    <row r="10" s="1" customFormat="1" ht="12" customHeight="1">
      <c r="B10" s="21"/>
      <c r="D10" s="172" t="s">
        <v>138</v>
      </c>
      <c r="L10" s="21"/>
    </row>
    <row r="11" s="2" customFormat="1" ht="16.5" customHeight="1">
      <c r="A11" s="41"/>
      <c r="B11" s="44"/>
      <c r="C11" s="41"/>
      <c r="D11" s="41"/>
      <c r="E11" s="174" t="s">
        <v>139</v>
      </c>
      <c r="F11" s="41"/>
      <c r="G11" s="41"/>
      <c r="H11" s="41"/>
      <c r="I11" s="41"/>
      <c r="J11" s="41"/>
      <c r="K11" s="41"/>
      <c r="L11" s="72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4"/>
      <c r="C12" s="41"/>
      <c r="D12" s="172" t="s">
        <v>140</v>
      </c>
      <c r="E12" s="41"/>
      <c r="F12" s="41"/>
      <c r="G12" s="41"/>
      <c r="H12" s="41"/>
      <c r="I12" s="41"/>
      <c r="J12" s="41"/>
      <c r="K12" s="41"/>
      <c r="L12" s="72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6.5" customHeight="1">
      <c r="A13" s="41"/>
      <c r="B13" s="44"/>
      <c r="C13" s="41"/>
      <c r="D13" s="41"/>
      <c r="E13" s="175" t="s">
        <v>447</v>
      </c>
      <c r="F13" s="41"/>
      <c r="G13" s="41"/>
      <c r="H13" s="41"/>
      <c r="I13" s="41"/>
      <c r="J13" s="41"/>
      <c r="K13" s="41"/>
      <c r="L13" s="72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>
      <c r="A14" s="41"/>
      <c r="B14" s="44"/>
      <c r="C14" s="41"/>
      <c r="D14" s="41"/>
      <c r="E14" s="41"/>
      <c r="F14" s="41"/>
      <c r="G14" s="41"/>
      <c r="H14" s="41"/>
      <c r="I14" s="41"/>
      <c r="J14" s="41"/>
      <c r="K14" s="41"/>
      <c r="L14" s="72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2" customHeight="1">
      <c r="A15" s="41"/>
      <c r="B15" s="44"/>
      <c r="C15" s="41"/>
      <c r="D15" s="172" t="s">
        <v>17</v>
      </c>
      <c r="E15" s="41"/>
      <c r="F15" s="150" t="s">
        <v>1</v>
      </c>
      <c r="G15" s="41"/>
      <c r="H15" s="41"/>
      <c r="I15" s="172" t="s">
        <v>18</v>
      </c>
      <c r="J15" s="150" t="s">
        <v>1</v>
      </c>
      <c r="K15" s="41"/>
      <c r="L15" s="72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4"/>
      <c r="C16" s="41"/>
      <c r="D16" s="172" t="s">
        <v>19</v>
      </c>
      <c r="E16" s="41"/>
      <c r="F16" s="150" t="s">
        <v>20</v>
      </c>
      <c r="G16" s="41"/>
      <c r="H16" s="41"/>
      <c r="I16" s="172" t="s">
        <v>21</v>
      </c>
      <c r="J16" s="176" t="str">
        <f>'Rekapitulácia stavby'!AN8</f>
        <v>21. 12. 2022</v>
      </c>
      <c r="K16" s="41"/>
      <c r="L16" s="72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0.8" customHeight="1">
      <c r="A17" s="41"/>
      <c r="B17" s="44"/>
      <c r="C17" s="41"/>
      <c r="D17" s="41"/>
      <c r="E17" s="41"/>
      <c r="F17" s="41"/>
      <c r="G17" s="41"/>
      <c r="H17" s="41"/>
      <c r="I17" s="41"/>
      <c r="J17" s="41"/>
      <c r="K17" s="41"/>
      <c r="L17" s="72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2" customHeight="1">
      <c r="A18" s="41"/>
      <c r="B18" s="44"/>
      <c r="C18" s="41"/>
      <c r="D18" s="172" t="s">
        <v>23</v>
      </c>
      <c r="E18" s="41"/>
      <c r="F18" s="41"/>
      <c r="G18" s="41"/>
      <c r="H18" s="41"/>
      <c r="I18" s="172" t="s">
        <v>24</v>
      </c>
      <c r="J18" s="150" t="s">
        <v>1</v>
      </c>
      <c r="K18" s="41"/>
      <c r="L18" s="72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8" customHeight="1">
      <c r="A19" s="41"/>
      <c r="B19" s="44"/>
      <c r="C19" s="41"/>
      <c r="D19" s="41"/>
      <c r="E19" s="150" t="s">
        <v>25</v>
      </c>
      <c r="F19" s="41"/>
      <c r="G19" s="41"/>
      <c r="H19" s="41"/>
      <c r="I19" s="172" t="s">
        <v>26</v>
      </c>
      <c r="J19" s="150" t="s">
        <v>1</v>
      </c>
      <c r="K19" s="41"/>
      <c r="L19" s="72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6.96" customHeight="1">
      <c r="A20" s="41"/>
      <c r="B20" s="44"/>
      <c r="C20" s="41"/>
      <c r="D20" s="41"/>
      <c r="E20" s="41"/>
      <c r="F20" s="41"/>
      <c r="G20" s="41"/>
      <c r="H20" s="41"/>
      <c r="I20" s="41"/>
      <c r="J20" s="41"/>
      <c r="K20" s="41"/>
      <c r="L20" s="72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2" customHeight="1">
      <c r="A21" s="41"/>
      <c r="B21" s="44"/>
      <c r="C21" s="41"/>
      <c r="D21" s="172" t="s">
        <v>27</v>
      </c>
      <c r="E21" s="41"/>
      <c r="F21" s="41"/>
      <c r="G21" s="41"/>
      <c r="H21" s="41"/>
      <c r="I21" s="172" t="s">
        <v>24</v>
      </c>
      <c r="J21" s="34" t="str">
        <f>'Rekapitulácia stavby'!AN13</f>
        <v>Vyplň údaj</v>
      </c>
      <c r="K21" s="41"/>
      <c r="L21" s="72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8" customHeight="1">
      <c r="A22" s="41"/>
      <c r="B22" s="44"/>
      <c r="C22" s="41"/>
      <c r="D22" s="41"/>
      <c r="E22" s="34" t="str">
        <f>'Rekapitulácia stavby'!E14</f>
        <v>Vyplň údaj</v>
      </c>
      <c r="F22" s="150"/>
      <c r="G22" s="150"/>
      <c r="H22" s="150"/>
      <c r="I22" s="172" t="s">
        <v>26</v>
      </c>
      <c r="J22" s="34" t="str">
        <f>'Rekapitulácia stavby'!AN14</f>
        <v>Vyplň údaj</v>
      </c>
      <c r="K22" s="41"/>
      <c r="L22" s="72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6.96" customHeight="1">
      <c r="A23" s="41"/>
      <c r="B23" s="44"/>
      <c r="C23" s="41"/>
      <c r="D23" s="41"/>
      <c r="E23" s="41"/>
      <c r="F23" s="41"/>
      <c r="G23" s="41"/>
      <c r="H23" s="41"/>
      <c r="I23" s="41"/>
      <c r="J23" s="41"/>
      <c r="K23" s="41"/>
      <c r="L23" s="72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2" customHeight="1">
      <c r="A24" s="41"/>
      <c r="B24" s="44"/>
      <c r="C24" s="41"/>
      <c r="D24" s="172" t="s">
        <v>29</v>
      </c>
      <c r="E24" s="41"/>
      <c r="F24" s="41"/>
      <c r="G24" s="41"/>
      <c r="H24" s="41"/>
      <c r="I24" s="172" t="s">
        <v>24</v>
      </c>
      <c r="J24" s="150" t="s">
        <v>30</v>
      </c>
      <c r="K24" s="41"/>
      <c r="L24" s="72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8" customHeight="1">
      <c r="A25" s="41"/>
      <c r="B25" s="44"/>
      <c r="C25" s="41"/>
      <c r="D25" s="41"/>
      <c r="E25" s="150" t="s">
        <v>31</v>
      </c>
      <c r="F25" s="41"/>
      <c r="G25" s="41"/>
      <c r="H25" s="41"/>
      <c r="I25" s="172" t="s">
        <v>26</v>
      </c>
      <c r="J25" s="150" t="s">
        <v>32</v>
      </c>
      <c r="K25" s="41"/>
      <c r="L25" s="72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6.96" customHeight="1">
      <c r="A26" s="41"/>
      <c r="B26" s="44"/>
      <c r="C26" s="41"/>
      <c r="D26" s="41"/>
      <c r="E26" s="41"/>
      <c r="F26" s="41"/>
      <c r="G26" s="41"/>
      <c r="H26" s="41"/>
      <c r="I26" s="41"/>
      <c r="J26" s="41"/>
      <c r="K26" s="41"/>
      <c r="L26" s="72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12" customHeight="1">
      <c r="A27" s="41"/>
      <c r="B27" s="44"/>
      <c r="C27" s="41"/>
      <c r="D27" s="172" t="s">
        <v>34</v>
      </c>
      <c r="E27" s="41"/>
      <c r="F27" s="41"/>
      <c r="G27" s="41"/>
      <c r="H27" s="41"/>
      <c r="I27" s="172" t="s">
        <v>24</v>
      </c>
      <c r="J27" s="150" t="s">
        <v>1</v>
      </c>
      <c r="K27" s="41"/>
      <c r="L27" s="72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8" customHeight="1">
      <c r="A28" s="41"/>
      <c r="B28" s="44"/>
      <c r="C28" s="41"/>
      <c r="D28" s="41"/>
      <c r="E28" s="150" t="s">
        <v>35</v>
      </c>
      <c r="F28" s="41"/>
      <c r="G28" s="41"/>
      <c r="H28" s="41"/>
      <c r="I28" s="172" t="s">
        <v>26</v>
      </c>
      <c r="J28" s="150" t="s">
        <v>1</v>
      </c>
      <c r="K28" s="41"/>
      <c r="L28" s="72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4"/>
      <c r="C29" s="41"/>
      <c r="D29" s="41"/>
      <c r="E29" s="41"/>
      <c r="F29" s="41"/>
      <c r="G29" s="41"/>
      <c r="H29" s="41"/>
      <c r="I29" s="41"/>
      <c r="J29" s="41"/>
      <c r="K29" s="41"/>
      <c r="L29" s="72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2" customHeight="1">
      <c r="A30" s="41"/>
      <c r="B30" s="44"/>
      <c r="C30" s="41"/>
      <c r="D30" s="172" t="s">
        <v>36</v>
      </c>
      <c r="E30" s="41"/>
      <c r="F30" s="41"/>
      <c r="G30" s="41"/>
      <c r="H30" s="41"/>
      <c r="I30" s="41"/>
      <c r="J30" s="41"/>
      <c r="K30" s="41"/>
      <c r="L30" s="72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8" customFormat="1" ht="16.5" customHeight="1">
      <c r="A31" s="177"/>
      <c r="B31" s="178"/>
      <c r="C31" s="177"/>
      <c r="D31" s="177"/>
      <c r="E31" s="179" t="s">
        <v>1</v>
      </c>
      <c r="F31" s="179"/>
      <c r="G31" s="179"/>
      <c r="H31" s="179"/>
      <c r="I31" s="177"/>
      <c r="J31" s="177"/>
      <c r="K31" s="177"/>
      <c r="L31" s="180"/>
      <c r="S31" s="177"/>
      <c r="T31" s="177"/>
      <c r="U31" s="177"/>
      <c r="V31" s="177"/>
      <c r="W31" s="177"/>
      <c r="X31" s="177"/>
      <c r="Y31" s="177"/>
      <c r="Z31" s="177"/>
      <c r="AA31" s="177"/>
      <c r="AB31" s="177"/>
      <c r="AC31" s="177"/>
      <c r="AD31" s="177"/>
      <c r="AE31" s="177"/>
    </row>
    <row r="32" s="2" customFormat="1" ht="6.96" customHeight="1">
      <c r="A32" s="41"/>
      <c r="B32" s="44"/>
      <c r="C32" s="41"/>
      <c r="D32" s="41"/>
      <c r="E32" s="41"/>
      <c r="F32" s="41"/>
      <c r="G32" s="41"/>
      <c r="H32" s="41"/>
      <c r="I32" s="41"/>
      <c r="J32" s="41"/>
      <c r="K32" s="41"/>
      <c r="L32" s="72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4"/>
      <c r="C33" s="41"/>
      <c r="D33" s="181"/>
      <c r="E33" s="181"/>
      <c r="F33" s="181"/>
      <c r="G33" s="181"/>
      <c r="H33" s="181"/>
      <c r="I33" s="181"/>
      <c r="J33" s="181"/>
      <c r="K33" s="181"/>
      <c r="L33" s="72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4"/>
      <c r="C34" s="41"/>
      <c r="D34" s="150" t="s">
        <v>142</v>
      </c>
      <c r="E34" s="41"/>
      <c r="F34" s="41"/>
      <c r="G34" s="41"/>
      <c r="H34" s="41"/>
      <c r="I34" s="41"/>
      <c r="J34" s="182">
        <f>J100</f>
        <v>0</v>
      </c>
      <c r="K34" s="41"/>
      <c r="L34" s="72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4"/>
      <c r="C35" s="41"/>
      <c r="D35" s="183" t="s">
        <v>129</v>
      </c>
      <c r="E35" s="41"/>
      <c r="F35" s="41"/>
      <c r="G35" s="41"/>
      <c r="H35" s="41"/>
      <c r="I35" s="41"/>
      <c r="J35" s="182">
        <f>J118</f>
        <v>0</v>
      </c>
      <c r="K35" s="41"/>
      <c r="L35" s="72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25.44" customHeight="1">
      <c r="A36" s="41"/>
      <c r="B36" s="44"/>
      <c r="C36" s="41"/>
      <c r="D36" s="184" t="s">
        <v>40</v>
      </c>
      <c r="E36" s="41"/>
      <c r="F36" s="41"/>
      <c r="G36" s="41"/>
      <c r="H36" s="41"/>
      <c r="I36" s="41"/>
      <c r="J36" s="185">
        <f>ROUND(J34 + J35, 2)</f>
        <v>0</v>
      </c>
      <c r="K36" s="41"/>
      <c r="L36" s="72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6.96" customHeight="1">
      <c r="A37" s="41"/>
      <c r="B37" s="44"/>
      <c r="C37" s="41"/>
      <c r="D37" s="181"/>
      <c r="E37" s="181"/>
      <c r="F37" s="181"/>
      <c r="G37" s="181"/>
      <c r="H37" s="181"/>
      <c r="I37" s="181"/>
      <c r="J37" s="181"/>
      <c r="K37" s="181"/>
      <c r="L37" s="72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4"/>
      <c r="C38" s="41"/>
      <c r="D38" s="41"/>
      <c r="E38" s="41"/>
      <c r="F38" s="186" t="s">
        <v>42</v>
      </c>
      <c r="G38" s="41"/>
      <c r="H38" s="41"/>
      <c r="I38" s="186" t="s">
        <v>41</v>
      </c>
      <c r="J38" s="186" t="s">
        <v>43</v>
      </c>
      <c r="K38" s="41"/>
      <c r="L38" s="72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14.4" customHeight="1">
      <c r="A39" s="41"/>
      <c r="B39" s="44"/>
      <c r="C39" s="41"/>
      <c r="D39" s="174" t="s">
        <v>44</v>
      </c>
      <c r="E39" s="187" t="s">
        <v>45</v>
      </c>
      <c r="F39" s="188">
        <f>ROUND((ROUND((SUM(BE118:BE125) + SUM(BE149:BE265)),  2) + SUM(BE267:BE276)), 2)</f>
        <v>0</v>
      </c>
      <c r="G39" s="189"/>
      <c r="H39" s="189"/>
      <c r="I39" s="190">
        <v>0.20000000000000001</v>
      </c>
      <c r="J39" s="188">
        <f>ROUND((ROUND(((SUM(BE118:BE125) + SUM(BE149:BE265))*I39),  2) + (SUM(BE267:BE276)*I39)), 2)</f>
        <v>0</v>
      </c>
      <c r="K39" s="41"/>
      <c r="L39" s="72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44"/>
      <c r="C40" s="41"/>
      <c r="D40" s="41"/>
      <c r="E40" s="187" t="s">
        <v>46</v>
      </c>
      <c r="F40" s="188">
        <f>ROUND((ROUND((SUM(BF118:BF125) + SUM(BF149:BF265)),  2) + SUM(BF267:BF276)), 2)</f>
        <v>0</v>
      </c>
      <c r="G40" s="189"/>
      <c r="H40" s="189"/>
      <c r="I40" s="190">
        <v>0.20000000000000001</v>
      </c>
      <c r="J40" s="188">
        <f>ROUND((ROUND(((SUM(BF118:BF125) + SUM(BF149:BF265))*I40),  2) + (SUM(BF267:BF276)*I40)), 2)</f>
        <v>0</v>
      </c>
      <c r="K40" s="41"/>
      <c r="L40" s="72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4"/>
      <c r="C41" s="41"/>
      <c r="D41" s="41"/>
      <c r="E41" s="172" t="s">
        <v>47</v>
      </c>
      <c r="F41" s="191">
        <f>ROUND((ROUND((SUM(BG118:BG125) + SUM(BG149:BG265)),  2) + SUM(BG267:BG276)), 2)</f>
        <v>0</v>
      </c>
      <c r="G41" s="41"/>
      <c r="H41" s="41"/>
      <c r="I41" s="192">
        <v>0.20000000000000001</v>
      </c>
      <c r="J41" s="191">
        <f>0</f>
        <v>0</v>
      </c>
      <c r="K41" s="41"/>
      <c r="L41" s="72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hidden="1" s="2" customFormat="1" ht="14.4" customHeight="1">
      <c r="A42" s="41"/>
      <c r="B42" s="44"/>
      <c r="C42" s="41"/>
      <c r="D42" s="41"/>
      <c r="E42" s="172" t="s">
        <v>48</v>
      </c>
      <c r="F42" s="191">
        <f>ROUND((ROUND((SUM(BH118:BH125) + SUM(BH149:BH265)),  2) + SUM(BH267:BH276)), 2)</f>
        <v>0</v>
      </c>
      <c r="G42" s="41"/>
      <c r="H42" s="41"/>
      <c r="I42" s="192">
        <v>0.20000000000000001</v>
      </c>
      <c r="J42" s="191">
        <f>0</f>
        <v>0</v>
      </c>
      <c r="K42" s="41"/>
      <c r="L42" s="72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hidden="1" s="2" customFormat="1" ht="14.4" customHeight="1">
      <c r="A43" s="41"/>
      <c r="B43" s="44"/>
      <c r="C43" s="41"/>
      <c r="D43" s="41"/>
      <c r="E43" s="187" t="s">
        <v>49</v>
      </c>
      <c r="F43" s="188">
        <f>ROUND((ROUND((SUM(BI118:BI125) + SUM(BI149:BI265)),  2) + SUM(BI267:BI276)), 2)</f>
        <v>0</v>
      </c>
      <c r="G43" s="189"/>
      <c r="H43" s="189"/>
      <c r="I43" s="190">
        <v>0</v>
      </c>
      <c r="J43" s="188">
        <f>0</f>
        <v>0</v>
      </c>
      <c r="K43" s="41"/>
      <c r="L43" s="72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6.96" customHeight="1">
      <c r="A44" s="41"/>
      <c r="B44" s="44"/>
      <c r="C44" s="41"/>
      <c r="D44" s="41"/>
      <c r="E44" s="41"/>
      <c r="F44" s="41"/>
      <c r="G44" s="41"/>
      <c r="H44" s="41"/>
      <c r="I44" s="41"/>
      <c r="J44" s="41"/>
      <c r="K44" s="41"/>
      <c r="L44" s="72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5.44" customHeight="1">
      <c r="A45" s="41"/>
      <c r="B45" s="44"/>
      <c r="C45" s="193"/>
      <c r="D45" s="194" t="s">
        <v>50</v>
      </c>
      <c r="E45" s="195"/>
      <c r="F45" s="195"/>
      <c r="G45" s="196" t="s">
        <v>51</v>
      </c>
      <c r="H45" s="197" t="s">
        <v>52</v>
      </c>
      <c r="I45" s="195"/>
      <c r="J45" s="198">
        <f>SUM(J36:J43)</f>
        <v>0</v>
      </c>
      <c r="K45" s="199"/>
      <c r="L45" s="72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14.4" customHeight="1">
      <c r="A46" s="41"/>
      <c r="B46" s="44"/>
      <c r="C46" s="41"/>
      <c r="D46" s="41"/>
      <c r="E46" s="41"/>
      <c r="F46" s="41"/>
      <c r="G46" s="41"/>
      <c r="H46" s="41"/>
      <c r="I46" s="41"/>
      <c r="J46" s="41"/>
      <c r="K46" s="41"/>
      <c r="L46" s="72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2"/>
      <c r="D50" s="200" t="s">
        <v>53</v>
      </c>
      <c r="E50" s="201"/>
      <c r="F50" s="201"/>
      <c r="G50" s="200" t="s">
        <v>54</v>
      </c>
      <c r="H50" s="201"/>
      <c r="I50" s="201"/>
      <c r="J50" s="201"/>
      <c r="K50" s="201"/>
      <c r="L50" s="72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1"/>
      <c r="B61" s="44"/>
      <c r="C61" s="41"/>
      <c r="D61" s="202" t="s">
        <v>55</v>
      </c>
      <c r="E61" s="203"/>
      <c r="F61" s="204" t="s">
        <v>56</v>
      </c>
      <c r="G61" s="202" t="s">
        <v>55</v>
      </c>
      <c r="H61" s="203"/>
      <c r="I61" s="203"/>
      <c r="J61" s="205" t="s">
        <v>56</v>
      </c>
      <c r="K61" s="203"/>
      <c r="L61" s="72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1"/>
      <c r="B65" s="44"/>
      <c r="C65" s="41"/>
      <c r="D65" s="200" t="s">
        <v>57</v>
      </c>
      <c r="E65" s="206"/>
      <c r="F65" s="206"/>
      <c r="G65" s="200" t="s">
        <v>58</v>
      </c>
      <c r="H65" s="206"/>
      <c r="I65" s="206"/>
      <c r="J65" s="206"/>
      <c r="K65" s="206"/>
      <c r="L65" s="72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1"/>
      <c r="B76" s="44"/>
      <c r="C76" s="41"/>
      <c r="D76" s="202" t="s">
        <v>55</v>
      </c>
      <c r="E76" s="203"/>
      <c r="F76" s="204" t="s">
        <v>56</v>
      </c>
      <c r="G76" s="202" t="s">
        <v>55</v>
      </c>
      <c r="H76" s="203"/>
      <c r="I76" s="203"/>
      <c r="J76" s="205" t="s">
        <v>56</v>
      </c>
      <c r="K76" s="203"/>
      <c r="L76" s="72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4.4" customHeight="1">
      <c r="A77" s="41"/>
      <c r="B77" s="207"/>
      <c r="C77" s="208"/>
      <c r="D77" s="208"/>
      <c r="E77" s="208"/>
      <c r="F77" s="208"/>
      <c r="G77" s="208"/>
      <c r="H77" s="208"/>
      <c r="I77" s="208"/>
      <c r="J77" s="208"/>
      <c r="K77" s="208"/>
      <c r="L77" s="72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s="2" customFormat="1" ht="6.96" customHeight="1">
      <c r="A81" s="41"/>
      <c r="B81" s="209"/>
      <c r="C81" s="210"/>
      <c r="D81" s="210"/>
      <c r="E81" s="210"/>
      <c r="F81" s="210"/>
      <c r="G81" s="210"/>
      <c r="H81" s="210"/>
      <c r="I81" s="210"/>
      <c r="J81" s="210"/>
      <c r="K81" s="210"/>
      <c r="L81" s="72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4.96" customHeight="1">
      <c r="A82" s="41"/>
      <c r="B82" s="42"/>
      <c r="C82" s="24" t="s">
        <v>143</v>
      </c>
      <c r="D82" s="43"/>
      <c r="E82" s="43"/>
      <c r="F82" s="43"/>
      <c r="G82" s="43"/>
      <c r="H82" s="43"/>
      <c r="I82" s="43"/>
      <c r="J82" s="43"/>
      <c r="K82" s="43"/>
      <c r="L82" s="72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72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3" t="s">
        <v>15</v>
      </c>
      <c r="D84" s="43"/>
      <c r="E84" s="43"/>
      <c r="F84" s="43"/>
      <c r="G84" s="43"/>
      <c r="H84" s="43"/>
      <c r="I84" s="43"/>
      <c r="J84" s="43"/>
      <c r="K84" s="43"/>
      <c r="L84" s="72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211" t="str">
        <f>E7</f>
        <v>NÚRCH - modernizácia vybraných rehabilitačných priestorov</v>
      </c>
      <c r="F85" s="33"/>
      <c r="G85" s="33"/>
      <c r="H85" s="33"/>
      <c r="I85" s="43"/>
      <c r="J85" s="43"/>
      <c r="K85" s="43"/>
      <c r="L85" s="72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" customFormat="1" ht="12" customHeight="1">
      <c r="B86" s="22"/>
      <c r="C86" s="33" t="s">
        <v>136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211" t="s">
        <v>137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138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41"/>
      <c r="B89" s="42"/>
      <c r="C89" s="43"/>
      <c r="D89" s="43"/>
      <c r="E89" s="212" t="s">
        <v>139</v>
      </c>
      <c r="F89" s="43"/>
      <c r="G89" s="43"/>
      <c r="H89" s="43"/>
      <c r="I89" s="43"/>
      <c r="J89" s="43"/>
      <c r="K89" s="43"/>
      <c r="L89" s="72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3" t="s">
        <v>140</v>
      </c>
      <c r="D90" s="43"/>
      <c r="E90" s="43"/>
      <c r="F90" s="43"/>
      <c r="G90" s="43"/>
      <c r="H90" s="43"/>
      <c r="I90" s="43"/>
      <c r="J90" s="43"/>
      <c r="K90" s="43"/>
      <c r="L90" s="72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6.5" customHeight="1">
      <c r="A91" s="41"/>
      <c r="B91" s="42"/>
      <c r="C91" s="43"/>
      <c r="D91" s="43"/>
      <c r="E91" s="85" t="str">
        <f>E13</f>
        <v>01-01-02 - Navrhovaný stav</v>
      </c>
      <c r="F91" s="43"/>
      <c r="G91" s="43"/>
      <c r="H91" s="43"/>
      <c r="I91" s="43"/>
      <c r="J91" s="43"/>
      <c r="K91" s="43"/>
      <c r="L91" s="72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72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2" customHeight="1">
      <c r="A93" s="41"/>
      <c r="B93" s="42"/>
      <c r="C93" s="33" t="s">
        <v>19</v>
      </c>
      <c r="D93" s="43"/>
      <c r="E93" s="43"/>
      <c r="F93" s="28" t="str">
        <f>F16</f>
        <v>Piešťany, Nábrežie Ivana Krasku, p.č: 5825/2</v>
      </c>
      <c r="G93" s="43"/>
      <c r="H93" s="43"/>
      <c r="I93" s="33" t="s">
        <v>21</v>
      </c>
      <c r="J93" s="88" t="str">
        <f>IF(J16="","",J16)</f>
        <v>21. 12. 2022</v>
      </c>
      <c r="K93" s="43"/>
      <c r="L93" s="72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6.96" customHeight="1">
      <c r="A94" s="41"/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72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5.15" customHeight="1">
      <c r="A95" s="41"/>
      <c r="B95" s="42"/>
      <c r="C95" s="33" t="s">
        <v>23</v>
      </c>
      <c r="D95" s="43"/>
      <c r="E95" s="43"/>
      <c r="F95" s="28" t="str">
        <f>E19</f>
        <v>NURCH Piešťany, Nábr. I. Krasku 4, 921 12 Piešťany</v>
      </c>
      <c r="G95" s="43"/>
      <c r="H95" s="43"/>
      <c r="I95" s="33" t="s">
        <v>29</v>
      </c>
      <c r="J95" s="37" t="str">
        <f>E25</f>
        <v>Portik spol. s r.o.</v>
      </c>
      <c r="K95" s="43"/>
      <c r="L95" s="72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15.15" customHeight="1">
      <c r="A96" s="41"/>
      <c r="B96" s="42"/>
      <c r="C96" s="33" t="s">
        <v>27</v>
      </c>
      <c r="D96" s="43"/>
      <c r="E96" s="43"/>
      <c r="F96" s="28" t="str">
        <f>IF(E22="","",E22)</f>
        <v>Vyplň údaj</v>
      </c>
      <c r="G96" s="43"/>
      <c r="H96" s="43"/>
      <c r="I96" s="33" t="s">
        <v>34</v>
      </c>
      <c r="J96" s="37" t="str">
        <f>E28</f>
        <v>Kovács</v>
      </c>
      <c r="K96" s="43"/>
      <c r="L96" s="72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0.32" customHeight="1">
      <c r="A97" s="41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72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29.28" customHeight="1">
      <c r="A98" s="41"/>
      <c r="B98" s="42"/>
      <c r="C98" s="213" t="s">
        <v>144</v>
      </c>
      <c r="D98" s="166"/>
      <c r="E98" s="166"/>
      <c r="F98" s="166"/>
      <c r="G98" s="166"/>
      <c r="H98" s="166"/>
      <c r="I98" s="166"/>
      <c r="J98" s="214" t="s">
        <v>145</v>
      </c>
      <c r="K98" s="166"/>
      <c r="L98" s="72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10.32" customHeight="1">
      <c r="A99" s="41"/>
      <c r="B99" s="42"/>
      <c r="C99" s="43"/>
      <c r="D99" s="43"/>
      <c r="E99" s="43"/>
      <c r="F99" s="43"/>
      <c r="G99" s="43"/>
      <c r="H99" s="43"/>
      <c r="I99" s="43"/>
      <c r="J99" s="43"/>
      <c r="K99" s="43"/>
      <c r="L99" s="72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22.8" customHeight="1">
      <c r="A100" s="41"/>
      <c r="B100" s="42"/>
      <c r="C100" s="215" t="s">
        <v>146</v>
      </c>
      <c r="D100" s="43"/>
      <c r="E100" s="43"/>
      <c r="F100" s="43"/>
      <c r="G100" s="43"/>
      <c r="H100" s="43"/>
      <c r="I100" s="43"/>
      <c r="J100" s="119">
        <f>J149</f>
        <v>0</v>
      </c>
      <c r="K100" s="43"/>
      <c r="L100" s="72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U100" s="18" t="s">
        <v>147</v>
      </c>
    </row>
    <row r="101" s="9" customFormat="1" ht="24.96" customHeight="1">
      <c r="A101" s="9"/>
      <c r="B101" s="216"/>
      <c r="C101" s="217"/>
      <c r="D101" s="218" t="s">
        <v>148</v>
      </c>
      <c r="E101" s="219"/>
      <c r="F101" s="219"/>
      <c r="G101" s="219"/>
      <c r="H101" s="219"/>
      <c r="I101" s="219"/>
      <c r="J101" s="220">
        <f>J150</f>
        <v>0</v>
      </c>
      <c r="K101" s="217"/>
      <c r="L101" s="22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22"/>
      <c r="C102" s="141"/>
      <c r="D102" s="223" t="s">
        <v>448</v>
      </c>
      <c r="E102" s="224"/>
      <c r="F102" s="224"/>
      <c r="G102" s="224"/>
      <c r="H102" s="224"/>
      <c r="I102" s="224"/>
      <c r="J102" s="225">
        <f>J151</f>
        <v>0</v>
      </c>
      <c r="K102" s="141"/>
      <c r="L102" s="22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22"/>
      <c r="C103" s="141"/>
      <c r="D103" s="223" t="s">
        <v>449</v>
      </c>
      <c r="E103" s="224"/>
      <c r="F103" s="224"/>
      <c r="G103" s="224"/>
      <c r="H103" s="224"/>
      <c r="I103" s="224"/>
      <c r="J103" s="225">
        <f>J161</f>
        <v>0</v>
      </c>
      <c r="K103" s="141"/>
      <c r="L103" s="22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22"/>
      <c r="C104" s="141"/>
      <c r="D104" s="223" t="s">
        <v>150</v>
      </c>
      <c r="E104" s="224"/>
      <c r="F104" s="224"/>
      <c r="G104" s="224"/>
      <c r="H104" s="224"/>
      <c r="I104" s="224"/>
      <c r="J104" s="225">
        <f>J185</f>
        <v>0</v>
      </c>
      <c r="K104" s="141"/>
      <c r="L104" s="22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216"/>
      <c r="C105" s="217"/>
      <c r="D105" s="218" t="s">
        <v>151</v>
      </c>
      <c r="E105" s="219"/>
      <c r="F105" s="219"/>
      <c r="G105" s="219"/>
      <c r="H105" s="219"/>
      <c r="I105" s="219"/>
      <c r="J105" s="220">
        <f>J187</f>
        <v>0</v>
      </c>
      <c r="K105" s="217"/>
      <c r="L105" s="22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22"/>
      <c r="C106" s="141"/>
      <c r="D106" s="223" t="s">
        <v>450</v>
      </c>
      <c r="E106" s="224"/>
      <c r="F106" s="224"/>
      <c r="G106" s="224"/>
      <c r="H106" s="224"/>
      <c r="I106" s="224"/>
      <c r="J106" s="225">
        <f>J188</f>
        <v>0</v>
      </c>
      <c r="K106" s="141"/>
      <c r="L106" s="22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22"/>
      <c r="C107" s="141"/>
      <c r="D107" s="223" t="s">
        <v>451</v>
      </c>
      <c r="E107" s="224"/>
      <c r="F107" s="224"/>
      <c r="G107" s="224"/>
      <c r="H107" s="224"/>
      <c r="I107" s="224"/>
      <c r="J107" s="225">
        <f>J198</f>
        <v>0</v>
      </c>
      <c r="K107" s="141"/>
      <c r="L107" s="22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22"/>
      <c r="C108" s="141"/>
      <c r="D108" s="223" t="s">
        <v>154</v>
      </c>
      <c r="E108" s="224"/>
      <c r="F108" s="224"/>
      <c r="G108" s="224"/>
      <c r="H108" s="224"/>
      <c r="I108" s="224"/>
      <c r="J108" s="225">
        <f>J201</f>
        <v>0</v>
      </c>
      <c r="K108" s="141"/>
      <c r="L108" s="22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22"/>
      <c r="C109" s="141"/>
      <c r="D109" s="223" t="s">
        <v>452</v>
      </c>
      <c r="E109" s="224"/>
      <c r="F109" s="224"/>
      <c r="G109" s="224"/>
      <c r="H109" s="224"/>
      <c r="I109" s="224"/>
      <c r="J109" s="225">
        <f>J211</f>
        <v>0</v>
      </c>
      <c r="K109" s="141"/>
      <c r="L109" s="22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22"/>
      <c r="C110" s="141"/>
      <c r="D110" s="223" t="s">
        <v>156</v>
      </c>
      <c r="E110" s="224"/>
      <c r="F110" s="224"/>
      <c r="G110" s="224"/>
      <c r="H110" s="224"/>
      <c r="I110" s="224"/>
      <c r="J110" s="225">
        <f>J227</f>
        <v>0</v>
      </c>
      <c r="K110" s="141"/>
      <c r="L110" s="22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22"/>
      <c r="C111" s="141"/>
      <c r="D111" s="223" t="s">
        <v>453</v>
      </c>
      <c r="E111" s="224"/>
      <c r="F111" s="224"/>
      <c r="G111" s="224"/>
      <c r="H111" s="224"/>
      <c r="I111" s="224"/>
      <c r="J111" s="225">
        <f>J245</f>
        <v>0</v>
      </c>
      <c r="K111" s="141"/>
      <c r="L111" s="22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22"/>
      <c r="C112" s="141"/>
      <c r="D112" s="223" t="s">
        <v>454</v>
      </c>
      <c r="E112" s="224"/>
      <c r="F112" s="224"/>
      <c r="G112" s="224"/>
      <c r="H112" s="224"/>
      <c r="I112" s="224"/>
      <c r="J112" s="225">
        <f>J252</f>
        <v>0</v>
      </c>
      <c r="K112" s="141"/>
      <c r="L112" s="22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216"/>
      <c r="C113" s="217"/>
      <c r="D113" s="218" t="s">
        <v>157</v>
      </c>
      <c r="E113" s="219"/>
      <c r="F113" s="219"/>
      <c r="G113" s="219"/>
      <c r="H113" s="219"/>
      <c r="I113" s="219"/>
      <c r="J113" s="220">
        <f>J260</f>
        <v>0</v>
      </c>
      <c r="K113" s="217"/>
      <c r="L113" s="221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9" customFormat="1" ht="24.96" customHeight="1">
      <c r="A114" s="9"/>
      <c r="B114" s="216"/>
      <c r="C114" s="217"/>
      <c r="D114" s="218" t="s">
        <v>158</v>
      </c>
      <c r="E114" s="219"/>
      <c r="F114" s="219"/>
      <c r="G114" s="219"/>
      <c r="H114" s="219"/>
      <c r="I114" s="219"/>
      <c r="J114" s="220">
        <f>J264</f>
        <v>0</v>
      </c>
      <c r="K114" s="217"/>
      <c r="L114" s="221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9" customFormat="1" ht="21.84" customHeight="1">
      <c r="A115" s="9"/>
      <c r="B115" s="216"/>
      <c r="C115" s="217"/>
      <c r="D115" s="227" t="s">
        <v>159</v>
      </c>
      <c r="E115" s="217"/>
      <c r="F115" s="217"/>
      <c r="G115" s="217"/>
      <c r="H115" s="217"/>
      <c r="I115" s="217"/>
      <c r="J115" s="228">
        <f>J266</f>
        <v>0</v>
      </c>
      <c r="K115" s="217"/>
      <c r="L115" s="221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2" customFormat="1" ht="21.84" customHeight="1">
      <c r="A116" s="41"/>
      <c r="B116" s="42"/>
      <c r="C116" s="43"/>
      <c r="D116" s="43"/>
      <c r="E116" s="43"/>
      <c r="F116" s="43"/>
      <c r="G116" s="43"/>
      <c r="H116" s="43"/>
      <c r="I116" s="43"/>
      <c r="J116" s="43"/>
      <c r="K116" s="43"/>
      <c r="L116" s="72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</row>
    <row r="117" s="2" customFormat="1" ht="6.96" customHeight="1">
      <c r="A117" s="41"/>
      <c r="B117" s="42"/>
      <c r="C117" s="43"/>
      <c r="D117" s="43"/>
      <c r="E117" s="43"/>
      <c r="F117" s="43"/>
      <c r="G117" s="43"/>
      <c r="H117" s="43"/>
      <c r="I117" s="43"/>
      <c r="J117" s="43"/>
      <c r="K117" s="43"/>
      <c r="L117" s="72"/>
      <c r="S117" s="41"/>
      <c r="T117" s="41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</row>
    <row r="118" s="2" customFormat="1" ht="29.28" customHeight="1">
      <c r="A118" s="41"/>
      <c r="B118" s="42"/>
      <c r="C118" s="215" t="s">
        <v>160</v>
      </c>
      <c r="D118" s="43"/>
      <c r="E118" s="43"/>
      <c r="F118" s="43"/>
      <c r="G118" s="43"/>
      <c r="H118" s="43"/>
      <c r="I118" s="43"/>
      <c r="J118" s="229">
        <f>ROUND(J119 + J120 + J121 + J122 + J123 + J124,2)</f>
        <v>0</v>
      </c>
      <c r="K118" s="43"/>
      <c r="L118" s="72"/>
      <c r="N118" s="230" t="s">
        <v>44</v>
      </c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</row>
    <row r="119" s="2" customFormat="1" ht="18" customHeight="1">
      <c r="A119" s="41"/>
      <c r="B119" s="42"/>
      <c r="C119" s="43"/>
      <c r="D119" s="162" t="s">
        <v>161</v>
      </c>
      <c r="E119" s="157"/>
      <c r="F119" s="157"/>
      <c r="G119" s="43"/>
      <c r="H119" s="43"/>
      <c r="I119" s="43"/>
      <c r="J119" s="158">
        <v>0</v>
      </c>
      <c r="K119" s="43"/>
      <c r="L119" s="231"/>
      <c r="M119" s="232"/>
      <c r="N119" s="233" t="s">
        <v>46</v>
      </c>
      <c r="O119" s="232"/>
      <c r="P119" s="232"/>
      <c r="Q119" s="232"/>
      <c r="R119" s="232"/>
      <c r="S119" s="234"/>
      <c r="T119" s="234"/>
      <c r="U119" s="234"/>
      <c r="V119" s="234"/>
      <c r="W119" s="234"/>
      <c r="X119" s="234"/>
      <c r="Y119" s="234"/>
      <c r="Z119" s="234"/>
      <c r="AA119" s="234"/>
      <c r="AB119" s="234"/>
      <c r="AC119" s="234"/>
      <c r="AD119" s="234"/>
      <c r="AE119" s="234"/>
      <c r="AF119" s="232"/>
      <c r="AG119" s="232"/>
      <c r="AH119" s="232"/>
      <c r="AI119" s="232"/>
      <c r="AJ119" s="232"/>
      <c r="AK119" s="232"/>
      <c r="AL119" s="232"/>
      <c r="AM119" s="232"/>
      <c r="AN119" s="232"/>
      <c r="AO119" s="232"/>
      <c r="AP119" s="232"/>
      <c r="AQ119" s="232"/>
      <c r="AR119" s="232"/>
      <c r="AS119" s="232"/>
      <c r="AT119" s="232"/>
      <c r="AU119" s="232"/>
      <c r="AV119" s="232"/>
      <c r="AW119" s="232"/>
      <c r="AX119" s="232"/>
      <c r="AY119" s="235" t="s">
        <v>162</v>
      </c>
      <c r="AZ119" s="232"/>
      <c r="BA119" s="232"/>
      <c r="BB119" s="232"/>
      <c r="BC119" s="232"/>
      <c r="BD119" s="232"/>
      <c r="BE119" s="236">
        <f>IF(N119="základná",J119,0)</f>
        <v>0</v>
      </c>
      <c r="BF119" s="236">
        <f>IF(N119="znížená",J119,0)</f>
        <v>0</v>
      </c>
      <c r="BG119" s="236">
        <f>IF(N119="zákl. prenesená",J119,0)</f>
        <v>0</v>
      </c>
      <c r="BH119" s="236">
        <f>IF(N119="zníž. prenesená",J119,0)</f>
        <v>0</v>
      </c>
      <c r="BI119" s="236">
        <f>IF(N119="nulová",J119,0)</f>
        <v>0</v>
      </c>
      <c r="BJ119" s="235" t="s">
        <v>92</v>
      </c>
      <c r="BK119" s="232"/>
      <c r="BL119" s="232"/>
      <c r="BM119" s="232"/>
    </row>
    <row r="120" s="2" customFormat="1" ht="18" customHeight="1">
      <c r="A120" s="41"/>
      <c r="B120" s="42"/>
      <c r="C120" s="43"/>
      <c r="D120" s="162" t="s">
        <v>163</v>
      </c>
      <c r="E120" s="157"/>
      <c r="F120" s="157"/>
      <c r="G120" s="43"/>
      <c r="H120" s="43"/>
      <c r="I120" s="43"/>
      <c r="J120" s="158">
        <v>0</v>
      </c>
      <c r="K120" s="43"/>
      <c r="L120" s="231"/>
      <c r="M120" s="232"/>
      <c r="N120" s="233" t="s">
        <v>46</v>
      </c>
      <c r="O120" s="232"/>
      <c r="P120" s="232"/>
      <c r="Q120" s="232"/>
      <c r="R120" s="232"/>
      <c r="S120" s="234"/>
      <c r="T120" s="234"/>
      <c r="U120" s="234"/>
      <c r="V120" s="234"/>
      <c r="W120" s="234"/>
      <c r="X120" s="234"/>
      <c r="Y120" s="234"/>
      <c r="Z120" s="234"/>
      <c r="AA120" s="234"/>
      <c r="AB120" s="234"/>
      <c r="AC120" s="234"/>
      <c r="AD120" s="234"/>
      <c r="AE120" s="234"/>
      <c r="AF120" s="232"/>
      <c r="AG120" s="232"/>
      <c r="AH120" s="232"/>
      <c r="AI120" s="232"/>
      <c r="AJ120" s="232"/>
      <c r="AK120" s="232"/>
      <c r="AL120" s="232"/>
      <c r="AM120" s="232"/>
      <c r="AN120" s="232"/>
      <c r="AO120" s="232"/>
      <c r="AP120" s="232"/>
      <c r="AQ120" s="232"/>
      <c r="AR120" s="232"/>
      <c r="AS120" s="232"/>
      <c r="AT120" s="232"/>
      <c r="AU120" s="232"/>
      <c r="AV120" s="232"/>
      <c r="AW120" s="232"/>
      <c r="AX120" s="232"/>
      <c r="AY120" s="235" t="s">
        <v>162</v>
      </c>
      <c r="AZ120" s="232"/>
      <c r="BA120" s="232"/>
      <c r="BB120" s="232"/>
      <c r="BC120" s="232"/>
      <c r="BD120" s="232"/>
      <c r="BE120" s="236">
        <f>IF(N120="základná",J120,0)</f>
        <v>0</v>
      </c>
      <c r="BF120" s="236">
        <f>IF(N120="znížená",J120,0)</f>
        <v>0</v>
      </c>
      <c r="BG120" s="236">
        <f>IF(N120="zákl. prenesená",J120,0)</f>
        <v>0</v>
      </c>
      <c r="BH120" s="236">
        <f>IF(N120="zníž. prenesená",J120,0)</f>
        <v>0</v>
      </c>
      <c r="BI120" s="236">
        <f>IF(N120="nulová",J120,0)</f>
        <v>0</v>
      </c>
      <c r="BJ120" s="235" t="s">
        <v>92</v>
      </c>
      <c r="BK120" s="232"/>
      <c r="BL120" s="232"/>
      <c r="BM120" s="232"/>
    </row>
    <row r="121" s="2" customFormat="1" ht="18" customHeight="1">
      <c r="A121" s="41"/>
      <c r="B121" s="42"/>
      <c r="C121" s="43"/>
      <c r="D121" s="162" t="s">
        <v>164</v>
      </c>
      <c r="E121" s="157"/>
      <c r="F121" s="157"/>
      <c r="G121" s="43"/>
      <c r="H121" s="43"/>
      <c r="I121" s="43"/>
      <c r="J121" s="158">
        <v>0</v>
      </c>
      <c r="K121" s="43"/>
      <c r="L121" s="231"/>
      <c r="M121" s="232"/>
      <c r="N121" s="233" t="s">
        <v>46</v>
      </c>
      <c r="O121" s="232"/>
      <c r="P121" s="232"/>
      <c r="Q121" s="232"/>
      <c r="R121" s="232"/>
      <c r="S121" s="234"/>
      <c r="T121" s="234"/>
      <c r="U121" s="234"/>
      <c r="V121" s="234"/>
      <c r="W121" s="234"/>
      <c r="X121" s="234"/>
      <c r="Y121" s="234"/>
      <c r="Z121" s="234"/>
      <c r="AA121" s="234"/>
      <c r="AB121" s="234"/>
      <c r="AC121" s="234"/>
      <c r="AD121" s="234"/>
      <c r="AE121" s="234"/>
      <c r="AF121" s="232"/>
      <c r="AG121" s="232"/>
      <c r="AH121" s="232"/>
      <c r="AI121" s="232"/>
      <c r="AJ121" s="232"/>
      <c r="AK121" s="232"/>
      <c r="AL121" s="232"/>
      <c r="AM121" s="232"/>
      <c r="AN121" s="232"/>
      <c r="AO121" s="232"/>
      <c r="AP121" s="232"/>
      <c r="AQ121" s="232"/>
      <c r="AR121" s="232"/>
      <c r="AS121" s="232"/>
      <c r="AT121" s="232"/>
      <c r="AU121" s="232"/>
      <c r="AV121" s="232"/>
      <c r="AW121" s="232"/>
      <c r="AX121" s="232"/>
      <c r="AY121" s="235" t="s">
        <v>162</v>
      </c>
      <c r="AZ121" s="232"/>
      <c r="BA121" s="232"/>
      <c r="BB121" s="232"/>
      <c r="BC121" s="232"/>
      <c r="BD121" s="232"/>
      <c r="BE121" s="236">
        <f>IF(N121="základná",J121,0)</f>
        <v>0</v>
      </c>
      <c r="BF121" s="236">
        <f>IF(N121="znížená",J121,0)</f>
        <v>0</v>
      </c>
      <c r="BG121" s="236">
        <f>IF(N121="zákl. prenesená",J121,0)</f>
        <v>0</v>
      </c>
      <c r="BH121" s="236">
        <f>IF(N121="zníž. prenesená",J121,0)</f>
        <v>0</v>
      </c>
      <c r="BI121" s="236">
        <f>IF(N121="nulová",J121,0)</f>
        <v>0</v>
      </c>
      <c r="BJ121" s="235" t="s">
        <v>92</v>
      </c>
      <c r="BK121" s="232"/>
      <c r="BL121" s="232"/>
      <c r="BM121" s="232"/>
    </row>
    <row r="122" s="2" customFormat="1" ht="18" customHeight="1">
      <c r="A122" s="41"/>
      <c r="B122" s="42"/>
      <c r="C122" s="43"/>
      <c r="D122" s="162" t="s">
        <v>165</v>
      </c>
      <c r="E122" s="157"/>
      <c r="F122" s="157"/>
      <c r="G122" s="43"/>
      <c r="H122" s="43"/>
      <c r="I122" s="43"/>
      <c r="J122" s="158">
        <v>0</v>
      </c>
      <c r="K122" s="43"/>
      <c r="L122" s="231"/>
      <c r="M122" s="232"/>
      <c r="N122" s="233" t="s">
        <v>46</v>
      </c>
      <c r="O122" s="232"/>
      <c r="P122" s="232"/>
      <c r="Q122" s="232"/>
      <c r="R122" s="232"/>
      <c r="S122" s="234"/>
      <c r="T122" s="234"/>
      <c r="U122" s="234"/>
      <c r="V122" s="234"/>
      <c r="W122" s="234"/>
      <c r="X122" s="234"/>
      <c r="Y122" s="234"/>
      <c r="Z122" s="234"/>
      <c r="AA122" s="234"/>
      <c r="AB122" s="234"/>
      <c r="AC122" s="234"/>
      <c r="AD122" s="234"/>
      <c r="AE122" s="234"/>
      <c r="AF122" s="232"/>
      <c r="AG122" s="232"/>
      <c r="AH122" s="232"/>
      <c r="AI122" s="232"/>
      <c r="AJ122" s="232"/>
      <c r="AK122" s="232"/>
      <c r="AL122" s="232"/>
      <c r="AM122" s="232"/>
      <c r="AN122" s="232"/>
      <c r="AO122" s="232"/>
      <c r="AP122" s="232"/>
      <c r="AQ122" s="232"/>
      <c r="AR122" s="232"/>
      <c r="AS122" s="232"/>
      <c r="AT122" s="232"/>
      <c r="AU122" s="232"/>
      <c r="AV122" s="232"/>
      <c r="AW122" s="232"/>
      <c r="AX122" s="232"/>
      <c r="AY122" s="235" t="s">
        <v>162</v>
      </c>
      <c r="AZ122" s="232"/>
      <c r="BA122" s="232"/>
      <c r="BB122" s="232"/>
      <c r="BC122" s="232"/>
      <c r="BD122" s="232"/>
      <c r="BE122" s="236">
        <f>IF(N122="základná",J122,0)</f>
        <v>0</v>
      </c>
      <c r="BF122" s="236">
        <f>IF(N122="znížená",J122,0)</f>
        <v>0</v>
      </c>
      <c r="BG122" s="236">
        <f>IF(N122="zákl. prenesená",J122,0)</f>
        <v>0</v>
      </c>
      <c r="BH122" s="236">
        <f>IF(N122="zníž. prenesená",J122,0)</f>
        <v>0</v>
      </c>
      <c r="BI122" s="236">
        <f>IF(N122="nulová",J122,0)</f>
        <v>0</v>
      </c>
      <c r="BJ122" s="235" t="s">
        <v>92</v>
      </c>
      <c r="BK122" s="232"/>
      <c r="BL122" s="232"/>
      <c r="BM122" s="232"/>
    </row>
    <row r="123" s="2" customFormat="1" ht="18" customHeight="1">
      <c r="A123" s="41"/>
      <c r="B123" s="42"/>
      <c r="C123" s="43"/>
      <c r="D123" s="162" t="s">
        <v>166</v>
      </c>
      <c r="E123" s="157"/>
      <c r="F123" s="157"/>
      <c r="G123" s="43"/>
      <c r="H123" s="43"/>
      <c r="I123" s="43"/>
      <c r="J123" s="158">
        <v>0</v>
      </c>
      <c r="K123" s="43"/>
      <c r="L123" s="231"/>
      <c r="M123" s="232"/>
      <c r="N123" s="233" t="s">
        <v>46</v>
      </c>
      <c r="O123" s="232"/>
      <c r="P123" s="232"/>
      <c r="Q123" s="232"/>
      <c r="R123" s="232"/>
      <c r="S123" s="234"/>
      <c r="T123" s="234"/>
      <c r="U123" s="234"/>
      <c r="V123" s="234"/>
      <c r="W123" s="234"/>
      <c r="X123" s="234"/>
      <c r="Y123" s="234"/>
      <c r="Z123" s="234"/>
      <c r="AA123" s="234"/>
      <c r="AB123" s="234"/>
      <c r="AC123" s="234"/>
      <c r="AD123" s="234"/>
      <c r="AE123" s="234"/>
      <c r="AF123" s="232"/>
      <c r="AG123" s="232"/>
      <c r="AH123" s="232"/>
      <c r="AI123" s="232"/>
      <c r="AJ123" s="232"/>
      <c r="AK123" s="232"/>
      <c r="AL123" s="232"/>
      <c r="AM123" s="232"/>
      <c r="AN123" s="232"/>
      <c r="AO123" s="232"/>
      <c r="AP123" s="232"/>
      <c r="AQ123" s="232"/>
      <c r="AR123" s="232"/>
      <c r="AS123" s="232"/>
      <c r="AT123" s="232"/>
      <c r="AU123" s="232"/>
      <c r="AV123" s="232"/>
      <c r="AW123" s="232"/>
      <c r="AX123" s="232"/>
      <c r="AY123" s="235" t="s">
        <v>162</v>
      </c>
      <c r="AZ123" s="232"/>
      <c r="BA123" s="232"/>
      <c r="BB123" s="232"/>
      <c r="BC123" s="232"/>
      <c r="BD123" s="232"/>
      <c r="BE123" s="236">
        <f>IF(N123="základná",J123,0)</f>
        <v>0</v>
      </c>
      <c r="BF123" s="236">
        <f>IF(N123="znížená",J123,0)</f>
        <v>0</v>
      </c>
      <c r="BG123" s="236">
        <f>IF(N123="zákl. prenesená",J123,0)</f>
        <v>0</v>
      </c>
      <c r="BH123" s="236">
        <f>IF(N123="zníž. prenesená",J123,0)</f>
        <v>0</v>
      </c>
      <c r="BI123" s="236">
        <f>IF(N123="nulová",J123,0)</f>
        <v>0</v>
      </c>
      <c r="BJ123" s="235" t="s">
        <v>92</v>
      </c>
      <c r="BK123" s="232"/>
      <c r="BL123" s="232"/>
      <c r="BM123" s="232"/>
    </row>
    <row r="124" s="2" customFormat="1" ht="18" customHeight="1">
      <c r="A124" s="41"/>
      <c r="B124" s="42"/>
      <c r="C124" s="43"/>
      <c r="D124" s="157" t="s">
        <v>167</v>
      </c>
      <c r="E124" s="43"/>
      <c r="F124" s="43"/>
      <c r="G124" s="43"/>
      <c r="H124" s="43"/>
      <c r="I124" s="43"/>
      <c r="J124" s="158">
        <f>ROUND(J34*T124,2)</f>
        <v>0</v>
      </c>
      <c r="K124" s="43"/>
      <c r="L124" s="231"/>
      <c r="M124" s="232"/>
      <c r="N124" s="233" t="s">
        <v>46</v>
      </c>
      <c r="O124" s="232"/>
      <c r="P124" s="232"/>
      <c r="Q124" s="232"/>
      <c r="R124" s="232"/>
      <c r="S124" s="234"/>
      <c r="T124" s="234"/>
      <c r="U124" s="234"/>
      <c r="V124" s="234"/>
      <c r="W124" s="234"/>
      <c r="X124" s="234"/>
      <c r="Y124" s="234"/>
      <c r="Z124" s="234"/>
      <c r="AA124" s="234"/>
      <c r="AB124" s="234"/>
      <c r="AC124" s="234"/>
      <c r="AD124" s="234"/>
      <c r="AE124" s="234"/>
      <c r="AF124" s="232"/>
      <c r="AG124" s="232"/>
      <c r="AH124" s="232"/>
      <c r="AI124" s="232"/>
      <c r="AJ124" s="232"/>
      <c r="AK124" s="232"/>
      <c r="AL124" s="232"/>
      <c r="AM124" s="232"/>
      <c r="AN124" s="232"/>
      <c r="AO124" s="232"/>
      <c r="AP124" s="232"/>
      <c r="AQ124" s="232"/>
      <c r="AR124" s="232"/>
      <c r="AS124" s="232"/>
      <c r="AT124" s="232"/>
      <c r="AU124" s="232"/>
      <c r="AV124" s="232"/>
      <c r="AW124" s="232"/>
      <c r="AX124" s="232"/>
      <c r="AY124" s="235" t="s">
        <v>168</v>
      </c>
      <c r="AZ124" s="232"/>
      <c r="BA124" s="232"/>
      <c r="BB124" s="232"/>
      <c r="BC124" s="232"/>
      <c r="BD124" s="232"/>
      <c r="BE124" s="236">
        <f>IF(N124="základná",J124,0)</f>
        <v>0</v>
      </c>
      <c r="BF124" s="236">
        <f>IF(N124="znížená",J124,0)</f>
        <v>0</v>
      </c>
      <c r="BG124" s="236">
        <f>IF(N124="zákl. prenesená",J124,0)</f>
        <v>0</v>
      </c>
      <c r="BH124" s="236">
        <f>IF(N124="zníž. prenesená",J124,0)</f>
        <v>0</v>
      </c>
      <c r="BI124" s="236">
        <f>IF(N124="nulová",J124,0)</f>
        <v>0</v>
      </c>
      <c r="BJ124" s="235" t="s">
        <v>92</v>
      </c>
      <c r="BK124" s="232"/>
      <c r="BL124" s="232"/>
      <c r="BM124" s="232"/>
    </row>
    <row r="125" s="2" customFormat="1">
      <c r="A125" s="41"/>
      <c r="B125" s="42"/>
      <c r="C125" s="43"/>
      <c r="D125" s="43"/>
      <c r="E125" s="43"/>
      <c r="F125" s="43"/>
      <c r="G125" s="43"/>
      <c r="H125" s="43"/>
      <c r="I125" s="43"/>
      <c r="J125" s="43"/>
      <c r="K125" s="43"/>
      <c r="L125" s="72"/>
      <c r="S125" s="41"/>
      <c r="T125" s="41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</row>
    <row r="126" s="2" customFormat="1" ht="29.28" customHeight="1">
      <c r="A126" s="41"/>
      <c r="B126" s="42"/>
      <c r="C126" s="165" t="s">
        <v>134</v>
      </c>
      <c r="D126" s="166"/>
      <c r="E126" s="166"/>
      <c r="F126" s="166"/>
      <c r="G126" s="166"/>
      <c r="H126" s="166"/>
      <c r="I126" s="166"/>
      <c r="J126" s="167">
        <f>ROUND(J100+J118,2)</f>
        <v>0</v>
      </c>
      <c r="K126" s="166"/>
      <c r="L126" s="72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</row>
    <row r="127" s="2" customFormat="1" ht="6.96" customHeight="1">
      <c r="A127" s="41"/>
      <c r="B127" s="75"/>
      <c r="C127" s="76"/>
      <c r="D127" s="76"/>
      <c r="E127" s="76"/>
      <c r="F127" s="76"/>
      <c r="G127" s="76"/>
      <c r="H127" s="76"/>
      <c r="I127" s="76"/>
      <c r="J127" s="76"/>
      <c r="K127" s="76"/>
      <c r="L127" s="72"/>
      <c r="S127" s="41"/>
      <c r="T127" s="41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</row>
    <row r="131" s="2" customFormat="1" ht="6.96" customHeight="1">
      <c r="A131" s="41"/>
      <c r="B131" s="77"/>
      <c r="C131" s="78"/>
      <c r="D131" s="78"/>
      <c r="E131" s="78"/>
      <c r="F131" s="78"/>
      <c r="G131" s="78"/>
      <c r="H131" s="78"/>
      <c r="I131" s="78"/>
      <c r="J131" s="78"/>
      <c r="K131" s="78"/>
      <c r="L131" s="72"/>
      <c r="S131" s="41"/>
      <c r="T131" s="41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</row>
    <row r="132" s="2" customFormat="1" ht="24.96" customHeight="1">
      <c r="A132" s="41"/>
      <c r="B132" s="42"/>
      <c r="C132" s="24" t="s">
        <v>169</v>
      </c>
      <c r="D132" s="43"/>
      <c r="E132" s="43"/>
      <c r="F132" s="43"/>
      <c r="G132" s="43"/>
      <c r="H132" s="43"/>
      <c r="I132" s="43"/>
      <c r="J132" s="43"/>
      <c r="K132" s="43"/>
      <c r="L132" s="72"/>
      <c r="S132" s="41"/>
      <c r="T132" s="41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</row>
    <row r="133" s="2" customFormat="1" ht="6.96" customHeight="1">
      <c r="A133" s="41"/>
      <c r="B133" s="42"/>
      <c r="C133" s="43"/>
      <c r="D133" s="43"/>
      <c r="E133" s="43"/>
      <c r="F133" s="43"/>
      <c r="G133" s="43"/>
      <c r="H133" s="43"/>
      <c r="I133" s="43"/>
      <c r="J133" s="43"/>
      <c r="K133" s="43"/>
      <c r="L133" s="72"/>
      <c r="S133" s="41"/>
      <c r="T133" s="41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</row>
    <row r="134" s="2" customFormat="1" ht="12" customHeight="1">
      <c r="A134" s="41"/>
      <c r="B134" s="42"/>
      <c r="C134" s="33" t="s">
        <v>15</v>
      </c>
      <c r="D134" s="43"/>
      <c r="E134" s="43"/>
      <c r="F134" s="43"/>
      <c r="G134" s="43"/>
      <c r="H134" s="43"/>
      <c r="I134" s="43"/>
      <c r="J134" s="43"/>
      <c r="K134" s="43"/>
      <c r="L134" s="72"/>
      <c r="S134" s="41"/>
      <c r="T134" s="41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</row>
    <row r="135" s="2" customFormat="1" ht="16.5" customHeight="1">
      <c r="A135" s="41"/>
      <c r="B135" s="42"/>
      <c r="C135" s="43"/>
      <c r="D135" s="43"/>
      <c r="E135" s="211" t="str">
        <f>E7</f>
        <v>NÚRCH - modernizácia vybraných rehabilitačných priestorov</v>
      </c>
      <c r="F135" s="33"/>
      <c r="G135" s="33"/>
      <c r="H135" s="33"/>
      <c r="I135" s="43"/>
      <c r="J135" s="43"/>
      <c r="K135" s="43"/>
      <c r="L135" s="72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</row>
    <row r="136" s="1" customFormat="1" ht="12" customHeight="1">
      <c r="B136" s="22"/>
      <c r="C136" s="33" t="s">
        <v>136</v>
      </c>
      <c r="D136" s="23"/>
      <c r="E136" s="23"/>
      <c r="F136" s="23"/>
      <c r="G136" s="23"/>
      <c r="H136" s="23"/>
      <c r="I136" s="23"/>
      <c r="J136" s="23"/>
      <c r="K136" s="23"/>
      <c r="L136" s="21"/>
    </row>
    <row r="137" s="1" customFormat="1" ht="16.5" customHeight="1">
      <c r="B137" s="22"/>
      <c r="C137" s="23"/>
      <c r="D137" s="23"/>
      <c r="E137" s="211" t="s">
        <v>137</v>
      </c>
      <c r="F137" s="23"/>
      <c r="G137" s="23"/>
      <c r="H137" s="23"/>
      <c r="I137" s="23"/>
      <c r="J137" s="23"/>
      <c r="K137" s="23"/>
      <c r="L137" s="21"/>
    </row>
    <row r="138" s="1" customFormat="1" ht="12" customHeight="1">
      <c r="B138" s="22"/>
      <c r="C138" s="33" t="s">
        <v>138</v>
      </c>
      <c r="D138" s="23"/>
      <c r="E138" s="23"/>
      <c r="F138" s="23"/>
      <c r="G138" s="23"/>
      <c r="H138" s="23"/>
      <c r="I138" s="23"/>
      <c r="J138" s="23"/>
      <c r="K138" s="23"/>
      <c r="L138" s="21"/>
    </row>
    <row r="139" s="2" customFormat="1" ht="16.5" customHeight="1">
      <c r="A139" s="41"/>
      <c r="B139" s="42"/>
      <c r="C139" s="43"/>
      <c r="D139" s="43"/>
      <c r="E139" s="212" t="s">
        <v>139</v>
      </c>
      <c r="F139" s="43"/>
      <c r="G139" s="43"/>
      <c r="H139" s="43"/>
      <c r="I139" s="43"/>
      <c r="J139" s="43"/>
      <c r="K139" s="43"/>
      <c r="L139" s="72"/>
      <c r="S139" s="41"/>
      <c r="T139" s="41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</row>
    <row r="140" s="2" customFormat="1" ht="12" customHeight="1">
      <c r="A140" s="41"/>
      <c r="B140" s="42"/>
      <c r="C140" s="33" t="s">
        <v>140</v>
      </c>
      <c r="D140" s="43"/>
      <c r="E140" s="43"/>
      <c r="F140" s="43"/>
      <c r="G140" s="43"/>
      <c r="H140" s="43"/>
      <c r="I140" s="43"/>
      <c r="J140" s="43"/>
      <c r="K140" s="43"/>
      <c r="L140" s="72"/>
      <c r="S140" s="41"/>
      <c r="T140" s="41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</row>
    <row r="141" s="2" customFormat="1" ht="16.5" customHeight="1">
      <c r="A141" s="41"/>
      <c r="B141" s="42"/>
      <c r="C141" s="43"/>
      <c r="D141" s="43"/>
      <c r="E141" s="85" t="str">
        <f>E13</f>
        <v>01-01-02 - Navrhovaný stav</v>
      </c>
      <c r="F141" s="43"/>
      <c r="G141" s="43"/>
      <c r="H141" s="43"/>
      <c r="I141" s="43"/>
      <c r="J141" s="43"/>
      <c r="K141" s="43"/>
      <c r="L141" s="72"/>
      <c r="S141" s="41"/>
      <c r="T141" s="41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</row>
    <row r="142" s="2" customFormat="1" ht="6.96" customHeight="1">
      <c r="A142" s="41"/>
      <c r="B142" s="42"/>
      <c r="C142" s="43"/>
      <c r="D142" s="43"/>
      <c r="E142" s="43"/>
      <c r="F142" s="43"/>
      <c r="G142" s="43"/>
      <c r="H142" s="43"/>
      <c r="I142" s="43"/>
      <c r="J142" s="43"/>
      <c r="K142" s="43"/>
      <c r="L142" s="72"/>
      <c r="S142" s="41"/>
      <c r="T142" s="41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</row>
    <row r="143" s="2" customFormat="1" ht="12" customHeight="1">
      <c r="A143" s="41"/>
      <c r="B143" s="42"/>
      <c r="C143" s="33" t="s">
        <v>19</v>
      </c>
      <c r="D143" s="43"/>
      <c r="E143" s="43"/>
      <c r="F143" s="28" t="str">
        <f>F16</f>
        <v>Piešťany, Nábrežie Ivana Krasku, p.č: 5825/2</v>
      </c>
      <c r="G143" s="43"/>
      <c r="H143" s="43"/>
      <c r="I143" s="33" t="s">
        <v>21</v>
      </c>
      <c r="J143" s="88" t="str">
        <f>IF(J16="","",J16)</f>
        <v>21. 12. 2022</v>
      </c>
      <c r="K143" s="43"/>
      <c r="L143" s="72"/>
      <c r="S143" s="41"/>
      <c r="T143" s="41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</row>
    <row r="144" s="2" customFormat="1" ht="6.96" customHeight="1">
      <c r="A144" s="41"/>
      <c r="B144" s="42"/>
      <c r="C144" s="43"/>
      <c r="D144" s="43"/>
      <c r="E144" s="43"/>
      <c r="F144" s="43"/>
      <c r="G144" s="43"/>
      <c r="H144" s="43"/>
      <c r="I144" s="43"/>
      <c r="J144" s="43"/>
      <c r="K144" s="43"/>
      <c r="L144" s="72"/>
      <c r="S144" s="41"/>
      <c r="T144" s="41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</row>
    <row r="145" s="2" customFormat="1" ht="15.15" customHeight="1">
      <c r="A145" s="41"/>
      <c r="B145" s="42"/>
      <c r="C145" s="33" t="s">
        <v>23</v>
      </c>
      <c r="D145" s="43"/>
      <c r="E145" s="43"/>
      <c r="F145" s="28" t="str">
        <f>E19</f>
        <v>NURCH Piešťany, Nábr. I. Krasku 4, 921 12 Piešťany</v>
      </c>
      <c r="G145" s="43"/>
      <c r="H145" s="43"/>
      <c r="I145" s="33" t="s">
        <v>29</v>
      </c>
      <c r="J145" s="37" t="str">
        <f>E25</f>
        <v>Portik spol. s r.o.</v>
      </c>
      <c r="K145" s="43"/>
      <c r="L145" s="72"/>
      <c r="S145" s="41"/>
      <c r="T145" s="41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</row>
    <row r="146" s="2" customFormat="1" ht="15.15" customHeight="1">
      <c r="A146" s="41"/>
      <c r="B146" s="42"/>
      <c r="C146" s="33" t="s">
        <v>27</v>
      </c>
      <c r="D146" s="43"/>
      <c r="E146" s="43"/>
      <c r="F146" s="28" t="str">
        <f>IF(E22="","",E22)</f>
        <v>Vyplň údaj</v>
      </c>
      <c r="G146" s="43"/>
      <c r="H146" s="43"/>
      <c r="I146" s="33" t="s">
        <v>34</v>
      </c>
      <c r="J146" s="37" t="str">
        <f>E28</f>
        <v>Kovács</v>
      </c>
      <c r="K146" s="43"/>
      <c r="L146" s="72"/>
      <c r="S146" s="41"/>
      <c r="T146" s="41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</row>
    <row r="147" s="2" customFormat="1" ht="10.32" customHeight="1">
      <c r="A147" s="41"/>
      <c r="B147" s="42"/>
      <c r="C147" s="43"/>
      <c r="D147" s="43"/>
      <c r="E147" s="43"/>
      <c r="F147" s="43"/>
      <c r="G147" s="43"/>
      <c r="H147" s="43"/>
      <c r="I147" s="43"/>
      <c r="J147" s="43"/>
      <c r="K147" s="43"/>
      <c r="L147" s="72"/>
      <c r="S147" s="41"/>
      <c r="T147" s="41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</row>
    <row r="148" s="11" customFormat="1" ht="29.28" customHeight="1">
      <c r="A148" s="237"/>
      <c r="B148" s="238"/>
      <c r="C148" s="239" t="s">
        <v>170</v>
      </c>
      <c r="D148" s="240" t="s">
        <v>65</v>
      </c>
      <c r="E148" s="240" t="s">
        <v>61</v>
      </c>
      <c r="F148" s="240" t="s">
        <v>62</v>
      </c>
      <c r="G148" s="240" t="s">
        <v>171</v>
      </c>
      <c r="H148" s="240" t="s">
        <v>172</v>
      </c>
      <c r="I148" s="240" t="s">
        <v>173</v>
      </c>
      <c r="J148" s="241" t="s">
        <v>145</v>
      </c>
      <c r="K148" s="242" t="s">
        <v>174</v>
      </c>
      <c r="L148" s="243"/>
      <c r="M148" s="109" t="s">
        <v>1</v>
      </c>
      <c r="N148" s="110" t="s">
        <v>44</v>
      </c>
      <c r="O148" s="110" t="s">
        <v>175</v>
      </c>
      <c r="P148" s="110" t="s">
        <v>176</v>
      </c>
      <c r="Q148" s="110" t="s">
        <v>177</v>
      </c>
      <c r="R148" s="110" t="s">
        <v>178</v>
      </c>
      <c r="S148" s="110" t="s">
        <v>179</v>
      </c>
      <c r="T148" s="111" t="s">
        <v>180</v>
      </c>
      <c r="U148" s="237"/>
      <c r="V148" s="237"/>
      <c r="W148" s="237"/>
      <c r="X148" s="237"/>
      <c r="Y148" s="237"/>
      <c r="Z148" s="237"/>
      <c r="AA148" s="237"/>
      <c r="AB148" s="237"/>
      <c r="AC148" s="237"/>
      <c r="AD148" s="237"/>
      <c r="AE148" s="237"/>
    </row>
    <row r="149" s="2" customFormat="1" ht="22.8" customHeight="1">
      <c r="A149" s="41"/>
      <c r="B149" s="42"/>
      <c r="C149" s="116" t="s">
        <v>142</v>
      </c>
      <c r="D149" s="43"/>
      <c r="E149" s="43"/>
      <c r="F149" s="43"/>
      <c r="G149" s="43"/>
      <c r="H149" s="43"/>
      <c r="I149" s="43"/>
      <c r="J149" s="244">
        <f>BK149</f>
        <v>0</v>
      </c>
      <c r="K149" s="43"/>
      <c r="L149" s="44"/>
      <c r="M149" s="112"/>
      <c r="N149" s="245"/>
      <c r="O149" s="113"/>
      <c r="P149" s="246">
        <f>P150+P187+P260+P264+P266</f>
        <v>0</v>
      </c>
      <c r="Q149" s="113"/>
      <c r="R149" s="246">
        <f>R150+R187+R260+R264+R266</f>
        <v>51.867108418000001</v>
      </c>
      <c r="S149" s="113"/>
      <c r="T149" s="247">
        <f>T150+T187+T260+T264+T266</f>
        <v>0.21193859999999998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18" t="s">
        <v>79</v>
      </c>
      <c r="AU149" s="18" t="s">
        <v>147</v>
      </c>
      <c r="BK149" s="248">
        <f>BK150+BK187+BK260+BK264+BK266</f>
        <v>0</v>
      </c>
    </row>
    <row r="150" s="12" customFormat="1" ht="25.92" customHeight="1">
      <c r="A150" s="12"/>
      <c r="B150" s="249"/>
      <c r="C150" s="250"/>
      <c r="D150" s="251" t="s">
        <v>79</v>
      </c>
      <c r="E150" s="252" t="s">
        <v>181</v>
      </c>
      <c r="F150" s="252" t="s">
        <v>182</v>
      </c>
      <c r="G150" s="250"/>
      <c r="H150" s="250"/>
      <c r="I150" s="253"/>
      <c r="J150" s="228">
        <f>BK150</f>
        <v>0</v>
      </c>
      <c r="K150" s="250"/>
      <c r="L150" s="254"/>
      <c r="M150" s="255"/>
      <c r="N150" s="256"/>
      <c r="O150" s="256"/>
      <c r="P150" s="257">
        <f>P151+P161+P185</f>
        <v>0</v>
      </c>
      <c r="Q150" s="256"/>
      <c r="R150" s="257">
        <f>R151+R161+R185</f>
        <v>39.62862844</v>
      </c>
      <c r="S150" s="256"/>
      <c r="T150" s="258">
        <f>T151+T161+T185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59" t="s">
        <v>87</v>
      </c>
      <c r="AT150" s="260" t="s">
        <v>79</v>
      </c>
      <c r="AU150" s="260" t="s">
        <v>80</v>
      </c>
      <c r="AY150" s="259" t="s">
        <v>183</v>
      </c>
      <c r="BK150" s="261">
        <f>BK151+BK161+BK185</f>
        <v>0</v>
      </c>
    </row>
    <row r="151" s="12" customFormat="1" ht="22.8" customHeight="1">
      <c r="A151" s="12"/>
      <c r="B151" s="249"/>
      <c r="C151" s="250"/>
      <c r="D151" s="251" t="s">
        <v>79</v>
      </c>
      <c r="E151" s="262" t="s">
        <v>97</v>
      </c>
      <c r="F151" s="262" t="s">
        <v>455</v>
      </c>
      <c r="G151" s="250"/>
      <c r="H151" s="250"/>
      <c r="I151" s="253"/>
      <c r="J151" s="263">
        <f>BK151</f>
        <v>0</v>
      </c>
      <c r="K151" s="250"/>
      <c r="L151" s="254"/>
      <c r="M151" s="255"/>
      <c r="N151" s="256"/>
      <c r="O151" s="256"/>
      <c r="P151" s="257">
        <f>SUM(P152:P160)</f>
        <v>0</v>
      </c>
      <c r="Q151" s="256"/>
      <c r="R151" s="257">
        <f>SUM(R152:R160)</f>
        <v>16.493790620000002</v>
      </c>
      <c r="S151" s="256"/>
      <c r="T151" s="258">
        <f>SUM(T152:T160)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59" t="s">
        <v>87</v>
      </c>
      <c r="AT151" s="260" t="s">
        <v>79</v>
      </c>
      <c r="AU151" s="260" t="s">
        <v>87</v>
      </c>
      <c r="AY151" s="259" t="s">
        <v>183</v>
      </c>
      <c r="BK151" s="261">
        <f>SUM(BK152:BK160)</f>
        <v>0</v>
      </c>
    </row>
    <row r="152" s="2" customFormat="1" ht="24.15" customHeight="1">
      <c r="A152" s="41"/>
      <c r="B152" s="42"/>
      <c r="C152" s="264" t="s">
        <v>87</v>
      </c>
      <c r="D152" s="264" t="s">
        <v>186</v>
      </c>
      <c r="E152" s="265" t="s">
        <v>456</v>
      </c>
      <c r="F152" s="266" t="s">
        <v>457</v>
      </c>
      <c r="G152" s="267" t="s">
        <v>227</v>
      </c>
      <c r="H152" s="268">
        <v>6</v>
      </c>
      <c r="I152" s="269"/>
      <c r="J152" s="270">
        <f>ROUND(I152*H152,2)</f>
        <v>0</v>
      </c>
      <c r="K152" s="271"/>
      <c r="L152" s="44"/>
      <c r="M152" s="272" t="s">
        <v>1</v>
      </c>
      <c r="N152" s="273" t="s">
        <v>46</v>
      </c>
      <c r="O152" s="100"/>
      <c r="P152" s="274">
        <f>O152*H152</f>
        <v>0</v>
      </c>
      <c r="Q152" s="274">
        <v>0.020559999999999998</v>
      </c>
      <c r="R152" s="274">
        <f>Q152*H152</f>
        <v>0.12336</v>
      </c>
      <c r="S152" s="274">
        <v>0</v>
      </c>
      <c r="T152" s="275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76" t="s">
        <v>190</v>
      </c>
      <c r="AT152" s="276" t="s">
        <v>186</v>
      </c>
      <c r="AU152" s="276" t="s">
        <v>92</v>
      </c>
      <c r="AY152" s="18" t="s">
        <v>183</v>
      </c>
      <c r="BE152" s="161">
        <f>IF(N152="základná",J152,0)</f>
        <v>0</v>
      </c>
      <c r="BF152" s="161">
        <f>IF(N152="znížená",J152,0)</f>
        <v>0</v>
      </c>
      <c r="BG152" s="161">
        <f>IF(N152="zákl. prenesená",J152,0)</f>
        <v>0</v>
      </c>
      <c r="BH152" s="161">
        <f>IF(N152="zníž. prenesená",J152,0)</f>
        <v>0</v>
      </c>
      <c r="BI152" s="161">
        <f>IF(N152="nulová",J152,0)</f>
        <v>0</v>
      </c>
      <c r="BJ152" s="18" t="s">
        <v>92</v>
      </c>
      <c r="BK152" s="161">
        <f>ROUND(I152*H152,2)</f>
        <v>0</v>
      </c>
      <c r="BL152" s="18" t="s">
        <v>190</v>
      </c>
      <c r="BM152" s="276" t="s">
        <v>458</v>
      </c>
    </row>
    <row r="153" s="2" customFormat="1" ht="24.15" customHeight="1">
      <c r="A153" s="41"/>
      <c r="B153" s="42"/>
      <c r="C153" s="264" t="s">
        <v>92</v>
      </c>
      <c r="D153" s="264" t="s">
        <v>186</v>
      </c>
      <c r="E153" s="265" t="s">
        <v>459</v>
      </c>
      <c r="F153" s="266" t="s">
        <v>460</v>
      </c>
      <c r="G153" s="267" t="s">
        <v>227</v>
      </c>
      <c r="H153" s="268">
        <v>5</v>
      </c>
      <c r="I153" s="269"/>
      <c r="J153" s="270">
        <f>ROUND(I153*H153,2)</f>
        <v>0</v>
      </c>
      <c r="K153" s="271"/>
      <c r="L153" s="44"/>
      <c r="M153" s="272" t="s">
        <v>1</v>
      </c>
      <c r="N153" s="273" t="s">
        <v>46</v>
      </c>
      <c r="O153" s="100"/>
      <c r="P153" s="274">
        <f>O153*H153</f>
        <v>0</v>
      </c>
      <c r="Q153" s="274">
        <v>0.029219999999999999</v>
      </c>
      <c r="R153" s="274">
        <f>Q153*H153</f>
        <v>0.14610000000000001</v>
      </c>
      <c r="S153" s="274">
        <v>0</v>
      </c>
      <c r="T153" s="275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76" t="s">
        <v>190</v>
      </c>
      <c r="AT153" s="276" t="s">
        <v>186</v>
      </c>
      <c r="AU153" s="276" t="s">
        <v>92</v>
      </c>
      <c r="AY153" s="18" t="s">
        <v>183</v>
      </c>
      <c r="BE153" s="161">
        <f>IF(N153="základná",J153,0)</f>
        <v>0</v>
      </c>
      <c r="BF153" s="161">
        <f>IF(N153="znížená",J153,0)</f>
        <v>0</v>
      </c>
      <c r="BG153" s="161">
        <f>IF(N153="zákl. prenesená",J153,0)</f>
        <v>0</v>
      </c>
      <c r="BH153" s="161">
        <f>IF(N153="zníž. prenesená",J153,0)</f>
        <v>0</v>
      </c>
      <c r="BI153" s="161">
        <f>IF(N153="nulová",J153,0)</f>
        <v>0</v>
      </c>
      <c r="BJ153" s="18" t="s">
        <v>92</v>
      </c>
      <c r="BK153" s="161">
        <f>ROUND(I153*H153,2)</f>
        <v>0</v>
      </c>
      <c r="BL153" s="18" t="s">
        <v>190</v>
      </c>
      <c r="BM153" s="276" t="s">
        <v>461</v>
      </c>
    </row>
    <row r="154" s="2" customFormat="1" ht="24.15" customHeight="1">
      <c r="A154" s="41"/>
      <c r="B154" s="42"/>
      <c r="C154" s="264" t="s">
        <v>97</v>
      </c>
      <c r="D154" s="264" t="s">
        <v>186</v>
      </c>
      <c r="E154" s="265" t="s">
        <v>462</v>
      </c>
      <c r="F154" s="266" t="s">
        <v>463</v>
      </c>
      <c r="G154" s="267" t="s">
        <v>227</v>
      </c>
      <c r="H154" s="268">
        <v>1</v>
      </c>
      <c r="I154" s="269"/>
      <c r="J154" s="270">
        <f>ROUND(I154*H154,2)</f>
        <v>0</v>
      </c>
      <c r="K154" s="271"/>
      <c r="L154" s="44"/>
      <c r="M154" s="272" t="s">
        <v>1</v>
      </c>
      <c r="N154" s="273" t="s">
        <v>46</v>
      </c>
      <c r="O154" s="100"/>
      <c r="P154" s="274">
        <f>O154*H154</f>
        <v>0</v>
      </c>
      <c r="Q154" s="274">
        <v>0.040289999999999999</v>
      </c>
      <c r="R154" s="274">
        <f>Q154*H154</f>
        <v>0.040289999999999999</v>
      </c>
      <c r="S154" s="274">
        <v>0</v>
      </c>
      <c r="T154" s="275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76" t="s">
        <v>190</v>
      </c>
      <c r="AT154" s="276" t="s">
        <v>186</v>
      </c>
      <c r="AU154" s="276" t="s">
        <v>92</v>
      </c>
      <c r="AY154" s="18" t="s">
        <v>183</v>
      </c>
      <c r="BE154" s="161">
        <f>IF(N154="základná",J154,0)</f>
        <v>0</v>
      </c>
      <c r="BF154" s="161">
        <f>IF(N154="znížená",J154,0)</f>
        <v>0</v>
      </c>
      <c r="BG154" s="161">
        <f>IF(N154="zákl. prenesená",J154,0)</f>
        <v>0</v>
      </c>
      <c r="BH154" s="161">
        <f>IF(N154="zníž. prenesená",J154,0)</f>
        <v>0</v>
      </c>
      <c r="BI154" s="161">
        <f>IF(N154="nulová",J154,0)</f>
        <v>0</v>
      </c>
      <c r="BJ154" s="18" t="s">
        <v>92</v>
      </c>
      <c r="BK154" s="161">
        <f>ROUND(I154*H154,2)</f>
        <v>0</v>
      </c>
      <c r="BL154" s="18" t="s">
        <v>190</v>
      </c>
      <c r="BM154" s="276" t="s">
        <v>464</v>
      </c>
    </row>
    <row r="155" s="2" customFormat="1" ht="33" customHeight="1">
      <c r="A155" s="41"/>
      <c r="B155" s="42"/>
      <c r="C155" s="264" t="s">
        <v>190</v>
      </c>
      <c r="D155" s="264" t="s">
        <v>186</v>
      </c>
      <c r="E155" s="265" t="s">
        <v>465</v>
      </c>
      <c r="F155" s="266" t="s">
        <v>466</v>
      </c>
      <c r="G155" s="267" t="s">
        <v>189</v>
      </c>
      <c r="H155" s="268">
        <v>3.6360000000000001</v>
      </c>
      <c r="I155" s="269"/>
      <c r="J155" s="270">
        <f>ROUND(I155*H155,2)</f>
        <v>0</v>
      </c>
      <c r="K155" s="271"/>
      <c r="L155" s="44"/>
      <c r="M155" s="272" t="s">
        <v>1</v>
      </c>
      <c r="N155" s="273" t="s">
        <v>46</v>
      </c>
      <c r="O155" s="100"/>
      <c r="P155" s="274">
        <f>O155*H155</f>
        <v>0</v>
      </c>
      <c r="Q155" s="274">
        <v>0.13405</v>
      </c>
      <c r="R155" s="274">
        <f>Q155*H155</f>
        <v>0.4874058</v>
      </c>
      <c r="S155" s="274">
        <v>0</v>
      </c>
      <c r="T155" s="275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76" t="s">
        <v>190</v>
      </c>
      <c r="AT155" s="276" t="s">
        <v>186</v>
      </c>
      <c r="AU155" s="276" t="s">
        <v>92</v>
      </c>
      <c r="AY155" s="18" t="s">
        <v>183</v>
      </c>
      <c r="BE155" s="161">
        <f>IF(N155="základná",J155,0)</f>
        <v>0</v>
      </c>
      <c r="BF155" s="161">
        <f>IF(N155="znížená",J155,0)</f>
        <v>0</v>
      </c>
      <c r="BG155" s="161">
        <f>IF(N155="zákl. prenesená",J155,0)</f>
        <v>0</v>
      </c>
      <c r="BH155" s="161">
        <f>IF(N155="zníž. prenesená",J155,0)</f>
        <v>0</v>
      </c>
      <c r="BI155" s="161">
        <f>IF(N155="nulová",J155,0)</f>
        <v>0</v>
      </c>
      <c r="BJ155" s="18" t="s">
        <v>92</v>
      </c>
      <c r="BK155" s="161">
        <f>ROUND(I155*H155,2)</f>
        <v>0</v>
      </c>
      <c r="BL155" s="18" t="s">
        <v>190</v>
      </c>
      <c r="BM155" s="276" t="s">
        <v>467</v>
      </c>
    </row>
    <row r="156" s="13" customFormat="1">
      <c r="A156" s="13"/>
      <c r="B156" s="281"/>
      <c r="C156" s="282"/>
      <c r="D156" s="277" t="s">
        <v>194</v>
      </c>
      <c r="E156" s="283" t="s">
        <v>1</v>
      </c>
      <c r="F156" s="284" t="s">
        <v>468</v>
      </c>
      <c r="G156" s="282"/>
      <c r="H156" s="285">
        <v>3.6360000000000001</v>
      </c>
      <c r="I156" s="286"/>
      <c r="J156" s="282"/>
      <c r="K156" s="282"/>
      <c r="L156" s="287"/>
      <c r="M156" s="288"/>
      <c r="N156" s="289"/>
      <c r="O156" s="289"/>
      <c r="P156" s="289"/>
      <c r="Q156" s="289"/>
      <c r="R156" s="289"/>
      <c r="S156" s="289"/>
      <c r="T156" s="29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91" t="s">
        <v>194</v>
      </c>
      <c r="AU156" s="291" t="s">
        <v>92</v>
      </c>
      <c r="AV156" s="13" t="s">
        <v>92</v>
      </c>
      <c r="AW156" s="13" t="s">
        <v>33</v>
      </c>
      <c r="AX156" s="13" t="s">
        <v>87</v>
      </c>
      <c r="AY156" s="291" t="s">
        <v>183</v>
      </c>
    </row>
    <row r="157" s="2" customFormat="1" ht="37.8" customHeight="1">
      <c r="A157" s="41"/>
      <c r="B157" s="42"/>
      <c r="C157" s="264" t="s">
        <v>212</v>
      </c>
      <c r="D157" s="264" t="s">
        <v>186</v>
      </c>
      <c r="E157" s="265" t="s">
        <v>469</v>
      </c>
      <c r="F157" s="266" t="s">
        <v>470</v>
      </c>
      <c r="G157" s="267" t="s">
        <v>189</v>
      </c>
      <c r="H157" s="268">
        <v>77.114000000000004</v>
      </c>
      <c r="I157" s="269"/>
      <c r="J157" s="270">
        <f>ROUND(I157*H157,2)</f>
        <v>0</v>
      </c>
      <c r="K157" s="271"/>
      <c r="L157" s="44"/>
      <c r="M157" s="272" t="s">
        <v>1</v>
      </c>
      <c r="N157" s="273" t="s">
        <v>46</v>
      </c>
      <c r="O157" s="100"/>
      <c r="P157" s="274">
        <f>O157*H157</f>
        <v>0</v>
      </c>
      <c r="Q157" s="274">
        <v>0.096759999999999999</v>
      </c>
      <c r="R157" s="274">
        <f>Q157*H157</f>
        <v>7.4615506400000005</v>
      </c>
      <c r="S157" s="274">
        <v>0</v>
      </c>
      <c r="T157" s="275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76" t="s">
        <v>190</v>
      </c>
      <c r="AT157" s="276" t="s">
        <v>186</v>
      </c>
      <c r="AU157" s="276" t="s">
        <v>92</v>
      </c>
      <c r="AY157" s="18" t="s">
        <v>183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8" t="s">
        <v>92</v>
      </c>
      <c r="BK157" s="161">
        <f>ROUND(I157*H157,2)</f>
        <v>0</v>
      </c>
      <c r="BL157" s="18" t="s">
        <v>190</v>
      </c>
      <c r="BM157" s="276" t="s">
        <v>471</v>
      </c>
    </row>
    <row r="158" s="13" customFormat="1">
      <c r="A158" s="13"/>
      <c r="B158" s="281"/>
      <c r="C158" s="282"/>
      <c r="D158" s="277" t="s">
        <v>194</v>
      </c>
      <c r="E158" s="283" t="s">
        <v>1</v>
      </c>
      <c r="F158" s="284" t="s">
        <v>472</v>
      </c>
      <c r="G158" s="282"/>
      <c r="H158" s="285">
        <v>77.114000000000004</v>
      </c>
      <c r="I158" s="286"/>
      <c r="J158" s="282"/>
      <c r="K158" s="282"/>
      <c r="L158" s="287"/>
      <c r="M158" s="288"/>
      <c r="N158" s="289"/>
      <c r="O158" s="289"/>
      <c r="P158" s="289"/>
      <c r="Q158" s="289"/>
      <c r="R158" s="289"/>
      <c r="S158" s="289"/>
      <c r="T158" s="29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91" t="s">
        <v>194</v>
      </c>
      <c r="AU158" s="291" t="s">
        <v>92</v>
      </c>
      <c r="AV158" s="13" t="s">
        <v>92</v>
      </c>
      <c r="AW158" s="13" t="s">
        <v>33</v>
      </c>
      <c r="AX158" s="13" t="s">
        <v>87</v>
      </c>
      <c r="AY158" s="291" t="s">
        <v>183</v>
      </c>
    </row>
    <row r="159" s="2" customFormat="1" ht="37.8" customHeight="1">
      <c r="A159" s="41"/>
      <c r="B159" s="42"/>
      <c r="C159" s="264" t="s">
        <v>218</v>
      </c>
      <c r="D159" s="264" t="s">
        <v>186</v>
      </c>
      <c r="E159" s="265" t="s">
        <v>473</v>
      </c>
      <c r="F159" s="266" t="s">
        <v>474</v>
      </c>
      <c r="G159" s="267" t="s">
        <v>189</v>
      </c>
      <c r="H159" s="268">
        <v>77.587000000000003</v>
      </c>
      <c r="I159" s="269"/>
      <c r="J159" s="270">
        <f>ROUND(I159*H159,2)</f>
        <v>0</v>
      </c>
      <c r="K159" s="271"/>
      <c r="L159" s="44"/>
      <c r="M159" s="272" t="s">
        <v>1</v>
      </c>
      <c r="N159" s="273" t="s">
        <v>46</v>
      </c>
      <c r="O159" s="100"/>
      <c r="P159" s="274">
        <f>O159*H159</f>
        <v>0</v>
      </c>
      <c r="Q159" s="274">
        <v>0.10614</v>
      </c>
      <c r="R159" s="274">
        <f>Q159*H159</f>
        <v>8.2350841799999994</v>
      </c>
      <c r="S159" s="274">
        <v>0</v>
      </c>
      <c r="T159" s="27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76" t="s">
        <v>190</v>
      </c>
      <c r="AT159" s="276" t="s">
        <v>186</v>
      </c>
      <c r="AU159" s="276" t="s">
        <v>92</v>
      </c>
      <c r="AY159" s="18" t="s">
        <v>183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8" t="s">
        <v>92</v>
      </c>
      <c r="BK159" s="161">
        <f>ROUND(I159*H159,2)</f>
        <v>0</v>
      </c>
      <c r="BL159" s="18" t="s">
        <v>190</v>
      </c>
      <c r="BM159" s="276" t="s">
        <v>475</v>
      </c>
    </row>
    <row r="160" s="13" customFormat="1">
      <c r="A160" s="13"/>
      <c r="B160" s="281"/>
      <c r="C160" s="282"/>
      <c r="D160" s="277" t="s">
        <v>194</v>
      </c>
      <c r="E160" s="283" t="s">
        <v>1</v>
      </c>
      <c r="F160" s="284" t="s">
        <v>476</v>
      </c>
      <c r="G160" s="282"/>
      <c r="H160" s="285">
        <v>77.587000000000003</v>
      </c>
      <c r="I160" s="286"/>
      <c r="J160" s="282"/>
      <c r="K160" s="282"/>
      <c r="L160" s="287"/>
      <c r="M160" s="288"/>
      <c r="N160" s="289"/>
      <c r="O160" s="289"/>
      <c r="P160" s="289"/>
      <c r="Q160" s="289"/>
      <c r="R160" s="289"/>
      <c r="S160" s="289"/>
      <c r="T160" s="29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91" t="s">
        <v>194</v>
      </c>
      <c r="AU160" s="291" t="s">
        <v>92</v>
      </c>
      <c r="AV160" s="13" t="s">
        <v>92</v>
      </c>
      <c r="AW160" s="13" t="s">
        <v>33</v>
      </c>
      <c r="AX160" s="13" t="s">
        <v>87</v>
      </c>
      <c r="AY160" s="291" t="s">
        <v>183</v>
      </c>
    </row>
    <row r="161" s="12" customFormat="1" ht="22.8" customHeight="1">
      <c r="A161" s="12"/>
      <c r="B161" s="249"/>
      <c r="C161" s="250"/>
      <c r="D161" s="251" t="s">
        <v>79</v>
      </c>
      <c r="E161" s="262" t="s">
        <v>218</v>
      </c>
      <c r="F161" s="262" t="s">
        <v>477</v>
      </c>
      <c r="G161" s="250"/>
      <c r="H161" s="250"/>
      <c r="I161" s="253"/>
      <c r="J161" s="263">
        <f>BK161</f>
        <v>0</v>
      </c>
      <c r="K161" s="250"/>
      <c r="L161" s="254"/>
      <c r="M161" s="255"/>
      <c r="N161" s="256"/>
      <c r="O161" s="256"/>
      <c r="P161" s="257">
        <f>SUM(P162:P184)</f>
        <v>0</v>
      </c>
      <c r="Q161" s="256"/>
      <c r="R161" s="257">
        <f>SUM(R162:R184)</f>
        <v>23.134837819999998</v>
      </c>
      <c r="S161" s="256"/>
      <c r="T161" s="258">
        <f>SUM(T162:T184)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59" t="s">
        <v>87</v>
      </c>
      <c r="AT161" s="260" t="s">
        <v>79</v>
      </c>
      <c r="AU161" s="260" t="s">
        <v>87</v>
      </c>
      <c r="AY161" s="259" t="s">
        <v>183</v>
      </c>
      <c r="BK161" s="261">
        <f>SUM(BK162:BK184)</f>
        <v>0</v>
      </c>
    </row>
    <row r="162" s="2" customFormat="1" ht="24.15" customHeight="1">
      <c r="A162" s="41"/>
      <c r="B162" s="42"/>
      <c r="C162" s="264" t="s">
        <v>224</v>
      </c>
      <c r="D162" s="264" t="s">
        <v>186</v>
      </c>
      <c r="E162" s="265" t="s">
        <v>478</v>
      </c>
      <c r="F162" s="266" t="s">
        <v>479</v>
      </c>
      <c r="G162" s="267" t="s">
        <v>189</v>
      </c>
      <c r="H162" s="268">
        <v>31.911999999999999</v>
      </c>
      <c r="I162" s="269"/>
      <c r="J162" s="270">
        <f>ROUND(I162*H162,2)</f>
        <v>0</v>
      </c>
      <c r="K162" s="271"/>
      <c r="L162" s="44"/>
      <c r="M162" s="272" t="s">
        <v>1</v>
      </c>
      <c r="N162" s="273" t="s">
        <v>46</v>
      </c>
      <c r="O162" s="100"/>
      <c r="P162" s="274">
        <f>O162*H162</f>
        <v>0</v>
      </c>
      <c r="Q162" s="274">
        <v>0.075520000000000004</v>
      </c>
      <c r="R162" s="274">
        <f>Q162*H162</f>
        <v>2.4099942400000001</v>
      </c>
      <c r="S162" s="274">
        <v>0</v>
      </c>
      <c r="T162" s="275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76" t="s">
        <v>190</v>
      </c>
      <c r="AT162" s="276" t="s">
        <v>186</v>
      </c>
      <c r="AU162" s="276" t="s">
        <v>92</v>
      </c>
      <c r="AY162" s="18" t="s">
        <v>183</v>
      </c>
      <c r="BE162" s="161">
        <f>IF(N162="základná",J162,0)</f>
        <v>0</v>
      </c>
      <c r="BF162" s="161">
        <f>IF(N162="znížená",J162,0)</f>
        <v>0</v>
      </c>
      <c r="BG162" s="161">
        <f>IF(N162="zákl. prenesená",J162,0)</f>
        <v>0</v>
      </c>
      <c r="BH162" s="161">
        <f>IF(N162="zníž. prenesená",J162,0)</f>
        <v>0</v>
      </c>
      <c r="BI162" s="161">
        <f>IF(N162="nulová",J162,0)</f>
        <v>0</v>
      </c>
      <c r="BJ162" s="18" t="s">
        <v>92</v>
      </c>
      <c r="BK162" s="161">
        <f>ROUND(I162*H162,2)</f>
        <v>0</v>
      </c>
      <c r="BL162" s="18" t="s">
        <v>190</v>
      </c>
      <c r="BM162" s="276" t="s">
        <v>480</v>
      </c>
    </row>
    <row r="163" s="13" customFormat="1">
      <c r="A163" s="13"/>
      <c r="B163" s="281"/>
      <c r="C163" s="282"/>
      <c r="D163" s="277" t="s">
        <v>194</v>
      </c>
      <c r="E163" s="282"/>
      <c r="F163" s="284" t="s">
        <v>481</v>
      </c>
      <c r="G163" s="282"/>
      <c r="H163" s="285">
        <v>31.911999999999999</v>
      </c>
      <c r="I163" s="286"/>
      <c r="J163" s="282"/>
      <c r="K163" s="282"/>
      <c r="L163" s="287"/>
      <c r="M163" s="288"/>
      <c r="N163" s="289"/>
      <c r="O163" s="289"/>
      <c r="P163" s="289"/>
      <c r="Q163" s="289"/>
      <c r="R163" s="289"/>
      <c r="S163" s="289"/>
      <c r="T163" s="29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91" t="s">
        <v>194</v>
      </c>
      <c r="AU163" s="291" t="s">
        <v>92</v>
      </c>
      <c r="AV163" s="13" t="s">
        <v>92</v>
      </c>
      <c r="AW163" s="13" t="s">
        <v>4</v>
      </c>
      <c r="AX163" s="13" t="s">
        <v>87</v>
      </c>
      <c r="AY163" s="291" t="s">
        <v>183</v>
      </c>
    </row>
    <row r="164" s="2" customFormat="1" ht="37.8" customHeight="1">
      <c r="A164" s="41"/>
      <c r="B164" s="42"/>
      <c r="C164" s="264" t="s">
        <v>231</v>
      </c>
      <c r="D164" s="264" t="s">
        <v>186</v>
      </c>
      <c r="E164" s="265" t="s">
        <v>482</v>
      </c>
      <c r="F164" s="266" t="s">
        <v>483</v>
      </c>
      <c r="G164" s="267" t="s">
        <v>189</v>
      </c>
      <c r="H164" s="268">
        <v>319.12299999999999</v>
      </c>
      <c r="I164" s="269"/>
      <c r="J164" s="270">
        <f>ROUND(I164*H164,2)</f>
        <v>0</v>
      </c>
      <c r="K164" s="271"/>
      <c r="L164" s="44"/>
      <c r="M164" s="272" t="s">
        <v>1</v>
      </c>
      <c r="N164" s="273" t="s">
        <v>46</v>
      </c>
      <c r="O164" s="100"/>
      <c r="P164" s="274">
        <f>O164*H164</f>
        <v>0</v>
      </c>
      <c r="Q164" s="274">
        <v>0.0041700000000000001</v>
      </c>
      <c r="R164" s="274">
        <f>Q164*H164</f>
        <v>1.3307429099999999</v>
      </c>
      <c r="S164" s="274">
        <v>0</v>
      </c>
      <c r="T164" s="275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76" t="s">
        <v>190</v>
      </c>
      <c r="AT164" s="276" t="s">
        <v>186</v>
      </c>
      <c r="AU164" s="276" t="s">
        <v>92</v>
      </c>
      <c r="AY164" s="18" t="s">
        <v>183</v>
      </c>
      <c r="BE164" s="161">
        <f>IF(N164="základná",J164,0)</f>
        <v>0</v>
      </c>
      <c r="BF164" s="161">
        <f>IF(N164="znížená",J164,0)</f>
        <v>0</v>
      </c>
      <c r="BG164" s="161">
        <f>IF(N164="zákl. prenesená",J164,0)</f>
        <v>0</v>
      </c>
      <c r="BH164" s="161">
        <f>IF(N164="zníž. prenesená",J164,0)</f>
        <v>0</v>
      </c>
      <c r="BI164" s="161">
        <f>IF(N164="nulová",J164,0)</f>
        <v>0</v>
      </c>
      <c r="BJ164" s="18" t="s">
        <v>92</v>
      </c>
      <c r="BK164" s="161">
        <f>ROUND(I164*H164,2)</f>
        <v>0</v>
      </c>
      <c r="BL164" s="18" t="s">
        <v>190</v>
      </c>
      <c r="BM164" s="276" t="s">
        <v>484</v>
      </c>
    </row>
    <row r="165" s="13" customFormat="1">
      <c r="A165" s="13"/>
      <c r="B165" s="281"/>
      <c r="C165" s="282"/>
      <c r="D165" s="277" t="s">
        <v>194</v>
      </c>
      <c r="E165" s="283" t="s">
        <v>1</v>
      </c>
      <c r="F165" s="284" t="s">
        <v>298</v>
      </c>
      <c r="G165" s="282"/>
      <c r="H165" s="285">
        <v>319.12299999999999</v>
      </c>
      <c r="I165" s="286"/>
      <c r="J165" s="282"/>
      <c r="K165" s="282"/>
      <c r="L165" s="287"/>
      <c r="M165" s="288"/>
      <c r="N165" s="289"/>
      <c r="O165" s="289"/>
      <c r="P165" s="289"/>
      <c r="Q165" s="289"/>
      <c r="R165" s="289"/>
      <c r="S165" s="289"/>
      <c r="T165" s="29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91" t="s">
        <v>194</v>
      </c>
      <c r="AU165" s="291" t="s">
        <v>92</v>
      </c>
      <c r="AV165" s="13" t="s">
        <v>92</v>
      </c>
      <c r="AW165" s="13" t="s">
        <v>33</v>
      </c>
      <c r="AX165" s="13" t="s">
        <v>87</v>
      </c>
      <c r="AY165" s="291" t="s">
        <v>183</v>
      </c>
    </row>
    <row r="166" s="2" customFormat="1" ht="24.15" customHeight="1">
      <c r="A166" s="41"/>
      <c r="B166" s="42"/>
      <c r="C166" s="264" t="s">
        <v>184</v>
      </c>
      <c r="D166" s="264" t="s">
        <v>186</v>
      </c>
      <c r="E166" s="265" t="s">
        <v>485</v>
      </c>
      <c r="F166" s="266" t="s">
        <v>486</v>
      </c>
      <c r="G166" s="267" t="s">
        <v>189</v>
      </c>
      <c r="H166" s="268">
        <v>70.685000000000002</v>
      </c>
      <c r="I166" s="269"/>
      <c r="J166" s="270">
        <f>ROUND(I166*H166,2)</f>
        <v>0</v>
      </c>
      <c r="K166" s="271"/>
      <c r="L166" s="44"/>
      <c r="M166" s="272" t="s">
        <v>1</v>
      </c>
      <c r="N166" s="273" t="s">
        <v>46</v>
      </c>
      <c r="O166" s="100"/>
      <c r="P166" s="274">
        <f>O166*H166</f>
        <v>0</v>
      </c>
      <c r="Q166" s="274">
        <v>0.075520000000000004</v>
      </c>
      <c r="R166" s="274">
        <f>Q166*H166</f>
        <v>5.3381312000000003</v>
      </c>
      <c r="S166" s="274">
        <v>0</v>
      </c>
      <c r="T166" s="275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76" t="s">
        <v>190</v>
      </c>
      <c r="AT166" s="276" t="s">
        <v>186</v>
      </c>
      <c r="AU166" s="276" t="s">
        <v>92</v>
      </c>
      <c r="AY166" s="18" t="s">
        <v>183</v>
      </c>
      <c r="BE166" s="161">
        <f>IF(N166="základná",J166,0)</f>
        <v>0</v>
      </c>
      <c r="BF166" s="161">
        <f>IF(N166="znížená",J166,0)</f>
        <v>0</v>
      </c>
      <c r="BG166" s="161">
        <f>IF(N166="zákl. prenesená",J166,0)</f>
        <v>0</v>
      </c>
      <c r="BH166" s="161">
        <f>IF(N166="zníž. prenesená",J166,0)</f>
        <v>0</v>
      </c>
      <c r="BI166" s="161">
        <f>IF(N166="nulová",J166,0)</f>
        <v>0</v>
      </c>
      <c r="BJ166" s="18" t="s">
        <v>92</v>
      </c>
      <c r="BK166" s="161">
        <f>ROUND(I166*H166,2)</f>
        <v>0</v>
      </c>
      <c r="BL166" s="18" t="s">
        <v>190</v>
      </c>
      <c r="BM166" s="276" t="s">
        <v>487</v>
      </c>
    </row>
    <row r="167" s="13" customFormat="1">
      <c r="A167" s="13"/>
      <c r="B167" s="281"/>
      <c r="C167" s="282"/>
      <c r="D167" s="277" t="s">
        <v>194</v>
      </c>
      <c r="E167" s="282"/>
      <c r="F167" s="284" t="s">
        <v>488</v>
      </c>
      <c r="G167" s="282"/>
      <c r="H167" s="285">
        <v>70.685000000000002</v>
      </c>
      <c r="I167" s="286"/>
      <c r="J167" s="282"/>
      <c r="K167" s="282"/>
      <c r="L167" s="287"/>
      <c r="M167" s="288"/>
      <c r="N167" s="289"/>
      <c r="O167" s="289"/>
      <c r="P167" s="289"/>
      <c r="Q167" s="289"/>
      <c r="R167" s="289"/>
      <c r="S167" s="289"/>
      <c r="T167" s="29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91" t="s">
        <v>194</v>
      </c>
      <c r="AU167" s="291" t="s">
        <v>92</v>
      </c>
      <c r="AV167" s="13" t="s">
        <v>92</v>
      </c>
      <c r="AW167" s="13" t="s">
        <v>4</v>
      </c>
      <c r="AX167" s="13" t="s">
        <v>87</v>
      </c>
      <c r="AY167" s="291" t="s">
        <v>183</v>
      </c>
    </row>
    <row r="168" s="2" customFormat="1" ht="24.15" customHeight="1">
      <c r="A168" s="41"/>
      <c r="B168" s="42"/>
      <c r="C168" s="264" t="s">
        <v>230</v>
      </c>
      <c r="D168" s="264" t="s">
        <v>186</v>
      </c>
      <c r="E168" s="265" t="s">
        <v>489</v>
      </c>
      <c r="F168" s="266" t="s">
        <v>490</v>
      </c>
      <c r="G168" s="267" t="s">
        <v>189</v>
      </c>
      <c r="H168" s="268">
        <v>706.85199999999998</v>
      </c>
      <c r="I168" s="269"/>
      <c r="J168" s="270">
        <f>ROUND(I168*H168,2)</f>
        <v>0</v>
      </c>
      <c r="K168" s="271"/>
      <c r="L168" s="44"/>
      <c r="M168" s="272" t="s">
        <v>1</v>
      </c>
      <c r="N168" s="273" t="s">
        <v>46</v>
      </c>
      <c r="O168" s="100"/>
      <c r="P168" s="274">
        <f>O168*H168</f>
        <v>0</v>
      </c>
      <c r="Q168" s="274">
        <v>0.00398</v>
      </c>
      <c r="R168" s="274">
        <f>Q168*H168</f>
        <v>2.8132709600000001</v>
      </c>
      <c r="S168" s="274">
        <v>0</v>
      </c>
      <c r="T168" s="275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76" t="s">
        <v>190</v>
      </c>
      <c r="AT168" s="276" t="s">
        <v>186</v>
      </c>
      <c r="AU168" s="276" t="s">
        <v>92</v>
      </c>
      <c r="AY168" s="18" t="s">
        <v>183</v>
      </c>
      <c r="BE168" s="161">
        <f>IF(N168="základná",J168,0)</f>
        <v>0</v>
      </c>
      <c r="BF168" s="161">
        <f>IF(N168="znížená",J168,0)</f>
        <v>0</v>
      </c>
      <c r="BG168" s="161">
        <f>IF(N168="zákl. prenesená",J168,0)</f>
        <v>0</v>
      </c>
      <c r="BH168" s="161">
        <f>IF(N168="zníž. prenesená",J168,0)</f>
        <v>0</v>
      </c>
      <c r="BI168" s="161">
        <f>IF(N168="nulová",J168,0)</f>
        <v>0</v>
      </c>
      <c r="BJ168" s="18" t="s">
        <v>92</v>
      </c>
      <c r="BK168" s="161">
        <f>ROUND(I168*H168,2)</f>
        <v>0</v>
      </c>
      <c r="BL168" s="18" t="s">
        <v>190</v>
      </c>
      <c r="BM168" s="276" t="s">
        <v>491</v>
      </c>
    </row>
    <row r="169" s="13" customFormat="1">
      <c r="A169" s="13"/>
      <c r="B169" s="281"/>
      <c r="C169" s="282"/>
      <c r="D169" s="277" t="s">
        <v>194</v>
      </c>
      <c r="E169" s="283" t="s">
        <v>1</v>
      </c>
      <c r="F169" s="284" t="s">
        <v>303</v>
      </c>
      <c r="G169" s="282"/>
      <c r="H169" s="285">
        <v>706.85199999999998</v>
      </c>
      <c r="I169" s="286"/>
      <c r="J169" s="282"/>
      <c r="K169" s="282"/>
      <c r="L169" s="287"/>
      <c r="M169" s="288"/>
      <c r="N169" s="289"/>
      <c r="O169" s="289"/>
      <c r="P169" s="289"/>
      <c r="Q169" s="289"/>
      <c r="R169" s="289"/>
      <c r="S169" s="289"/>
      <c r="T169" s="29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91" t="s">
        <v>194</v>
      </c>
      <c r="AU169" s="291" t="s">
        <v>92</v>
      </c>
      <c r="AV169" s="13" t="s">
        <v>92</v>
      </c>
      <c r="AW169" s="13" t="s">
        <v>33</v>
      </c>
      <c r="AX169" s="13" t="s">
        <v>87</v>
      </c>
      <c r="AY169" s="291" t="s">
        <v>183</v>
      </c>
    </row>
    <row r="170" s="2" customFormat="1" ht="37.8" customHeight="1">
      <c r="A170" s="41"/>
      <c r="B170" s="42"/>
      <c r="C170" s="264" t="s">
        <v>245</v>
      </c>
      <c r="D170" s="264" t="s">
        <v>186</v>
      </c>
      <c r="E170" s="265" t="s">
        <v>492</v>
      </c>
      <c r="F170" s="266" t="s">
        <v>493</v>
      </c>
      <c r="G170" s="267" t="s">
        <v>189</v>
      </c>
      <c r="H170" s="268">
        <v>477.95299999999997</v>
      </c>
      <c r="I170" s="269"/>
      <c r="J170" s="270">
        <f>ROUND(I170*H170,2)</f>
        <v>0</v>
      </c>
      <c r="K170" s="271"/>
      <c r="L170" s="44"/>
      <c r="M170" s="272" t="s">
        <v>1</v>
      </c>
      <c r="N170" s="273" t="s">
        <v>46</v>
      </c>
      <c r="O170" s="100"/>
      <c r="P170" s="274">
        <f>O170*H170</f>
        <v>0</v>
      </c>
      <c r="Q170" s="274">
        <v>0.00014999999999999999</v>
      </c>
      <c r="R170" s="274">
        <f>Q170*H170</f>
        <v>0.071692949999999991</v>
      </c>
      <c r="S170" s="274">
        <v>0</v>
      </c>
      <c r="T170" s="275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76" t="s">
        <v>190</v>
      </c>
      <c r="AT170" s="276" t="s">
        <v>186</v>
      </c>
      <c r="AU170" s="276" t="s">
        <v>92</v>
      </c>
      <c r="AY170" s="18" t="s">
        <v>183</v>
      </c>
      <c r="BE170" s="161">
        <f>IF(N170="základná",J170,0)</f>
        <v>0</v>
      </c>
      <c r="BF170" s="161">
        <f>IF(N170="znížená",J170,0)</f>
        <v>0</v>
      </c>
      <c r="BG170" s="161">
        <f>IF(N170="zákl. prenesená",J170,0)</f>
        <v>0</v>
      </c>
      <c r="BH170" s="161">
        <f>IF(N170="zníž. prenesená",J170,0)</f>
        <v>0</v>
      </c>
      <c r="BI170" s="161">
        <f>IF(N170="nulová",J170,0)</f>
        <v>0</v>
      </c>
      <c r="BJ170" s="18" t="s">
        <v>92</v>
      </c>
      <c r="BK170" s="161">
        <f>ROUND(I170*H170,2)</f>
        <v>0</v>
      </c>
      <c r="BL170" s="18" t="s">
        <v>190</v>
      </c>
      <c r="BM170" s="276" t="s">
        <v>494</v>
      </c>
    </row>
    <row r="171" s="2" customFormat="1" ht="24.15" customHeight="1">
      <c r="A171" s="41"/>
      <c r="B171" s="42"/>
      <c r="C171" s="264" t="s">
        <v>252</v>
      </c>
      <c r="D171" s="264" t="s">
        <v>186</v>
      </c>
      <c r="E171" s="265" t="s">
        <v>495</v>
      </c>
      <c r="F171" s="266" t="s">
        <v>496</v>
      </c>
      <c r="G171" s="267" t="s">
        <v>189</v>
      </c>
      <c r="H171" s="268">
        <v>477.95299999999997</v>
      </c>
      <c r="I171" s="269"/>
      <c r="J171" s="270">
        <f>ROUND(I171*H171,2)</f>
        <v>0</v>
      </c>
      <c r="K171" s="271"/>
      <c r="L171" s="44"/>
      <c r="M171" s="272" t="s">
        <v>1</v>
      </c>
      <c r="N171" s="273" t="s">
        <v>46</v>
      </c>
      <c r="O171" s="100"/>
      <c r="P171" s="274">
        <f>O171*H171</f>
        <v>0</v>
      </c>
      <c r="Q171" s="274">
        <v>0.01312</v>
      </c>
      <c r="R171" s="274">
        <f>Q171*H171</f>
        <v>6.2707433599999991</v>
      </c>
      <c r="S171" s="274">
        <v>0</v>
      </c>
      <c r="T171" s="27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76" t="s">
        <v>190</v>
      </c>
      <c r="AT171" s="276" t="s">
        <v>186</v>
      </c>
      <c r="AU171" s="276" t="s">
        <v>92</v>
      </c>
      <c r="AY171" s="18" t="s">
        <v>183</v>
      </c>
      <c r="BE171" s="161">
        <f>IF(N171="základná",J171,0)</f>
        <v>0</v>
      </c>
      <c r="BF171" s="161">
        <f>IF(N171="znížená",J171,0)</f>
        <v>0</v>
      </c>
      <c r="BG171" s="161">
        <f>IF(N171="zákl. prenesená",J171,0)</f>
        <v>0</v>
      </c>
      <c r="BH171" s="161">
        <f>IF(N171="zníž. prenesená",J171,0)</f>
        <v>0</v>
      </c>
      <c r="BI171" s="161">
        <f>IF(N171="nulová",J171,0)</f>
        <v>0</v>
      </c>
      <c r="BJ171" s="18" t="s">
        <v>92</v>
      </c>
      <c r="BK171" s="161">
        <f>ROUND(I171*H171,2)</f>
        <v>0</v>
      </c>
      <c r="BL171" s="18" t="s">
        <v>190</v>
      </c>
      <c r="BM171" s="276" t="s">
        <v>497</v>
      </c>
    </row>
    <row r="172" s="13" customFormat="1">
      <c r="A172" s="13"/>
      <c r="B172" s="281"/>
      <c r="C172" s="282"/>
      <c r="D172" s="277" t="s">
        <v>194</v>
      </c>
      <c r="E172" s="283" t="s">
        <v>1</v>
      </c>
      <c r="F172" s="284" t="s">
        <v>498</v>
      </c>
      <c r="G172" s="282"/>
      <c r="H172" s="285">
        <v>477.95299999999997</v>
      </c>
      <c r="I172" s="286"/>
      <c r="J172" s="282"/>
      <c r="K172" s="282"/>
      <c r="L172" s="287"/>
      <c r="M172" s="288"/>
      <c r="N172" s="289"/>
      <c r="O172" s="289"/>
      <c r="P172" s="289"/>
      <c r="Q172" s="289"/>
      <c r="R172" s="289"/>
      <c r="S172" s="289"/>
      <c r="T172" s="29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91" t="s">
        <v>194</v>
      </c>
      <c r="AU172" s="291" t="s">
        <v>92</v>
      </c>
      <c r="AV172" s="13" t="s">
        <v>92</v>
      </c>
      <c r="AW172" s="13" t="s">
        <v>33</v>
      </c>
      <c r="AX172" s="13" t="s">
        <v>87</v>
      </c>
      <c r="AY172" s="291" t="s">
        <v>183</v>
      </c>
    </row>
    <row r="173" s="2" customFormat="1" ht="24.15" customHeight="1">
      <c r="A173" s="41"/>
      <c r="B173" s="42"/>
      <c r="C173" s="264" t="s">
        <v>257</v>
      </c>
      <c r="D173" s="264" t="s">
        <v>186</v>
      </c>
      <c r="E173" s="265" t="s">
        <v>499</v>
      </c>
      <c r="F173" s="266" t="s">
        <v>500</v>
      </c>
      <c r="G173" s="267" t="s">
        <v>281</v>
      </c>
      <c r="H173" s="268">
        <v>286.77199999999999</v>
      </c>
      <c r="I173" s="269"/>
      <c r="J173" s="270">
        <f>ROUND(I173*H173,2)</f>
        <v>0</v>
      </c>
      <c r="K173" s="271"/>
      <c r="L173" s="44"/>
      <c r="M173" s="272" t="s">
        <v>1</v>
      </c>
      <c r="N173" s="273" t="s">
        <v>46</v>
      </c>
      <c r="O173" s="100"/>
      <c r="P173" s="274">
        <f>O173*H173</f>
        <v>0</v>
      </c>
      <c r="Q173" s="274">
        <v>0.00191</v>
      </c>
      <c r="R173" s="274">
        <f>Q173*H173</f>
        <v>0.54773452</v>
      </c>
      <c r="S173" s="274">
        <v>0</v>
      </c>
      <c r="T173" s="275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76" t="s">
        <v>190</v>
      </c>
      <c r="AT173" s="276" t="s">
        <v>186</v>
      </c>
      <c r="AU173" s="276" t="s">
        <v>92</v>
      </c>
      <c r="AY173" s="18" t="s">
        <v>183</v>
      </c>
      <c r="BE173" s="161">
        <f>IF(N173="základná",J173,0)</f>
        <v>0</v>
      </c>
      <c r="BF173" s="161">
        <f>IF(N173="znížená",J173,0)</f>
        <v>0</v>
      </c>
      <c r="BG173" s="161">
        <f>IF(N173="zákl. prenesená",J173,0)</f>
        <v>0</v>
      </c>
      <c r="BH173" s="161">
        <f>IF(N173="zníž. prenesená",J173,0)</f>
        <v>0</v>
      </c>
      <c r="BI173" s="161">
        <f>IF(N173="nulová",J173,0)</f>
        <v>0</v>
      </c>
      <c r="BJ173" s="18" t="s">
        <v>92</v>
      </c>
      <c r="BK173" s="161">
        <f>ROUND(I173*H173,2)</f>
        <v>0</v>
      </c>
      <c r="BL173" s="18" t="s">
        <v>190</v>
      </c>
      <c r="BM173" s="276" t="s">
        <v>501</v>
      </c>
    </row>
    <row r="174" s="13" customFormat="1">
      <c r="A174" s="13"/>
      <c r="B174" s="281"/>
      <c r="C174" s="282"/>
      <c r="D174" s="277" t="s">
        <v>194</v>
      </c>
      <c r="E174" s="282"/>
      <c r="F174" s="284" t="s">
        <v>502</v>
      </c>
      <c r="G174" s="282"/>
      <c r="H174" s="285">
        <v>286.77199999999999</v>
      </c>
      <c r="I174" s="286"/>
      <c r="J174" s="282"/>
      <c r="K174" s="282"/>
      <c r="L174" s="287"/>
      <c r="M174" s="288"/>
      <c r="N174" s="289"/>
      <c r="O174" s="289"/>
      <c r="P174" s="289"/>
      <c r="Q174" s="289"/>
      <c r="R174" s="289"/>
      <c r="S174" s="289"/>
      <c r="T174" s="29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91" t="s">
        <v>194</v>
      </c>
      <c r="AU174" s="291" t="s">
        <v>92</v>
      </c>
      <c r="AV174" s="13" t="s">
        <v>92</v>
      </c>
      <c r="AW174" s="13" t="s">
        <v>4</v>
      </c>
      <c r="AX174" s="13" t="s">
        <v>87</v>
      </c>
      <c r="AY174" s="291" t="s">
        <v>183</v>
      </c>
    </row>
    <row r="175" s="2" customFormat="1" ht="24.15" customHeight="1">
      <c r="A175" s="41"/>
      <c r="B175" s="42"/>
      <c r="C175" s="264" t="s">
        <v>262</v>
      </c>
      <c r="D175" s="264" t="s">
        <v>186</v>
      </c>
      <c r="E175" s="265" t="s">
        <v>503</v>
      </c>
      <c r="F175" s="266" t="s">
        <v>504</v>
      </c>
      <c r="G175" s="267" t="s">
        <v>198</v>
      </c>
      <c r="H175" s="268">
        <v>0.78000000000000003</v>
      </c>
      <c r="I175" s="269"/>
      <c r="J175" s="270">
        <f>ROUND(I175*H175,2)</f>
        <v>0</v>
      </c>
      <c r="K175" s="271"/>
      <c r="L175" s="44"/>
      <c r="M175" s="272" t="s">
        <v>1</v>
      </c>
      <c r="N175" s="273" t="s">
        <v>46</v>
      </c>
      <c r="O175" s="100"/>
      <c r="P175" s="274">
        <f>O175*H175</f>
        <v>0</v>
      </c>
      <c r="Q175" s="274">
        <v>2.0952500000000001</v>
      </c>
      <c r="R175" s="274">
        <f>Q175*H175</f>
        <v>1.6342950000000001</v>
      </c>
      <c r="S175" s="274">
        <v>0</v>
      </c>
      <c r="T175" s="275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76" t="s">
        <v>190</v>
      </c>
      <c r="AT175" s="276" t="s">
        <v>186</v>
      </c>
      <c r="AU175" s="276" t="s">
        <v>92</v>
      </c>
      <c r="AY175" s="18" t="s">
        <v>183</v>
      </c>
      <c r="BE175" s="161">
        <f>IF(N175="základná",J175,0)</f>
        <v>0</v>
      </c>
      <c r="BF175" s="161">
        <f>IF(N175="znížená",J175,0)</f>
        <v>0</v>
      </c>
      <c r="BG175" s="161">
        <f>IF(N175="zákl. prenesená",J175,0)</f>
        <v>0</v>
      </c>
      <c r="BH175" s="161">
        <f>IF(N175="zníž. prenesená",J175,0)</f>
        <v>0</v>
      </c>
      <c r="BI175" s="161">
        <f>IF(N175="nulová",J175,0)</f>
        <v>0</v>
      </c>
      <c r="BJ175" s="18" t="s">
        <v>92</v>
      </c>
      <c r="BK175" s="161">
        <f>ROUND(I175*H175,2)</f>
        <v>0</v>
      </c>
      <c r="BL175" s="18" t="s">
        <v>190</v>
      </c>
      <c r="BM175" s="276" t="s">
        <v>505</v>
      </c>
    </row>
    <row r="176" s="2" customFormat="1" ht="24.15" customHeight="1">
      <c r="A176" s="41"/>
      <c r="B176" s="42"/>
      <c r="C176" s="264" t="s">
        <v>268</v>
      </c>
      <c r="D176" s="264" t="s">
        <v>186</v>
      </c>
      <c r="E176" s="265" t="s">
        <v>506</v>
      </c>
      <c r="F176" s="266" t="s">
        <v>507</v>
      </c>
      <c r="G176" s="267" t="s">
        <v>189</v>
      </c>
      <c r="H176" s="268">
        <v>339.66899999999998</v>
      </c>
      <c r="I176" s="269"/>
      <c r="J176" s="270">
        <f>ROUND(I176*H176,2)</f>
        <v>0</v>
      </c>
      <c r="K176" s="271"/>
      <c r="L176" s="44"/>
      <c r="M176" s="272" t="s">
        <v>1</v>
      </c>
      <c r="N176" s="273" t="s">
        <v>46</v>
      </c>
      <c r="O176" s="100"/>
      <c r="P176" s="274">
        <f>O176*H176</f>
        <v>0</v>
      </c>
      <c r="Q176" s="274">
        <v>0</v>
      </c>
      <c r="R176" s="274">
        <f>Q176*H176</f>
        <v>0</v>
      </c>
      <c r="S176" s="274">
        <v>0</v>
      </c>
      <c r="T176" s="275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76" t="s">
        <v>190</v>
      </c>
      <c r="AT176" s="276" t="s">
        <v>186</v>
      </c>
      <c r="AU176" s="276" t="s">
        <v>92</v>
      </c>
      <c r="AY176" s="18" t="s">
        <v>183</v>
      </c>
      <c r="BE176" s="161">
        <f>IF(N176="základná",J176,0)</f>
        <v>0</v>
      </c>
      <c r="BF176" s="161">
        <f>IF(N176="znížená",J176,0)</f>
        <v>0</v>
      </c>
      <c r="BG176" s="161">
        <f>IF(N176="zákl. prenesená",J176,0)</f>
        <v>0</v>
      </c>
      <c r="BH176" s="161">
        <f>IF(N176="zníž. prenesená",J176,0)</f>
        <v>0</v>
      </c>
      <c r="BI176" s="161">
        <f>IF(N176="nulová",J176,0)</f>
        <v>0</v>
      </c>
      <c r="BJ176" s="18" t="s">
        <v>92</v>
      </c>
      <c r="BK176" s="161">
        <f>ROUND(I176*H176,2)</f>
        <v>0</v>
      </c>
      <c r="BL176" s="18" t="s">
        <v>190</v>
      </c>
      <c r="BM176" s="276" t="s">
        <v>508</v>
      </c>
    </row>
    <row r="177" s="13" customFormat="1">
      <c r="A177" s="13"/>
      <c r="B177" s="281"/>
      <c r="C177" s="282"/>
      <c r="D177" s="277" t="s">
        <v>194</v>
      </c>
      <c r="E177" s="283" t="s">
        <v>1</v>
      </c>
      <c r="F177" s="284" t="s">
        <v>509</v>
      </c>
      <c r="G177" s="282"/>
      <c r="H177" s="285">
        <v>238.815</v>
      </c>
      <c r="I177" s="286"/>
      <c r="J177" s="282"/>
      <c r="K177" s="282"/>
      <c r="L177" s="287"/>
      <c r="M177" s="288"/>
      <c r="N177" s="289"/>
      <c r="O177" s="289"/>
      <c r="P177" s="289"/>
      <c r="Q177" s="289"/>
      <c r="R177" s="289"/>
      <c r="S177" s="289"/>
      <c r="T177" s="29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91" t="s">
        <v>194</v>
      </c>
      <c r="AU177" s="291" t="s">
        <v>92</v>
      </c>
      <c r="AV177" s="13" t="s">
        <v>92</v>
      </c>
      <c r="AW177" s="13" t="s">
        <v>33</v>
      </c>
      <c r="AX177" s="13" t="s">
        <v>80</v>
      </c>
      <c r="AY177" s="291" t="s">
        <v>183</v>
      </c>
    </row>
    <row r="178" s="13" customFormat="1">
      <c r="A178" s="13"/>
      <c r="B178" s="281"/>
      <c r="C178" s="282"/>
      <c r="D178" s="277" t="s">
        <v>194</v>
      </c>
      <c r="E178" s="283" t="s">
        <v>1</v>
      </c>
      <c r="F178" s="284" t="s">
        <v>510</v>
      </c>
      <c r="G178" s="282"/>
      <c r="H178" s="285">
        <v>100.854</v>
      </c>
      <c r="I178" s="286"/>
      <c r="J178" s="282"/>
      <c r="K178" s="282"/>
      <c r="L178" s="287"/>
      <c r="M178" s="288"/>
      <c r="N178" s="289"/>
      <c r="O178" s="289"/>
      <c r="P178" s="289"/>
      <c r="Q178" s="289"/>
      <c r="R178" s="289"/>
      <c r="S178" s="289"/>
      <c r="T178" s="29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91" t="s">
        <v>194</v>
      </c>
      <c r="AU178" s="291" t="s">
        <v>92</v>
      </c>
      <c r="AV178" s="13" t="s">
        <v>92</v>
      </c>
      <c r="AW178" s="13" t="s">
        <v>33</v>
      </c>
      <c r="AX178" s="13" t="s">
        <v>80</v>
      </c>
      <c r="AY178" s="291" t="s">
        <v>183</v>
      </c>
    </row>
    <row r="179" s="14" customFormat="1">
      <c r="A179" s="14"/>
      <c r="B179" s="292"/>
      <c r="C179" s="293"/>
      <c r="D179" s="277" t="s">
        <v>194</v>
      </c>
      <c r="E179" s="294" t="s">
        <v>1</v>
      </c>
      <c r="F179" s="295" t="s">
        <v>208</v>
      </c>
      <c r="G179" s="293"/>
      <c r="H179" s="296">
        <v>339.66899999999998</v>
      </c>
      <c r="I179" s="297"/>
      <c r="J179" s="293"/>
      <c r="K179" s="293"/>
      <c r="L179" s="298"/>
      <c r="M179" s="299"/>
      <c r="N179" s="300"/>
      <c r="O179" s="300"/>
      <c r="P179" s="300"/>
      <c r="Q179" s="300"/>
      <c r="R179" s="300"/>
      <c r="S179" s="300"/>
      <c r="T179" s="30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302" t="s">
        <v>194</v>
      </c>
      <c r="AU179" s="302" t="s">
        <v>92</v>
      </c>
      <c r="AV179" s="14" t="s">
        <v>190</v>
      </c>
      <c r="AW179" s="14" t="s">
        <v>33</v>
      </c>
      <c r="AX179" s="14" t="s">
        <v>87</v>
      </c>
      <c r="AY179" s="302" t="s">
        <v>183</v>
      </c>
    </row>
    <row r="180" s="2" customFormat="1" ht="24.15" customHeight="1">
      <c r="A180" s="41"/>
      <c r="B180" s="42"/>
      <c r="C180" s="316" t="s">
        <v>273</v>
      </c>
      <c r="D180" s="316" t="s">
        <v>511</v>
      </c>
      <c r="E180" s="317" t="s">
        <v>512</v>
      </c>
      <c r="F180" s="318" t="s">
        <v>513</v>
      </c>
      <c r="G180" s="319" t="s">
        <v>514</v>
      </c>
      <c r="H180" s="320">
        <v>69.971999999999994</v>
      </c>
      <c r="I180" s="321"/>
      <c r="J180" s="322">
        <f>ROUND(I180*H180,2)</f>
        <v>0</v>
      </c>
      <c r="K180" s="323"/>
      <c r="L180" s="324"/>
      <c r="M180" s="325" t="s">
        <v>1</v>
      </c>
      <c r="N180" s="326" t="s">
        <v>46</v>
      </c>
      <c r="O180" s="100"/>
      <c r="P180" s="274">
        <f>O180*H180</f>
        <v>0</v>
      </c>
      <c r="Q180" s="274">
        <v>0.001</v>
      </c>
      <c r="R180" s="274">
        <f>Q180*H180</f>
        <v>0.069971999999999993</v>
      </c>
      <c r="S180" s="274">
        <v>0</v>
      </c>
      <c r="T180" s="275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76" t="s">
        <v>231</v>
      </c>
      <c r="AT180" s="276" t="s">
        <v>511</v>
      </c>
      <c r="AU180" s="276" t="s">
        <v>92</v>
      </c>
      <c r="AY180" s="18" t="s">
        <v>183</v>
      </c>
      <c r="BE180" s="161">
        <f>IF(N180="základná",J180,0)</f>
        <v>0</v>
      </c>
      <c r="BF180" s="161">
        <f>IF(N180="znížená",J180,0)</f>
        <v>0</v>
      </c>
      <c r="BG180" s="161">
        <f>IF(N180="zákl. prenesená",J180,0)</f>
        <v>0</v>
      </c>
      <c r="BH180" s="161">
        <f>IF(N180="zníž. prenesená",J180,0)</f>
        <v>0</v>
      </c>
      <c r="BI180" s="161">
        <f>IF(N180="nulová",J180,0)</f>
        <v>0</v>
      </c>
      <c r="BJ180" s="18" t="s">
        <v>92</v>
      </c>
      <c r="BK180" s="161">
        <f>ROUND(I180*H180,2)</f>
        <v>0</v>
      </c>
      <c r="BL180" s="18" t="s">
        <v>190</v>
      </c>
      <c r="BM180" s="276" t="s">
        <v>515</v>
      </c>
    </row>
    <row r="181" s="2" customFormat="1" ht="24.15" customHeight="1">
      <c r="A181" s="41"/>
      <c r="B181" s="42"/>
      <c r="C181" s="264" t="s">
        <v>278</v>
      </c>
      <c r="D181" s="264" t="s">
        <v>186</v>
      </c>
      <c r="E181" s="265" t="s">
        <v>516</v>
      </c>
      <c r="F181" s="266" t="s">
        <v>517</v>
      </c>
      <c r="G181" s="267" t="s">
        <v>189</v>
      </c>
      <c r="H181" s="268">
        <v>238.815</v>
      </c>
      <c r="I181" s="269"/>
      <c r="J181" s="270">
        <f>ROUND(I181*H181,2)</f>
        <v>0</v>
      </c>
      <c r="K181" s="271"/>
      <c r="L181" s="44"/>
      <c r="M181" s="272" t="s">
        <v>1</v>
      </c>
      <c r="N181" s="273" t="s">
        <v>46</v>
      </c>
      <c r="O181" s="100"/>
      <c r="P181" s="274">
        <f>O181*H181</f>
        <v>0</v>
      </c>
      <c r="Q181" s="274">
        <v>0.0081600000000000006</v>
      </c>
      <c r="R181" s="274">
        <f>Q181*H181</f>
        <v>1.9487304000000001</v>
      </c>
      <c r="S181" s="274">
        <v>0</v>
      </c>
      <c r="T181" s="275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76" t="s">
        <v>190</v>
      </c>
      <c r="AT181" s="276" t="s">
        <v>186</v>
      </c>
      <c r="AU181" s="276" t="s">
        <v>92</v>
      </c>
      <c r="AY181" s="18" t="s">
        <v>183</v>
      </c>
      <c r="BE181" s="161">
        <f>IF(N181="základná",J181,0)</f>
        <v>0</v>
      </c>
      <c r="BF181" s="161">
        <f>IF(N181="znížená",J181,0)</f>
        <v>0</v>
      </c>
      <c r="BG181" s="161">
        <f>IF(N181="zákl. prenesená",J181,0)</f>
        <v>0</v>
      </c>
      <c r="BH181" s="161">
        <f>IF(N181="zníž. prenesená",J181,0)</f>
        <v>0</v>
      </c>
      <c r="BI181" s="161">
        <f>IF(N181="nulová",J181,0)</f>
        <v>0</v>
      </c>
      <c r="BJ181" s="18" t="s">
        <v>92</v>
      </c>
      <c r="BK181" s="161">
        <f>ROUND(I181*H181,2)</f>
        <v>0</v>
      </c>
      <c r="BL181" s="18" t="s">
        <v>190</v>
      </c>
      <c r="BM181" s="276" t="s">
        <v>518</v>
      </c>
    </row>
    <row r="182" s="13" customFormat="1">
      <c r="A182" s="13"/>
      <c r="B182" s="281"/>
      <c r="C182" s="282"/>
      <c r="D182" s="277" t="s">
        <v>194</v>
      </c>
      <c r="E182" s="283" t="s">
        <v>1</v>
      </c>
      <c r="F182" s="284" t="s">
        <v>509</v>
      </c>
      <c r="G182" s="282"/>
      <c r="H182" s="285">
        <v>238.815</v>
      </c>
      <c r="I182" s="286"/>
      <c r="J182" s="282"/>
      <c r="K182" s="282"/>
      <c r="L182" s="287"/>
      <c r="M182" s="288"/>
      <c r="N182" s="289"/>
      <c r="O182" s="289"/>
      <c r="P182" s="289"/>
      <c r="Q182" s="289"/>
      <c r="R182" s="289"/>
      <c r="S182" s="289"/>
      <c r="T182" s="29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91" t="s">
        <v>194</v>
      </c>
      <c r="AU182" s="291" t="s">
        <v>92</v>
      </c>
      <c r="AV182" s="13" t="s">
        <v>92</v>
      </c>
      <c r="AW182" s="13" t="s">
        <v>33</v>
      </c>
      <c r="AX182" s="13" t="s">
        <v>87</v>
      </c>
      <c r="AY182" s="291" t="s">
        <v>183</v>
      </c>
    </row>
    <row r="183" s="2" customFormat="1" ht="24.15" customHeight="1">
      <c r="A183" s="41"/>
      <c r="B183" s="42"/>
      <c r="C183" s="264" t="s">
        <v>284</v>
      </c>
      <c r="D183" s="264" t="s">
        <v>186</v>
      </c>
      <c r="E183" s="265" t="s">
        <v>519</v>
      </c>
      <c r="F183" s="266" t="s">
        <v>520</v>
      </c>
      <c r="G183" s="267" t="s">
        <v>189</v>
      </c>
      <c r="H183" s="268">
        <v>20.170999999999999</v>
      </c>
      <c r="I183" s="269"/>
      <c r="J183" s="270">
        <f>ROUND(I183*H183,2)</f>
        <v>0</v>
      </c>
      <c r="K183" s="271"/>
      <c r="L183" s="44"/>
      <c r="M183" s="272" t="s">
        <v>1</v>
      </c>
      <c r="N183" s="273" t="s">
        <v>46</v>
      </c>
      <c r="O183" s="100"/>
      <c r="P183" s="274">
        <f>O183*H183</f>
        <v>0</v>
      </c>
      <c r="Q183" s="274">
        <v>0.034680000000000002</v>
      </c>
      <c r="R183" s="274">
        <f>Q183*H183</f>
        <v>0.69953028000000006</v>
      </c>
      <c r="S183" s="274">
        <v>0</v>
      </c>
      <c r="T183" s="275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76" t="s">
        <v>190</v>
      </c>
      <c r="AT183" s="276" t="s">
        <v>186</v>
      </c>
      <c r="AU183" s="276" t="s">
        <v>92</v>
      </c>
      <c r="AY183" s="18" t="s">
        <v>183</v>
      </c>
      <c r="BE183" s="161">
        <f>IF(N183="základná",J183,0)</f>
        <v>0</v>
      </c>
      <c r="BF183" s="161">
        <f>IF(N183="znížená",J183,0)</f>
        <v>0</v>
      </c>
      <c r="BG183" s="161">
        <f>IF(N183="zákl. prenesená",J183,0)</f>
        <v>0</v>
      </c>
      <c r="BH183" s="161">
        <f>IF(N183="zníž. prenesená",J183,0)</f>
        <v>0</v>
      </c>
      <c r="BI183" s="161">
        <f>IF(N183="nulová",J183,0)</f>
        <v>0</v>
      </c>
      <c r="BJ183" s="18" t="s">
        <v>92</v>
      </c>
      <c r="BK183" s="161">
        <f>ROUND(I183*H183,2)</f>
        <v>0</v>
      </c>
      <c r="BL183" s="18" t="s">
        <v>190</v>
      </c>
      <c r="BM183" s="276" t="s">
        <v>521</v>
      </c>
    </row>
    <row r="184" s="13" customFormat="1">
      <c r="A184" s="13"/>
      <c r="B184" s="281"/>
      <c r="C184" s="282"/>
      <c r="D184" s="277" t="s">
        <v>194</v>
      </c>
      <c r="E184" s="283" t="s">
        <v>1</v>
      </c>
      <c r="F184" s="284" t="s">
        <v>522</v>
      </c>
      <c r="G184" s="282"/>
      <c r="H184" s="285">
        <v>20.170999999999999</v>
      </c>
      <c r="I184" s="286"/>
      <c r="J184" s="282"/>
      <c r="K184" s="282"/>
      <c r="L184" s="287"/>
      <c r="M184" s="288"/>
      <c r="N184" s="289"/>
      <c r="O184" s="289"/>
      <c r="P184" s="289"/>
      <c r="Q184" s="289"/>
      <c r="R184" s="289"/>
      <c r="S184" s="289"/>
      <c r="T184" s="29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91" t="s">
        <v>194</v>
      </c>
      <c r="AU184" s="291" t="s">
        <v>92</v>
      </c>
      <c r="AV184" s="13" t="s">
        <v>92</v>
      </c>
      <c r="AW184" s="13" t="s">
        <v>33</v>
      </c>
      <c r="AX184" s="13" t="s">
        <v>87</v>
      </c>
      <c r="AY184" s="291" t="s">
        <v>183</v>
      </c>
    </row>
    <row r="185" s="12" customFormat="1" ht="22.8" customHeight="1">
      <c r="A185" s="12"/>
      <c r="B185" s="249"/>
      <c r="C185" s="250"/>
      <c r="D185" s="251" t="s">
        <v>79</v>
      </c>
      <c r="E185" s="262" t="s">
        <v>337</v>
      </c>
      <c r="F185" s="262" t="s">
        <v>338</v>
      </c>
      <c r="G185" s="250"/>
      <c r="H185" s="250"/>
      <c r="I185" s="253"/>
      <c r="J185" s="263">
        <f>BK185</f>
        <v>0</v>
      </c>
      <c r="K185" s="250"/>
      <c r="L185" s="254"/>
      <c r="M185" s="255"/>
      <c r="N185" s="256"/>
      <c r="O185" s="256"/>
      <c r="P185" s="257">
        <f>P186</f>
        <v>0</v>
      </c>
      <c r="Q185" s="256"/>
      <c r="R185" s="257">
        <f>R186</f>
        <v>0</v>
      </c>
      <c r="S185" s="256"/>
      <c r="T185" s="258">
        <f>T186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59" t="s">
        <v>87</v>
      </c>
      <c r="AT185" s="260" t="s">
        <v>79</v>
      </c>
      <c r="AU185" s="260" t="s">
        <v>87</v>
      </c>
      <c r="AY185" s="259" t="s">
        <v>183</v>
      </c>
      <c r="BK185" s="261">
        <f>BK186</f>
        <v>0</v>
      </c>
    </row>
    <row r="186" s="2" customFormat="1" ht="24.15" customHeight="1">
      <c r="A186" s="41"/>
      <c r="B186" s="42"/>
      <c r="C186" s="264" t="s">
        <v>290</v>
      </c>
      <c r="D186" s="264" t="s">
        <v>186</v>
      </c>
      <c r="E186" s="265" t="s">
        <v>340</v>
      </c>
      <c r="F186" s="266" t="s">
        <v>341</v>
      </c>
      <c r="G186" s="267" t="s">
        <v>313</v>
      </c>
      <c r="H186" s="268">
        <v>39.628999999999998</v>
      </c>
      <c r="I186" s="269"/>
      <c r="J186" s="270">
        <f>ROUND(I186*H186,2)</f>
        <v>0</v>
      </c>
      <c r="K186" s="271"/>
      <c r="L186" s="44"/>
      <c r="M186" s="272" t="s">
        <v>1</v>
      </c>
      <c r="N186" s="273" t="s">
        <v>46</v>
      </c>
      <c r="O186" s="100"/>
      <c r="P186" s="274">
        <f>O186*H186</f>
        <v>0</v>
      </c>
      <c r="Q186" s="274">
        <v>0</v>
      </c>
      <c r="R186" s="274">
        <f>Q186*H186</f>
        <v>0</v>
      </c>
      <c r="S186" s="274">
        <v>0</v>
      </c>
      <c r="T186" s="275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76" t="s">
        <v>190</v>
      </c>
      <c r="AT186" s="276" t="s">
        <v>186</v>
      </c>
      <c r="AU186" s="276" t="s">
        <v>92</v>
      </c>
      <c r="AY186" s="18" t="s">
        <v>183</v>
      </c>
      <c r="BE186" s="161">
        <f>IF(N186="základná",J186,0)</f>
        <v>0</v>
      </c>
      <c r="BF186" s="161">
        <f>IF(N186="znížená",J186,0)</f>
        <v>0</v>
      </c>
      <c r="BG186" s="161">
        <f>IF(N186="zákl. prenesená",J186,0)</f>
        <v>0</v>
      </c>
      <c r="BH186" s="161">
        <f>IF(N186="zníž. prenesená",J186,0)</f>
        <v>0</v>
      </c>
      <c r="BI186" s="161">
        <f>IF(N186="nulová",J186,0)</f>
        <v>0</v>
      </c>
      <c r="BJ186" s="18" t="s">
        <v>92</v>
      </c>
      <c r="BK186" s="161">
        <f>ROUND(I186*H186,2)</f>
        <v>0</v>
      </c>
      <c r="BL186" s="18" t="s">
        <v>190</v>
      </c>
      <c r="BM186" s="276" t="s">
        <v>523</v>
      </c>
    </row>
    <row r="187" s="12" customFormat="1" ht="25.92" customHeight="1">
      <c r="A187" s="12"/>
      <c r="B187" s="249"/>
      <c r="C187" s="250"/>
      <c r="D187" s="251" t="s">
        <v>79</v>
      </c>
      <c r="E187" s="252" t="s">
        <v>343</v>
      </c>
      <c r="F187" s="252" t="s">
        <v>344</v>
      </c>
      <c r="G187" s="250"/>
      <c r="H187" s="250"/>
      <c r="I187" s="253"/>
      <c r="J187" s="228">
        <f>BK187</f>
        <v>0</v>
      </c>
      <c r="K187" s="250"/>
      <c r="L187" s="254"/>
      <c r="M187" s="255"/>
      <c r="N187" s="256"/>
      <c r="O187" s="256"/>
      <c r="P187" s="257">
        <f>P188+P198+P201+P211+P227+P245+P252</f>
        <v>0</v>
      </c>
      <c r="Q187" s="256"/>
      <c r="R187" s="257">
        <f>R188+R198+R201+R211+R227+R245+R252</f>
        <v>12.238479978000001</v>
      </c>
      <c r="S187" s="256"/>
      <c r="T187" s="258">
        <f>T188+T198+T201+T211+T227+T245+T252</f>
        <v>0.21193859999999998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59" t="s">
        <v>92</v>
      </c>
      <c r="AT187" s="260" t="s">
        <v>79</v>
      </c>
      <c r="AU187" s="260" t="s">
        <v>80</v>
      </c>
      <c r="AY187" s="259" t="s">
        <v>183</v>
      </c>
      <c r="BK187" s="261">
        <f>BK188+BK198+BK201+BK211+BK227+BK245+BK252</f>
        <v>0</v>
      </c>
    </row>
    <row r="188" s="12" customFormat="1" ht="22.8" customHeight="1">
      <c r="A188" s="12"/>
      <c r="B188" s="249"/>
      <c r="C188" s="250"/>
      <c r="D188" s="251" t="s">
        <v>79</v>
      </c>
      <c r="E188" s="262" t="s">
        <v>524</v>
      </c>
      <c r="F188" s="262" t="s">
        <v>525</v>
      </c>
      <c r="G188" s="250"/>
      <c r="H188" s="250"/>
      <c r="I188" s="253"/>
      <c r="J188" s="263">
        <f>BK188</f>
        <v>0</v>
      </c>
      <c r="K188" s="250"/>
      <c r="L188" s="254"/>
      <c r="M188" s="255"/>
      <c r="N188" s="256"/>
      <c r="O188" s="256"/>
      <c r="P188" s="257">
        <f>SUM(P189:P197)</f>
        <v>0</v>
      </c>
      <c r="Q188" s="256"/>
      <c r="R188" s="257">
        <f>SUM(R189:R197)</f>
        <v>0.076519450000000003</v>
      </c>
      <c r="S188" s="256"/>
      <c r="T188" s="258">
        <f>SUM(T189:T197)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59" t="s">
        <v>92</v>
      </c>
      <c r="AT188" s="260" t="s">
        <v>79</v>
      </c>
      <c r="AU188" s="260" t="s">
        <v>87</v>
      </c>
      <c r="AY188" s="259" t="s">
        <v>183</v>
      </c>
      <c r="BK188" s="261">
        <f>SUM(BK189:BK197)</f>
        <v>0</v>
      </c>
    </row>
    <row r="189" s="2" customFormat="1" ht="33" customHeight="1">
      <c r="A189" s="41"/>
      <c r="B189" s="42"/>
      <c r="C189" s="264" t="s">
        <v>7</v>
      </c>
      <c r="D189" s="264" t="s">
        <v>186</v>
      </c>
      <c r="E189" s="265" t="s">
        <v>526</v>
      </c>
      <c r="F189" s="266" t="s">
        <v>527</v>
      </c>
      <c r="G189" s="267" t="s">
        <v>189</v>
      </c>
      <c r="H189" s="268">
        <v>17.859000000000002</v>
      </c>
      <c r="I189" s="269"/>
      <c r="J189" s="270">
        <f>ROUND(I189*H189,2)</f>
        <v>0</v>
      </c>
      <c r="K189" s="271"/>
      <c r="L189" s="44"/>
      <c r="M189" s="272" t="s">
        <v>1</v>
      </c>
      <c r="N189" s="273" t="s">
        <v>46</v>
      </c>
      <c r="O189" s="100"/>
      <c r="P189" s="274">
        <f>O189*H189</f>
        <v>0</v>
      </c>
      <c r="Q189" s="274">
        <v>0</v>
      </c>
      <c r="R189" s="274">
        <f>Q189*H189</f>
        <v>0</v>
      </c>
      <c r="S189" s="274">
        <v>0</v>
      </c>
      <c r="T189" s="275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76" t="s">
        <v>273</v>
      </c>
      <c r="AT189" s="276" t="s">
        <v>186</v>
      </c>
      <c r="AU189" s="276" t="s">
        <v>92</v>
      </c>
      <c r="AY189" s="18" t="s">
        <v>183</v>
      </c>
      <c r="BE189" s="161">
        <f>IF(N189="základná",J189,0)</f>
        <v>0</v>
      </c>
      <c r="BF189" s="161">
        <f>IF(N189="znížená",J189,0)</f>
        <v>0</v>
      </c>
      <c r="BG189" s="161">
        <f>IF(N189="zákl. prenesená",J189,0)</f>
        <v>0</v>
      </c>
      <c r="BH189" s="161">
        <f>IF(N189="zníž. prenesená",J189,0)</f>
        <v>0</v>
      </c>
      <c r="BI189" s="161">
        <f>IF(N189="nulová",J189,0)</f>
        <v>0</v>
      </c>
      <c r="BJ189" s="18" t="s">
        <v>92</v>
      </c>
      <c r="BK189" s="161">
        <f>ROUND(I189*H189,2)</f>
        <v>0</v>
      </c>
      <c r="BL189" s="18" t="s">
        <v>273</v>
      </c>
      <c r="BM189" s="276" t="s">
        <v>528</v>
      </c>
    </row>
    <row r="190" s="13" customFormat="1">
      <c r="A190" s="13"/>
      <c r="B190" s="281"/>
      <c r="C190" s="282"/>
      <c r="D190" s="277" t="s">
        <v>194</v>
      </c>
      <c r="E190" s="283" t="s">
        <v>1</v>
      </c>
      <c r="F190" s="284" t="s">
        <v>529</v>
      </c>
      <c r="G190" s="282"/>
      <c r="H190" s="285">
        <v>17.859000000000002</v>
      </c>
      <c r="I190" s="286"/>
      <c r="J190" s="282"/>
      <c r="K190" s="282"/>
      <c r="L190" s="287"/>
      <c r="M190" s="288"/>
      <c r="N190" s="289"/>
      <c r="O190" s="289"/>
      <c r="P190" s="289"/>
      <c r="Q190" s="289"/>
      <c r="R190" s="289"/>
      <c r="S190" s="289"/>
      <c r="T190" s="29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91" t="s">
        <v>194</v>
      </c>
      <c r="AU190" s="291" t="s">
        <v>92</v>
      </c>
      <c r="AV190" s="13" t="s">
        <v>92</v>
      </c>
      <c r="AW190" s="13" t="s">
        <v>33</v>
      </c>
      <c r="AX190" s="13" t="s">
        <v>87</v>
      </c>
      <c r="AY190" s="291" t="s">
        <v>183</v>
      </c>
    </row>
    <row r="191" s="2" customFormat="1" ht="24.15" customHeight="1">
      <c r="A191" s="41"/>
      <c r="B191" s="42"/>
      <c r="C191" s="316" t="s">
        <v>299</v>
      </c>
      <c r="D191" s="316" t="s">
        <v>511</v>
      </c>
      <c r="E191" s="317" t="s">
        <v>530</v>
      </c>
      <c r="F191" s="318" t="s">
        <v>531</v>
      </c>
      <c r="G191" s="319" t="s">
        <v>514</v>
      </c>
      <c r="H191" s="320">
        <v>19.645</v>
      </c>
      <c r="I191" s="321"/>
      <c r="J191" s="322">
        <f>ROUND(I191*H191,2)</f>
        <v>0</v>
      </c>
      <c r="K191" s="323"/>
      <c r="L191" s="324"/>
      <c r="M191" s="325" t="s">
        <v>1</v>
      </c>
      <c r="N191" s="326" t="s">
        <v>46</v>
      </c>
      <c r="O191" s="100"/>
      <c r="P191" s="274">
        <f>O191*H191</f>
        <v>0</v>
      </c>
      <c r="Q191" s="274">
        <v>0.001</v>
      </c>
      <c r="R191" s="274">
        <f>Q191*H191</f>
        <v>0.019644999999999999</v>
      </c>
      <c r="S191" s="274">
        <v>0</v>
      </c>
      <c r="T191" s="275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76" t="s">
        <v>362</v>
      </c>
      <c r="AT191" s="276" t="s">
        <v>511</v>
      </c>
      <c r="AU191" s="276" t="s">
        <v>92</v>
      </c>
      <c r="AY191" s="18" t="s">
        <v>183</v>
      </c>
      <c r="BE191" s="161">
        <f>IF(N191="základná",J191,0)</f>
        <v>0</v>
      </c>
      <c r="BF191" s="161">
        <f>IF(N191="znížená",J191,0)</f>
        <v>0</v>
      </c>
      <c r="BG191" s="161">
        <f>IF(N191="zákl. prenesená",J191,0)</f>
        <v>0</v>
      </c>
      <c r="BH191" s="161">
        <f>IF(N191="zníž. prenesená",J191,0)</f>
        <v>0</v>
      </c>
      <c r="BI191" s="161">
        <f>IF(N191="nulová",J191,0)</f>
        <v>0</v>
      </c>
      <c r="BJ191" s="18" t="s">
        <v>92</v>
      </c>
      <c r="BK191" s="161">
        <f>ROUND(I191*H191,2)</f>
        <v>0</v>
      </c>
      <c r="BL191" s="18" t="s">
        <v>273</v>
      </c>
      <c r="BM191" s="276" t="s">
        <v>532</v>
      </c>
    </row>
    <row r="192" s="2" customFormat="1" ht="24.15" customHeight="1">
      <c r="A192" s="41"/>
      <c r="B192" s="42"/>
      <c r="C192" s="316" t="s">
        <v>304</v>
      </c>
      <c r="D192" s="316" t="s">
        <v>511</v>
      </c>
      <c r="E192" s="317" t="s">
        <v>533</v>
      </c>
      <c r="F192" s="318" t="s">
        <v>534</v>
      </c>
      <c r="G192" s="319" t="s">
        <v>281</v>
      </c>
      <c r="H192" s="320">
        <v>7.1440000000000001</v>
      </c>
      <c r="I192" s="321"/>
      <c r="J192" s="322">
        <f>ROUND(I192*H192,2)</f>
        <v>0</v>
      </c>
      <c r="K192" s="323"/>
      <c r="L192" s="324"/>
      <c r="M192" s="325" t="s">
        <v>1</v>
      </c>
      <c r="N192" s="326" t="s">
        <v>46</v>
      </c>
      <c r="O192" s="100"/>
      <c r="P192" s="274">
        <f>O192*H192</f>
        <v>0</v>
      </c>
      <c r="Q192" s="274">
        <v>5.0000000000000002E-05</v>
      </c>
      <c r="R192" s="274">
        <f>Q192*H192</f>
        <v>0.00035720000000000001</v>
      </c>
      <c r="S192" s="274">
        <v>0</v>
      </c>
      <c r="T192" s="275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76" t="s">
        <v>362</v>
      </c>
      <c r="AT192" s="276" t="s">
        <v>511</v>
      </c>
      <c r="AU192" s="276" t="s">
        <v>92</v>
      </c>
      <c r="AY192" s="18" t="s">
        <v>183</v>
      </c>
      <c r="BE192" s="161">
        <f>IF(N192="základná",J192,0)</f>
        <v>0</v>
      </c>
      <c r="BF192" s="161">
        <f>IF(N192="znížená",J192,0)</f>
        <v>0</v>
      </c>
      <c r="BG192" s="161">
        <f>IF(N192="zákl. prenesená",J192,0)</f>
        <v>0</v>
      </c>
      <c r="BH192" s="161">
        <f>IF(N192="zníž. prenesená",J192,0)</f>
        <v>0</v>
      </c>
      <c r="BI192" s="161">
        <f>IF(N192="nulová",J192,0)</f>
        <v>0</v>
      </c>
      <c r="BJ192" s="18" t="s">
        <v>92</v>
      </c>
      <c r="BK192" s="161">
        <f>ROUND(I192*H192,2)</f>
        <v>0</v>
      </c>
      <c r="BL192" s="18" t="s">
        <v>273</v>
      </c>
      <c r="BM192" s="276" t="s">
        <v>535</v>
      </c>
    </row>
    <row r="193" s="2" customFormat="1" ht="24.15" customHeight="1">
      <c r="A193" s="41"/>
      <c r="B193" s="42"/>
      <c r="C193" s="264" t="s">
        <v>310</v>
      </c>
      <c r="D193" s="264" t="s">
        <v>186</v>
      </c>
      <c r="E193" s="265" t="s">
        <v>536</v>
      </c>
      <c r="F193" s="266" t="s">
        <v>537</v>
      </c>
      <c r="G193" s="267" t="s">
        <v>189</v>
      </c>
      <c r="H193" s="268">
        <v>50.462000000000003</v>
      </c>
      <c r="I193" s="269"/>
      <c r="J193" s="270">
        <f>ROUND(I193*H193,2)</f>
        <v>0</v>
      </c>
      <c r="K193" s="271"/>
      <c r="L193" s="44"/>
      <c r="M193" s="272" t="s">
        <v>1</v>
      </c>
      <c r="N193" s="273" t="s">
        <v>46</v>
      </c>
      <c r="O193" s="100"/>
      <c r="P193" s="274">
        <f>O193*H193</f>
        <v>0</v>
      </c>
      <c r="Q193" s="274">
        <v>0</v>
      </c>
      <c r="R193" s="274">
        <f>Q193*H193</f>
        <v>0</v>
      </c>
      <c r="S193" s="274">
        <v>0</v>
      </c>
      <c r="T193" s="275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76" t="s">
        <v>273</v>
      </c>
      <c r="AT193" s="276" t="s">
        <v>186</v>
      </c>
      <c r="AU193" s="276" t="s">
        <v>92</v>
      </c>
      <c r="AY193" s="18" t="s">
        <v>183</v>
      </c>
      <c r="BE193" s="161">
        <f>IF(N193="základná",J193,0)</f>
        <v>0</v>
      </c>
      <c r="BF193" s="161">
        <f>IF(N193="znížená",J193,0)</f>
        <v>0</v>
      </c>
      <c r="BG193" s="161">
        <f>IF(N193="zákl. prenesená",J193,0)</f>
        <v>0</v>
      </c>
      <c r="BH193" s="161">
        <f>IF(N193="zníž. prenesená",J193,0)</f>
        <v>0</v>
      </c>
      <c r="BI193" s="161">
        <f>IF(N193="nulová",J193,0)</f>
        <v>0</v>
      </c>
      <c r="BJ193" s="18" t="s">
        <v>92</v>
      </c>
      <c r="BK193" s="161">
        <f>ROUND(I193*H193,2)</f>
        <v>0</v>
      </c>
      <c r="BL193" s="18" t="s">
        <v>273</v>
      </c>
      <c r="BM193" s="276" t="s">
        <v>538</v>
      </c>
    </row>
    <row r="194" s="13" customFormat="1">
      <c r="A194" s="13"/>
      <c r="B194" s="281"/>
      <c r="C194" s="282"/>
      <c r="D194" s="277" t="s">
        <v>194</v>
      </c>
      <c r="E194" s="283" t="s">
        <v>1</v>
      </c>
      <c r="F194" s="284" t="s">
        <v>539</v>
      </c>
      <c r="G194" s="282"/>
      <c r="H194" s="285">
        <v>50.462000000000003</v>
      </c>
      <c r="I194" s="286"/>
      <c r="J194" s="282"/>
      <c r="K194" s="282"/>
      <c r="L194" s="287"/>
      <c r="M194" s="288"/>
      <c r="N194" s="289"/>
      <c r="O194" s="289"/>
      <c r="P194" s="289"/>
      <c r="Q194" s="289"/>
      <c r="R194" s="289"/>
      <c r="S194" s="289"/>
      <c r="T194" s="29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91" t="s">
        <v>194</v>
      </c>
      <c r="AU194" s="291" t="s">
        <v>92</v>
      </c>
      <c r="AV194" s="13" t="s">
        <v>92</v>
      </c>
      <c r="AW194" s="13" t="s">
        <v>33</v>
      </c>
      <c r="AX194" s="13" t="s">
        <v>87</v>
      </c>
      <c r="AY194" s="291" t="s">
        <v>183</v>
      </c>
    </row>
    <row r="195" s="2" customFormat="1" ht="24.15" customHeight="1">
      <c r="A195" s="41"/>
      <c r="B195" s="42"/>
      <c r="C195" s="316" t="s">
        <v>315</v>
      </c>
      <c r="D195" s="316" t="s">
        <v>511</v>
      </c>
      <c r="E195" s="317" t="s">
        <v>530</v>
      </c>
      <c r="F195" s="318" t="s">
        <v>531</v>
      </c>
      <c r="G195" s="319" t="s">
        <v>514</v>
      </c>
      <c r="H195" s="320">
        <v>55.508000000000003</v>
      </c>
      <c r="I195" s="321"/>
      <c r="J195" s="322">
        <f>ROUND(I195*H195,2)</f>
        <v>0</v>
      </c>
      <c r="K195" s="323"/>
      <c r="L195" s="324"/>
      <c r="M195" s="325" t="s">
        <v>1</v>
      </c>
      <c r="N195" s="326" t="s">
        <v>46</v>
      </c>
      <c r="O195" s="100"/>
      <c r="P195" s="274">
        <f>O195*H195</f>
        <v>0</v>
      </c>
      <c r="Q195" s="274">
        <v>0.001</v>
      </c>
      <c r="R195" s="274">
        <f>Q195*H195</f>
        <v>0.055508000000000002</v>
      </c>
      <c r="S195" s="274">
        <v>0</v>
      </c>
      <c r="T195" s="275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76" t="s">
        <v>362</v>
      </c>
      <c r="AT195" s="276" t="s">
        <v>511</v>
      </c>
      <c r="AU195" s="276" t="s">
        <v>92</v>
      </c>
      <c r="AY195" s="18" t="s">
        <v>183</v>
      </c>
      <c r="BE195" s="161">
        <f>IF(N195="základná",J195,0)</f>
        <v>0</v>
      </c>
      <c r="BF195" s="161">
        <f>IF(N195="znížená",J195,0)</f>
        <v>0</v>
      </c>
      <c r="BG195" s="161">
        <f>IF(N195="zákl. prenesená",J195,0)</f>
        <v>0</v>
      </c>
      <c r="BH195" s="161">
        <f>IF(N195="zníž. prenesená",J195,0)</f>
        <v>0</v>
      </c>
      <c r="BI195" s="161">
        <f>IF(N195="nulová",J195,0)</f>
        <v>0</v>
      </c>
      <c r="BJ195" s="18" t="s">
        <v>92</v>
      </c>
      <c r="BK195" s="161">
        <f>ROUND(I195*H195,2)</f>
        <v>0</v>
      </c>
      <c r="BL195" s="18" t="s">
        <v>273</v>
      </c>
      <c r="BM195" s="276" t="s">
        <v>540</v>
      </c>
    </row>
    <row r="196" s="2" customFormat="1" ht="24.15" customHeight="1">
      <c r="A196" s="41"/>
      <c r="B196" s="42"/>
      <c r="C196" s="316" t="s">
        <v>320</v>
      </c>
      <c r="D196" s="316" t="s">
        <v>511</v>
      </c>
      <c r="E196" s="317" t="s">
        <v>533</v>
      </c>
      <c r="F196" s="318" t="s">
        <v>534</v>
      </c>
      <c r="G196" s="319" t="s">
        <v>281</v>
      </c>
      <c r="H196" s="320">
        <v>20.184999999999999</v>
      </c>
      <c r="I196" s="321"/>
      <c r="J196" s="322">
        <f>ROUND(I196*H196,2)</f>
        <v>0</v>
      </c>
      <c r="K196" s="323"/>
      <c r="L196" s="324"/>
      <c r="M196" s="325" t="s">
        <v>1</v>
      </c>
      <c r="N196" s="326" t="s">
        <v>46</v>
      </c>
      <c r="O196" s="100"/>
      <c r="P196" s="274">
        <f>O196*H196</f>
        <v>0</v>
      </c>
      <c r="Q196" s="274">
        <v>5.0000000000000002E-05</v>
      </c>
      <c r="R196" s="274">
        <f>Q196*H196</f>
        <v>0.00100925</v>
      </c>
      <c r="S196" s="274">
        <v>0</v>
      </c>
      <c r="T196" s="275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76" t="s">
        <v>362</v>
      </c>
      <c r="AT196" s="276" t="s">
        <v>511</v>
      </c>
      <c r="AU196" s="276" t="s">
        <v>92</v>
      </c>
      <c r="AY196" s="18" t="s">
        <v>183</v>
      </c>
      <c r="BE196" s="161">
        <f>IF(N196="základná",J196,0)</f>
        <v>0</v>
      </c>
      <c r="BF196" s="161">
        <f>IF(N196="znížená",J196,0)</f>
        <v>0</v>
      </c>
      <c r="BG196" s="161">
        <f>IF(N196="zákl. prenesená",J196,0)</f>
        <v>0</v>
      </c>
      <c r="BH196" s="161">
        <f>IF(N196="zníž. prenesená",J196,0)</f>
        <v>0</v>
      </c>
      <c r="BI196" s="161">
        <f>IF(N196="nulová",J196,0)</f>
        <v>0</v>
      </c>
      <c r="BJ196" s="18" t="s">
        <v>92</v>
      </c>
      <c r="BK196" s="161">
        <f>ROUND(I196*H196,2)</f>
        <v>0</v>
      </c>
      <c r="BL196" s="18" t="s">
        <v>273</v>
      </c>
      <c r="BM196" s="276" t="s">
        <v>541</v>
      </c>
    </row>
    <row r="197" s="2" customFormat="1" ht="24.15" customHeight="1">
      <c r="A197" s="41"/>
      <c r="B197" s="42"/>
      <c r="C197" s="264" t="s">
        <v>324</v>
      </c>
      <c r="D197" s="264" t="s">
        <v>186</v>
      </c>
      <c r="E197" s="265" t="s">
        <v>542</v>
      </c>
      <c r="F197" s="266" t="s">
        <v>543</v>
      </c>
      <c r="G197" s="267" t="s">
        <v>430</v>
      </c>
      <c r="H197" s="303"/>
      <c r="I197" s="269"/>
      <c r="J197" s="270">
        <f>ROUND(I197*H197,2)</f>
        <v>0</v>
      </c>
      <c r="K197" s="271"/>
      <c r="L197" s="44"/>
      <c r="M197" s="272" t="s">
        <v>1</v>
      </c>
      <c r="N197" s="273" t="s">
        <v>46</v>
      </c>
      <c r="O197" s="100"/>
      <c r="P197" s="274">
        <f>O197*H197</f>
        <v>0</v>
      </c>
      <c r="Q197" s="274">
        <v>0</v>
      </c>
      <c r="R197" s="274">
        <f>Q197*H197</f>
        <v>0</v>
      </c>
      <c r="S197" s="274">
        <v>0</v>
      </c>
      <c r="T197" s="275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76" t="s">
        <v>273</v>
      </c>
      <c r="AT197" s="276" t="s">
        <v>186</v>
      </c>
      <c r="AU197" s="276" t="s">
        <v>92</v>
      </c>
      <c r="AY197" s="18" t="s">
        <v>183</v>
      </c>
      <c r="BE197" s="161">
        <f>IF(N197="základná",J197,0)</f>
        <v>0</v>
      </c>
      <c r="BF197" s="161">
        <f>IF(N197="znížená",J197,0)</f>
        <v>0</v>
      </c>
      <c r="BG197" s="161">
        <f>IF(N197="zákl. prenesená",J197,0)</f>
        <v>0</v>
      </c>
      <c r="BH197" s="161">
        <f>IF(N197="zníž. prenesená",J197,0)</f>
        <v>0</v>
      </c>
      <c r="BI197" s="161">
        <f>IF(N197="nulová",J197,0)</f>
        <v>0</v>
      </c>
      <c r="BJ197" s="18" t="s">
        <v>92</v>
      </c>
      <c r="BK197" s="161">
        <f>ROUND(I197*H197,2)</f>
        <v>0</v>
      </c>
      <c r="BL197" s="18" t="s">
        <v>273</v>
      </c>
      <c r="BM197" s="276" t="s">
        <v>544</v>
      </c>
    </row>
    <row r="198" s="12" customFormat="1" ht="22.8" customHeight="1">
      <c r="A198" s="12"/>
      <c r="B198" s="249"/>
      <c r="C198" s="250"/>
      <c r="D198" s="251" t="s">
        <v>79</v>
      </c>
      <c r="E198" s="262" t="s">
        <v>545</v>
      </c>
      <c r="F198" s="262" t="s">
        <v>546</v>
      </c>
      <c r="G198" s="250"/>
      <c r="H198" s="250"/>
      <c r="I198" s="253"/>
      <c r="J198" s="263">
        <f>BK198</f>
        <v>0</v>
      </c>
      <c r="K198" s="250"/>
      <c r="L198" s="254"/>
      <c r="M198" s="255"/>
      <c r="N198" s="256"/>
      <c r="O198" s="256"/>
      <c r="P198" s="257">
        <f>SUM(P199:P200)</f>
        <v>0</v>
      </c>
      <c r="Q198" s="256"/>
      <c r="R198" s="257">
        <f>SUM(R199:R200)</f>
        <v>0.13694000000000001</v>
      </c>
      <c r="S198" s="256"/>
      <c r="T198" s="258">
        <f>SUM(T199:T200)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59" t="s">
        <v>92</v>
      </c>
      <c r="AT198" s="260" t="s">
        <v>79</v>
      </c>
      <c r="AU198" s="260" t="s">
        <v>87</v>
      </c>
      <c r="AY198" s="259" t="s">
        <v>183</v>
      </c>
      <c r="BK198" s="261">
        <f>SUM(BK199:BK200)</f>
        <v>0</v>
      </c>
    </row>
    <row r="199" s="2" customFormat="1" ht="16.5" customHeight="1">
      <c r="A199" s="41"/>
      <c r="B199" s="42"/>
      <c r="C199" s="264" t="s">
        <v>329</v>
      </c>
      <c r="D199" s="264" t="s">
        <v>186</v>
      </c>
      <c r="E199" s="265" t="s">
        <v>547</v>
      </c>
      <c r="F199" s="266" t="s">
        <v>548</v>
      </c>
      <c r="G199" s="267" t="s">
        <v>350</v>
      </c>
      <c r="H199" s="268">
        <v>1</v>
      </c>
      <c r="I199" s="269"/>
      <c r="J199" s="270">
        <f>ROUND(I199*H199,2)</f>
        <v>0</v>
      </c>
      <c r="K199" s="271"/>
      <c r="L199" s="44"/>
      <c r="M199" s="272" t="s">
        <v>1</v>
      </c>
      <c r="N199" s="273" t="s">
        <v>46</v>
      </c>
      <c r="O199" s="100"/>
      <c r="P199" s="274">
        <f>O199*H199</f>
        <v>0</v>
      </c>
      <c r="Q199" s="274">
        <v>0.13694000000000001</v>
      </c>
      <c r="R199" s="274">
        <f>Q199*H199</f>
        <v>0.13694000000000001</v>
      </c>
      <c r="S199" s="274">
        <v>0</v>
      </c>
      <c r="T199" s="275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76" t="s">
        <v>273</v>
      </c>
      <c r="AT199" s="276" t="s">
        <v>186</v>
      </c>
      <c r="AU199" s="276" t="s">
        <v>92</v>
      </c>
      <c r="AY199" s="18" t="s">
        <v>183</v>
      </c>
      <c r="BE199" s="161">
        <f>IF(N199="základná",J199,0)</f>
        <v>0</v>
      </c>
      <c r="BF199" s="161">
        <f>IF(N199="znížená",J199,0)</f>
        <v>0</v>
      </c>
      <c r="BG199" s="161">
        <f>IF(N199="zákl. prenesená",J199,0)</f>
        <v>0</v>
      </c>
      <c r="BH199" s="161">
        <f>IF(N199="zníž. prenesená",J199,0)</f>
        <v>0</v>
      </c>
      <c r="BI199" s="161">
        <f>IF(N199="nulová",J199,0)</f>
        <v>0</v>
      </c>
      <c r="BJ199" s="18" t="s">
        <v>92</v>
      </c>
      <c r="BK199" s="161">
        <f>ROUND(I199*H199,2)</f>
        <v>0</v>
      </c>
      <c r="BL199" s="18" t="s">
        <v>273</v>
      </c>
      <c r="BM199" s="276" t="s">
        <v>549</v>
      </c>
    </row>
    <row r="200" s="2" customFormat="1" ht="24.15" customHeight="1">
      <c r="A200" s="41"/>
      <c r="B200" s="42"/>
      <c r="C200" s="264" t="s">
        <v>333</v>
      </c>
      <c r="D200" s="264" t="s">
        <v>186</v>
      </c>
      <c r="E200" s="265" t="s">
        <v>550</v>
      </c>
      <c r="F200" s="266" t="s">
        <v>551</v>
      </c>
      <c r="G200" s="267" t="s">
        <v>430</v>
      </c>
      <c r="H200" s="303"/>
      <c r="I200" s="269"/>
      <c r="J200" s="270">
        <f>ROUND(I200*H200,2)</f>
        <v>0</v>
      </c>
      <c r="K200" s="271"/>
      <c r="L200" s="44"/>
      <c r="M200" s="272" t="s">
        <v>1</v>
      </c>
      <c r="N200" s="273" t="s">
        <v>46</v>
      </c>
      <c r="O200" s="100"/>
      <c r="P200" s="274">
        <f>O200*H200</f>
        <v>0</v>
      </c>
      <c r="Q200" s="274">
        <v>0</v>
      </c>
      <c r="R200" s="274">
        <f>Q200*H200</f>
        <v>0</v>
      </c>
      <c r="S200" s="274">
        <v>0</v>
      </c>
      <c r="T200" s="275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76" t="s">
        <v>273</v>
      </c>
      <c r="AT200" s="276" t="s">
        <v>186</v>
      </c>
      <c r="AU200" s="276" t="s">
        <v>92</v>
      </c>
      <c r="AY200" s="18" t="s">
        <v>183</v>
      </c>
      <c r="BE200" s="161">
        <f>IF(N200="základná",J200,0)</f>
        <v>0</v>
      </c>
      <c r="BF200" s="161">
        <f>IF(N200="znížená",J200,0)</f>
        <v>0</v>
      </c>
      <c r="BG200" s="161">
        <f>IF(N200="zákl. prenesená",J200,0)</f>
        <v>0</v>
      </c>
      <c r="BH200" s="161">
        <f>IF(N200="zníž. prenesená",J200,0)</f>
        <v>0</v>
      </c>
      <c r="BI200" s="161">
        <f>IF(N200="nulová",J200,0)</f>
        <v>0</v>
      </c>
      <c r="BJ200" s="18" t="s">
        <v>92</v>
      </c>
      <c r="BK200" s="161">
        <f>ROUND(I200*H200,2)</f>
        <v>0</v>
      </c>
      <c r="BL200" s="18" t="s">
        <v>273</v>
      </c>
      <c r="BM200" s="276" t="s">
        <v>552</v>
      </c>
    </row>
    <row r="201" s="12" customFormat="1" ht="22.8" customHeight="1">
      <c r="A201" s="12"/>
      <c r="B201" s="249"/>
      <c r="C201" s="250"/>
      <c r="D201" s="251" t="s">
        <v>79</v>
      </c>
      <c r="E201" s="262" t="s">
        <v>360</v>
      </c>
      <c r="F201" s="262" t="s">
        <v>361</v>
      </c>
      <c r="G201" s="250"/>
      <c r="H201" s="250"/>
      <c r="I201" s="253"/>
      <c r="J201" s="263">
        <f>BK201</f>
        <v>0</v>
      </c>
      <c r="K201" s="250"/>
      <c r="L201" s="254"/>
      <c r="M201" s="255"/>
      <c r="N201" s="256"/>
      <c r="O201" s="256"/>
      <c r="P201" s="257">
        <f>SUM(P202:P210)</f>
        <v>0</v>
      </c>
      <c r="Q201" s="256"/>
      <c r="R201" s="257">
        <f>SUM(R202:R210)</f>
        <v>3.29576358</v>
      </c>
      <c r="S201" s="256"/>
      <c r="T201" s="258">
        <f>SUM(T202:T210)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59" t="s">
        <v>92</v>
      </c>
      <c r="AT201" s="260" t="s">
        <v>79</v>
      </c>
      <c r="AU201" s="260" t="s">
        <v>87</v>
      </c>
      <c r="AY201" s="259" t="s">
        <v>183</v>
      </c>
      <c r="BK201" s="261">
        <f>SUM(BK202:BK210)</f>
        <v>0</v>
      </c>
    </row>
    <row r="202" s="2" customFormat="1" ht="37.8" customHeight="1">
      <c r="A202" s="41"/>
      <c r="B202" s="42"/>
      <c r="C202" s="264" t="s">
        <v>339</v>
      </c>
      <c r="D202" s="264" t="s">
        <v>186</v>
      </c>
      <c r="E202" s="265" t="s">
        <v>553</v>
      </c>
      <c r="F202" s="266" t="s">
        <v>554</v>
      </c>
      <c r="G202" s="267" t="s">
        <v>189</v>
      </c>
      <c r="H202" s="268">
        <v>230.267</v>
      </c>
      <c r="I202" s="269"/>
      <c r="J202" s="270">
        <f>ROUND(I202*H202,2)</f>
        <v>0</v>
      </c>
      <c r="K202" s="271"/>
      <c r="L202" s="44"/>
      <c r="M202" s="272" t="s">
        <v>1</v>
      </c>
      <c r="N202" s="273" t="s">
        <v>46</v>
      </c>
      <c r="O202" s="100"/>
      <c r="P202" s="274">
        <f>O202*H202</f>
        <v>0</v>
      </c>
      <c r="Q202" s="274">
        <v>0.0085400000000000007</v>
      </c>
      <c r="R202" s="274">
        <f>Q202*H202</f>
        <v>1.96648018</v>
      </c>
      <c r="S202" s="274">
        <v>0</v>
      </c>
      <c r="T202" s="275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76" t="s">
        <v>273</v>
      </c>
      <c r="AT202" s="276" t="s">
        <v>186</v>
      </c>
      <c r="AU202" s="276" t="s">
        <v>92</v>
      </c>
      <c r="AY202" s="18" t="s">
        <v>183</v>
      </c>
      <c r="BE202" s="161">
        <f>IF(N202="základná",J202,0)</f>
        <v>0</v>
      </c>
      <c r="BF202" s="161">
        <f>IF(N202="znížená",J202,0)</f>
        <v>0</v>
      </c>
      <c r="BG202" s="161">
        <f>IF(N202="zákl. prenesená",J202,0)</f>
        <v>0</v>
      </c>
      <c r="BH202" s="161">
        <f>IF(N202="zníž. prenesená",J202,0)</f>
        <v>0</v>
      </c>
      <c r="BI202" s="161">
        <f>IF(N202="nulová",J202,0)</f>
        <v>0</v>
      </c>
      <c r="BJ202" s="18" t="s">
        <v>92</v>
      </c>
      <c r="BK202" s="161">
        <f>ROUND(I202*H202,2)</f>
        <v>0</v>
      </c>
      <c r="BL202" s="18" t="s">
        <v>273</v>
      </c>
      <c r="BM202" s="276" t="s">
        <v>555</v>
      </c>
    </row>
    <row r="203" s="13" customFormat="1">
      <c r="A203" s="13"/>
      <c r="B203" s="281"/>
      <c r="C203" s="282"/>
      <c r="D203" s="277" t="s">
        <v>194</v>
      </c>
      <c r="E203" s="283" t="s">
        <v>1</v>
      </c>
      <c r="F203" s="284" t="s">
        <v>556</v>
      </c>
      <c r="G203" s="282"/>
      <c r="H203" s="285">
        <v>221.56299999999999</v>
      </c>
      <c r="I203" s="286"/>
      <c r="J203" s="282"/>
      <c r="K203" s="282"/>
      <c r="L203" s="287"/>
      <c r="M203" s="288"/>
      <c r="N203" s="289"/>
      <c r="O203" s="289"/>
      <c r="P203" s="289"/>
      <c r="Q203" s="289"/>
      <c r="R203" s="289"/>
      <c r="S203" s="289"/>
      <c r="T203" s="29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91" t="s">
        <v>194</v>
      </c>
      <c r="AU203" s="291" t="s">
        <v>92</v>
      </c>
      <c r="AV203" s="13" t="s">
        <v>92</v>
      </c>
      <c r="AW203" s="13" t="s">
        <v>33</v>
      </c>
      <c r="AX203" s="13" t="s">
        <v>80</v>
      </c>
      <c r="AY203" s="291" t="s">
        <v>183</v>
      </c>
    </row>
    <row r="204" s="13" customFormat="1">
      <c r="A204" s="13"/>
      <c r="B204" s="281"/>
      <c r="C204" s="282"/>
      <c r="D204" s="277" t="s">
        <v>194</v>
      </c>
      <c r="E204" s="283" t="s">
        <v>1</v>
      </c>
      <c r="F204" s="284" t="s">
        <v>557</v>
      </c>
      <c r="G204" s="282"/>
      <c r="H204" s="285">
        <v>8.7040000000000006</v>
      </c>
      <c r="I204" s="286"/>
      <c r="J204" s="282"/>
      <c r="K204" s="282"/>
      <c r="L204" s="287"/>
      <c r="M204" s="288"/>
      <c r="N204" s="289"/>
      <c r="O204" s="289"/>
      <c r="P204" s="289"/>
      <c r="Q204" s="289"/>
      <c r="R204" s="289"/>
      <c r="S204" s="289"/>
      <c r="T204" s="29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91" t="s">
        <v>194</v>
      </c>
      <c r="AU204" s="291" t="s">
        <v>92</v>
      </c>
      <c r="AV204" s="13" t="s">
        <v>92</v>
      </c>
      <c r="AW204" s="13" t="s">
        <v>33</v>
      </c>
      <c r="AX204" s="13" t="s">
        <v>80</v>
      </c>
      <c r="AY204" s="291" t="s">
        <v>183</v>
      </c>
    </row>
    <row r="205" s="14" customFormat="1">
      <c r="A205" s="14"/>
      <c r="B205" s="292"/>
      <c r="C205" s="293"/>
      <c r="D205" s="277" t="s">
        <v>194</v>
      </c>
      <c r="E205" s="294" t="s">
        <v>1</v>
      </c>
      <c r="F205" s="295" t="s">
        <v>208</v>
      </c>
      <c r="G205" s="293"/>
      <c r="H205" s="296">
        <v>230.267</v>
      </c>
      <c r="I205" s="297"/>
      <c r="J205" s="293"/>
      <c r="K205" s="293"/>
      <c r="L205" s="298"/>
      <c r="M205" s="299"/>
      <c r="N205" s="300"/>
      <c r="O205" s="300"/>
      <c r="P205" s="300"/>
      <c r="Q205" s="300"/>
      <c r="R205" s="300"/>
      <c r="S205" s="300"/>
      <c r="T205" s="30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302" t="s">
        <v>194</v>
      </c>
      <c r="AU205" s="302" t="s">
        <v>92</v>
      </c>
      <c r="AV205" s="14" t="s">
        <v>190</v>
      </c>
      <c r="AW205" s="14" t="s">
        <v>33</v>
      </c>
      <c r="AX205" s="14" t="s">
        <v>87</v>
      </c>
      <c r="AY205" s="302" t="s">
        <v>183</v>
      </c>
    </row>
    <row r="206" s="2" customFormat="1" ht="33" customHeight="1">
      <c r="A206" s="41"/>
      <c r="B206" s="42"/>
      <c r="C206" s="264" t="s">
        <v>347</v>
      </c>
      <c r="D206" s="264" t="s">
        <v>186</v>
      </c>
      <c r="E206" s="265" t="s">
        <v>558</v>
      </c>
      <c r="F206" s="266" t="s">
        <v>559</v>
      </c>
      <c r="G206" s="267" t="s">
        <v>189</v>
      </c>
      <c r="H206" s="268">
        <v>105.04000000000001</v>
      </c>
      <c r="I206" s="269"/>
      <c r="J206" s="270">
        <f>ROUND(I206*H206,2)</f>
        <v>0</v>
      </c>
      <c r="K206" s="271"/>
      <c r="L206" s="44"/>
      <c r="M206" s="272" t="s">
        <v>1</v>
      </c>
      <c r="N206" s="273" t="s">
        <v>46</v>
      </c>
      <c r="O206" s="100"/>
      <c r="P206" s="274">
        <f>O206*H206</f>
        <v>0</v>
      </c>
      <c r="Q206" s="274">
        <v>0.01187</v>
      </c>
      <c r="R206" s="274">
        <f>Q206*H206</f>
        <v>1.2468248000000002</v>
      </c>
      <c r="S206" s="274">
        <v>0</v>
      </c>
      <c r="T206" s="275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76" t="s">
        <v>273</v>
      </c>
      <c r="AT206" s="276" t="s">
        <v>186</v>
      </c>
      <c r="AU206" s="276" t="s">
        <v>92</v>
      </c>
      <c r="AY206" s="18" t="s">
        <v>183</v>
      </c>
      <c r="BE206" s="161">
        <f>IF(N206="základná",J206,0)</f>
        <v>0</v>
      </c>
      <c r="BF206" s="161">
        <f>IF(N206="znížená",J206,0)</f>
        <v>0</v>
      </c>
      <c r="BG206" s="161">
        <f>IF(N206="zákl. prenesená",J206,0)</f>
        <v>0</v>
      </c>
      <c r="BH206" s="161">
        <f>IF(N206="zníž. prenesená",J206,0)</f>
        <v>0</v>
      </c>
      <c r="BI206" s="161">
        <f>IF(N206="nulová",J206,0)</f>
        <v>0</v>
      </c>
      <c r="BJ206" s="18" t="s">
        <v>92</v>
      </c>
      <c r="BK206" s="161">
        <f>ROUND(I206*H206,2)</f>
        <v>0</v>
      </c>
      <c r="BL206" s="18" t="s">
        <v>273</v>
      </c>
      <c r="BM206" s="276" t="s">
        <v>560</v>
      </c>
    </row>
    <row r="207" s="13" customFormat="1">
      <c r="A207" s="13"/>
      <c r="B207" s="281"/>
      <c r="C207" s="282"/>
      <c r="D207" s="277" t="s">
        <v>194</v>
      </c>
      <c r="E207" s="283" t="s">
        <v>1</v>
      </c>
      <c r="F207" s="284" t="s">
        <v>561</v>
      </c>
      <c r="G207" s="282"/>
      <c r="H207" s="285">
        <v>105.04000000000001</v>
      </c>
      <c r="I207" s="286"/>
      <c r="J207" s="282"/>
      <c r="K207" s="282"/>
      <c r="L207" s="287"/>
      <c r="M207" s="288"/>
      <c r="N207" s="289"/>
      <c r="O207" s="289"/>
      <c r="P207" s="289"/>
      <c r="Q207" s="289"/>
      <c r="R207" s="289"/>
      <c r="S207" s="289"/>
      <c r="T207" s="29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91" t="s">
        <v>194</v>
      </c>
      <c r="AU207" s="291" t="s">
        <v>92</v>
      </c>
      <c r="AV207" s="13" t="s">
        <v>92</v>
      </c>
      <c r="AW207" s="13" t="s">
        <v>33</v>
      </c>
      <c r="AX207" s="13" t="s">
        <v>87</v>
      </c>
      <c r="AY207" s="291" t="s">
        <v>183</v>
      </c>
    </row>
    <row r="208" s="2" customFormat="1" ht="37.8" customHeight="1">
      <c r="A208" s="41"/>
      <c r="B208" s="42"/>
      <c r="C208" s="264" t="s">
        <v>355</v>
      </c>
      <c r="D208" s="264" t="s">
        <v>186</v>
      </c>
      <c r="E208" s="265" t="s">
        <v>562</v>
      </c>
      <c r="F208" s="266" t="s">
        <v>563</v>
      </c>
      <c r="G208" s="267" t="s">
        <v>189</v>
      </c>
      <c r="H208" s="268">
        <v>6.7699999999999996</v>
      </c>
      <c r="I208" s="269"/>
      <c r="J208" s="270">
        <f>ROUND(I208*H208,2)</f>
        <v>0</v>
      </c>
      <c r="K208" s="271"/>
      <c r="L208" s="44"/>
      <c r="M208" s="272" t="s">
        <v>1</v>
      </c>
      <c r="N208" s="273" t="s">
        <v>46</v>
      </c>
      <c r="O208" s="100"/>
      <c r="P208" s="274">
        <f>O208*H208</f>
        <v>0</v>
      </c>
      <c r="Q208" s="274">
        <v>0.01218</v>
      </c>
      <c r="R208" s="274">
        <f>Q208*H208</f>
        <v>0.082458599999999993</v>
      </c>
      <c r="S208" s="274">
        <v>0</v>
      </c>
      <c r="T208" s="275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76" t="s">
        <v>273</v>
      </c>
      <c r="AT208" s="276" t="s">
        <v>186</v>
      </c>
      <c r="AU208" s="276" t="s">
        <v>92</v>
      </c>
      <c r="AY208" s="18" t="s">
        <v>183</v>
      </c>
      <c r="BE208" s="161">
        <f>IF(N208="základná",J208,0)</f>
        <v>0</v>
      </c>
      <c r="BF208" s="161">
        <f>IF(N208="znížená",J208,0)</f>
        <v>0</v>
      </c>
      <c r="BG208" s="161">
        <f>IF(N208="zákl. prenesená",J208,0)</f>
        <v>0</v>
      </c>
      <c r="BH208" s="161">
        <f>IF(N208="zníž. prenesená",J208,0)</f>
        <v>0</v>
      </c>
      <c r="BI208" s="161">
        <f>IF(N208="nulová",J208,0)</f>
        <v>0</v>
      </c>
      <c r="BJ208" s="18" t="s">
        <v>92</v>
      </c>
      <c r="BK208" s="161">
        <f>ROUND(I208*H208,2)</f>
        <v>0</v>
      </c>
      <c r="BL208" s="18" t="s">
        <v>273</v>
      </c>
      <c r="BM208" s="276" t="s">
        <v>564</v>
      </c>
    </row>
    <row r="209" s="13" customFormat="1">
      <c r="A209" s="13"/>
      <c r="B209" s="281"/>
      <c r="C209" s="282"/>
      <c r="D209" s="277" t="s">
        <v>194</v>
      </c>
      <c r="E209" s="283" t="s">
        <v>1</v>
      </c>
      <c r="F209" s="284" t="s">
        <v>565</v>
      </c>
      <c r="G209" s="282"/>
      <c r="H209" s="285">
        <v>6.7699999999999996</v>
      </c>
      <c r="I209" s="286"/>
      <c r="J209" s="282"/>
      <c r="K209" s="282"/>
      <c r="L209" s="287"/>
      <c r="M209" s="288"/>
      <c r="N209" s="289"/>
      <c r="O209" s="289"/>
      <c r="P209" s="289"/>
      <c r="Q209" s="289"/>
      <c r="R209" s="289"/>
      <c r="S209" s="289"/>
      <c r="T209" s="29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91" t="s">
        <v>194</v>
      </c>
      <c r="AU209" s="291" t="s">
        <v>92</v>
      </c>
      <c r="AV209" s="13" t="s">
        <v>92</v>
      </c>
      <c r="AW209" s="13" t="s">
        <v>33</v>
      </c>
      <c r="AX209" s="13" t="s">
        <v>87</v>
      </c>
      <c r="AY209" s="291" t="s">
        <v>183</v>
      </c>
    </row>
    <row r="210" s="2" customFormat="1" ht="24.15" customHeight="1">
      <c r="A210" s="41"/>
      <c r="B210" s="42"/>
      <c r="C210" s="264" t="s">
        <v>362</v>
      </c>
      <c r="D210" s="264" t="s">
        <v>186</v>
      </c>
      <c r="E210" s="265" t="s">
        <v>566</v>
      </c>
      <c r="F210" s="266" t="s">
        <v>567</v>
      </c>
      <c r="G210" s="267" t="s">
        <v>430</v>
      </c>
      <c r="H210" s="303"/>
      <c r="I210" s="269"/>
      <c r="J210" s="270">
        <f>ROUND(I210*H210,2)</f>
        <v>0</v>
      </c>
      <c r="K210" s="271"/>
      <c r="L210" s="44"/>
      <c r="M210" s="272" t="s">
        <v>1</v>
      </c>
      <c r="N210" s="273" t="s">
        <v>46</v>
      </c>
      <c r="O210" s="100"/>
      <c r="P210" s="274">
        <f>O210*H210</f>
        <v>0</v>
      </c>
      <c r="Q210" s="274">
        <v>0</v>
      </c>
      <c r="R210" s="274">
        <f>Q210*H210</f>
        <v>0</v>
      </c>
      <c r="S210" s="274">
        <v>0</v>
      </c>
      <c r="T210" s="275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76" t="s">
        <v>273</v>
      </c>
      <c r="AT210" s="276" t="s">
        <v>186</v>
      </c>
      <c r="AU210" s="276" t="s">
        <v>92</v>
      </c>
      <c r="AY210" s="18" t="s">
        <v>183</v>
      </c>
      <c r="BE210" s="161">
        <f>IF(N210="základná",J210,0)</f>
        <v>0</v>
      </c>
      <c r="BF210" s="161">
        <f>IF(N210="znížená",J210,0)</f>
        <v>0</v>
      </c>
      <c r="BG210" s="161">
        <f>IF(N210="zákl. prenesená",J210,0)</f>
        <v>0</v>
      </c>
      <c r="BH210" s="161">
        <f>IF(N210="zníž. prenesená",J210,0)</f>
        <v>0</v>
      </c>
      <c r="BI210" s="161">
        <f>IF(N210="nulová",J210,0)</f>
        <v>0</v>
      </c>
      <c r="BJ210" s="18" t="s">
        <v>92</v>
      </c>
      <c r="BK210" s="161">
        <f>ROUND(I210*H210,2)</f>
        <v>0</v>
      </c>
      <c r="BL210" s="18" t="s">
        <v>273</v>
      </c>
      <c r="BM210" s="276" t="s">
        <v>568</v>
      </c>
    </row>
    <row r="211" s="12" customFormat="1" ht="22.8" customHeight="1">
      <c r="A211" s="12"/>
      <c r="B211" s="249"/>
      <c r="C211" s="250"/>
      <c r="D211" s="251" t="s">
        <v>79</v>
      </c>
      <c r="E211" s="262" t="s">
        <v>569</v>
      </c>
      <c r="F211" s="262" t="s">
        <v>570</v>
      </c>
      <c r="G211" s="250"/>
      <c r="H211" s="250"/>
      <c r="I211" s="253"/>
      <c r="J211" s="263">
        <f>BK211</f>
        <v>0</v>
      </c>
      <c r="K211" s="250"/>
      <c r="L211" s="254"/>
      <c r="M211" s="255"/>
      <c r="N211" s="256"/>
      <c r="O211" s="256"/>
      <c r="P211" s="257">
        <f>SUM(P212:P226)</f>
        <v>0</v>
      </c>
      <c r="Q211" s="256"/>
      <c r="R211" s="257">
        <f>SUM(R212:R226)</f>
        <v>2.8367400399999996</v>
      </c>
      <c r="S211" s="256"/>
      <c r="T211" s="258">
        <f>SUM(T212:T226)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59" t="s">
        <v>92</v>
      </c>
      <c r="AT211" s="260" t="s">
        <v>79</v>
      </c>
      <c r="AU211" s="260" t="s">
        <v>87</v>
      </c>
      <c r="AY211" s="259" t="s">
        <v>183</v>
      </c>
      <c r="BK211" s="261">
        <f>SUM(BK212:BK226)</f>
        <v>0</v>
      </c>
    </row>
    <row r="212" s="2" customFormat="1" ht="24.15" customHeight="1">
      <c r="A212" s="41"/>
      <c r="B212" s="42"/>
      <c r="C212" s="264" t="s">
        <v>370</v>
      </c>
      <c r="D212" s="264" t="s">
        <v>186</v>
      </c>
      <c r="E212" s="265" t="s">
        <v>571</v>
      </c>
      <c r="F212" s="266" t="s">
        <v>572</v>
      </c>
      <c r="G212" s="267" t="s">
        <v>281</v>
      </c>
      <c r="H212" s="268">
        <v>66.664000000000001</v>
      </c>
      <c r="I212" s="269"/>
      <c r="J212" s="270">
        <f>ROUND(I212*H212,2)</f>
        <v>0</v>
      </c>
      <c r="K212" s="271"/>
      <c r="L212" s="44"/>
      <c r="M212" s="272" t="s">
        <v>1</v>
      </c>
      <c r="N212" s="273" t="s">
        <v>46</v>
      </c>
      <c r="O212" s="100"/>
      <c r="P212" s="274">
        <f>O212*H212</f>
        <v>0</v>
      </c>
      <c r="Q212" s="274">
        <v>0.0034299999999999999</v>
      </c>
      <c r="R212" s="274">
        <f>Q212*H212</f>
        <v>0.22865752</v>
      </c>
      <c r="S212" s="274">
        <v>0</v>
      </c>
      <c r="T212" s="275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76" t="s">
        <v>273</v>
      </c>
      <c r="AT212" s="276" t="s">
        <v>186</v>
      </c>
      <c r="AU212" s="276" t="s">
        <v>92</v>
      </c>
      <c r="AY212" s="18" t="s">
        <v>183</v>
      </c>
      <c r="BE212" s="161">
        <f>IF(N212="základná",J212,0)</f>
        <v>0</v>
      </c>
      <c r="BF212" s="161">
        <f>IF(N212="znížená",J212,0)</f>
        <v>0</v>
      </c>
      <c r="BG212" s="161">
        <f>IF(N212="zákl. prenesená",J212,0)</f>
        <v>0</v>
      </c>
      <c r="BH212" s="161">
        <f>IF(N212="zníž. prenesená",J212,0)</f>
        <v>0</v>
      </c>
      <c r="BI212" s="161">
        <f>IF(N212="nulová",J212,0)</f>
        <v>0</v>
      </c>
      <c r="BJ212" s="18" t="s">
        <v>92</v>
      </c>
      <c r="BK212" s="161">
        <f>ROUND(I212*H212,2)</f>
        <v>0</v>
      </c>
      <c r="BL212" s="18" t="s">
        <v>273</v>
      </c>
      <c r="BM212" s="276" t="s">
        <v>573</v>
      </c>
    </row>
    <row r="213" s="13" customFormat="1">
      <c r="A213" s="13"/>
      <c r="B213" s="281"/>
      <c r="C213" s="282"/>
      <c r="D213" s="277" t="s">
        <v>194</v>
      </c>
      <c r="E213" s="283" t="s">
        <v>1</v>
      </c>
      <c r="F213" s="284" t="s">
        <v>574</v>
      </c>
      <c r="G213" s="282"/>
      <c r="H213" s="285">
        <v>66.664000000000001</v>
      </c>
      <c r="I213" s="286"/>
      <c r="J213" s="282"/>
      <c r="K213" s="282"/>
      <c r="L213" s="287"/>
      <c r="M213" s="288"/>
      <c r="N213" s="289"/>
      <c r="O213" s="289"/>
      <c r="P213" s="289"/>
      <c r="Q213" s="289"/>
      <c r="R213" s="289"/>
      <c r="S213" s="289"/>
      <c r="T213" s="29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91" t="s">
        <v>194</v>
      </c>
      <c r="AU213" s="291" t="s">
        <v>92</v>
      </c>
      <c r="AV213" s="13" t="s">
        <v>92</v>
      </c>
      <c r="AW213" s="13" t="s">
        <v>33</v>
      </c>
      <c r="AX213" s="13" t="s">
        <v>87</v>
      </c>
      <c r="AY213" s="291" t="s">
        <v>183</v>
      </c>
    </row>
    <row r="214" s="2" customFormat="1" ht="21.75" customHeight="1">
      <c r="A214" s="41"/>
      <c r="B214" s="42"/>
      <c r="C214" s="264" t="s">
        <v>375</v>
      </c>
      <c r="D214" s="264" t="s">
        <v>186</v>
      </c>
      <c r="E214" s="265" t="s">
        <v>575</v>
      </c>
      <c r="F214" s="266" t="s">
        <v>576</v>
      </c>
      <c r="G214" s="267" t="s">
        <v>189</v>
      </c>
      <c r="H214" s="268">
        <v>100.854</v>
      </c>
      <c r="I214" s="269"/>
      <c r="J214" s="270">
        <f>ROUND(I214*H214,2)</f>
        <v>0</v>
      </c>
      <c r="K214" s="271"/>
      <c r="L214" s="44"/>
      <c r="M214" s="272" t="s">
        <v>1</v>
      </c>
      <c r="N214" s="273" t="s">
        <v>46</v>
      </c>
      <c r="O214" s="100"/>
      <c r="P214" s="274">
        <f>O214*H214</f>
        <v>0</v>
      </c>
      <c r="Q214" s="274">
        <v>0.0037799999999999999</v>
      </c>
      <c r="R214" s="274">
        <f>Q214*H214</f>
        <v>0.38122812</v>
      </c>
      <c r="S214" s="274">
        <v>0</v>
      </c>
      <c r="T214" s="275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76" t="s">
        <v>273</v>
      </c>
      <c r="AT214" s="276" t="s">
        <v>186</v>
      </c>
      <c r="AU214" s="276" t="s">
        <v>92</v>
      </c>
      <c r="AY214" s="18" t="s">
        <v>183</v>
      </c>
      <c r="BE214" s="161">
        <f>IF(N214="základná",J214,0)</f>
        <v>0</v>
      </c>
      <c r="BF214" s="161">
        <f>IF(N214="znížená",J214,0)</f>
        <v>0</v>
      </c>
      <c r="BG214" s="161">
        <f>IF(N214="zákl. prenesená",J214,0)</f>
        <v>0</v>
      </c>
      <c r="BH214" s="161">
        <f>IF(N214="zníž. prenesená",J214,0)</f>
        <v>0</v>
      </c>
      <c r="BI214" s="161">
        <f>IF(N214="nulová",J214,0)</f>
        <v>0</v>
      </c>
      <c r="BJ214" s="18" t="s">
        <v>92</v>
      </c>
      <c r="BK214" s="161">
        <f>ROUND(I214*H214,2)</f>
        <v>0</v>
      </c>
      <c r="BL214" s="18" t="s">
        <v>273</v>
      </c>
      <c r="BM214" s="276" t="s">
        <v>577</v>
      </c>
    </row>
    <row r="215" s="13" customFormat="1">
      <c r="A215" s="13"/>
      <c r="B215" s="281"/>
      <c r="C215" s="282"/>
      <c r="D215" s="277" t="s">
        <v>194</v>
      </c>
      <c r="E215" s="283" t="s">
        <v>1</v>
      </c>
      <c r="F215" s="284" t="s">
        <v>437</v>
      </c>
      <c r="G215" s="282"/>
      <c r="H215" s="285">
        <v>57.871000000000002</v>
      </c>
      <c r="I215" s="286"/>
      <c r="J215" s="282"/>
      <c r="K215" s="282"/>
      <c r="L215" s="287"/>
      <c r="M215" s="288"/>
      <c r="N215" s="289"/>
      <c r="O215" s="289"/>
      <c r="P215" s="289"/>
      <c r="Q215" s="289"/>
      <c r="R215" s="289"/>
      <c r="S215" s="289"/>
      <c r="T215" s="29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91" t="s">
        <v>194</v>
      </c>
      <c r="AU215" s="291" t="s">
        <v>92</v>
      </c>
      <c r="AV215" s="13" t="s">
        <v>92</v>
      </c>
      <c r="AW215" s="13" t="s">
        <v>33</v>
      </c>
      <c r="AX215" s="13" t="s">
        <v>80</v>
      </c>
      <c r="AY215" s="291" t="s">
        <v>183</v>
      </c>
    </row>
    <row r="216" s="15" customFormat="1">
      <c r="A216" s="15"/>
      <c r="B216" s="327"/>
      <c r="C216" s="328"/>
      <c r="D216" s="277" t="s">
        <v>194</v>
      </c>
      <c r="E216" s="329" t="s">
        <v>436</v>
      </c>
      <c r="F216" s="330" t="s">
        <v>578</v>
      </c>
      <c r="G216" s="328"/>
      <c r="H216" s="331">
        <v>57.871000000000002</v>
      </c>
      <c r="I216" s="332"/>
      <c r="J216" s="328"/>
      <c r="K216" s="328"/>
      <c r="L216" s="333"/>
      <c r="M216" s="334"/>
      <c r="N216" s="335"/>
      <c r="O216" s="335"/>
      <c r="P216" s="335"/>
      <c r="Q216" s="335"/>
      <c r="R216" s="335"/>
      <c r="S216" s="335"/>
      <c r="T216" s="336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337" t="s">
        <v>194</v>
      </c>
      <c r="AU216" s="337" t="s">
        <v>92</v>
      </c>
      <c r="AV216" s="15" t="s">
        <v>97</v>
      </c>
      <c r="AW216" s="15" t="s">
        <v>33</v>
      </c>
      <c r="AX216" s="15" t="s">
        <v>80</v>
      </c>
      <c r="AY216" s="337" t="s">
        <v>183</v>
      </c>
    </row>
    <row r="217" s="13" customFormat="1">
      <c r="A217" s="13"/>
      <c r="B217" s="281"/>
      <c r="C217" s="282"/>
      <c r="D217" s="277" t="s">
        <v>194</v>
      </c>
      <c r="E217" s="283" t="s">
        <v>1</v>
      </c>
      <c r="F217" s="284" t="s">
        <v>439</v>
      </c>
      <c r="G217" s="282"/>
      <c r="H217" s="285">
        <v>25.123999999999999</v>
      </c>
      <c r="I217" s="286"/>
      <c r="J217" s="282"/>
      <c r="K217" s="282"/>
      <c r="L217" s="287"/>
      <c r="M217" s="288"/>
      <c r="N217" s="289"/>
      <c r="O217" s="289"/>
      <c r="P217" s="289"/>
      <c r="Q217" s="289"/>
      <c r="R217" s="289"/>
      <c r="S217" s="289"/>
      <c r="T217" s="29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91" t="s">
        <v>194</v>
      </c>
      <c r="AU217" s="291" t="s">
        <v>92</v>
      </c>
      <c r="AV217" s="13" t="s">
        <v>92</v>
      </c>
      <c r="AW217" s="13" t="s">
        <v>33</v>
      </c>
      <c r="AX217" s="13" t="s">
        <v>80</v>
      </c>
      <c r="AY217" s="291" t="s">
        <v>183</v>
      </c>
    </row>
    <row r="218" s="15" customFormat="1">
      <c r="A218" s="15"/>
      <c r="B218" s="327"/>
      <c r="C218" s="328"/>
      <c r="D218" s="277" t="s">
        <v>194</v>
      </c>
      <c r="E218" s="329" t="s">
        <v>438</v>
      </c>
      <c r="F218" s="330" t="s">
        <v>578</v>
      </c>
      <c r="G218" s="328"/>
      <c r="H218" s="331">
        <v>25.123999999999999</v>
      </c>
      <c r="I218" s="332"/>
      <c r="J218" s="328"/>
      <c r="K218" s="328"/>
      <c r="L218" s="333"/>
      <c r="M218" s="334"/>
      <c r="N218" s="335"/>
      <c r="O218" s="335"/>
      <c r="P218" s="335"/>
      <c r="Q218" s="335"/>
      <c r="R218" s="335"/>
      <c r="S218" s="335"/>
      <c r="T218" s="336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337" t="s">
        <v>194</v>
      </c>
      <c r="AU218" s="337" t="s">
        <v>92</v>
      </c>
      <c r="AV218" s="15" t="s">
        <v>97</v>
      </c>
      <c r="AW218" s="15" t="s">
        <v>33</v>
      </c>
      <c r="AX218" s="15" t="s">
        <v>80</v>
      </c>
      <c r="AY218" s="337" t="s">
        <v>183</v>
      </c>
    </row>
    <row r="219" s="13" customFormat="1">
      <c r="A219" s="13"/>
      <c r="B219" s="281"/>
      <c r="C219" s="282"/>
      <c r="D219" s="277" t="s">
        <v>194</v>
      </c>
      <c r="E219" s="283" t="s">
        <v>1</v>
      </c>
      <c r="F219" s="284" t="s">
        <v>441</v>
      </c>
      <c r="G219" s="282"/>
      <c r="H219" s="285">
        <v>10.859</v>
      </c>
      <c r="I219" s="286"/>
      <c r="J219" s="282"/>
      <c r="K219" s="282"/>
      <c r="L219" s="287"/>
      <c r="M219" s="288"/>
      <c r="N219" s="289"/>
      <c r="O219" s="289"/>
      <c r="P219" s="289"/>
      <c r="Q219" s="289"/>
      <c r="R219" s="289"/>
      <c r="S219" s="289"/>
      <c r="T219" s="29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91" t="s">
        <v>194</v>
      </c>
      <c r="AU219" s="291" t="s">
        <v>92</v>
      </c>
      <c r="AV219" s="13" t="s">
        <v>92</v>
      </c>
      <c r="AW219" s="13" t="s">
        <v>33</v>
      </c>
      <c r="AX219" s="13" t="s">
        <v>80</v>
      </c>
      <c r="AY219" s="291" t="s">
        <v>183</v>
      </c>
    </row>
    <row r="220" s="15" customFormat="1">
      <c r="A220" s="15"/>
      <c r="B220" s="327"/>
      <c r="C220" s="328"/>
      <c r="D220" s="277" t="s">
        <v>194</v>
      </c>
      <c r="E220" s="329" t="s">
        <v>440</v>
      </c>
      <c r="F220" s="330" t="s">
        <v>578</v>
      </c>
      <c r="G220" s="328"/>
      <c r="H220" s="331">
        <v>10.859</v>
      </c>
      <c r="I220" s="332"/>
      <c r="J220" s="328"/>
      <c r="K220" s="328"/>
      <c r="L220" s="333"/>
      <c r="M220" s="334"/>
      <c r="N220" s="335"/>
      <c r="O220" s="335"/>
      <c r="P220" s="335"/>
      <c r="Q220" s="335"/>
      <c r="R220" s="335"/>
      <c r="S220" s="335"/>
      <c r="T220" s="336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337" t="s">
        <v>194</v>
      </c>
      <c r="AU220" s="337" t="s">
        <v>92</v>
      </c>
      <c r="AV220" s="15" t="s">
        <v>97</v>
      </c>
      <c r="AW220" s="15" t="s">
        <v>33</v>
      </c>
      <c r="AX220" s="15" t="s">
        <v>80</v>
      </c>
      <c r="AY220" s="337" t="s">
        <v>183</v>
      </c>
    </row>
    <row r="221" s="13" customFormat="1">
      <c r="A221" s="13"/>
      <c r="B221" s="281"/>
      <c r="C221" s="282"/>
      <c r="D221" s="277" t="s">
        <v>194</v>
      </c>
      <c r="E221" s="283" t="s">
        <v>1</v>
      </c>
      <c r="F221" s="284" t="s">
        <v>224</v>
      </c>
      <c r="G221" s="282"/>
      <c r="H221" s="285">
        <v>7</v>
      </c>
      <c r="I221" s="286"/>
      <c r="J221" s="282"/>
      <c r="K221" s="282"/>
      <c r="L221" s="287"/>
      <c r="M221" s="288"/>
      <c r="N221" s="289"/>
      <c r="O221" s="289"/>
      <c r="P221" s="289"/>
      <c r="Q221" s="289"/>
      <c r="R221" s="289"/>
      <c r="S221" s="289"/>
      <c r="T221" s="29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91" t="s">
        <v>194</v>
      </c>
      <c r="AU221" s="291" t="s">
        <v>92</v>
      </c>
      <c r="AV221" s="13" t="s">
        <v>92</v>
      </c>
      <c r="AW221" s="13" t="s">
        <v>33</v>
      </c>
      <c r="AX221" s="13" t="s">
        <v>80</v>
      </c>
      <c r="AY221" s="291" t="s">
        <v>183</v>
      </c>
    </row>
    <row r="222" s="15" customFormat="1">
      <c r="A222" s="15"/>
      <c r="B222" s="327"/>
      <c r="C222" s="328"/>
      <c r="D222" s="277" t="s">
        <v>194</v>
      </c>
      <c r="E222" s="329" t="s">
        <v>442</v>
      </c>
      <c r="F222" s="330" t="s">
        <v>578</v>
      </c>
      <c r="G222" s="328"/>
      <c r="H222" s="331">
        <v>7</v>
      </c>
      <c r="I222" s="332"/>
      <c r="J222" s="328"/>
      <c r="K222" s="328"/>
      <c r="L222" s="333"/>
      <c r="M222" s="334"/>
      <c r="N222" s="335"/>
      <c r="O222" s="335"/>
      <c r="P222" s="335"/>
      <c r="Q222" s="335"/>
      <c r="R222" s="335"/>
      <c r="S222" s="335"/>
      <c r="T222" s="336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337" t="s">
        <v>194</v>
      </c>
      <c r="AU222" s="337" t="s">
        <v>92</v>
      </c>
      <c r="AV222" s="15" t="s">
        <v>97</v>
      </c>
      <c r="AW222" s="15" t="s">
        <v>33</v>
      </c>
      <c r="AX222" s="15" t="s">
        <v>80</v>
      </c>
      <c r="AY222" s="337" t="s">
        <v>183</v>
      </c>
    </row>
    <row r="223" s="14" customFormat="1">
      <c r="A223" s="14"/>
      <c r="B223" s="292"/>
      <c r="C223" s="293"/>
      <c r="D223" s="277" t="s">
        <v>194</v>
      </c>
      <c r="E223" s="294" t="s">
        <v>1</v>
      </c>
      <c r="F223" s="295" t="s">
        <v>208</v>
      </c>
      <c r="G223" s="293"/>
      <c r="H223" s="296">
        <v>100.854</v>
      </c>
      <c r="I223" s="297"/>
      <c r="J223" s="293"/>
      <c r="K223" s="293"/>
      <c r="L223" s="298"/>
      <c r="M223" s="299"/>
      <c r="N223" s="300"/>
      <c r="O223" s="300"/>
      <c r="P223" s="300"/>
      <c r="Q223" s="300"/>
      <c r="R223" s="300"/>
      <c r="S223" s="300"/>
      <c r="T223" s="30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302" t="s">
        <v>194</v>
      </c>
      <c r="AU223" s="302" t="s">
        <v>92</v>
      </c>
      <c r="AV223" s="14" t="s">
        <v>190</v>
      </c>
      <c r="AW223" s="14" t="s">
        <v>33</v>
      </c>
      <c r="AX223" s="14" t="s">
        <v>87</v>
      </c>
      <c r="AY223" s="302" t="s">
        <v>183</v>
      </c>
    </row>
    <row r="224" s="2" customFormat="1" ht="16.5" customHeight="1">
      <c r="A224" s="41"/>
      <c r="B224" s="42"/>
      <c r="C224" s="316" t="s">
        <v>380</v>
      </c>
      <c r="D224" s="316" t="s">
        <v>511</v>
      </c>
      <c r="E224" s="317" t="s">
        <v>579</v>
      </c>
      <c r="F224" s="318" t="s">
        <v>580</v>
      </c>
      <c r="G224" s="319" t="s">
        <v>189</v>
      </c>
      <c r="H224" s="320">
        <v>115.982</v>
      </c>
      <c r="I224" s="321"/>
      <c r="J224" s="322">
        <f>ROUND(I224*H224,2)</f>
        <v>0</v>
      </c>
      <c r="K224" s="323"/>
      <c r="L224" s="324"/>
      <c r="M224" s="325" t="s">
        <v>1</v>
      </c>
      <c r="N224" s="326" t="s">
        <v>46</v>
      </c>
      <c r="O224" s="100"/>
      <c r="P224" s="274">
        <f>O224*H224</f>
        <v>0</v>
      </c>
      <c r="Q224" s="274">
        <v>0.019199999999999998</v>
      </c>
      <c r="R224" s="274">
        <f>Q224*H224</f>
        <v>2.2268543999999997</v>
      </c>
      <c r="S224" s="274">
        <v>0</v>
      </c>
      <c r="T224" s="275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76" t="s">
        <v>362</v>
      </c>
      <c r="AT224" s="276" t="s">
        <v>511</v>
      </c>
      <c r="AU224" s="276" t="s">
        <v>92</v>
      </c>
      <c r="AY224" s="18" t="s">
        <v>183</v>
      </c>
      <c r="BE224" s="161">
        <f>IF(N224="základná",J224,0)</f>
        <v>0</v>
      </c>
      <c r="BF224" s="161">
        <f>IF(N224="znížená",J224,0)</f>
        <v>0</v>
      </c>
      <c r="BG224" s="161">
        <f>IF(N224="zákl. prenesená",J224,0)</f>
        <v>0</v>
      </c>
      <c r="BH224" s="161">
        <f>IF(N224="zníž. prenesená",J224,0)</f>
        <v>0</v>
      </c>
      <c r="BI224" s="161">
        <f>IF(N224="nulová",J224,0)</f>
        <v>0</v>
      </c>
      <c r="BJ224" s="18" t="s">
        <v>92</v>
      </c>
      <c r="BK224" s="161">
        <f>ROUND(I224*H224,2)</f>
        <v>0</v>
      </c>
      <c r="BL224" s="18" t="s">
        <v>273</v>
      </c>
      <c r="BM224" s="276" t="s">
        <v>581</v>
      </c>
    </row>
    <row r="225" s="13" customFormat="1">
      <c r="A225" s="13"/>
      <c r="B225" s="281"/>
      <c r="C225" s="282"/>
      <c r="D225" s="277" t="s">
        <v>194</v>
      </c>
      <c r="E225" s="282"/>
      <c r="F225" s="284" t="s">
        <v>582</v>
      </c>
      <c r="G225" s="282"/>
      <c r="H225" s="285">
        <v>115.982</v>
      </c>
      <c r="I225" s="286"/>
      <c r="J225" s="282"/>
      <c r="K225" s="282"/>
      <c r="L225" s="287"/>
      <c r="M225" s="288"/>
      <c r="N225" s="289"/>
      <c r="O225" s="289"/>
      <c r="P225" s="289"/>
      <c r="Q225" s="289"/>
      <c r="R225" s="289"/>
      <c r="S225" s="289"/>
      <c r="T225" s="29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91" t="s">
        <v>194</v>
      </c>
      <c r="AU225" s="291" t="s">
        <v>92</v>
      </c>
      <c r="AV225" s="13" t="s">
        <v>92</v>
      </c>
      <c r="AW225" s="13" t="s">
        <v>4</v>
      </c>
      <c r="AX225" s="13" t="s">
        <v>87</v>
      </c>
      <c r="AY225" s="291" t="s">
        <v>183</v>
      </c>
    </row>
    <row r="226" s="2" customFormat="1" ht="24.15" customHeight="1">
      <c r="A226" s="41"/>
      <c r="B226" s="42"/>
      <c r="C226" s="264" t="s">
        <v>385</v>
      </c>
      <c r="D226" s="264" t="s">
        <v>186</v>
      </c>
      <c r="E226" s="265" t="s">
        <v>583</v>
      </c>
      <c r="F226" s="266" t="s">
        <v>584</v>
      </c>
      <c r="G226" s="267" t="s">
        <v>430</v>
      </c>
      <c r="H226" s="303"/>
      <c r="I226" s="269"/>
      <c r="J226" s="270">
        <f>ROUND(I226*H226,2)</f>
        <v>0</v>
      </c>
      <c r="K226" s="271"/>
      <c r="L226" s="44"/>
      <c r="M226" s="272" t="s">
        <v>1</v>
      </c>
      <c r="N226" s="273" t="s">
        <v>46</v>
      </c>
      <c r="O226" s="100"/>
      <c r="P226" s="274">
        <f>O226*H226</f>
        <v>0</v>
      </c>
      <c r="Q226" s="274">
        <v>0</v>
      </c>
      <c r="R226" s="274">
        <f>Q226*H226</f>
        <v>0</v>
      </c>
      <c r="S226" s="274">
        <v>0</v>
      </c>
      <c r="T226" s="275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76" t="s">
        <v>273</v>
      </c>
      <c r="AT226" s="276" t="s">
        <v>186</v>
      </c>
      <c r="AU226" s="276" t="s">
        <v>92</v>
      </c>
      <c r="AY226" s="18" t="s">
        <v>183</v>
      </c>
      <c r="BE226" s="161">
        <f>IF(N226="základná",J226,0)</f>
        <v>0</v>
      </c>
      <c r="BF226" s="161">
        <f>IF(N226="znížená",J226,0)</f>
        <v>0</v>
      </c>
      <c r="BG226" s="161">
        <f>IF(N226="zákl. prenesená",J226,0)</f>
        <v>0</v>
      </c>
      <c r="BH226" s="161">
        <f>IF(N226="zníž. prenesená",J226,0)</f>
        <v>0</v>
      </c>
      <c r="BI226" s="161">
        <f>IF(N226="nulová",J226,0)</f>
        <v>0</v>
      </c>
      <c r="BJ226" s="18" t="s">
        <v>92</v>
      </c>
      <c r="BK226" s="161">
        <f>ROUND(I226*H226,2)</f>
        <v>0</v>
      </c>
      <c r="BL226" s="18" t="s">
        <v>273</v>
      </c>
      <c r="BM226" s="276" t="s">
        <v>585</v>
      </c>
    </row>
    <row r="227" s="12" customFormat="1" ht="22.8" customHeight="1">
      <c r="A227" s="12"/>
      <c r="B227" s="249"/>
      <c r="C227" s="250"/>
      <c r="D227" s="251" t="s">
        <v>79</v>
      </c>
      <c r="E227" s="262" t="s">
        <v>405</v>
      </c>
      <c r="F227" s="262" t="s">
        <v>406</v>
      </c>
      <c r="G227" s="250"/>
      <c r="H227" s="250"/>
      <c r="I227" s="253"/>
      <c r="J227" s="263">
        <f>BK227</f>
        <v>0</v>
      </c>
      <c r="K227" s="250"/>
      <c r="L227" s="254"/>
      <c r="M227" s="255"/>
      <c r="N227" s="256"/>
      <c r="O227" s="256"/>
      <c r="P227" s="257">
        <f>SUM(P228:P244)</f>
        <v>0</v>
      </c>
      <c r="Q227" s="256"/>
      <c r="R227" s="257">
        <f>SUM(R228:R244)</f>
        <v>0.92345129999999986</v>
      </c>
      <c r="S227" s="256"/>
      <c r="T227" s="258">
        <f>SUM(T228:T244)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59" t="s">
        <v>92</v>
      </c>
      <c r="AT227" s="260" t="s">
        <v>79</v>
      </c>
      <c r="AU227" s="260" t="s">
        <v>87</v>
      </c>
      <c r="AY227" s="259" t="s">
        <v>183</v>
      </c>
      <c r="BK227" s="261">
        <f>SUM(BK228:BK244)</f>
        <v>0</v>
      </c>
    </row>
    <row r="228" s="2" customFormat="1" ht="16.5" customHeight="1">
      <c r="A228" s="41"/>
      <c r="B228" s="42"/>
      <c r="C228" s="264" t="s">
        <v>390</v>
      </c>
      <c r="D228" s="264" t="s">
        <v>186</v>
      </c>
      <c r="E228" s="265" t="s">
        <v>586</v>
      </c>
      <c r="F228" s="266" t="s">
        <v>587</v>
      </c>
      <c r="G228" s="267" t="s">
        <v>281</v>
      </c>
      <c r="H228" s="268">
        <v>168</v>
      </c>
      <c r="I228" s="269"/>
      <c r="J228" s="270">
        <f>ROUND(I228*H228,2)</f>
        <v>0</v>
      </c>
      <c r="K228" s="271"/>
      <c r="L228" s="44"/>
      <c r="M228" s="272" t="s">
        <v>1</v>
      </c>
      <c r="N228" s="273" t="s">
        <v>46</v>
      </c>
      <c r="O228" s="100"/>
      <c r="P228" s="274">
        <f>O228*H228</f>
        <v>0</v>
      </c>
      <c r="Q228" s="274">
        <v>4.0000000000000003E-05</v>
      </c>
      <c r="R228" s="274">
        <f>Q228*H228</f>
        <v>0.0067200000000000003</v>
      </c>
      <c r="S228" s="274">
        <v>0</v>
      </c>
      <c r="T228" s="275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76" t="s">
        <v>273</v>
      </c>
      <c r="AT228" s="276" t="s">
        <v>186</v>
      </c>
      <c r="AU228" s="276" t="s">
        <v>92</v>
      </c>
      <c r="AY228" s="18" t="s">
        <v>183</v>
      </c>
      <c r="BE228" s="161">
        <f>IF(N228="základná",J228,0)</f>
        <v>0</v>
      </c>
      <c r="BF228" s="161">
        <f>IF(N228="znížená",J228,0)</f>
        <v>0</v>
      </c>
      <c r="BG228" s="161">
        <f>IF(N228="zákl. prenesená",J228,0)</f>
        <v>0</v>
      </c>
      <c r="BH228" s="161">
        <f>IF(N228="zníž. prenesená",J228,0)</f>
        <v>0</v>
      </c>
      <c r="BI228" s="161">
        <f>IF(N228="nulová",J228,0)</f>
        <v>0</v>
      </c>
      <c r="BJ228" s="18" t="s">
        <v>92</v>
      </c>
      <c r="BK228" s="161">
        <f>ROUND(I228*H228,2)</f>
        <v>0</v>
      </c>
      <c r="BL228" s="18" t="s">
        <v>273</v>
      </c>
      <c r="BM228" s="276" t="s">
        <v>588</v>
      </c>
    </row>
    <row r="229" s="13" customFormat="1">
      <c r="A229" s="13"/>
      <c r="B229" s="281"/>
      <c r="C229" s="282"/>
      <c r="D229" s="277" t="s">
        <v>194</v>
      </c>
      <c r="E229" s="283" t="s">
        <v>1</v>
      </c>
      <c r="F229" s="284" t="s">
        <v>589</v>
      </c>
      <c r="G229" s="282"/>
      <c r="H229" s="285">
        <v>168</v>
      </c>
      <c r="I229" s="286"/>
      <c r="J229" s="282"/>
      <c r="K229" s="282"/>
      <c r="L229" s="287"/>
      <c r="M229" s="288"/>
      <c r="N229" s="289"/>
      <c r="O229" s="289"/>
      <c r="P229" s="289"/>
      <c r="Q229" s="289"/>
      <c r="R229" s="289"/>
      <c r="S229" s="289"/>
      <c r="T229" s="29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91" t="s">
        <v>194</v>
      </c>
      <c r="AU229" s="291" t="s">
        <v>92</v>
      </c>
      <c r="AV229" s="13" t="s">
        <v>92</v>
      </c>
      <c r="AW229" s="13" t="s">
        <v>33</v>
      </c>
      <c r="AX229" s="13" t="s">
        <v>87</v>
      </c>
      <c r="AY229" s="291" t="s">
        <v>183</v>
      </c>
    </row>
    <row r="230" s="2" customFormat="1" ht="16.5" customHeight="1">
      <c r="A230" s="41"/>
      <c r="B230" s="42"/>
      <c r="C230" s="264" t="s">
        <v>395</v>
      </c>
      <c r="D230" s="264" t="s">
        <v>186</v>
      </c>
      <c r="E230" s="265" t="s">
        <v>590</v>
      </c>
      <c r="F230" s="266" t="s">
        <v>591</v>
      </c>
      <c r="G230" s="267" t="s">
        <v>281</v>
      </c>
      <c r="H230" s="268">
        <v>18.300000000000001</v>
      </c>
      <c r="I230" s="269"/>
      <c r="J230" s="270">
        <f>ROUND(I230*H230,2)</f>
        <v>0</v>
      </c>
      <c r="K230" s="271"/>
      <c r="L230" s="44"/>
      <c r="M230" s="272" t="s">
        <v>1</v>
      </c>
      <c r="N230" s="273" t="s">
        <v>46</v>
      </c>
      <c r="O230" s="100"/>
      <c r="P230" s="274">
        <f>O230*H230</f>
        <v>0</v>
      </c>
      <c r="Q230" s="274">
        <v>4.0000000000000003E-05</v>
      </c>
      <c r="R230" s="274">
        <f>Q230*H230</f>
        <v>0.00073200000000000012</v>
      </c>
      <c r="S230" s="274">
        <v>0</v>
      </c>
      <c r="T230" s="275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76" t="s">
        <v>273</v>
      </c>
      <c r="AT230" s="276" t="s">
        <v>186</v>
      </c>
      <c r="AU230" s="276" t="s">
        <v>92</v>
      </c>
      <c r="AY230" s="18" t="s">
        <v>183</v>
      </c>
      <c r="BE230" s="161">
        <f>IF(N230="základná",J230,0)</f>
        <v>0</v>
      </c>
      <c r="BF230" s="161">
        <f>IF(N230="znížená",J230,0)</f>
        <v>0</v>
      </c>
      <c r="BG230" s="161">
        <f>IF(N230="zákl. prenesená",J230,0)</f>
        <v>0</v>
      </c>
      <c r="BH230" s="161">
        <f>IF(N230="zníž. prenesená",J230,0)</f>
        <v>0</v>
      </c>
      <c r="BI230" s="161">
        <f>IF(N230="nulová",J230,0)</f>
        <v>0</v>
      </c>
      <c r="BJ230" s="18" t="s">
        <v>92</v>
      </c>
      <c r="BK230" s="161">
        <f>ROUND(I230*H230,2)</f>
        <v>0</v>
      </c>
      <c r="BL230" s="18" t="s">
        <v>273</v>
      </c>
      <c r="BM230" s="276" t="s">
        <v>592</v>
      </c>
    </row>
    <row r="231" s="13" customFormat="1">
      <c r="A231" s="13"/>
      <c r="B231" s="281"/>
      <c r="C231" s="282"/>
      <c r="D231" s="277" t="s">
        <v>194</v>
      </c>
      <c r="E231" s="283" t="s">
        <v>1</v>
      </c>
      <c r="F231" s="284" t="s">
        <v>593</v>
      </c>
      <c r="G231" s="282"/>
      <c r="H231" s="285">
        <v>18.300000000000001</v>
      </c>
      <c r="I231" s="286"/>
      <c r="J231" s="282"/>
      <c r="K231" s="282"/>
      <c r="L231" s="287"/>
      <c r="M231" s="288"/>
      <c r="N231" s="289"/>
      <c r="O231" s="289"/>
      <c r="P231" s="289"/>
      <c r="Q231" s="289"/>
      <c r="R231" s="289"/>
      <c r="S231" s="289"/>
      <c r="T231" s="29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91" t="s">
        <v>194</v>
      </c>
      <c r="AU231" s="291" t="s">
        <v>92</v>
      </c>
      <c r="AV231" s="13" t="s">
        <v>92</v>
      </c>
      <c r="AW231" s="13" t="s">
        <v>33</v>
      </c>
      <c r="AX231" s="13" t="s">
        <v>87</v>
      </c>
      <c r="AY231" s="291" t="s">
        <v>183</v>
      </c>
    </row>
    <row r="232" s="2" customFormat="1" ht="24.15" customHeight="1">
      <c r="A232" s="41"/>
      <c r="B232" s="42"/>
      <c r="C232" s="264" t="s">
        <v>401</v>
      </c>
      <c r="D232" s="264" t="s">
        <v>186</v>
      </c>
      <c r="E232" s="265" t="s">
        <v>594</v>
      </c>
      <c r="F232" s="266" t="s">
        <v>595</v>
      </c>
      <c r="G232" s="267" t="s">
        <v>189</v>
      </c>
      <c r="H232" s="268">
        <v>216.55099999999999</v>
      </c>
      <c r="I232" s="269"/>
      <c r="J232" s="270">
        <f>ROUND(I232*H232,2)</f>
        <v>0</v>
      </c>
      <c r="K232" s="271"/>
      <c r="L232" s="44"/>
      <c r="M232" s="272" t="s">
        <v>1</v>
      </c>
      <c r="N232" s="273" t="s">
        <v>46</v>
      </c>
      <c r="O232" s="100"/>
      <c r="P232" s="274">
        <f>O232*H232</f>
        <v>0</v>
      </c>
      <c r="Q232" s="274">
        <v>0.00029999999999999997</v>
      </c>
      <c r="R232" s="274">
        <f>Q232*H232</f>
        <v>0.06496529999999999</v>
      </c>
      <c r="S232" s="274">
        <v>0</v>
      </c>
      <c r="T232" s="275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76" t="s">
        <v>273</v>
      </c>
      <c r="AT232" s="276" t="s">
        <v>186</v>
      </c>
      <c r="AU232" s="276" t="s">
        <v>92</v>
      </c>
      <c r="AY232" s="18" t="s">
        <v>183</v>
      </c>
      <c r="BE232" s="161">
        <f>IF(N232="základná",J232,0)</f>
        <v>0</v>
      </c>
      <c r="BF232" s="161">
        <f>IF(N232="znížená",J232,0)</f>
        <v>0</v>
      </c>
      <c r="BG232" s="161">
        <f>IF(N232="zákl. prenesená",J232,0)</f>
        <v>0</v>
      </c>
      <c r="BH232" s="161">
        <f>IF(N232="zníž. prenesená",J232,0)</f>
        <v>0</v>
      </c>
      <c r="BI232" s="161">
        <f>IF(N232="nulová",J232,0)</f>
        <v>0</v>
      </c>
      <c r="BJ232" s="18" t="s">
        <v>92</v>
      </c>
      <c r="BK232" s="161">
        <f>ROUND(I232*H232,2)</f>
        <v>0</v>
      </c>
      <c r="BL232" s="18" t="s">
        <v>273</v>
      </c>
      <c r="BM232" s="276" t="s">
        <v>596</v>
      </c>
    </row>
    <row r="233" s="13" customFormat="1">
      <c r="A233" s="13"/>
      <c r="B233" s="281"/>
      <c r="C233" s="282"/>
      <c r="D233" s="277" t="s">
        <v>194</v>
      </c>
      <c r="E233" s="283" t="s">
        <v>1</v>
      </c>
      <c r="F233" s="284" t="s">
        <v>444</v>
      </c>
      <c r="G233" s="282"/>
      <c r="H233" s="285">
        <v>216.55099999999999</v>
      </c>
      <c r="I233" s="286"/>
      <c r="J233" s="282"/>
      <c r="K233" s="282"/>
      <c r="L233" s="287"/>
      <c r="M233" s="288"/>
      <c r="N233" s="289"/>
      <c r="O233" s="289"/>
      <c r="P233" s="289"/>
      <c r="Q233" s="289"/>
      <c r="R233" s="289"/>
      <c r="S233" s="289"/>
      <c r="T233" s="29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91" t="s">
        <v>194</v>
      </c>
      <c r="AU233" s="291" t="s">
        <v>92</v>
      </c>
      <c r="AV233" s="13" t="s">
        <v>92</v>
      </c>
      <c r="AW233" s="13" t="s">
        <v>33</v>
      </c>
      <c r="AX233" s="13" t="s">
        <v>80</v>
      </c>
      <c r="AY233" s="291" t="s">
        <v>183</v>
      </c>
    </row>
    <row r="234" s="15" customFormat="1">
      <c r="A234" s="15"/>
      <c r="B234" s="327"/>
      <c r="C234" s="328"/>
      <c r="D234" s="277" t="s">
        <v>194</v>
      </c>
      <c r="E234" s="329" t="s">
        <v>443</v>
      </c>
      <c r="F234" s="330" t="s">
        <v>578</v>
      </c>
      <c r="G234" s="328"/>
      <c r="H234" s="331">
        <v>216.55099999999999</v>
      </c>
      <c r="I234" s="332"/>
      <c r="J234" s="328"/>
      <c r="K234" s="328"/>
      <c r="L234" s="333"/>
      <c r="M234" s="334"/>
      <c r="N234" s="335"/>
      <c r="O234" s="335"/>
      <c r="P234" s="335"/>
      <c r="Q234" s="335"/>
      <c r="R234" s="335"/>
      <c r="S234" s="335"/>
      <c r="T234" s="336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337" t="s">
        <v>194</v>
      </c>
      <c r="AU234" s="337" t="s">
        <v>92</v>
      </c>
      <c r="AV234" s="15" t="s">
        <v>97</v>
      </c>
      <c r="AW234" s="15" t="s">
        <v>33</v>
      </c>
      <c r="AX234" s="15" t="s">
        <v>80</v>
      </c>
      <c r="AY234" s="337" t="s">
        <v>183</v>
      </c>
    </row>
    <row r="235" s="14" customFormat="1">
      <c r="A235" s="14"/>
      <c r="B235" s="292"/>
      <c r="C235" s="293"/>
      <c r="D235" s="277" t="s">
        <v>194</v>
      </c>
      <c r="E235" s="294" t="s">
        <v>1</v>
      </c>
      <c r="F235" s="295" t="s">
        <v>208</v>
      </c>
      <c r="G235" s="293"/>
      <c r="H235" s="296">
        <v>216.55099999999999</v>
      </c>
      <c r="I235" s="297"/>
      <c r="J235" s="293"/>
      <c r="K235" s="293"/>
      <c r="L235" s="298"/>
      <c r="M235" s="299"/>
      <c r="N235" s="300"/>
      <c r="O235" s="300"/>
      <c r="P235" s="300"/>
      <c r="Q235" s="300"/>
      <c r="R235" s="300"/>
      <c r="S235" s="300"/>
      <c r="T235" s="30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302" t="s">
        <v>194</v>
      </c>
      <c r="AU235" s="302" t="s">
        <v>92</v>
      </c>
      <c r="AV235" s="14" t="s">
        <v>190</v>
      </c>
      <c r="AW235" s="14" t="s">
        <v>33</v>
      </c>
      <c r="AX235" s="14" t="s">
        <v>87</v>
      </c>
      <c r="AY235" s="302" t="s">
        <v>183</v>
      </c>
    </row>
    <row r="236" s="2" customFormat="1" ht="16.5" customHeight="1">
      <c r="A236" s="41"/>
      <c r="B236" s="42"/>
      <c r="C236" s="316" t="s">
        <v>407</v>
      </c>
      <c r="D236" s="316" t="s">
        <v>511</v>
      </c>
      <c r="E236" s="317" t="s">
        <v>597</v>
      </c>
      <c r="F236" s="318" t="s">
        <v>598</v>
      </c>
      <c r="G236" s="319" t="s">
        <v>189</v>
      </c>
      <c r="H236" s="320">
        <v>249.03399999999999</v>
      </c>
      <c r="I236" s="321"/>
      <c r="J236" s="322">
        <f>ROUND(I236*H236,2)</f>
        <v>0</v>
      </c>
      <c r="K236" s="323"/>
      <c r="L236" s="324"/>
      <c r="M236" s="325" t="s">
        <v>1</v>
      </c>
      <c r="N236" s="326" t="s">
        <v>46</v>
      </c>
      <c r="O236" s="100"/>
      <c r="P236" s="274">
        <f>O236*H236</f>
        <v>0</v>
      </c>
      <c r="Q236" s="274">
        <v>0.0033</v>
      </c>
      <c r="R236" s="274">
        <f>Q236*H236</f>
        <v>0.82181219999999999</v>
      </c>
      <c r="S236" s="274">
        <v>0</v>
      </c>
      <c r="T236" s="275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76" t="s">
        <v>362</v>
      </c>
      <c r="AT236" s="276" t="s">
        <v>511</v>
      </c>
      <c r="AU236" s="276" t="s">
        <v>92</v>
      </c>
      <c r="AY236" s="18" t="s">
        <v>183</v>
      </c>
      <c r="BE236" s="161">
        <f>IF(N236="základná",J236,0)</f>
        <v>0</v>
      </c>
      <c r="BF236" s="161">
        <f>IF(N236="znížená",J236,0)</f>
        <v>0</v>
      </c>
      <c r="BG236" s="161">
        <f>IF(N236="zákl. prenesená",J236,0)</f>
        <v>0</v>
      </c>
      <c r="BH236" s="161">
        <f>IF(N236="zníž. prenesená",J236,0)</f>
        <v>0</v>
      </c>
      <c r="BI236" s="161">
        <f>IF(N236="nulová",J236,0)</f>
        <v>0</v>
      </c>
      <c r="BJ236" s="18" t="s">
        <v>92</v>
      </c>
      <c r="BK236" s="161">
        <f>ROUND(I236*H236,2)</f>
        <v>0</v>
      </c>
      <c r="BL236" s="18" t="s">
        <v>273</v>
      </c>
      <c r="BM236" s="276" t="s">
        <v>599</v>
      </c>
    </row>
    <row r="237" s="13" customFormat="1">
      <c r="A237" s="13"/>
      <c r="B237" s="281"/>
      <c r="C237" s="282"/>
      <c r="D237" s="277" t="s">
        <v>194</v>
      </c>
      <c r="E237" s="282"/>
      <c r="F237" s="284" t="s">
        <v>600</v>
      </c>
      <c r="G237" s="282"/>
      <c r="H237" s="285">
        <v>249.03399999999999</v>
      </c>
      <c r="I237" s="286"/>
      <c r="J237" s="282"/>
      <c r="K237" s="282"/>
      <c r="L237" s="287"/>
      <c r="M237" s="288"/>
      <c r="N237" s="289"/>
      <c r="O237" s="289"/>
      <c r="P237" s="289"/>
      <c r="Q237" s="289"/>
      <c r="R237" s="289"/>
      <c r="S237" s="289"/>
      <c r="T237" s="29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91" t="s">
        <v>194</v>
      </c>
      <c r="AU237" s="291" t="s">
        <v>92</v>
      </c>
      <c r="AV237" s="13" t="s">
        <v>92</v>
      </c>
      <c r="AW237" s="13" t="s">
        <v>4</v>
      </c>
      <c r="AX237" s="13" t="s">
        <v>87</v>
      </c>
      <c r="AY237" s="291" t="s">
        <v>183</v>
      </c>
    </row>
    <row r="238" s="2" customFormat="1" ht="16.5" customHeight="1">
      <c r="A238" s="41"/>
      <c r="B238" s="42"/>
      <c r="C238" s="264" t="s">
        <v>413</v>
      </c>
      <c r="D238" s="264" t="s">
        <v>186</v>
      </c>
      <c r="E238" s="265" t="s">
        <v>601</v>
      </c>
      <c r="F238" s="266" t="s">
        <v>602</v>
      </c>
      <c r="G238" s="267" t="s">
        <v>189</v>
      </c>
      <c r="H238" s="268">
        <v>22.263999999999999</v>
      </c>
      <c r="I238" s="269"/>
      <c r="J238" s="270">
        <f>ROUND(I238*H238,2)</f>
        <v>0</v>
      </c>
      <c r="K238" s="271"/>
      <c r="L238" s="44"/>
      <c r="M238" s="272" t="s">
        <v>1</v>
      </c>
      <c r="N238" s="273" t="s">
        <v>46</v>
      </c>
      <c r="O238" s="100"/>
      <c r="P238" s="274">
        <f>O238*H238</f>
        <v>0</v>
      </c>
      <c r="Q238" s="274">
        <v>0.00044999999999999999</v>
      </c>
      <c r="R238" s="274">
        <f>Q238*H238</f>
        <v>0.0100188</v>
      </c>
      <c r="S238" s="274">
        <v>0</v>
      </c>
      <c r="T238" s="275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76" t="s">
        <v>273</v>
      </c>
      <c r="AT238" s="276" t="s">
        <v>186</v>
      </c>
      <c r="AU238" s="276" t="s">
        <v>92</v>
      </c>
      <c r="AY238" s="18" t="s">
        <v>183</v>
      </c>
      <c r="BE238" s="161">
        <f>IF(N238="základná",J238,0)</f>
        <v>0</v>
      </c>
      <c r="BF238" s="161">
        <f>IF(N238="znížená",J238,0)</f>
        <v>0</v>
      </c>
      <c r="BG238" s="161">
        <f>IF(N238="zákl. prenesená",J238,0)</f>
        <v>0</v>
      </c>
      <c r="BH238" s="161">
        <f>IF(N238="zníž. prenesená",J238,0)</f>
        <v>0</v>
      </c>
      <c r="BI238" s="161">
        <f>IF(N238="nulová",J238,0)</f>
        <v>0</v>
      </c>
      <c r="BJ238" s="18" t="s">
        <v>92</v>
      </c>
      <c r="BK238" s="161">
        <f>ROUND(I238*H238,2)</f>
        <v>0</v>
      </c>
      <c r="BL238" s="18" t="s">
        <v>273</v>
      </c>
      <c r="BM238" s="276" t="s">
        <v>603</v>
      </c>
    </row>
    <row r="239" s="13" customFormat="1">
      <c r="A239" s="13"/>
      <c r="B239" s="281"/>
      <c r="C239" s="282"/>
      <c r="D239" s="277" t="s">
        <v>194</v>
      </c>
      <c r="E239" s="283" t="s">
        <v>1</v>
      </c>
      <c r="F239" s="284" t="s">
        <v>446</v>
      </c>
      <c r="G239" s="282"/>
      <c r="H239" s="285">
        <v>22.263999999999999</v>
      </c>
      <c r="I239" s="286"/>
      <c r="J239" s="282"/>
      <c r="K239" s="282"/>
      <c r="L239" s="287"/>
      <c r="M239" s="288"/>
      <c r="N239" s="289"/>
      <c r="O239" s="289"/>
      <c r="P239" s="289"/>
      <c r="Q239" s="289"/>
      <c r="R239" s="289"/>
      <c r="S239" s="289"/>
      <c r="T239" s="29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91" t="s">
        <v>194</v>
      </c>
      <c r="AU239" s="291" t="s">
        <v>92</v>
      </c>
      <c r="AV239" s="13" t="s">
        <v>92</v>
      </c>
      <c r="AW239" s="13" t="s">
        <v>33</v>
      </c>
      <c r="AX239" s="13" t="s">
        <v>80</v>
      </c>
      <c r="AY239" s="291" t="s">
        <v>183</v>
      </c>
    </row>
    <row r="240" s="15" customFormat="1">
      <c r="A240" s="15"/>
      <c r="B240" s="327"/>
      <c r="C240" s="328"/>
      <c r="D240" s="277" t="s">
        <v>194</v>
      </c>
      <c r="E240" s="329" t="s">
        <v>445</v>
      </c>
      <c r="F240" s="330" t="s">
        <v>578</v>
      </c>
      <c r="G240" s="328"/>
      <c r="H240" s="331">
        <v>22.263999999999999</v>
      </c>
      <c r="I240" s="332"/>
      <c r="J240" s="328"/>
      <c r="K240" s="328"/>
      <c r="L240" s="333"/>
      <c r="M240" s="334"/>
      <c r="N240" s="335"/>
      <c r="O240" s="335"/>
      <c r="P240" s="335"/>
      <c r="Q240" s="335"/>
      <c r="R240" s="335"/>
      <c r="S240" s="335"/>
      <c r="T240" s="336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337" t="s">
        <v>194</v>
      </c>
      <c r="AU240" s="337" t="s">
        <v>92</v>
      </c>
      <c r="AV240" s="15" t="s">
        <v>97</v>
      </c>
      <c r="AW240" s="15" t="s">
        <v>33</v>
      </c>
      <c r="AX240" s="15" t="s">
        <v>80</v>
      </c>
      <c r="AY240" s="337" t="s">
        <v>183</v>
      </c>
    </row>
    <row r="241" s="14" customFormat="1">
      <c r="A241" s="14"/>
      <c r="B241" s="292"/>
      <c r="C241" s="293"/>
      <c r="D241" s="277" t="s">
        <v>194</v>
      </c>
      <c r="E241" s="294" t="s">
        <v>1</v>
      </c>
      <c r="F241" s="295" t="s">
        <v>208</v>
      </c>
      <c r="G241" s="293"/>
      <c r="H241" s="296">
        <v>22.263999999999999</v>
      </c>
      <c r="I241" s="297"/>
      <c r="J241" s="293"/>
      <c r="K241" s="293"/>
      <c r="L241" s="298"/>
      <c r="M241" s="299"/>
      <c r="N241" s="300"/>
      <c r="O241" s="300"/>
      <c r="P241" s="300"/>
      <c r="Q241" s="300"/>
      <c r="R241" s="300"/>
      <c r="S241" s="300"/>
      <c r="T241" s="30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302" t="s">
        <v>194</v>
      </c>
      <c r="AU241" s="302" t="s">
        <v>92</v>
      </c>
      <c r="AV241" s="14" t="s">
        <v>190</v>
      </c>
      <c r="AW241" s="14" t="s">
        <v>33</v>
      </c>
      <c r="AX241" s="14" t="s">
        <v>87</v>
      </c>
      <c r="AY241" s="302" t="s">
        <v>183</v>
      </c>
    </row>
    <row r="242" s="2" customFormat="1" ht="16.5" customHeight="1">
      <c r="A242" s="41"/>
      <c r="B242" s="42"/>
      <c r="C242" s="316" t="s">
        <v>419</v>
      </c>
      <c r="D242" s="316" t="s">
        <v>511</v>
      </c>
      <c r="E242" s="317" t="s">
        <v>604</v>
      </c>
      <c r="F242" s="318" t="s">
        <v>605</v>
      </c>
      <c r="G242" s="319" t="s">
        <v>189</v>
      </c>
      <c r="H242" s="320">
        <v>25.603999999999999</v>
      </c>
      <c r="I242" s="321"/>
      <c r="J242" s="322">
        <f>ROUND(I242*H242,2)</f>
        <v>0</v>
      </c>
      <c r="K242" s="323"/>
      <c r="L242" s="324"/>
      <c r="M242" s="325" t="s">
        <v>1</v>
      </c>
      <c r="N242" s="326" t="s">
        <v>46</v>
      </c>
      <c r="O242" s="100"/>
      <c r="P242" s="274">
        <f>O242*H242</f>
        <v>0</v>
      </c>
      <c r="Q242" s="274">
        <v>0.00075000000000000002</v>
      </c>
      <c r="R242" s="274">
        <f>Q242*H242</f>
        <v>0.019203000000000001</v>
      </c>
      <c r="S242" s="274">
        <v>0</v>
      </c>
      <c r="T242" s="275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76" t="s">
        <v>362</v>
      </c>
      <c r="AT242" s="276" t="s">
        <v>511</v>
      </c>
      <c r="AU242" s="276" t="s">
        <v>92</v>
      </c>
      <c r="AY242" s="18" t="s">
        <v>183</v>
      </c>
      <c r="BE242" s="161">
        <f>IF(N242="základná",J242,0)</f>
        <v>0</v>
      </c>
      <c r="BF242" s="161">
        <f>IF(N242="znížená",J242,0)</f>
        <v>0</v>
      </c>
      <c r="BG242" s="161">
        <f>IF(N242="zákl. prenesená",J242,0)</f>
        <v>0</v>
      </c>
      <c r="BH242" s="161">
        <f>IF(N242="zníž. prenesená",J242,0)</f>
        <v>0</v>
      </c>
      <c r="BI242" s="161">
        <f>IF(N242="nulová",J242,0)</f>
        <v>0</v>
      </c>
      <c r="BJ242" s="18" t="s">
        <v>92</v>
      </c>
      <c r="BK242" s="161">
        <f>ROUND(I242*H242,2)</f>
        <v>0</v>
      </c>
      <c r="BL242" s="18" t="s">
        <v>273</v>
      </c>
      <c r="BM242" s="276" t="s">
        <v>606</v>
      </c>
    </row>
    <row r="243" s="13" customFormat="1">
      <c r="A243" s="13"/>
      <c r="B243" s="281"/>
      <c r="C243" s="282"/>
      <c r="D243" s="277" t="s">
        <v>194</v>
      </c>
      <c r="E243" s="282"/>
      <c r="F243" s="284" t="s">
        <v>607</v>
      </c>
      <c r="G243" s="282"/>
      <c r="H243" s="285">
        <v>25.603999999999999</v>
      </c>
      <c r="I243" s="286"/>
      <c r="J243" s="282"/>
      <c r="K243" s="282"/>
      <c r="L243" s="287"/>
      <c r="M243" s="288"/>
      <c r="N243" s="289"/>
      <c r="O243" s="289"/>
      <c r="P243" s="289"/>
      <c r="Q243" s="289"/>
      <c r="R243" s="289"/>
      <c r="S243" s="289"/>
      <c r="T243" s="29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91" t="s">
        <v>194</v>
      </c>
      <c r="AU243" s="291" t="s">
        <v>92</v>
      </c>
      <c r="AV243" s="13" t="s">
        <v>92</v>
      </c>
      <c r="AW243" s="13" t="s">
        <v>4</v>
      </c>
      <c r="AX243" s="13" t="s">
        <v>87</v>
      </c>
      <c r="AY243" s="291" t="s">
        <v>183</v>
      </c>
    </row>
    <row r="244" s="2" customFormat="1" ht="24.15" customHeight="1">
      <c r="A244" s="41"/>
      <c r="B244" s="42"/>
      <c r="C244" s="264" t="s">
        <v>427</v>
      </c>
      <c r="D244" s="264" t="s">
        <v>186</v>
      </c>
      <c r="E244" s="265" t="s">
        <v>608</v>
      </c>
      <c r="F244" s="266" t="s">
        <v>609</v>
      </c>
      <c r="G244" s="267" t="s">
        <v>430</v>
      </c>
      <c r="H244" s="303"/>
      <c r="I244" s="269"/>
      <c r="J244" s="270">
        <f>ROUND(I244*H244,2)</f>
        <v>0</v>
      </c>
      <c r="K244" s="271"/>
      <c r="L244" s="44"/>
      <c r="M244" s="272" t="s">
        <v>1</v>
      </c>
      <c r="N244" s="273" t="s">
        <v>46</v>
      </c>
      <c r="O244" s="100"/>
      <c r="P244" s="274">
        <f>O244*H244</f>
        <v>0</v>
      </c>
      <c r="Q244" s="274">
        <v>0</v>
      </c>
      <c r="R244" s="274">
        <f>Q244*H244</f>
        <v>0</v>
      </c>
      <c r="S244" s="274">
        <v>0</v>
      </c>
      <c r="T244" s="275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76" t="s">
        <v>273</v>
      </c>
      <c r="AT244" s="276" t="s">
        <v>186</v>
      </c>
      <c r="AU244" s="276" t="s">
        <v>92</v>
      </c>
      <c r="AY244" s="18" t="s">
        <v>183</v>
      </c>
      <c r="BE244" s="161">
        <f>IF(N244="základná",J244,0)</f>
        <v>0</v>
      </c>
      <c r="BF244" s="161">
        <f>IF(N244="znížená",J244,0)</f>
        <v>0</v>
      </c>
      <c r="BG244" s="161">
        <f>IF(N244="zákl. prenesená",J244,0)</f>
        <v>0</v>
      </c>
      <c r="BH244" s="161">
        <f>IF(N244="zníž. prenesená",J244,0)</f>
        <v>0</v>
      </c>
      <c r="BI244" s="161">
        <f>IF(N244="nulová",J244,0)</f>
        <v>0</v>
      </c>
      <c r="BJ244" s="18" t="s">
        <v>92</v>
      </c>
      <c r="BK244" s="161">
        <f>ROUND(I244*H244,2)</f>
        <v>0</v>
      </c>
      <c r="BL244" s="18" t="s">
        <v>273</v>
      </c>
      <c r="BM244" s="276" t="s">
        <v>610</v>
      </c>
    </row>
    <row r="245" s="12" customFormat="1" ht="22.8" customHeight="1">
      <c r="A245" s="12"/>
      <c r="B245" s="249"/>
      <c r="C245" s="250"/>
      <c r="D245" s="251" t="s">
        <v>79</v>
      </c>
      <c r="E245" s="262" t="s">
        <v>611</v>
      </c>
      <c r="F245" s="262" t="s">
        <v>612</v>
      </c>
      <c r="G245" s="250"/>
      <c r="H245" s="250"/>
      <c r="I245" s="253"/>
      <c r="J245" s="263">
        <f>BK245</f>
        <v>0</v>
      </c>
      <c r="K245" s="250"/>
      <c r="L245" s="254"/>
      <c r="M245" s="255"/>
      <c r="N245" s="256"/>
      <c r="O245" s="256"/>
      <c r="P245" s="257">
        <f>SUM(P246:P251)</f>
        <v>0</v>
      </c>
      <c r="Q245" s="256"/>
      <c r="R245" s="257">
        <f>SUM(R246:R251)</f>
        <v>4.5280267680000001</v>
      </c>
      <c r="S245" s="256"/>
      <c r="T245" s="258">
        <f>SUM(T246:T251)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59" t="s">
        <v>92</v>
      </c>
      <c r="AT245" s="260" t="s">
        <v>79</v>
      </c>
      <c r="AU245" s="260" t="s">
        <v>87</v>
      </c>
      <c r="AY245" s="259" t="s">
        <v>183</v>
      </c>
      <c r="BK245" s="261">
        <f>SUM(BK246:BK251)</f>
        <v>0</v>
      </c>
    </row>
    <row r="246" s="2" customFormat="1" ht="24.15" customHeight="1">
      <c r="A246" s="41"/>
      <c r="B246" s="42"/>
      <c r="C246" s="264" t="s">
        <v>613</v>
      </c>
      <c r="D246" s="264" t="s">
        <v>186</v>
      </c>
      <c r="E246" s="265" t="s">
        <v>614</v>
      </c>
      <c r="F246" s="266" t="s">
        <v>615</v>
      </c>
      <c r="G246" s="267" t="s">
        <v>189</v>
      </c>
      <c r="H246" s="268">
        <v>211.26400000000001</v>
      </c>
      <c r="I246" s="269"/>
      <c r="J246" s="270">
        <f>ROUND(I246*H246,2)</f>
        <v>0</v>
      </c>
      <c r="K246" s="271"/>
      <c r="L246" s="44"/>
      <c r="M246" s="272" t="s">
        <v>1</v>
      </c>
      <c r="N246" s="273" t="s">
        <v>46</v>
      </c>
      <c r="O246" s="100"/>
      <c r="P246" s="274">
        <f>O246*H246</f>
        <v>0</v>
      </c>
      <c r="Q246" s="274">
        <v>0.003277</v>
      </c>
      <c r="R246" s="274">
        <f>Q246*H246</f>
        <v>0.69231212799999997</v>
      </c>
      <c r="S246" s="274">
        <v>0</v>
      </c>
      <c r="T246" s="275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76" t="s">
        <v>273</v>
      </c>
      <c r="AT246" s="276" t="s">
        <v>186</v>
      </c>
      <c r="AU246" s="276" t="s">
        <v>92</v>
      </c>
      <c r="AY246" s="18" t="s">
        <v>183</v>
      </c>
      <c r="BE246" s="161">
        <f>IF(N246="základná",J246,0)</f>
        <v>0</v>
      </c>
      <c r="BF246" s="161">
        <f>IF(N246="znížená",J246,0)</f>
        <v>0</v>
      </c>
      <c r="BG246" s="161">
        <f>IF(N246="zákl. prenesená",J246,0)</f>
        <v>0</v>
      </c>
      <c r="BH246" s="161">
        <f>IF(N246="zníž. prenesená",J246,0)</f>
        <v>0</v>
      </c>
      <c r="BI246" s="161">
        <f>IF(N246="nulová",J246,0)</f>
        <v>0</v>
      </c>
      <c r="BJ246" s="18" t="s">
        <v>92</v>
      </c>
      <c r="BK246" s="161">
        <f>ROUND(I246*H246,2)</f>
        <v>0</v>
      </c>
      <c r="BL246" s="18" t="s">
        <v>273</v>
      </c>
      <c r="BM246" s="276" t="s">
        <v>616</v>
      </c>
    </row>
    <row r="247" s="13" customFormat="1">
      <c r="A247" s="13"/>
      <c r="B247" s="281"/>
      <c r="C247" s="282"/>
      <c r="D247" s="277" t="s">
        <v>194</v>
      </c>
      <c r="E247" s="283" t="s">
        <v>1</v>
      </c>
      <c r="F247" s="284" t="s">
        <v>617</v>
      </c>
      <c r="G247" s="282"/>
      <c r="H247" s="285">
        <v>211.26400000000001</v>
      </c>
      <c r="I247" s="286"/>
      <c r="J247" s="282"/>
      <c r="K247" s="282"/>
      <c r="L247" s="287"/>
      <c r="M247" s="288"/>
      <c r="N247" s="289"/>
      <c r="O247" s="289"/>
      <c r="P247" s="289"/>
      <c r="Q247" s="289"/>
      <c r="R247" s="289"/>
      <c r="S247" s="289"/>
      <c r="T247" s="29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91" t="s">
        <v>194</v>
      </c>
      <c r="AU247" s="291" t="s">
        <v>92</v>
      </c>
      <c r="AV247" s="13" t="s">
        <v>92</v>
      </c>
      <c r="AW247" s="13" t="s">
        <v>33</v>
      </c>
      <c r="AX247" s="13" t="s">
        <v>87</v>
      </c>
      <c r="AY247" s="291" t="s">
        <v>183</v>
      </c>
    </row>
    <row r="248" s="2" customFormat="1" ht="16.5" customHeight="1">
      <c r="A248" s="41"/>
      <c r="B248" s="42"/>
      <c r="C248" s="316" t="s">
        <v>618</v>
      </c>
      <c r="D248" s="316" t="s">
        <v>511</v>
      </c>
      <c r="E248" s="317" t="s">
        <v>619</v>
      </c>
      <c r="F248" s="318" t="s">
        <v>620</v>
      </c>
      <c r="G248" s="319" t="s">
        <v>189</v>
      </c>
      <c r="H248" s="320">
        <v>219.715</v>
      </c>
      <c r="I248" s="321"/>
      <c r="J248" s="322">
        <f>ROUND(I248*H248,2)</f>
        <v>0</v>
      </c>
      <c r="K248" s="323"/>
      <c r="L248" s="324"/>
      <c r="M248" s="325" t="s">
        <v>1</v>
      </c>
      <c r="N248" s="326" t="s">
        <v>46</v>
      </c>
      <c r="O248" s="100"/>
      <c r="P248" s="274">
        <f>O248*H248</f>
        <v>0</v>
      </c>
      <c r="Q248" s="274">
        <v>0.0124</v>
      </c>
      <c r="R248" s="274">
        <f>Q248*H248</f>
        <v>2.7244660000000001</v>
      </c>
      <c r="S248" s="274">
        <v>0</v>
      </c>
      <c r="T248" s="275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76" t="s">
        <v>362</v>
      </c>
      <c r="AT248" s="276" t="s">
        <v>511</v>
      </c>
      <c r="AU248" s="276" t="s">
        <v>92</v>
      </c>
      <c r="AY248" s="18" t="s">
        <v>183</v>
      </c>
      <c r="BE248" s="161">
        <f>IF(N248="základná",J248,0)</f>
        <v>0</v>
      </c>
      <c r="BF248" s="161">
        <f>IF(N248="znížená",J248,0)</f>
        <v>0</v>
      </c>
      <c r="BG248" s="161">
        <f>IF(N248="zákl. prenesená",J248,0)</f>
        <v>0</v>
      </c>
      <c r="BH248" s="161">
        <f>IF(N248="zníž. prenesená",J248,0)</f>
        <v>0</v>
      </c>
      <c r="BI248" s="161">
        <f>IF(N248="nulová",J248,0)</f>
        <v>0</v>
      </c>
      <c r="BJ248" s="18" t="s">
        <v>92</v>
      </c>
      <c r="BK248" s="161">
        <f>ROUND(I248*H248,2)</f>
        <v>0</v>
      </c>
      <c r="BL248" s="18" t="s">
        <v>273</v>
      </c>
      <c r="BM248" s="276" t="s">
        <v>621</v>
      </c>
    </row>
    <row r="249" s="13" customFormat="1">
      <c r="A249" s="13"/>
      <c r="B249" s="281"/>
      <c r="C249" s="282"/>
      <c r="D249" s="277" t="s">
        <v>194</v>
      </c>
      <c r="E249" s="282"/>
      <c r="F249" s="284" t="s">
        <v>622</v>
      </c>
      <c r="G249" s="282"/>
      <c r="H249" s="285">
        <v>219.715</v>
      </c>
      <c r="I249" s="286"/>
      <c r="J249" s="282"/>
      <c r="K249" s="282"/>
      <c r="L249" s="287"/>
      <c r="M249" s="288"/>
      <c r="N249" s="289"/>
      <c r="O249" s="289"/>
      <c r="P249" s="289"/>
      <c r="Q249" s="289"/>
      <c r="R249" s="289"/>
      <c r="S249" s="289"/>
      <c r="T249" s="29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91" t="s">
        <v>194</v>
      </c>
      <c r="AU249" s="291" t="s">
        <v>92</v>
      </c>
      <c r="AV249" s="13" t="s">
        <v>92</v>
      </c>
      <c r="AW249" s="13" t="s">
        <v>4</v>
      </c>
      <c r="AX249" s="13" t="s">
        <v>87</v>
      </c>
      <c r="AY249" s="291" t="s">
        <v>183</v>
      </c>
    </row>
    <row r="250" s="2" customFormat="1" ht="16.5" customHeight="1">
      <c r="A250" s="41"/>
      <c r="B250" s="42"/>
      <c r="C250" s="264" t="s">
        <v>623</v>
      </c>
      <c r="D250" s="264" t="s">
        <v>186</v>
      </c>
      <c r="E250" s="265" t="s">
        <v>624</v>
      </c>
      <c r="F250" s="266" t="s">
        <v>625</v>
      </c>
      <c r="G250" s="267" t="s">
        <v>189</v>
      </c>
      <c r="H250" s="268">
        <v>211.26400000000001</v>
      </c>
      <c r="I250" s="269"/>
      <c r="J250" s="270">
        <f>ROUND(I250*H250,2)</f>
        <v>0</v>
      </c>
      <c r="K250" s="271"/>
      <c r="L250" s="44"/>
      <c r="M250" s="272" t="s">
        <v>1</v>
      </c>
      <c r="N250" s="273" t="s">
        <v>46</v>
      </c>
      <c r="O250" s="100"/>
      <c r="P250" s="274">
        <f>O250*H250</f>
        <v>0</v>
      </c>
      <c r="Q250" s="274">
        <v>0.0052599999999999999</v>
      </c>
      <c r="R250" s="274">
        <f>Q250*H250</f>
        <v>1.1112486400000001</v>
      </c>
      <c r="S250" s="274">
        <v>0</v>
      </c>
      <c r="T250" s="275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76" t="s">
        <v>273</v>
      </c>
      <c r="AT250" s="276" t="s">
        <v>186</v>
      </c>
      <c r="AU250" s="276" t="s">
        <v>92</v>
      </c>
      <c r="AY250" s="18" t="s">
        <v>183</v>
      </c>
      <c r="BE250" s="161">
        <f>IF(N250="základná",J250,0)</f>
        <v>0</v>
      </c>
      <c r="BF250" s="161">
        <f>IF(N250="znížená",J250,0)</f>
        <v>0</v>
      </c>
      <c r="BG250" s="161">
        <f>IF(N250="zákl. prenesená",J250,0)</f>
        <v>0</v>
      </c>
      <c r="BH250" s="161">
        <f>IF(N250="zníž. prenesená",J250,0)</f>
        <v>0</v>
      </c>
      <c r="BI250" s="161">
        <f>IF(N250="nulová",J250,0)</f>
        <v>0</v>
      </c>
      <c r="BJ250" s="18" t="s">
        <v>92</v>
      </c>
      <c r="BK250" s="161">
        <f>ROUND(I250*H250,2)</f>
        <v>0</v>
      </c>
      <c r="BL250" s="18" t="s">
        <v>273</v>
      </c>
      <c r="BM250" s="276" t="s">
        <v>626</v>
      </c>
    </row>
    <row r="251" s="2" customFormat="1" ht="24.15" customHeight="1">
      <c r="A251" s="41"/>
      <c r="B251" s="42"/>
      <c r="C251" s="264" t="s">
        <v>627</v>
      </c>
      <c r="D251" s="264" t="s">
        <v>186</v>
      </c>
      <c r="E251" s="265" t="s">
        <v>628</v>
      </c>
      <c r="F251" s="266" t="s">
        <v>629</v>
      </c>
      <c r="G251" s="267" t="s">
        <v>430</v>
      </c>
      <c r="H251" s="303"/>
      <c r="I251" s="269"/>
      <c r="J251" s="270">
        <f>ROUND(I251*H251,2)</f>
        <v>0</v>
      </c>
      <c r="K251" s="271"/>
      <c r="L251" s="44"/>
      <c r="M251" s="272" t="s">
        <v>1</v>
      </c>
      <c r="N251" s="273" t="s">
        <v>46</v>
      </c>
      <c r="O251" s="100"/>
      <c r="P251" s="274">
        <f>O251*H251</f>
        <v>0</v>
      </c>
      <c r="Q251" s="274">
        <v>0</v>
      </c>
      <c r="R251" s="274">
        <f>Q251*H251</f>
        <v>0</v>
      </c>
      <c r="S251" s="274">
        <v>0</v>
      </c>
      <c r="T251" s="275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76" t="s">
        <v>273</v>
      </c>
      <c r="AT251" s="276" t="s">
        <v>186</v>
      </c>
      <c r="AU251" s="276" t="s">
        <v>92</v>
      </c>
      <c r="AY251" s="18" t="s">
        <v>183</v>
      </c>
      <c r="BE251" s="161">
        <f>IF(N251="základná",J251,0)</f>
        <v>0</v>
      </c>
      <c r="BF251" s="161">
        <f>IF(N251="znížená",J251,0)</f>
        <v>0</v>
      </c>
      <c r="BG251" s="161">
        <f>IF(N251="zákl. prenesená",J251,0)</f>
        <v>0</v>
      </c>
      <c r="BH251" s="161">
        <f>IF(N251="zníž. prenesená",J251,0)</f>
        <v>0</v>
      </c>
      <c r="BI251" s="161">
        <f>IF(N251="nulová",J251,0)</f>
        <v>0</v>
      </c>
      <c r="BJ251" s="18" t="s">
        <v>92</v>
      </c>
      <c r="BK251" s="161">
        <f>ROUND(I251*H251,2)</f>
        <v>0</v>
      </c>
      <c r="BL251" s="18" t="s">
        <v>273</v>
      </c>
      <c r="BM251" s="276" t="s">
        <v>630</v>
      </c>
    </row>
    <row r="252" s="12" customFormat="1" ht="22.8" customHeight="1">
      <c r="A252" s="12"/>
      <c r="B252" s="249"/>
      <c r="C252" s="250"/>
      <c r="D252" s="251" t="s">
        <v>79</v>
      </c>
      <c r="E252" s="262" t="s">
        <v>631</v>
      </c>
      <c r="F252" s="262" t="s">
        <v>632</v>
      </c>
      <c r="G252" s="250"/>
      <c r="H252" s="250"/>
      <c r="I252" s="253"/>
      <c r="J252" s="263">
        <f>BK252</f>
        <v>0</v>
      </c>
      <c r="K252" s="250"/>
      <c r="L252" s="254"/>
      <c r="M252" s="255"/>
      <c r="N252" s="256"/>
      <c r="O252" s="256"/>
      <c r="P252" s="257">
        <f>SUM(P253:P259)</f>
        <v>0</v>
      </c>
      <c r="Q252" s="256"/>
      <c r="R252" s="257">
        <f>SUM(R253:R259)</f>
        <v>0.44103884000000004</v>
      </c>
      <c r="S252" s="256"/>
      <c r="T252" s="258">
        <f>SUM(T253:T259)</f>
        <v>0.21193859999999998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59" t="s">
        <v>92</v>
      </c>
      <c r="AT252" s="260" t="s">
        <v>79</v>
      </c>
      <c r="AU252" s="260" t="s">
        <v>87</v>
      </c>
      <c r="AY252" s="259" t="s">
        <v>183</v>
      </c>
      <c r="BK252" s="261">
        <f>SUM(BK253:BK259)</f>
        <v>0</v>
      </c>
    </row>
    <row r="253" s="2" customFormat="1" ht="24.15" customHeight="1">
      <c r="A253" s="41"/>
      <c r="B253" s="42"/>
      <c r="C253" s="264" t="s">
        <v>633</v>
      </c>
      <c r="D253" s="264" t="s">
        <v>186</v>
      </c>
      <c r="E253" s="265" t="s">
        <v>634</v>
      </c>
      <c r="F253" s="266" t="s">
        <v>635</v>
      </c>
      <c r="G253" s="267" t="s">
        <v>189</v>
      </c>
      <c r="H253" s="268">
        <v>706.46199999999999</v>
      </c>
      <c r="I253" s="269"/>
      <c r="J253" s="270">
        <f>ROUND(I253*H253,2)</f>
        <v>0</v>
      </c>
      <c r="K253" s="271"/>
      <c r="L253" s="44"/>
      <c r="M253" s="272" t="s">
        <v>1</v>
      </c>
      <c r="N253" s="273" t="s">
        <v>46</v>
      </c>
      <c r="O253" s="100"/>
      <c r="P253" s="274">
        <f>O253*H253</f>
        <v>0</v>
      </c>
      <c r="Q253" s="274">
        <v>0</v>
      </c>
      <c r="R253" s="274">
        <f>Q253*H253</f>
        <v>0</v>
      </c>
      <c r="S253" s="274">
        <v>0.00029999999999999997</v>
      </c>
      <c r="T253" s="275">
        <f>S253*H253</f>
        <v>0.21193859999999998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76" t="s">
        <v>273</v>
      </c>
      <c r="AT253" s="276" t="s">
        <v>186</v>
      </c>
      <c r="AU253" s="276" t="s">
        <v>92</v>
      </c>
      <c r="AY253" s="18" t="s">
        <v>183</v>
      </c>
      <c r="BE253" s="161">
        <f>IF(N253="základná",J253,0)</f>
        <v>0</v>
      </c>
      <c r="BF253" s="161">
        <f>IF(N253="znížená",J253,0)</f>
        <v>0</v>
      </c>
      <c r="BG253" s="161">
        <f>IF(N253="zákl. prenesená",J253,0)</f>
        <v>0</v>
      </c>
      <c r="BH253" s="161">
        <f>IF(N253="zníž. prenesená",J253,0)</f>
        <v>0</v>
      </c>
      <c r="BI253" s="161">
        <f>IF(N253="nulová",J253,0)</f>
        <v>0</v>
      </c>
      <c r="BJ253" s="18" t="s">
        <v>92</v>
      </c>
      <c r="BK253" s="161">
        <f>ROUND(I253*H253,2)</f>
        <v>0</v>
      </c>
      <c r="BL253" s="18" t="s">
        <v>273</v>
      </c>
      <c r="BM253" s="276" t="s">
        <v>636</v>
      </c>
    </row>
    <row r="254" s="13" customFormat="1">
      <c r="A254" s="13"/>
      <c r="B254" s="281"/>
      <c r="C254" s="282"/>
      <c r="D254" s="277" t="s">
        <v>194</v>
      </c>
      <c r="E254" s="283" t="s">
        <v>1</v>
      </c>
      <c r="F254" s="284" t="s">
        <v>637</v>
      </c>
      <c r="G254" s="282"/>
      <c r="H254" s="285">
        <v>706.46199999999999</v>
      </c>
      <c r="I254" s="286"/>
      <c r="J254" s="282"/>
      <c r="K254" s="282"/>
      <c r="L254" s="287"/>
      <c r="M254" s="288"/>
      <c r="N254" s="289"/>
      <c r="O254" s="289"/>
      <c r="P254" s="289"/>
      <c r="Q254" s="289"/>
      <c r="R254" s="289"/>
      <c r="S254" s="289"/>
      <c r="T254" s="29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91" t="s">
        <v>194</v>
      </c>
      <c r="AU254" s="291" t="s">
        <v>92</v>
      </c>
      <c r="AV254" s="13" t="s">
        <v>92</v>
      </c>
      <c r="AW254" s="13" t="s">
        <v>33</v>
      </c>
      <c r="AX254" s="13" t="s">
        <v>87</v>
      </c>
      <c r="AY254" s="291" t="s">
        <v>183</v>
      </c>
    </row>
    <row r="255" s="2" customFormat="1" ht="24.15" customHeight="1">
      <c r="A255" s="41"/>
      <c r="B255" s="42"/>
      <c r="C255" s="264" t="s">
        <v>638</v>
      </c>
      <c r="D255" s="264" t="s">
        <v>186</v>
      </c>
      <c r="E255" s="265" t="s">
        <v>639</v>
      </c>
      <c r="F255" s="266" t="s">
        <v>640</v>
      </c>
      <c r="G255" s="267" t="s">
        <v>189</v>
      </c>
      <c r="H255" s="268">
        <v>1002.361</v>
      </c>
      <c r="I255" s="269"/>
      <c r="J255" s="270">
        <f>ROUND(I255*H255,2)</f>
        <v>0</v>
      </c>
      <c r="K255" s="271"/>
      <c r="L255" s="44"/>
      <c r="M255" s="272" t="s">
        <v>1</v>
      </c>
      <c r="N255" s="273" t="s">
        <v>46</v>
      </c>
      <c r="O255" s="100"/>
      <c r="P255" s="274">
        <f>O255*H255</f>
        <v>0</v>
      </c>
      <c r="Q255" s="274">
        <v>0.00017000000000000001</v>
      </c>
      <c r="R255" s="274">
        <f>Q255*H255</f>
        <v>0.17040137000000002</v>
      </c>
      <c r="S255" s="274">
        <v>0</v>
      </c>
      <c r="T255" s="275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76" t="s">
        <v>273</v>
      </c>
      <c r="AT255" s="276" t="s">
        <v>186</v>
      </c>
      <c r="AU255" s="276" t="s">
        <v>92</v>
      </c>
      <c r="AY255" s="18" t="s">
        <v>183</v>
      </c>
      <c r="BE255" s="161">
        <f>IF(N255="základná",J255,0)</f>
        <v>0</v>
      </c>
      <c r="BF255" s="161">
        <f>IF(N255="znížená",J255,0)</f>
        <v>0</v>
      </c>
      <c r="BG255" s="161">
        <f>IF(N255="zákl. prenesená",J255,0)</f>
        <v>0</v>
      </c>
      <c r="BH255" s="161">
        <f>IF(N255="zníž. prenesená",J255,0)</f>
        <v>0</v>
      </c>
      <c r="BI255" s="161">
        <f>IF(N255="nulová",J255,0)</f>
        <v>0</v>
      </c>
      <c r="BJ255" s="18" t="s">
        <v>92</v>
      </c>
      <c r="BK255" s="161">
        <f>ROUND(I255*H255,2)</f>
        <v>0</v>
      </c>
      <c r="BL255" s="18" t="s">
        <v>273</v>
      </c>
      <c r="BM255" s="276" t="s">
        <v>641</v>
      </c>
    </row>
    <row r="256" s="2" customFormat="1" ht="37.8" customHeight="1">
      <c r="A256" s="41"/>
      <c r="B256" s="42"/>
      <c r="C256" s="264" t="s">
        <v>642</v>
      </c>
      <c r="D256" s="264" t="s">
        <v>186</v>
      </c>
      <c r="E256" s="265" t="s">
        <v>643</v>
      </c>
      <c r="F256" s="266" t="s">
        <v>644</v>
      </c>
      <c r="G256" s="267" t="s">
        <v>189</v>
      </c>
      <c r="H256" s="268">
        <v>1002.361</v>
      </c>
      <c r="I256" s="269"/>
      <c r="J256" s="270">
        <f>ROUND(I256*H256,2)</f>
        <v>0</v>
      </c>
      <c r="K256" s="271"/>
      <c r="L256" s="44"/>
      <c r="M256" s="272" t="s">
        <v>1</v>
      </c>
      <c r="N256" s="273" t="s">
        <v>46</v>
      </c>
      <c r="O256" s="100"/>
      <c r="P256" s="274">
        <f>O256*H256</f>
        <v>0</v>
      </c>
      <c r="Q256" s="274">
        <v>0.00027</v>
      </c>
      <c r="R256" s="274">
        <f>Q256*H256</f>
        <v>0.27063746999999999</v>
      </c>
      <c r="S256" s="274">
        <v>0</v>
      </c>
      <c r="T256" s="275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76" t="s">
        <v>273</v>
      </c>
      <c r="AT256" s="276" t="s">
        <v>186</v>
      </c>
      <c r="AU256" s="276" t="s">
        <v>92</v>
      </c>
      <c r="AY256" s="18" t="s">
        <v>183</v>
      </c>
      <c r="BE256" s="161">
        <f>IF(N256="základná",J256,0)</f>
        <v>0</v>
      </c>
      <c r="BF256" s="161">
        <f>IF(N256="znížená",J256,0)</f>
        <v>0</v>
      </c>
      <c r="BG256" s="161">
        <f>IF(N256="zákl. prenesená",J256,0)</f>
        <v>0</v>
      </c>
      <c r="BH256" s="161">
        <f>IF(N256="zníž. prenesená",J256,0)</f>
        <v>0</v>
      </c>
      <c r="BI256" s="161">
        <f>IF(N256="nulová",J256,0)</f>
        <v>0</v>
      </c>
      <c r="BJ256" s="18" t="s">
        <v>92</v>
      </c>
      <c r="BK256" s="161">
        <f>ROUND(I256*H256,2)</f>
        <v>0</v>
      </c>
      <c r="BL256" s="18" t="s">
        <v>273</v>
      </c>
      <c r="BM256" s="276" t="s">
        <v>645</v>
      </c>
    </row>
    <row r="257" s="13" customFormat="1">
      <c r="A257" s="13"/>
      <c r="B257" s="281"/>
      <c r="C257" s="282"/>
      <c r="D257" s="277" t="s">
        <v>194</v>
      </c>
      <c r="E257" s="283" t="s">
        <v>1</v>
      </c>
      <c r="F257" s="284" t="s">
        <v>646</v>
      </c>
      <c r="G257" s="282"/>
      <c r="H257" s="285">
        <v>890.55100000000004</v>
      </c>
      <c r="I257" s="286"/>
      <c r="J257" s="282"/>
      <c r="K257" s="282"/>
      <c r="L257" s="287"/>
      <c r="M257" s="288"/>
      <c r="N257" s="289"/>
      <c r="O257" s="289"/>
      <c r="P257" s="289"/>
      <c r="Q257" s="289"/>
      <c r="R257" s="289"/>
      <c r="S257" s="289"/>
      <c r="T257" s="29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91" t="s">
        <v>194</v>
      </c>
      <c r="AU257" s="291" t="s">
        <v>92</v>
      </c>
      <c r="AV257" s="13" t="s">
        <v>92</v>
      </c>
      <c r="AW257" s="13" t="s">
        <v>33</v>
      </c>
      <c r="AX257" s="13" t="s">
        <v>80</v>
      </c>
      <c r="AY257" s="291" t="s">
        <v>183</v>
      </c>
    </row>
    <row r="258" s="13" customFormat="1">
      <c r="A258" s="13"/>
      <c r="B258" s="281"/>
      <c r="C258" s="282"/>
      <c r="D258" s="277" t="s">
        <v>194</v>
      </c>
      <c r="E258" s="283" t="s">
        <v>1</v>
      </c>
      <c r="F258" s="284" t="s">
        <v>647</v>
      </c>
      <c r="G258" s="282"/>
      <c r="H258" s="285">
        <v>111.81</v>
      </c>
      <c r="I258" s="286"/>
      <c r="J258" s="282"/>
      <c r="K258" s="282"/>
      <c r="L258" s="287"/>
      <c r="M258" s="288"/>
      <c r="N258" s="289"/>
      <c r="O258" s="289"/>
      <c r="P258" s="289"/>
      <c r="Q258" s="289"/>
      <c r="R258" s="289"/>
      <c r="S258" s="289"/>
      <c r="T258" s="29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91" t="s">
        <v>194</v>
      </c>
      <c r="AU258" s="291" t="s">
        <v>92</v>
      </c>
      <c r="AV258" s="13" t="s">
        <v>92</v>
      </c>
      <c r="AW258" s="13" t="s">
        <v>33</v>
      </c>
      <c r="AX258" s="13" t="s">
        <v>80</v>
      </c>
      <c r="AY258" s="291" t="s">
        <v>183</v>
      </c>
    </row>
    <row r="259" s="14" customFormat="1">
      <c r="A259" s="14"/>
      <c r="B259" s="292"/>
      <c r="C259" s="293"/>
      <c r="D259" s="277" t="s">
        <v>194</v>
      </c>
      <c r="E259" s="294" t="s">
        <v>1</v>
      </c>
      <c r="F259" s="295" t="s">
        <v>208</v>
      </c>
      <c r="G259" s="293"/>
      <c r="H259" s="296">
        <v>1002.361</v>
      </c>
      <c r="I259" s="297"/>
      <c r="J259" s="293"/>
      <c r="K259" s="293"/>
      <c r="L259" s="298"/>
      <c r="M259" s="299"/>
      <c r="N259" s="300"/>
      <c r="O259" s="300"/>
      <c r="P259" s="300"/>
      <c r="Q259" s="300"/>
      <c r="R259" s="300"/>
      <c r="S259" s="300"/>
      <c r="T259" s="30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302" t="s">
        <v>194</v>
      </c>
      <c r="AU259" s="302" t="s">
        <v>92</v>
      </c>
      <c r="AV259" s="14" t="s">
        <v>190</v>
      </c>
      <c r="AW259" s="14" t="s">
        <v>33</v>
      </c>
      <c r="AX259" s="14" t="s">
        <v>87</v>
      </c>
      <c r="AY259" s="302" t="s">
        <v>183</v>
      </c>
    </row>
    <row r="260" s="12" customFormat="1" ht="25.92" customHeight="1">
      <c r="A260" s="12"/>
      <c r="B260" s="249"/>
      <c r="C260" s="250"/>
      <c r="D260" s="251" t="s">
        <v>79</v>
      </c>
      <c r="E260" s="252" t="s">
        <v>417</v>
      </c>
      <c r="F260" s="252" t="s">
        <v>418</v>
      </c>
      <c r="G260" s="250"/>
      <c r="H260" s="250"/>
      <c r="I260" s="253"/>
      <c r="J260" s="228">
        <f>BK260</f>
        <v>0</v>
      </c>
      <c r="K260" s="250"/>
      <c r="L260" s="254"/>
      <c r="M260" s="255"/>
      <c r="N260" s="256"/>
      <c r="O260" s="256"/>
      <c r="P260" s="257">
        <f>SUM(P261:P263)</f>
        <v>0</v>
      </c>
      <c r="Q260" s="256"/>
      <c r="R260" s="257">
        <f>SUM(R261:R263)</f>
        <v>0</v>
      </c>
      <c r="S260" s="256"/>
      <c r="T260" s="258">
        <f>SUM(T261:T263)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59" t="s">
        <v>190</v>
      </c>
      <c r="AT260" s="260" t="s">
        <v>79</v>
      </c>
      <c r="AU260" s="260" t="s">
        <v>80</v>
      </c>
      <c r="AY260" s="259" t="s">
        <v>183</v>
      </c>
      <c r="BK260" s="261">
        <f>SUM(BK261:BK263)</f>
        <v>0</v>
      </c>
    </row>
    <row r="261" s="2" customFormat="1" ht="37.8" customHeight="1">
      <c r="A261" s="41"/>
      <c r="B261" s="42"/>
      <c r="C261" s="264" t="s">
        <v>648</v>
      </c>
      <c r="D261" s="264" t="s">
        <v>186</v>
      </c>
      <c r="E261" s="265" t="s">
        <v>649</v>
      </c>
      <c r="F261" s="266" t="s">
        <v>650</v>
      </c>
      <c r="G261" s="267" t="s">
        <v>422</v>
      </c>
      <c r="H261" s="268">
        <v>75.25</v>
      </c>
      <c r="I261" s="269"/>
      <c r="J261" s="270">
        <f>ROUND(I261*H261,2)</f>
        <v>0</v>
      </c>
      <c r="K261" s="271"/>
      <c r="L261" s="44"/>
      <c r="M261" s="272" t="s">
        <v>1</v>
      </c>
      <c r="N261" s="273" t="s">
        <v>46</v>
      </c>
      <c r="O261" s="100"/>
      <c r="P261" s="274">
        <f>O261*H261</f>
        <v>0</v>
      </c>
      <c r="Q261" s="274">
        <v>0</v>
      </c>
      <c r="R261" s="274">
        <f>Q261*H261</f>
        <v>0</v>
      </c>
      <c r="S261" s="274">
        <v>0</v>
      </c>
      <c r="T261" s="275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76" t="s">
        <v>423</v>
      </c>
      <c r="AT261" s="276" t="s">
        <v>186</v>
      </c>
      <c r="AU261" s="276" t="s">
        <v>87</v>
      </c>
      <c r="AY261" s="18" t="s">
        <v>183</v>
      </c>
      <c r="BE261" s="161">
        <f>IF(N261="základná",J261,0)</f>
        <v>0</v>
      </c>
      <c r="BF261" s="161">
        <f>IF(N261="znížená",J261,0)</f>
        <v>0</v>
      </c>
      <c r="BG261" s="161">
        <f>IF(N261="zákl. prenesená",J261,0)</f>
        <v>0</v>
      </c>
      <c r="BH261" s="161">
        <f>IF(N261="zníž. prenesená",J261,0)</f>
        <v>0</v>
      </c>
      <c r="BI261" s="161">
        <f>IF(N261="nulová",J261,0)</f>
        <v>0</v>
      </c>
      <c r="BJ261" s="18" t="s">
        <v>92</v>
      </c>
      <c r="BK261" s="161">
        <f>ROUND(I261*H261,2)</f>
        <v>0</v>
      </c>
      <c r="BL261" s="18" t="s">
        <v>423</v>
      </c>
      <c r="BM261" s="276" t="s">
        <v>651</v>
      </c>
    </row>
    <row r="262" s="13" customFormat="1">
      <c r="A262" s="13"/>
      <c r="B262" s="281"/>
      <c r="C262" s="282"/>
      <c r="D262" s="277" t="s">
        <v>194</v>
      </c>
      <c r="E262" s="282"/>
      <c r="F262" s="284" t="s">
        <v>652</v>
      </c>
      <c r="G262" s="282"/>
      <c r="H262" s="285">
        <v>75.25</v>
      </c>
      <c r="I262" s="286"/>
      <c r="J262" s="282"/>
      <c r="K262" s="282"/>
      <c r="L262" s="287"/>
      <c r="M262" s="288"/>
      <c r="N262" s="289"/>
      <c r="O262" s="289"/>
      <c r="P262" s="289"/>
      <c r="Q262" s="289"/>
      <c r="R262" s="289"/>
      <c r="S262" s="289"/>
      <c r="T262" s="29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91" t="s">
        <v>194</v>
      </c>
      <c r="AU262" s="291" t="s">
        <v>87</v>
      </c>
      <c r="AV262" s="13" t="s">
        <v>92</v>
      </c>
      <c r="AW262" s="13" t="s">
        <v>4</v>
      </c>
      <c r="AX262" s="13" t="s">
        <v>87</v>
      </c>
      <c r="AY262" s="291" t="s">
        <v>183</v>
      </c>
    </row>
    <row r="263" s="2" customFormat="1" ht="24.15" customHeight="1">
      <c r="A263" s="41"/>
      <c r="B263" s="42"/>
      <c r="C263" s="316" t="s">
        <v>653</v>
      </c>
      <c r="D263" s="316" t="s">
        <v>511</v>
      </c>
      <c r="E263" s="317" t="s">
        <v>654</v>
      </c>
      <c r="F263" s="318" t="s">
        <v>655</v>
      </c>
      <c r="G263" s="319" t="s">
        <v>656</v>
      </c>
      <c r="H263" s="320">
        <v>1</v>
      </c>
      <c r="I263" s="321"/>
      <c r="J263" s="322">
        <f>ROUND(I263*H263,2)</f>
        <v>0</v>
      </c>
      <c r="K263" s="323"/>
      <c r="L263" s="324"/>
      <c r="M263" s="325" t="s">
        <v>1</v>
      </c>
      <c r="N263" s="326" t="s">
        <v>46</v>
      </c>
      <c r="O263" s="100"/>
      <c r="P263" s="274">
        <f>O263*H263</f>
        <v>0</v>
      </c>
      <c r="Q263" s="274">
        <v>0</v>
      </c>
      <c r="R263" s="274">
        <f>Q263*H263</f>
        <v>0</v>
      </c>
      <c r="S263" s="274">
        <v>0</v>
      </c>
      <c r="T263" s="275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76" t="s">
        <v>423</v>
      </c>
      <c r="AT263" s="276" t="s">
        <v>511</v>
      </c>
      <c r="AU263" s="276" t="s">
        <v>87</v>
      </c>
      <c r="AY263" s="18" t="s">
        <v>183</v>
      </c>
      <c r="BE263" s="161">
        <f>IF(N263="základná",J263,0)</f>
        <v>0</v>
      </c>
      <c r="BF263" s="161">
        <f>IF(N263="znížená",J263,0)</f>
        <v>0</v>
      </c>
      <c r="BG263" s="161">
        <f>IF(N263="zákl. prenesená",J263,0)</f>
        <v>0</v>
      </c>
      <c r="BH263" s="161">
        <f>IF(N263="zníž. prenesená",J263,0)</f>
        <v>0</v>
      </c>
      <c r="BI263" s="161">
        <f>IF(N263="nulová",J263,0)</f>
        <v>0</v>
      </c>
      <c r="BJ263" s="18" t="s">
        <v>92</v>
      </c>
      <c r="BK263" s="161">
        <f>ROUND(I263*H263,2)</f>
        <v>0</v>
      </c>
      <c r="BL263" s="18" t="s">
        <v>423</v>
      </c>
      <c r="BM263" s="276" t="s">
        <v>657</v>
      </c>
    </row>
    <row r="264" s="12" customFormat="1" ht="25.92" customHeight="1">
      <c r="A264" s="12"/>
      <c r="B264" s="249"/>
      <c r="C264" s="250"/>
      <c r="D264" s="251" t="s">
        <v>79</v>
      </c>
      <c r="E264" s="252" t="s">
        <v>162</v>
      </c>
      <c r="F264" s="252" t="s">
        <v>426</v>
      </c>
      <c r="G264" s="250"/>
      <c r="H264" s="250"/>
      <c r="I264" s="253"/>
      <c r="J264" s="228">
        <f>BK264</f>
        <v>0</v>
      </c>
      <c r="K264" s="250"/>
      <c r="L264" s="254"/>
      <c r="M264" s="255"/>
      <c r="N264" s="256"/>
      <c r="O264" s="256"/>
      <c r="P264" s="257">
        <f>P265</f>
        <v>0</v>
      </c>
      <c r="Q264" s="256"/>
      <c r="R264" s="257">
        <f>R265</f>
        <v>0</v>
      </c>
      <c r="S264" s="256"/>
      <c r="T264" s="258">
        <f>T265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59" t="s">
        <v>212</v>
      </c>
      <c r="AT264" s="260" t="s">
        <v>79</v>
      </c>
      <c r="AU264" s="260" t="s">
        <v>80</v>
      </c>
      <c r="AY264" s="259" t="s">
        <v>183</v>
      </c>
      <c r="BK264" s="261">
        <f>BK265</f>
        <v>0</v>
      </c>
    </row>
    <row r="265" s="2" customFormat="1" ht="24.15" customHeight="1">
      <c r="A265" s="41"/>
      <c r="B265" s="42"/>
      <c r="C265" s="264" t="s">
        <v>658</v>
      </c>
      <c r="D265" s="264" t="s">
        <v>186</v>
      </c>
      <c r="E265" s="265" t="s">
        <v>428</v>
      </c>
      <c r="F265" s="266" t="s">
        <v>429</v>
      </c>
      <c r="G265" s="267" t="s">
        <v>430</v>
      </c>
      <c r="H265" s="303"/>
      <c r="I265" s="269"/>
      <c r="J265" s="270">
        <f>ROUND(I265*H265,2)</f>
        <v>0</v>
      </c>
      <c r="K265" s="271"/>
      <c r="L265" s="44"/>
      <c r="M265" s="272" t="s">
        <v>1</v>
      </c>
      <c r="N265" s="273" t="s">
        <v>46</v>
      </c>
      <c r="O265" s="100"/>
      <c r="P265" s="274">
        <f>O265*H265</f>
        <v>0</v>
      </c>
      <c r="Q265" s="274">
        <v>0</v>
      </c>
      <c r="R265" s="274">
        <f>Q265*H265</f>
        <v>0</v>
      </c>
      <c r="S265" s="274">
        <v>0</v>
      </c>
      <c r="T265" s="275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76" t="s">
        <v>431</v>
      </c>
      <c r="AT265" s="276" t="s">
        <v>186</v>
      </c>
      <c r="AU265" s="276" t="s">
        <v>87</v>
      </c>
      <c r="AY265" s="18" t="s">
        <v>183</v>
      </c>
      <c r="BE265" s="161">
        <f>IF(N265="základná",J265,0)</f>
        <v>0</v>
      </c>
      <c r="BF265" s="161">
        <f>IF(N265="znížená",J265,0)</f>
        <v>0</v>
      </c>
      <c r="BG265" s="161">
        <f>IF(N265="zákl. prenesená",J265,0)</f>
        <v>0</v>
      </c>
      <c r="BH265" s="161">
        <f>IF(N265="zníž. prenesená",J265,0)</f>
        <v>0</v>
      </c>
      <c r="BI265" s="161">
        <f>IF(N265="nulová",J265,0)</f>
        <v>0</v>
      </c>
      <c r="BJ265" s="18" t="s">
        <v>92</v>
      </c>
      <c r="BK265" s="161">
        <f>ROUND(I265*H265,2)</f>
        <v>0</v>
      </c>
      <c r="BL265" s="18" t="s">
        <v>431</v>
      </c>
      <c r="BM265" s="276" t="s">
        <v>659</v>
      </c>
    </row>
    <row r="266" s="2" customFormat="1" ht="49.92" customHeight="1">
      <c r="A266" s="41"/>
      <c r="B266" s="42"/>
      <c r="C266" s="43"/>
      <c r="D266" s="43"/>
      <c r="E266" s="252" t="s">
        <v>433</v>
      </c>
      <c r="F266" s="252" t="s">
        <v>434</v>
      </c>
      <c r="G266" s="43"/>
      <c r="H266" s="43"/>
      <c r="I266" s="43"/>
      <c r="J266" s="228">
        <f>BK266</f>
        <v>0</v>
      </c>
      <c r="K266" s="43"/>
      <c r="L266" s="44"/>
      <c r="M266" s="279"/>
      <c r="N266" s="280"/>
      <c r="O266" s="100"/>
      <c r="P266" s="100"/>
      <c r="Q266" s="100"/>
      <c r="R266" s="100"/>
      <c r="S266" s="100"/>
      <c r="T266" s="101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18" t="s">
        <v>79</v>
      </c>
      <c r="AU266" s="18" t="s">
        <v>80</v>
      </c>
      <c r="AY266" s="18" t="s">
        <v>435</v>
      </c>
      <c r="BK266" s="161">
        <f>SUM(BK267:BK276)</f>
        <v>0</v>
      </c>
    </row>
    <row r="267" s="2" customFormat="1" ht="16.32" customHeight="1">
      <c r="A267" s="41"/>
      <c r="B267" s="42"/>
      <c r="C267" s="304" t="s">
        <v>1</v>
      </c>
      <c r="D267" s="304" t="s">
        <v>186</v>
      </c>
      <c r="E267" s="305" t="s">
        <v>1</v>
      </c>
      <c r="F267" s="306" t="s">
        <v>1</v>
      </c>
      <c r="G267" s="307" t="s">
        <v>1</v>
      </c>
      <c r="H267" s="308"/>
      <c r="I267" s="309"/>
      <c r="J267" s="310">
        <f>BK267</f>
        <v>0</v>
      </c>
      <c r="K267" s="271"/>
      <c r="L267" s="44"/>
      <c r="M267" s="311" t="s">
        <v>1</v>
      </c>
      <c r="N267" s="312" t="s">
        <v>46</v>
      </c>
      <c r="O267" s="100"/>
      <c r="P267" s="100"/>
      <c r="Q267" s="100"/>
      <c r="R267" s="100"/>
      <c r="S267" s="100"/>
      <c r="T267" s="101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18" t="s">
        <v>435</v>
      </c>
      <c r="AU267" s="18" t="s">
        <v>87</v>
      </c>
      <c r="AY267" s="18" t="s">
        <v>435</v>
      </c>
      <c r="BE267" s="161">
        <f>IF(N267="základná",J267,0)</f>
        <v>0</v>
      </c>
      <c r="BF267" s="161">
        <f>IF(N267="znížená",J267,0)</f>
        <v>0</v>
      </c>
      <c r="BG267" s="161">
        <f>IF(N267="zákl. prenesená",J267,0)</f>
        <v>0</v>
      </c>
      <c r="BH267" s="161">
        <f>IF(N267="zníž. prenesená",J267,0)</f>
        <v>0</v>
      </c>
      <c r="BI267" s="161">
        <f>IF(N267="nulová",J267,0)</f>
        <v>0</v>
      </c>
      <c r="BJ267" s="18" t="s">
        <v>92</v>
      </c>
      <c r="BK267" s="161">
        <f>I267*H267</f>
        <v>0</v>
      </c>
    </row>
    <row r="268" s="2" customFormat="1" ht="16.32" customHeight="1">
      <c r="A268" s="41"/>
      <c r="B268" s="42"/>
      <c r="C268" s="304" t="s">
        <v>1</v>
      </c>
      <c r="D268" s="304" t="s">
        <v>186</v>
      </c>
      <c r="E268" s="305" t="s">
        <v>1</v>
      </c>
      <c r="F268" s="306" t="s">
        <v>1</v>
      </c>
      <c r="G268" s="307" t="s">
        <v>1</v>
      </c>
      <c r="H268" s="308"/>
      <c r="I268" s="309"/>
      <c r="J268" s="310">
        <f>BK268</f>
        <v>0</v>
      </c>
      <c r="K268" s="271"/>
      <c r="L268" s="44"/>
      <c r="M268" s="311" t="s">
        <v>1</v>
      </c>
      <c r="N268" s="312" t="s">
        <v>46</v>
      </c>
      <c r="O268" s="100"/>
      <c r="P268" s="100"/>
      <c r="Q268" s="100"/>
      <c r="R268" s="100"/>
      <c r="S268" s="100"/>
      <c r="T268" s="101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18" t="s">
        <v>435</v>
      </c>
      <c r="AU268" s="18" t="s">
        <v>87</v>
      </c>
      <c r="AY268" s="18" t="s">
        <v>435</v>
      </c>
      <c r="BE268" s="161">
        <f>IF(N268="základná",J268,0)</f>
        <v>0</v>
      </c>
      <c r="BF268" s="161">
        <f>IF(N268="znížená",J268,0)</f>
        <v>0</v>
      </c>
      <c r="BG268" s="161">
        <f>IF(N268="zákl. prenesená",J268,0)</f>
        <v>0</v>
      </c>
      <c r="BH268" s="161">
        <f>IF(N268="zníž. prenesená",J268,0)</f>
        <v>0</v>
      </c>
      <c r="BI268" s="161">
        <f>IF(N268="nulová",J268,0)</f>
        <v>0</v>
      </c>
      <c r="BJ268" s="18" t="s">
        <v>92</v>
      </c>
      <c r="BK268" s="161">
        <f>I268*H268</f>
        <v>0</v>
      </c>
    </row>
    <row r="269" s="2" customFormat="1" ht="16.32" customHeight="1">
      <c r="A269" s="41"/>
      <c r="B269" s="42"/>
      <c r="C269" s="304" t="s">
        <v>1</v>
      </c>
      <c r="D269" s="304" t="s">
        <v>186</v>
      </c>
      <c r="E269" s="305" t="s">
        <v>1</v>
      </c>
      <c r="F269" s="306" t="s">
        <v>1</v>
      </c>
      <c r="G269" s="307" t="s">
        <v>1</v>
      </c>
      <c r="H269" s="308"/>
      <c r="I269" s="309"/>
      <c r="J269" s="310">
        <f>BK269</f>
        <v>0</v>
      </c>
      <c r="K269" s="271"/>
      <c r="L269" s="44"/>
      <c r="M269" s="311" t="s">
        <v>1</v>
      </c>
      <c r="N269" s="312" t="s">
        <v>46</v>
      </c>
      <c r="O269" s="100"/>
      <c r="P269" s="100"/>
      <c r="Q269" s="100"/>
      <c r="R269" s="100"/>
      <c r="S269" s="100"/>
      <c r="T269" s="101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18" t="s">
        <v>435</v>
      </c>
      <c r="AU269" s="18" t="s">
        <v>87</v>
      </c>
      <c r="AY269" s="18" t="s">
        <v>435</v>
      </c>
      <c r="BE269" s="161">
        <f>IF(N269="základná",J269,0)</f>
        <v>0</v>
      </c>
      <c r="BF269" s="161">
        <f>IF(N269="znížená",J269,0)</f>
        <v>0</v>
      </c>
      <c r="BG269" s="161">
        <f>IF(N269="zákl. prenesená",J269,0)</f>
        <v>0</v>
      </c>
      <c r="BH269" s="161">
        <f>IF(N269="zníž. prenesená",J269,0)</f>
        <v>0</v>
      </c>
      <c r="BI269" s="161">
        <f>IF(N269="nulová",J269,0)</f>
        <v>0</v>
      </c>
      <c r="BJ269" s="18" t="s">
        <v>92</v>
      </c>
      <c r="BK269" s="161">
        <f>I269*H269</f>
        <v>0</v>
      </c>
    </row>
    <row r="270" s="2" customFormat="1" ht="16.32" customHeight="1">
      <c r="A270" s="41"/>
      <c r="B270" s="42"/>
      <c r="C270" s="304" t="s">
        <v>1</v>
      </c>
      <c r="D270" s="304" t="s">
        <v>186</v>
      </c>
      <c r="E270" s="305" t="s">
        <v>1</v>
      </c>
      <c r="F270" s="306" t="s">
        <v>1</v>
      </c>
      <c r="G270" s="307" t="s">
        <v>1</v>
      </c>
      <c r="H270" s="308"/>
      <c r="I270" s="309"/>
      <c r="J270" s="310">
        <f>BK270</f>
        <v>0</v>
      </c>
      <c r="K270" s="271"/>
      <c r="L270" s="44"/>
      <c r="M270" s="311" t="s">
        <v>1</v>
      </c>
      <c r="N270" s="312" t="s">
        <v>46</v>
      </c>
      <c r="O270" s="100"/>
      <c r="P270" s="100"/>
      <c r="Q270" s="100"/>
      <c r="R270" s="100"/>
      <c r="S270" s="100"/>
      <c r="T270" s="101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18" t="s">
        <v>435</v>
      </c>
      <c r="AU270" s="18" t="s">
        <v>87</v>
      </c>
      <c r="AY270" s="18" t="s">
        <v>435</v>
      </c>
      <c r="BE270" s="161">
        <f>IF(N270="základná",J270,0)</f>
        <v>0</v>
      </c>
      <c r="BF270" s="161">
        <f>IF(N270="znížená",J270,0)</f>
        <v>0</v>
      </c>
      <c r="BG270" s="161">
        <f>IF(N270="zákl. prenesená",J270,0)</f>
        <v>0</v>
      </c>
      <c r="BH270" s="161">
        <f>IF(N270="zníž. prenesená",J270,0)</f>
        <v>0</v>
      </c>
      <c r="BI270" s="161">
        <f>IF(N270="nulová",J270,0)</f>
        <v>0</v>
      </c>
      <c r="BJ270" s="18" t="s">
        <v>92</v>
      </c>
      <c r="BK270" s="161">
        <f>I270*H270</f>
        <v>0</v>
      </c>
    </row>
    <row r="271" s="2" customFormat="1" ht="16.32" customHeight="1">
      <c r="A271" s="41"/>
      <c r="B271" s="42"/>
      <c r="C271" s="304" t="s">
        <v>1</v>
      </c>
      <c r="D271" s="304" t="s">
        <v>186</v>
      </c>
      <c r="E271" s="305" t="s">
        <v>1</v>
      </c>
      <c r="F271" s="306" t="s">
        <v>1</v>
      </c>
      <c r="G271" s="307" t="s">
        <v>1</v>
      </c>
      <c r="H271" s="308"/>
      <c r="I271" s="309"/>
      <c r="J271" s="310">
        <f>BK271</f>
        <v>0</v>
      </c>
      <c r="K271" s="271"/>
      <c r="L271" s="44"/>
      <c r="M271" s="311" t="s">
        <v>1</v>
      </c>
      <c r="N271" s="312" t="s">
        <v>46</v>
      </c>
      <c r="O271" s="100"/>
      <c r="P271" s="100"/>
      <c r="Q271" s="100"/>
      <c r="R271" s="100"/>
      <c r="S271" s="100"/>
      <c r="T271" s="101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18" t="s">
        <v>435</v>
      </c>
      <c r="AU271" s="18" t="s">
        <v>87</v>
      </c>
      <c r="AY271" s="18" t="s">
        <v>435</v>
      </c>
      <c r="BE271" s="161">
        <f>IF(N271="základná",J271,0)</f>
        <v>0</v>
      </c>
      <c r="BF271" s="161">
        <f>IF(N271="znížená",J271,0)</f>
        <v>0</v>
      </c>
      <c r="BG271" s="161">
        <f>IF(N271="zákl. prenesená",J271,0)</f>
        <v>0</v>
      </c>
      <c r="BH271" s="161">
        <f>IF(N271="zníž. prenesená",J271,0)</f>
        <v>0</v>
      </c>
      <c r="BI271" s="161">
        <f>IF(N271="nulová",J271,0)</f>
        <v>0</v>
      </c>
      <c r="BJ271" s="18" t="s">
        <v>92</v>
      </c>
      <c r="BK271" s="161">
        <f>I271*H271</f>
        <v>0</v>
      </c>
    </row>
    <row r="272" s="2" customFormat="1" ht="16.32" customHeight="1">
      <c r="A272" s="41"/>
      <c r="B272" s="42"/>
      <c r="C272" s="304" t="s">
        <v>1</v>
      </c>
      <c r="D272" s="304" t="s">
        <v>186</v>
      </c>
      <c r="E272" s="305" t="s">
        <v>1</v>
      </c>
      <c r="F272" s="306" t="s">
        <v>1</v>
      </c>
      <c r="G272" s="307" t="s">
        <v>1</v>
      </c>
      <c r="H272" s="308"/>
      <c r="I272" s="309"/>
      <c r="J272" s="310">
        <f>BK272</f>
        <v>0</v>
      </c>
      <c r="K272" s="271"/>
      <c r="L272" s="44"/>
      <c r="M272" s="311" t="s">
        <v>1</v>
      </c>
      <c r="N272" s="312" t="s">
        <v>46</v>
      </c>
      <c r="O272" s="100"/>
      <c r="P272" s="100"/>
      <c r="Q272" s="100"/>
      <c r="R272" s="100"/>
      <c r="S272" s="100"/>
      <c r="T272" s="101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18" t="s">
        <v>435</v>
      </c>
      <c r="AU272" s="18" t="s">
        <v>87</v>
      </c>
      <c r="AY272" s="18" t="s">
        <v>435</v>
      </c>
      <c r="BE272" s="161">
        <f>IF(N272="základná",J272,0)</f>
        <v>0</v>
      </c>
      <c r="BF272" s="161">
        <f>IF(N272="znížená",J272,0)</f>
        <v>0</v>
      </c>
      <c r="BG272" s="161">
        <f>IF(N272="zákl. prenesená",J272,0)</f>
        <v>0</v>
      </c>
      <c r="BH272" s="161">
        <f>IF(N272="zníž. prenesená",J272,0)</f>
        <v>0</v>
      </c>
      <c r="BI272" s="161">
        <f>IF(N272="nulová",J272,0)</f>
        <v>0</v>
      </c>
      <c r="BJ272" s="18" t="s">
        <v>92</v>
      </c>
      <c r="BK272" s="161">
        <f>I272*H272</f>
        <v>0</v>
      </c>
    </row>
    <row r="273" s="2" customFormat="1" ht="16.32" customHeight="1">
      <c r="A273" s="41"/>
      <c r="B273" s="42"/>
      <c r="C273" s="304" t="s">
        <v>1</v>
      </c>
      <c r="D273" s="304" t="s">
        <v>186</v>
      </c>
      <c r="E273" s="305" t="s">
        <v>1</v>
      </c>
      <c r="F273" s="306" t="s">
        <v>1</v>
      </c>
      <c r="G273" s="307" t="s">
        <v>1</v>
      </c>
      <c r="H273" s="308"/>
      <c r="I273" s="309"/>
      <c r="J273" s="310">
        <f>BK273</f>
        <v>0</v>
      </c>
      <c r="K273" s="271"/>
      <c r="L273" s="44"/>
      <c r="M273" s="311" t="s">
        <v>1</v>
      </c>
      <c r="N273" s="312" t="s">
        <v>46</v>
      </c>
      <c r="O273" s="100"/>
      <c r="P273" s="100"/>
      <c r="Q273" s="100"/>
      <c r="R273" s="100"/>
      <c r="S273" s="100"/>
      <c r="T273" s="101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18" t="s">
        <v>435</v>
      </c>
      <c r="AU273" s="18" t="s">
        <v>87</v>
      </c>
      <c r="AY273" s="18" t="s">
        <v>435</v>
      </c>
      <c r="BE273" s="161">
        <f>IF(N273="základná",J273,0)</f>
        <v>0</v>
      </c>
      <c r="BF273" s="161">
        <f>IF(N273="znížená",J273,0)</f>
        <v>0</v>
      </c>
      <c r="BG273" s="161">
        <f>IF(N273="zákl. prenesená",J273,0)</f>
        <v>0</v>
      </c>
      <c r="BH273" s="161">
        <f>IF(N273="zníž. prenesená",J273,0)</f>
        <v>0</v>
      </c>
      <c r="BI273" s="161">
        <f>IF(N273="nulová",J273,0)</f>
        <v>0</v>
      </c>
      <c r="BJ273" s="18" t="s">
        <v>92</v>
      </c>
      <c r="BK273" s="161">
        <f>I273*H273</f>
        <v>0</v>
      </c>
    </row>
    <row r="274" s="2" customFormat="1" ht="16.32" customHeight="1">
      <c r="A274" s="41"/>
      <c r="B274" s="42"/>
      <c r="C274" s="304" t="s">
        <v>1</v>
      </c>
      <c r="D274" s="304" t="s">
        <v>186</v>
      </c>
      <c r="E274" s="305" t="s">
        <v>1</v>
      </c>
      <c r="F274" s="306" t="s">
        <v>1</v>
      </c>
      <c r="G274" s="307" t="s">
        <v>1</v>
      </c>
      <c r="H274" s="308"/>
      <c r="I274" s="309"/>
      <c r="J274" s="310">
        <f>BK274</f>
        <v>0</v>
      </c>
      <c r="K274" s="271"/>
      <c r="L274" s="44"/>
      <c r="M274" s="311" t="s">
        <v>1</v>
      </c>
      <c r="N274" s="312" t="s">
        <v>46</v>
      </c>
      <c r="O274" s="100"/>
      <c r="P274" s="100"/>
      <c r="Q274" s="100"/>
      <c r="R274" s="100"/>
      <c r="S274" s="100"/>
      <c r="T274" s="101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18" t="s">
        <v>435</v>
      </c>
      <c r="AU274" s="18" t="s">
        <v>87</v>
      </c>
      <c r="AY274" s="18" t="s">
        <v>435</v>
      </c>
      <c r="BE274" s="161">
        <f>IF(N274="základná",J274,0)</f>
        <v>0</v>
      </c>
      <c r="BF274" s="161">
        <f>IF(N274="znížená",J274,0)</f>
        <v>0</v>
      </c>
      <c r="BG274" s="161">
        <f>IF(N274="zákl. prenesená",J274,0)</f>
        <v>0</v>
      </c>
      <c r="BH274" s="161">
        <f>IF(N274="zníž. prenesená",J274,0)</f>
        <v>0</v>
      </c>
      <c r="BI274" s="161">
        <f>IF(N274="nulová",J274,0)</f>
        <v>0</v>
      </c>
      <c r="BJ274" s="18" t="s">
        <v>92</v>
      </c>
      <c r="BK274" s="161">
        <f>I274*H274</f>
        <v>0</v>
      </c>
    </row>
    <row r="275" s="2" customFormat="1" ht="16.32" customHeight="1">
      <c r="A275" s="41"/>
      <c r="B275" s="42"/>
      <c r="C275" s="304" t="s">
        <v>1</v>
      </c>
      <c r="D275" s="304" t="s">
        <v>186</v>
      </c>
      <c r="E275" s="305" t="s">
        <v>1</v>
      </c>
      <c r="F275" s="306" t="s">
        <v>1</v>
      </c>
      <c r="G275" s="307" t="s">
        <v>1</v>
      </c>
      <c r="H275" s="308"/>
      <c r="I275" s="309"/>
      <c r="J275" s="310">
        <f>BK275</f>
        <v>0</v>
      </c>
      <c r="K275" s="271"/>
      <c r="L275" s="44"/>
      <c r="M275" s="311" t="s">
        <v>1</v>
      </c>
      <c r="N275" s="312" t="s">
        <v>46</v>
      </c>
      <c r="O275" s="100"/>
      <c r="P275" s="100"/>
      <c r="Q275" s="100"/>
      <c r="R275" s="100"/>
      <c r="S275" s="100"/>
      <c r="T275" s="101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18" t="s">
        <v>435</v>
      </c>
      <c r="AU275" s="18" t="s">
        <v>87</v>
      </c>
      <c r="AY275" s="18" t="s">
        <v>435</v>
      </c>
      <c r="BE275" s="161">
        <f>IF(N275="základná",J275,0)</f>
        <v>0</v>
      </c>
      <c r="BF275" s="161">
        <f>IF(N275="znížená",J275,0)</f>
        <v>0</v>
      </c>
      <c r="BG275" s="161">
        <f>IF(N275="zákl. prenesená",J275,0)</f>
        <v>0</v>
      </c>
      <c r="BH275" s="161">
        <f>IF(N275="zníž. prenesená",J275,0)</f>
        <v>0</v>
      </c>
      <c r="BI275" s="161">
        <f>IF(N275="nulová",J275,0)</f>
        <v>0</v>
      </c>
      <c r="BJ275" s="18" t="s">
        <v>92</v>
      </c>
      <c r="BK275" s="161">
        <f>I275*H275</f>
        <v>0</v>
      </c>
    </row>
    <row r="276" s="2" customFormat="1" ht="16.32" customHeight="1">
      <c r="A276" s="41"/>
      <c r="B276" s="42"/>
      <c r="C276" s="304" t="s">
        <v>1</v>
      </c>
      <c r="D276" s="304" t="s">
        <v>186</v>
      </c>
      <c r="E276" s="305" t="s">
        <v>1</v>
      </c>
      <c r="F276" s="306" t="s">
        <v>1</v>
      </c>
      <c r="G276" s="307" t="s">
        <v>1</v>
      </c>
      <c r="H276" s="308"/>
      <c r="I276" s="309"/>
      <c r="J276" s="310">
        <f>BK276</f>
        <v>0</v>
      </c>
      <c r="K276" s="271"/>
      <c r="L276" s="44"/>
      <c r="M276" s="311" t="s">
        <v>1</v>
      </c>
      <c r="N276" s="312" t="s">
        <v>46</v>
      </c>
      <c r="O276" s="313"/>
      <c r="P276" s="313"/>
      <c r="Q276" s="313"/>
      <c r="R276" s="313"/>
      <c r="S276" s="313"/>
      <c r="T276" s="314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18" t="s">
        <v>435</v>
      </c>
      <c r="AU276" s="18" t="s">
        <v>87</v>
      </c>
      <c r="AY276" s="18" t="s">
        <v>435</v>
      </c>
      <c r="BE276" s="161">
        <f>IF(N276="základná",J276,0)</f>
        <v>0</v>
      </c>
      <c r="BF276" s="161">
        <f>IF(N276="znížená",J276,0)</f>
        <v>0</v>
      </c>
      <c r="BG276" s="161">
        <f>IF(N276="zákl. prenesená",J276,0)</f>
        <v>0</v>
      </c>
      <c r="BH276" s="161">
        <f>IF(N276="zníž. prenesená",J276,0)</f>
        <v>0</v>
      </c>
      <c r="BI276" s="161">
        <f>IF(N276="nulová",J276,0)</f>
        <v>0</v>
      </c>
      <c r="BJ276" s="18" t="s">
        <v>92</v>
      </c>
      <c r="BK276" s="161">
        <f>I276*H276</f>
        <v>0</v>
      </c>
    </row>
    <row r="277" s="2" customFormat="1" ht="6.96" customHeight="1">
      <c r="A277" s="41"/>
      <c r="B277" s="75"/>
      <c r="C277" s="76"/>
      <c r="D277" s="76"/>
      <c r="E277" s="76"/>
      <c r="F277" s="76"/>
      <c r="G277" s="76"/>
      <c r="H277" s="76"/>
      <c r="I277" s="76"/>
      <c r="J277" s="76"/>
      <c r="K277" s="76"/>
      <c r="L277" s="44"/>
      <c r="M277" s="41"/>
      <c r="O277" s="41"/>
      <c r="P277" s="41"/>
      <c r="Q277" s="41"/>
      <c r="R277" s="41"/>
      <c r="S277" s="41"/>
      <c r="T277" s="41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</row>
  </sheetData>
  <sheetProtection sheet="1" autoFilter="0" formatColumns="0" formatRows="0" objects="1" scenarios="1" spinCount="100000" saltValue="N6A7IlRryV6CZowR8anb5o3+wAcuHhTNg1yM1wddEzcMCksyOupAFM5ltMCYEiUqTNUdxScsWZh0O9AaEXUG5A==" hashValue="SC+jYgzNXFLDTCtLpEdZ1J47p9sLmsX4jIYJCesSUepd4FQzX7pda/JVUKj/8SRh41M2oTLWsEjL2mon8uc+hw==" algorithmName="SHA-512" password="C6F9"/>
  <autoFilter ref="C148:K276"/>
  <mergeCells count="20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D119:F119"/>
    <mergeCell ref="D120:F120"/>
    <mergeCell ref="D121:F121"/>
    <mergeCell ref="D122:F122"/>
    <mergeCell ref="D123:F123"/>
    <mergeCell ref="E135:H135"/>
    <mergeCell ref="E139:H139"/>
    <mergeCell ref="E137:H137"/>
    <mergeCell ref="E141:H141"/>
    <mergeCell ref="L2:V2"/>
  </mergeCells>
  <dataValidations count="2">
    <dataValidation type="list" allowBlank="1" showInputMessage="1" showErrorMessage="1" error="Povolené sú hodnoty K, M." sqref="D267:D277">
      <formula1>"K, M"</formula1>
    </dataValidation>
    <dataValidation type="list" allowBlank="1" showInputMessage="1" showErrorMessage="1" error="Povolené sú hodnoty základná, znížená, nulová." sqref="N267:N277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68"/>
      <c r="C3" s="169"/>
      <c r="D3" s="169"/>
      <c r="E3" s="169"/>
      <c r="F3" s="169"/>
      <c r="G3" s="169"/>
      <c r="H3" s="169"/>
      <c r="I3" s="169"/>
      <c r="J3" s="169"/>
      <c r="K3" s="169"/>
      <c r="L3" s="21"/>
      <c r="AT3" s="18" t="s">
        <v>80</v>
      </c>
    </row>
    <row r="4" s="1" customFormat="1" ht="24.96" customHeight="1">
      <c r="B4" s="21"/>
      <c r="D4" s="170" t="s">
        <v>135</v>
      </c>
      <c r="L4" s="21"/>
      <c r="M4" s="171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72" t="s">
        <v>15</v>
      </c>
      <c r="L6" s="21"/>
    </row>
    <row r="7" s="1" customFormat="1" ht="16.5" customHeight="1">
      <c r="B7" s="21"/>
      <c r="E7" s="173" t="str">
        <f>'Rekapitulácia stavby'!K6</f>
        <v>NÚRCH - modernizácia vybraných rehabilitačných priestorov</v>
      </c>
      <c r="F7" s="172"/>
      <c r="G7" s="172"/>
      <c r="H7" s="172"/>
      <c r="L7" s="21"/>
    </row>
    <row r="8">
      <c r="B8" s="21"/>
      <c r="D8" s="172" t="s">
        <v>136</v>
      </c>
      <c r="L8" s="21"/>
    </row>
    <row r="9" s="1" customFormat="1" ht="16.5" customHeight="1">
      <c r="B9" s="21"/>
      <c r="E9" s="173" t="s">
        <v>137</v>
      </c>
      <c r="F9" s="1"/>
      <c r="G9" s="1"/>
      <c r="H9" s="1"/>
      <c r="L9" s="21"/>
    </row>
    <row r="10" s="1" customFormat="1" ht="12" customHeight="1">
      <c r="B10" s="21"/>
      <c r="D10" s="172" t="s">
        <v>138</v>
      </c>
      <c r="L10" s="21"/>
    </row>
    <row r="11" s="2" customFormat="1" ht="16.5" customHeight="1">
      <c r="A11" s="41"/>
      <c r="B11" s="44"/>
      <c r="C11" s="41"/>
      <c r="D11" s="41"/>
      <c r="E11" s="174" t="s">
        <v>139</v>
      </c>
      <c r="F11" s="41"/>
      <c r="G11" s="41"/>
      <c r="H11" s="41"/>
      <c r="I11" s="41"/>
      <c r="J11" s="41"/>
      <c r="K11" s="41"/>
      <c r="L11" s="72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4"/>
      <c r="C12" s="41"/>
      <c r="D12" s="172" t="s">
        <v>140</v>
      </c>
      <c r="E12" s="41"/>
      <c r="F12" s="41"/>
      <c r="G12" s="41"/>
      <c r="H12" s="41"/>
      <c r="I12" s="41"/>
      <c r="J12" s="41"/>
      <c r="K12" s="41"/>
      <c r="L12" s="72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6.5" customHeight="1">
      <c r="A13" s="41"/>
      <c r="B13" s="44"/>
      <c r="C13" s="41"/>
      <c r="D13" s="41"/>
      <c r="E13" s="175" t="s">
        <v>660</v>
      </c>
      <c r="F13" s="41"/>
      <c r="G13" s="41"/>
      <c r="H13" s="41"/>
      <c r="I13" s="41"/>
      <c r="J13" s="41"/>
      <c r="K13" s="41"/>
      <c r="L13" s="72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>
      <c r="A14" s="41"/>
      <c r="B14" s="44"/>
      <c r="C14" s="41"/>
      <c r="D14" s="41"/>
      <c r="E14" s="41"/>
      <c r="F14" s="41"/>
      <c r="G14" s="41"/>
      <c r="H14" s="41"/>
      <c r="I14" s="41"/>
      <c r="J14" s="41"/>
      <c r="K14" s="41"/>
      <c r="L14" s="72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2" customHeight="1">
      <c r="A15" s="41"/>
      <c r="B15" s="44"/>
      <c r="C15" s="41"/>
      <c r="D15" s="172" t="s">
        <v>17</v>
      </c>
      <c r="E15" s="41"/>
      <c r="F15" s="150" t="s">
        <v>1</v>
      </c>
      <c r="G15" s="41"/>
      <c r="H15" s="41"/>
      <c r="I15" s="172" t="s">
        <v>18</v>
      </c>
      <c r="J15" s="150" t="s">
        <v>1</v>
      </c>
      <c r="K15" s="41"/>
      <c r="L15" s="72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4"/>
      <c r="C16" s="41"/>
      <c r="D16" s="172" t="s">
        <v>19</v>
      </c>
      <c r="E16" s="41"/>
      <c r="F16" s="150" t="s">
        <v>20</v>
      </c>
      <c r="G16" s="41"/>
      <c r="H16" s="41"/>
      <c r="I16" s="172" t="s">
        <v>21</v>
      </c>
      <c r="J16" s="176" t="str">
        <f>'Rekapitulácia stavby'!AN8</f>
        <v>21. 12. 2022</v>
      </c>
      <c r="K16" s="41"/>
      <c r="L16" s="72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0.8" customHeight="1">
      <c r="A17" s="41"/>
      <c r="B17" s="44"/>
      <c r="C17" s="41"/>
      <c r="D17" s="41"/>
      <c r="E17" s="41"/>
      <c r="F17" s="41"/>
      <c r="G17" s="41"/>
      <c r="H17" s="41"/>
      <c r="I17" s="41"/>
      <c r="J17" s="41"/>
      <c r="K17" s="41"/>
      <c r="L17" s="72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2" customHeight="1">
      <c r="A18" s="41"/>
      <c r="B18" s="44"/>
      <c r="C18" s="41"/>
      <c r="D18" s="172" t="s">
        <v>23</v>
      </c>
      <c r="E18" s="41"/>
      <c r="F18" s="41"/>
      <c r="G18" s="41"/>
      <c r="H18" s="41"/>
      <c r="I18" s="172" t="s">
        <v>24</v>
      </c>
      <c r="J18" s="150" t="s">
        <v>1</v>
      </c>
      <c r="K18" s="41"/>
      <c r="L18" s="72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8" customHeight="1">
      <c r="A19" s="41"/>
      <c r="B19" s="44"/>
      <c r="C19" s="41"/>
      <c r="D19" s="41"/>
      <c r="E19" s="150" t="s">
        <v>25</v>
      </c>
      <c r="F19" s="41"/>
      <c r="G19" s="41"/>
      <c r="H19" s="41"/>
      <c r="I19" s="172" t="s">
        <v>26</v>
      </c>
      <c r="J19" s="150" t="s">
        <v>1</v>
      </c>
      <c r="K19" s="41"/>
      <c r="L19" s="72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6.96" customHeight="1">
      <c r="A20" s="41"/>
      <c r="B20" s="44"/>
      <c r="C20" s="41"/>
      <c r="D20" s="41"/>
      <c r="E20" s="41"/>
      <c r="F20" s="41"/>
      <c r="G20" s="41"/>
      <c r="H20" s="41"/>
      <c r="I20" s="41"/>
      <c r="J20" s="41"/>
      <c r="K20" s="41"/>
      <c r="L20" s="72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2" customHeight="1">
      <c r="A21" s="41"/>
      <c r="B21" s="44"/>
      <c r="C21" s="41"/>
      <c r="D21" s="172" t="s">
        <v>27</v>
      </c>
      <c r="E21" s="41"/>
      <c r="F21" s="41"/>
      <c r="G21" s="41"/>
      <c r="H21" s="41"/>
      <c r="I21" s="172" t="s">
        <v>24</v>
      </c>
      <c r="J21" s="34" t="str">
        <f>'Rekapitulácia stavby'!AN13</f>
        <v>Vyplň údaj</v>
      </c>
      <c r="K21" s="41"/>
      <c r="L21" s="72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8" customHeight="1">
      <c r="A22" s="41"/>
      <c r="B22" s="44"/>
      <c r="C22" s="41"/>
      <c r="D22" s="41"/>
      <c r="E22" s="34" t="str">
        <f>'Rekapitulácia stavby'!E14</f>
        <v>Vyplň údaj</v>
      </c>
      <c r="F22" s="150"/>
      <c r="G22" s="150"/>
      <c r="H22" s="150"/>
      <c r="I22" s="172" t="s">
        <v>26</v>
      </c>
      <c r="J22" s="34" t="str">
        <f>'Rekapitulácia stavby'!AN14</f>
        <v>Vyplň údaj</v>
      </c>
      <c r="K22" s="41"/>
      <c r="L22" s="72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6.96" customHeight="1">
      <c r="A23" s="41"/>
      <c r="B23" s="44"/>
      <c r="C23" s="41"/>
      <c r="D23" s="41"/>
      <c r="E23" s="41"/>
      <c r="F23" s="41"/>
      <c r="G23" s="41"/>
      <c r="H23" s="41"/>
      <c r="I23" s="41"/>
      <c r="J23" s="41"/>
      <c r="K23" s="41"/>
      <c r="L23" s="72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2" customHeight="1">
      <c r="A24" s="41"/>
      <c r="B24" s="44"/>
      <c r="C24" s="41"/>
      <c r="D24" s="172" t="s">
        <v>29</v>
      </c>
      <c r="E24" s="41"/>
      <c r="F24" s="41"/>
      <c r="G24" s="41"/>
      <c r="H24" s="41"/>
      <c r="I24" s="172" t="s">
        <v>24</v>
      </c>
      <c r="J24" s="150" t="s">
        <v>30</v>
      </c>
      <c r="K24" s="41"/>
      <c r="L24" s="72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8" customHeight="1">
      <c r="A25" s="41"/>
      <c r="B25" s="44"/>
      <c r="C25" s="41"/>
      <c r="D25" s="41"/>
      <c r="E25" s="150" t="s">
        <v>31</v>
      </c>
      <c r="F25" s="41"/>
      <c r="G25" s="41"/>
      <c r="H25" s="41"/>
      <c r="I25" s="172" t="s">
        <v>26</v>
      </c>
      <c r="J25" s="150" t="s">
        <v>32</v>
      </c>
      <c r="K25" s="41"/>
      <c r="L25" s="72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6.96" customHeight="1">
      <c r="A26" s="41"/>
      <c r="B26" s="44"/>
      <c r="C26" s="41"/>
      <c r="D26" s="41"/>
      <c r="E26" s="41"/>
      <c r="F26" s="41"/>
      <c r="G26" s="41"/>
      <c r="H26" s="41"/>
      <c r="I26" s="41"/>
      <c r="J26" s="41"/>
      <c r="K26" s="41"/>
      <c r="L26" s="72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12" customHeight="1">
      <c r="A27" s="41"/>
      <c r="B27" s="44"/>
      <c r="C27" s="41"/>
      <c r="D27" s="172" t="s">
        <v>34</v>
      </c>
      <c r="E27" s="41"/>
      <c r="F27" s="41"/>
      <c r="G27" s="41"/>
      <c r="H27" s="41"/>
      <c r="I27" s="172" t="s">
        <v>24</v>
      </c>
      <c r="J27" s="150" t="s">
        <v>1</v>
      </c>
      <c r="K27" s="41"/>
      <c r="L27" s="72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8" customHeight="1">
      <c r="A28" s="41"/>
      <c r="B28" s="44"/>
      <c r="C28" s="41"/>
      <c r="D28" s="41"/>
      <c r="E28" s="150" t="s">
        <v>35</v>
      </c>
      <c r="F28" s="41"/>
      <c r="G28" s="41"/>
      <c r="H28" s="41"/>
      <c r="I28" s="172" t="s">
        <v>26</v>
      </c>
      <c r="J28" s="150" t="s">
        <v>1</v>
      </c>
      <c r="K28" s="41"/>
      <c r="L28" s="72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4"/>
      <c r="C29" s="41"/>
      <c r="D29" s="41"/>
      <c r="E29" s="41"/>
      <c r="F29" s="41"/>
      <c r="G29" s="41"/>
      <c r="H29" s="41"/>
      <c r="I29" s="41"/>
      <c r="J29" s="41"/>
      <c r="K29" s="41"/>
      <c r="L29" s="72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2" customHeight="1">
      <c r="A30" s="41"/>
      <c r="B30" s="44"/>
      <c r="C30" s="41"/>
      <c r="D30" s="172" t="s">
        <v>36</v>
      </c>
      <c r="E30" s="41"/>
      <c r="F30" s="41"/>
      <c r="G30" s="41"/>
      <c r="H30" s="41"/>
      <c r="I30" s="41"/>
      <c r="J30" s="41"/>
      <c r="K30" s="41"/>
      <c r="L30" s="72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8" customFormat="1" ht="16.5" customHeight="1">
      <c r="A31" s="177"/>
      <c r="B31" s="178"/>
      <c r="C31" s="177"/>
      <c r="D31" s="177"/>
      <c r="E31" s="179" t="s">
        <v>1</v>
      </c>
      <c r="F31" s="179"/>
      <c r="G31" s="179"/>
      <c r="H31" s="179"/>
      <c r="I31" s="177"/>
      <c r="J31" s="177"/>
      <c r="K31" s="177"/>
      <c r="L31" s="180"/>
      <c r="S31" s="177"/>
      <c r="T31" s="177"/>
      <c r="U31" s="177"/>
      <c r="V31" s="177"/>
      <c r="W31" s="177"/>
      <c r="X31" s="177"/>
      <c r="Y31" s="177"/>
      <c r="Z31" s="177"/>
      <c r="AA31" s="177"/>
      <c r="AB31" s="177"/>
      <c r="AC31" s="177"/>
      <c r="AD31" s="177"/>
      <c r="AE31" s="177"/>
    </row>
    <row r="32" s="2" customFormat="1" ht="6.96" customHeight="1">
      <c r="A32" s="41"/>
      <c r="B32" s="44"/>
      <c r="C32" s="41"/>
      <c r="D32" s="41"/>
      <c r="E32" s="41"/>
      <c r="F32" s="41"/>
      <c r="G32" s="41"/>
      <c r="H32" s="41"/>
      <c r="I32" s="41"/>
      <c r="J32" s="41"/>
      <c r="K32" s="41"/>
      <c r="L32" s="72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4"/>
      <c r="C33" s="41"/>
      <c r="D33" s="181"/>
      <c r="E33" s="181"/>
      <c r="F33" s="181"/>
      <c r="G33" s="181"/>
      <c r="H33" s="181"/>
      <c r="I33" s="181"/>
      <c r="J33" s="181"/>
      <c r="K33" s="181"/>
      <c r="L33" s="72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4"/>
      <c r="C34" s="41"/>
      <c r="D34" s="150" t="s">
        <v>142</v>
      </c>
      <c r="E34" s="41"/>
      <c r="F34" s="41"/>
      <c r="G34" s="41"/>
      <c r="H34" s="41"/>
      <c r="I34" s="41"/>
      <c r="J34" s="182">
        <f>J100</f>
        <v>0</v>
      </c>
      <c r="K34" s="41"/>
      <c r="L34" s="72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4"/>
      <c r="C35" s="41"/>
      <c r="D35" s="183" t="s">
        <v>129</v>
      </c>
      <c r="E35" s="41"/>
      <c r="F35" s="41"/>
      <c r="G35" s="41"/>
      <c r="H35" s="41"/>
      <c r="I35" s="41"/>
      <c r="J35" s="182">
        <f>J108</f>
        <v>0</v>
      </c>
      <c r="K35" s="41"/>
      <c r="L35" s="72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25.44" customHeight="1">
      <c r="A36" s="41"/>
      <c r="B36" s="44"/>
      <c r="C36" s="41"/>
      <c r="D36" s="184" t="s">
        <v>40</v>
      </c>
      <c r="E36" s="41"/>
      <c r="F36" s="41"/>
      <c r="G36" s="41"/>
      <c r="H36" s="41"/>
      <c r="I36" s="41"/>
      <c r="J36" s="185">
        <f>ROUND(J34 + J35, 2)</f>
        <v>0</v>
      </c>
      <c r="K36" s="41"/>
      <c r="L36" s="72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6.96" customHeight="1">
      <c r="A37" s="41"/>
      <c r="B37" s="44"/>
      <c r="C37" s="41"/>
      <c r="D37" s="181"/>
      <c r="E37" s="181"/>
      <c r="F37" s="181"/>
      <c r="G37" s="181"/>
      <c r="H37" s="181"/>
      <c r="I37" s="181"/>
      <c r="J37" s="181"/>
      <c r="K37" s="181"/>
      <c r="L37" s="72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4"/>
      <c r="C38" s="41"/>
      <c r="D38" s="41"/>
      <c r="E38" s="41"/>
      <c r="F38" s="186" t="s">
        <v>42</v>
      </c>
      <c r="G38" s="41"/>
      <c r="H38" s="41"/>
      <c r="I38" s="186" t="s">
        <v>41</v>
      </c>
      <c r="J38" s="186" t="s">
        <v>43</v>
      </c>
      <c r="K38" s="41"/>
      <c r="L38" s="72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14.4" customHeight="1">
      <c r="A39" s="41"/>
      <c r="B39" s="44"/>
      <c r="C39" s="41"/>
      <c r="D39" s="174" t="s">
        <v>44</v>
      </c>
      <c r="E39" s="187" t="s">
        <v>45</v>
      </c>
      <c r="F39" s="188">
        <f>ROUND((ROUND((SUM(BE108:BE115) + SUM(BE139:BE157)),  2) + SUM(BE159:BE168)), 2)</f>
        <v>0</v>
      </c>
      <c r="G39" s="189"/>
      <c r="H39" s="189"/>
      <c r="I39" s="190">
        <v>0.20000000000000001</v>
      </c>
      <c r="J39" s="188">
        <f>ROUND((ROUND(((SUM(BE108:BE115) + SUM(BE139:BE157))*I39),  2) + (SUM(BE159:BE168)*I39)), 2)</f>
        <v>0</v>
      </c>
      <c r="K39" s="41"/>
      <c r="L39" s="72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44"/>
      <c r="C40" s="41"/>
      <c r="D40" s="41"/>
      <c r="E40" s="187" t="s">
        <v>46</v>
      </c>
      <c r="F40" s="188">
        <f>ROUND((ROUND((SUM(BF108:BF115) + SUM(BF139:BF157)),  2) + SUM(BF159:BF168)), 2)</f>
        <v>0</v>
      </c>
      <c r="G40" s="189"/>
      <c r="H40" s="189"/>
      <c r="I40" s="190">
        <v>0.20000000000000001</v>
      </c>
      <c r="J40" s="188">
        <f>ROUND((ROUND(((SUM(BF108:BF115) + SUM(BF139:BF157))*I40),  2) + (SUM(BF159:BF168)*I40)), 2)</f>
        <v>0</v>
      </c>
      <c r="K40" s="41"/>
      <c r="L40" s="72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4"/>
      <c r="C41" s="41"/>
      <c r="D41" s="41"/>
      <c r="E41" s="172" t="s">
        <v>47</v>
      </c>
      <c r="F41" s="191">
        <f>ROUND((ROUND((SUM(BG108:BG115) + SUM(BG139:BG157)),  2) + SUM(BG159:BG168)), 2)</f>
        <v>0</v>
      </c>
      <c r="G41" s="41"/>
      <c r="H41" s="41"/>
      <c r="I41" s="192">
        <v>0.20000000000000001</v>
      </c>
      <c r="J41" s="191">
        <f>0</f>
        <v>0</v>
      </c>
      <c r="K41" s="41"/>
      <c r="L41" s="72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hidden="1" s="2" customFormat="1" ht="14.4" customHeight="1">
      <c r="A42" s="41"/>
      <c r="B42" s="44"/>
      <c r="C42" s="41"/>
      <c r="D42" s="41"/>
      <c r="E42" s="172" t="s">
        <v>48</v>
      </c>
      <c r="F42" s="191">
        <f>ROUND((ROUND((SUM(BH108:BH115) + SUM(BH139:BH157)),  2) + SUM(BH159:BH168)), 2)</f>
        <v>0</v>
      </c>
      <c r="G42" s="41"/>
      <c r="H42" s="41"/>
      <c r="I42" s="192">
        <v>0.20000000000000001</v>
      </c>
      <c r="J42" s="191">
        <f>0</f>
        <v>0</v>
      </c>
      <c r="K42" s="41"/>
      <c r="L42" s="72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hidden="1" s="2" customFormat="1" ht="14.4" customHeight="1">
      <c r="A43" s="41"/>
      <c r="B43" s="44"/>
      <c r="C43" s="41"/>
      <c r="D43" s="41"/>
      <c r="E43" s="187" t="s">
        <v>49</v>
      </c>
      <c r="F43" s="188">
        <f>ROUND((ROUND((SUM(BI108:BI115) + SUM(BI139:BI157)),  2) + SUM(BI159:BI168)), 2)</f>
        <v>0</v>
      </c>
      <c r="G43" s="189"/>
      <c r="H43" s="189"/>
      <c r="I43" s="190">
        <v>0</v>
      </c>
      <c r="J43" s="188">
        <f>0</f>
        <v>0</v>
      </c>
      <c r="K43" s="41"/>
      <c r="L43" s="72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6.96" customHeight="1">
      <c r="A44" s="41"/>
      <c r="B44" s="44"/>
      <c r="C44" s="41"/>
      <c r="D44" s="41"/>
      <c r="E44" s="41"/>
      <c r="F44" s="41"/>
      <c r="G44" s="41"/>
      <c r="H44" s="41"/>
      <c r="I44" s="41"/>
      <c r="J44" s="41"/>
      <c r="K44" s="41"/>
      <c r="L44" s="72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5.44" customHeight="1">
      <c r="A45" s="41"/>
      <c r="B45" s="44"/>
      <c r="C45" s="193"/>
      <c r="D45" s="194" t="s">
        <v>50</v>
      </c>
      <c r="E45" s="195"/>
      <c r="F45" s="195"/>
      <c r="G45" s="196" t="s">
        <v>51</v>
      </c>
      <c r="H45" s="197" t="s">
        <v>52</v>
      </c>
      <c r="I45" s="195"/>
      <c r="J45" s="198">
        <f>SUM(J36:J43)</f>
        <v>0</v>
      </c>
      <c r="K45" s="199"/>
      <c r="L45" s="72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14.4" customHeight="1">
      <c r="A46" s="41"/>
      <c r="B46" s="44"/>
      <c r="C46" s="41"/>
      <c r="D46" s="41"/>
      <c r="E46" s="41"/>
      <c r="F46" s="41"/>
      <c r="G46" s="41"/>
      <c r="H46" s="41"/>
      <c r="I46" s="41"/>
      <c r="J46" s="41"/>
      <c r="K46" s="41"/>
      <c r="L46" s="72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2"/>
      <c r="D50" s="200" t="s">
        <v>53</v>
      </c>
      <c r="E50" s="201"/>
      <c r="F50" s="201"/>
      <c r="G50" s="200" t="s">
        <v>54</v>
      </c>
      <c r="H50" s="201"/>
      <c r="I50" s="201"/>
      <c r="J50" s="201"/>
      <c r="K50" s="201"/>
      <c r="L50" s="72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1"/>
      <c r="B61" s="44"/>
      <c r="C61" s="41"/>
      <c r="D61" s="202" t="s">
        <v>55</v>
      </c>
      <c r="E61" s="203"/>
      <c r="F61" s="204" t="s">
        <v>56</v>
      </c>
      <c r="G61" s="202" t="s">
        <v>55</v>
      </c>
      <c r="H61" s="203"/>
      <c r="I61" s="203"/>
      <c r="J61" s="205" t="s">
        <v>56</v>
      </c>
      <c r="K61" s="203"/>
      <c r="L61" s="72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1"/>
      <c r="B65" s="44"/>
      <c r="C65" s="41"/>
      <c r="D65" s="200" t="s">
        <v>57</v>
      </c>
      <c r="E65" s="206"/>
      <c r="F65" s="206"/>
      <c r="G65" s="200" t="s">
        <v>58</v>
      </c>
      <c r="H65" s="206"/>
      <c r="I65" s="206"/>
      <c r="J65" s="206"/>
      <c r="K65" s="206"/>
      <c r="L65" s="72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1"/>
      <c r="B76" s="44"/>
      <c r="C76" s="41"/>
      <c r="D76" s="202" t="s">
        <v>55</v>
      </c>
      <c r="E76" s="203"/>
      <c r="F76" s="204" t="s">
        <v>56</v>
      </c>
      <c r="G76" s="202" t="s">
        <v>55</v>
      </c>
      <c r="H76" s="203"/>
      <c r="I76" s="203"/>
      <c r="J76" s="205" t="s">
        <v>56</v>
      </c>
      <c r="K76" s="203"/>
      <c r="L76" s="72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4.4" customHeight="1">
      <c r="A77" s="41"/>
      <c r="B77" s="207"/>
      <c r="C77" s="208"/>
      <c r="D77" s="208"/>
      <c r="E77" s="208"/>
      <c r="F77" s="208"/>
      <c r="G77" s="208"/>
      <c r="H77" s="208"/>
      <c r="I77" s="208"/>
      <c r="J77" s="208"/>
      <c r="K77" s="208"/>
      <c r="L77" s="72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s="2" customFormat="1" ht="6.96" customHeight="1">
      <c r="A81" s="41"/>
      <c r="B81" s="209"/>
      <c r="C81" s="210"/>
      <c r="D81" s="210"/>
      <c r="E81" s="210"/>
      <c r="F81" s="210"/>
      <c r="G81" s="210"/>
      <c r="H81" s="210"/>
      <c r="I81" s="210"/>
      <c r="J81" s="210"/>
      <c r="K81" s="210"/>
      <c r="L81" s="72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4.96" customHeight="1">
      <c r="A82" s="41"/>
      <c r="B82" s="42"/>
      <c r="C82" s="24" t="s">
        <v>143</v>
      </c>
      <c r="D82" s="43"/>
      <c r="E82" s="43"/>
      <c r="F82" s="43"/>
      <c r="G82" s="43"/>
      <c r="H82" s="43"/>
      <c r="I82" s="43"/>
      <c r="J82" s="43"/>
      <c r="K82" s="43"/>
      <c r="L82" s="72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72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3" t="s">
        <v>15</v>
      </c>
      <c r="D84" s="43"/>
      <c r="E84" s="43"/>
      <c r="F84" s="43"/>
      <c r="G84" s="43"/>
      <c r="H84" s="43"/>
      <c r="I84" s="43"/>
      <c r="J84" s="43"/>
      <c r="K84" s="43"/>
      <c r="L84" s="72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211" t="str">
        <f>E7</f>
        <v>NÚRCH - modernizácia vybraných rehabilitačných priestorov</v>
      </c>
      <c r="F85" s="33"/>
      <c r="G85" s="33"/>
      <c r="H85" s="33"/>
      <c r="I85" s="43"/>
      <c r="J85" s="43"/>
      <c r="K85" s="43"/>
      <c r="L85" s="72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" customFormat="1" ht="12" customHeight="1">
      <c r="B86" s="22"/>
      <c r="C86" s="33" t="s">
        <v>136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211" t="s">
        <v>137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138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41"/>
      <c r="B89" s="42"/>
      <c r="C89" s="43"/>
      <c r="D89" s="43"/>
      <c r="E89" s="212" t="s">
        <v>139</v>
      </c>
      <c r="F89" s="43"/>
      <c r="G89" s="43"/>
      <c r="H89" s="43"/>
      <c r="I89" s="43"/>
      <c r="J89" s="43"/>
      <c r="K89" s="43"/>
      <c r="L89" s="72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3" t="s">
        <v>140</v>
      </c>
      <c r="D90" s="43"/>
      <c r="E90" s="43"/>
      <c r="F90" s="43"/>
      <c r="G90" s="43"/>
      <c r="H90" s="43"/>
      <c r="I90" s="43"/>
      <c r="J90" s="43"/>
      <c r="K90" s="43"/>
      <c r="L90" s="72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6.5" customHeight="1">
      <c r="A91" s="41"/>
      <c r="B91" s="42"/>
      <c r="C91" s="43"/>
      <c r="D91" s="43"/>
      <c r="E91" s="85" t="str">
        <f>E13</f>
        <v>01-01-03 - PSV, stolárske výrobky</v>
      </c>
      <c r="F91" s="43"/>
      <c r="G91" s="43"/>
      <c r="H91" s="43"/>
      <c r="I91" s="43"/>
      <c r="J91" s="43"/>
      <c r="K91" s="43"/>
      <c r="L91" s="72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72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2" customHeight="1">
      <c r="A93" s="41"/>
      <c r="B93" s="42"/>
      <c r="C93" s="33" t="s">
        <v>19</v>
      </c>
      <c r="D93" s="43"/>
      <c r="E93" s="43"/>
      <c r="F93" s="28" t="str">
        <f>F16</f>
        <v>Piešťany, Nábrežie Ivana Krasku, p.č: 5825/2</v>
      </c>
      <c r="G93" s="43"/>
      <c r="H93" s="43"/>
      <c r="I93" s="33" t="s">
        <v>21</v>
      </c>
      <c r="J93" s="88" t="str">
        <f>IF(J16="","",J16)</f>
        <v>21. 12. 2022</v>
      </c>
      <c r="K93" s="43"/>
      <c r="L93" s="72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6.96" customHeight="1">
      <c r="A94" s="41"/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72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5.15" customHeight="1">
      <c r="A95" s="41"/>
      <c r="B95" s="42"/>
      <c r="C95" s="33" t="s">
        <v>23</v>
      </c>
      <c r="D95" s="43"/>
      <c r="E95" s="43"/>
      <c r="F95" s="28" t="str">
        <f>E19</f>
        <v>NURCH Piešťany, Nábr. I. Krasku 4, 921 12 Piešťany</v>
      </c>
      <c r="G95" s="43"/>
      <c r="H95" s="43"/>
      <c r="I95" s="33" t="s">
        <v>29</v>
      </c>
      <c r="J95" s="37" t="str">
        <f>E25</f>
        <v>Portik spol. s r.o.</v>
      </c>
      <c r="K95" s="43"/>
      <c r="L95" s="72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15.15" customHeight="1">
      <c r="A96" s="41"/>
      <c r="B96" s="42"/>
      <c r="C96" s="33" t="s">
        <v>27</v>
      </c>
      <c r="D96" s="43"/>
      <c r="E96" s="43"/>
      <c r="F96" s="28" t="str">
        <f>IF(E22="","",E22)</f>
        <v>Vyplň údaj</v>
      </c>
      <c r="G96" s="43"/>
      <c r="H96" s="43"/>
      <c r="I96" s="33" t="s">
        <v>34</v>
      </c>
      <c r="J96" s="37" t="str">
        <f>E28</f>
        <v>Kovács</v>
      </c>
      <c r="K96" s="43"/>
      <c r="L96" s="72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0.32" customHeight="1">
      <c r="A97" s="41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72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29.28" customHeight="1">
      <c r="A98" s="41"/>
      <c r="B98" s="42"/>
      <c r="C98" s="213" t="s">
        <v>144</v>
      </c>
      <c r="D98" s="166"/>
      <c r="E98" s="166"/>
      <c r="F98" s="166"/>
      <c r="G98" s="166"/>
      <c r="H98" s="166"/>
      <c r="I98" s="166"/>
      <c r="J98" s="214" t="s">
        <v>145</v>
      </c>
      <c r="K98" s="166"/>
      <c r="L98" s="72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10.32" customHeight="1">
      <c r="A99" s="41"/>
      <c r="B99" s="42"/>
      <c r="C99" s="43"/>
      <c r="D99" s="43"/>
      <c r="E99" s="43"/>
      <c r="F99" s="43"/>
      <c r="G99" s="43"/>
      <c r="H99" s="43"/>
      <c r="I99" s="43"/>
      <c r="J99" s="43"/>
      <c r="K99" s="43"/>
      <c r="L99" s="72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22.8" customHeight="1">
      <c r="A100" s="41"/>
      <c r="B100" s="42"/>
      <c r="C100" s="215" t="s">
        <v>146</v>
      </c>
      <c r="D100" s="43"/>
      <c r="E100" s="43"/>
      <c r="F100" s="43"/>
      <c r="G100" s="43"/>
      <c r="H100" s="43"/>
      <c r="I100" s="43"/>
      <c r="J100" s="119">
        <f>J139</f>
        <v>0</v>
      </c>
      <c r="K100" s="43"/>
      <c r="L100" s="72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U100" s="18" t="s">
        <v>147</v>
      </c>
    </row>
    <row r="101" s="9" customFormat="1" ht="24.96" customHeight="1">
      <c r="A101" s="9"/>
      <c r="B101" s="216"/>
      <c r="C101" s="217"/>
      <c r="D101" s="218" t="s">
        <v>151</v>
      </c>
      <c r="E101" s="219"/>
      <c r="F101" s="219"/>
      <c r="G101" s="219"/>
      <c r="H101" s="219"/>
      <c r="I101" s="219"/>
      <c r="J101" s="220">
        <f>J140</f>
        <v>0</v>
      </c>
      <c r="K101" s="217"/>
      <c r="L101" s="22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22"/>
      <c r="C102" s="141"/>
      <c r="D102" s="223" t="s">
        <v>661</v>
      </c>
      <c r="E102" s="224"/>
      <c r="F102" s="224"/>
      <c r="G102" s="224"/>
      <c r="H102" s="224"/>
      <c r="I102" s="224"/>
      <c r="J102" s="225">
        <f>J141</f>
        <v>0</v>
      </c>
      <c r="K102" s="141"/>
      <c r="L102" s="22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22"/>
      <c r="C103" s="141"/>
      <c r="D103" s="223" t="s">
        <v>155</v>
      </c>
      <c r="E103" s="224"/>
      <c r="F103" s="224"/>
      <c r="G103" s="224"/>
      <c r="H103" s="224"/>
      <c r="I103" s="224"/>
      <c r="J103" s="225">
        <f>J151</f>
        <v>0</v>
      </c>
      <c r="K103" s="141"/>
      <c r="L103" s="22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216"/>
      <c r="C104" s="217"/>
      <c r="D104" s="218" t="s">
        <v>158</v>
      </c>
      <c r="E104" s="219"/>
      <c r="F104" s="219"/>
      <c r="G104" s="219"/>
      <c r="H104" s="219"/>
      <c r="I104" s="219"/>
      <c r="J104" s="220">
        <f>J156</f>
        <v>0</v>
      </c>
      <c r="K104" s="217"/>
      <c r="L104" s="22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1.84" customHeight="1">
      <c r="A105" s="9"/>
      <c r="B105" s="216"/>
      <c r="C105" s="217"/>
      <c r="D105" s="227" t="s">
        <v>159</v>
      </c>
      <c r="E105" s="217"/>
      <c r="F105" s="217"/>
      <c r="G105" s="217"/>
      <c r="H105" s="217"/>
      <c r="I105" s="217"/>
      <c r="J105" s="228">
        <f>J158</f>
        <v>0</v>
      </c>
      <c r="K105" s="217"/>
      <c r="L105" s="22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41"/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72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</row>
    <row r="107" s="2" customFormat="1" ht="6.96" customHeight="1">
      <c r="A107" s="41"/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72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</row>
    <row r="108" s="2" customFormat="1" ht="29.28" customHeight="1">
      <c r="A108" s="41"/>
      <c r="B108" s="42"/>
      <c r="C108" s="215" t="s">
        <v>160</v>
      </c>
      <c r="D108" s="43"/>
      <c r="E108" s="43"/>
      <c r="F108" s="43"/>
      <c r="G108" s="43"/>
      <c r="H108" s="43"/>
      <c r="I108" s="43"/>
      <c r="J108" s="229">
        <f>ROUND(J109 + J110 + J111 + J112 + J113 + J114,2)</f>
        <v>0</v>
      </c>
      <c r="K108" s="43"/>
      <c r="L108" s="72"/>
      <c r="N108" s="230" t="s">
        <v>44</v>
      </c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</row>
    <row r="109" s="2" customFormat="1" ht="18" customHeight="1">
      <c r="A109" s="41"/>
      <c r="B109" s="42"/>
      <c r="C109" s="43"/>
      <c r="D109" s="162" t="s">
        <v>161</v>
      </c>
      <c r="E109" s="157"/>
      <c r="F109" s="157"/>
      <c r="G109" s="43"/>
      <c r="H109" s="43"/>
      <c r="I109" s="43"/>
      <c r="J109" s="158">
        <v>0</v>
      </c>
      <c r="K109" s="43"/>
      <c r="L109" s="231"/>
      <c r="M109" s="232"/>
      <c r="N109" s="233" t="s">
        <v>46</v>
      </c>
      <c r="O109" s="232"/>
      <c r="P109" s="232"/>
      <c r="Q109" s="232"/>
      <c r="R109" s="232"/>
      <c r="S109" s="234"/>
      <c r="T109" s="234"/>
      <c r="U109" s="234"/>
      <c r="V109" s="234"/>
      <c r="W109" s="234"/>
      <c r="X109" s="234"/>
      <c r="Y109" s="234"/>
      <c r="Z109" s="234"/>
      <c r="AA109" s="234"/>
      <c r="AB109" s="234"/>
      <c r="AC109" s="234"/>
      <c r="AD109" s="234"/>
      <c r="AE109" s="234"/>
      <c r="AF109" s="232"/>
      <c r="AG109" s="232"/>
      <c r="AH109" s="232"/>
      <c r="AI109" s="232"/>
      <c r="AJ109" s="232"/>
      <c r="AK109" s="232"/>
      <c r="AL109" s="232"/>
      <c r="AM109" s="232"/>
      <c r="AN109" s="232"/>
      <c r="AO109" s="232"/>
      <c r="AP109" s="232"/>
      <c r="AQ109" s="232"/>
      <c r="AR109" s="232"/>
      <c r="AS109" s="232"/>
      <c r="AT109" s="232"/>
      <c r="AU109" s="232"/>
      <c r="AV109" s="232"/>
      <c r="AW109" s="232"/>
      <c r="AX109" s="232"/>
      <c r="AY109" s="235" t="s">
        <v>162</v>
      </c>
      <c r="AZ109" s="232"/>
      <c r="BA109" s="232"/>
      <c r="BB109" s="232"/>
      <c r="BC109" s="232"/>
      <c r="BD109" s="232"/>
      <c r="BE109" s="236">
        <f>IF(N109="základná",J109,0)</f>
        <v>0</v>
      </c>
      <c r="BF109" s="236">
        <f>IF(N109="znížená",J109,0)</f>
        <v>0</v>
      </c>
      <c r="BG109" s="236">
        <f>IF(N109="zákl. prenesená",J109,0)</f>
        <v>0</v>
      </c>
      <c r="BH109" s="236">
        <f>IF(N109="zníž. prenesená",J109,0)</f>
        <v>0</v>
      </c>
      <c r="BI109" s="236">
        <f>IF(N109="nulová",J109,0)</f>
        <v>0</v>
      </c>
      <c r="BJ109" s="235" t="s">
        <v>92</v>
      </c>
      <c r="BK109" s="232"/>
      <c r="BL109" s="232"/>
      <c r="BM109" s="232"/>
    </row>
    <row r="110" s="2" customFormat="1" ht="18" customHeight="1">
      <c r="A110" s="41"/>
      <c r="B110" s="42"/>
      <c r="C110" s="43"/>
      <c r="D110" s="162" t="s">
        <v>163</v>
      </c>
      <c r="E110" s="157"/>
      <c r="F110" s="157"/>
      <c r="G110" s="43"/>
      <c r="H110" s="43"/>
      <c r="I110" s="43"/>
      <c r="J110" s="158">
        <v>0</v>
      </c>
      <c r="K110" s="43"/>
      <c r="L110" s="231"/>
      <c r="M110" s="232"/>
      <c r="N110" s="233" t="s">
        <v>46</v>
      </c>
      <c r="O110" s="232"/>
      <c r="P110" s="232"/>
      <c r="Q110" s="232"/>
      <c r="R110" s="232"/>
      <c r="S110" s="234"/>
      <c r="T110" s="234"/>
      <c r="U110" s="234"/>
      <c r="V110" s="234"/>
      <c r="W110" s="234"/>
      <c r="X110" s="234"/>
      <c r="Y110" s="234"/>
      <c r="Z110" s="234"/>
      <c r="AA110" s="234"/>
      <c r="AB110" s="234"/>
      <c r="AC110" s="234"/>
      <c r="AD110" s="234"/>
      <c r="AE110" s="234"/>
      <c r="AF110" s="232"/>
      <c r="AG110" s="232"/>
      <c r="AH110" s="232"/>
      <c r="AI110" s="232"/>
      <c r="AJ110" s="232"/>
      <c r="AK110" s="232"/>
      <c r="AL110" s="232"/>
      <c r="AM110" s="232"/>
      <c r="AN110" s="232"/>
      <c r="AO110" s="232"/>
      <c r="AP110" s="232"/>
      <c r="AQ110" s="232"/>
      <c r="AR110" s="232"/>
      <c r="AS110" s="232"/>
      <c r="AT110" s="232"/>
      <c r="AU110" s="232"/>
      <c r="AV110" s="232"/>
      <c r="AW110" s="232"/>
      <c r="AX110" s="232"/>
      <c r="AY110" s="235" t="s">
        <v>162</v>
      </c>
      <c r="AZ110" s="232"/>
      <c r="BA110" s="232"/>
      <c r="BB110" s="232"/>
      <c r="BC110" s="232"/>
      <c r="BD110" s="232"/>
      <c r="BE110" s="236">
        <f>IF(N110="základná",J110,0)</f>
        <v>0</v>
      </c>
      <c r="BF110" s="236">
        <f>IF(N110="znížená",J110,0)</f>
        <v>0</v>
      </c>
      <c r="BG110" s="236">
        <f>IF(N110="zákl. prenesená",J110,0)</f>
        <v>0</v>
      </c>
      <c r="BH110" s="236">
        <f>IF(N110="zníž. prenesená",J110,0)</f>
        <v>0</v>
      </c>
      <c r="BI110" s="236">
        <f>IF(N110="nulová",J110,0)</f>
        <v>0</v>
      </c>
      <c r="BJ110" s="235" t="s">
        <v>92</v>
      </c>
      <c r="BK110" s="232"/>
      <c r="BL110" s="232"/>
      <c r="BM110" s="232"/>
    </row>
    <row r="111" s="2" customFormat="1" ht="18" customHeight="1">
      <c r="A111" s="41"/>
      <c r="B111" s="42"/>
      <c r="C111" s="43"/>
      <c r="D111" s="162" t="s">
        <v>164</v>
      </c>
      <c r="E111" s="157"/>
      <c r="F111" s="157"/>
      <c r="G111" s="43"/>
      <c r="H111" s="43"/>
      <c r="I111" s="43"/>
      <c r="J111" s="158">
        <v>0</v>
      </c>
      <c r="K111" s="43"/>
      <c r="L111" s="231"/>
      <c r="M111" s="232"/>
      <c r="N111" s="233" t="s">
        <v>46</v>
      </c>
      <c r="O111" s="232"/>
      <c r="P111" s="232"/>
      <c r="Q111" s="232"/>
      <c r="R111" s="232"/>
      <c r="S111" s="234"/>
      <c r="T111" s="234"/>
      <c r="U111" s="234"/>
      <c r="V111" s="234"/>
      <c r="W111" s="234"/>
      <c r="X111" s="234"/>
      <c r="Y111" s="234"/>
      <c r="Z111" s="234"/>
      <c r="AA111" s="234"/>
      <c r="AB111" s="234"/>
      <c r="AC111" s="234"/>
      <c r="AD111" s="234"/>
      <c r="AE111" s="234"/>
      <c r="AF111" s="232"/>
      <c r="AG111" s="232"/>
      <c r="AH111" s="232"/>
      <c r="AI111" s="232"/>
      <c r="AJ111" s="232"/>
      <c r="AK111" s="232"/>
      <c r="AL111" s="232"/>
      <c r="AM111" s="232"/>
      <c r="AN111" s="232"/>
      <c r="AO111" s="232"/>
      <c r="AP111" s="232"/>
      <c r="AQ111" s="232"/>
      <c r="AR111" s="232"/>
      <c r="AS111" s="232"/>
      <c r="AT111" s="232"/>
      <c r="AU111" s="232"/>
      <c r="AV111" s="232"/>
      <c r="AW111" s="232"/>
      <c r="AX111" s="232"/>
      <c r="AY111" s="235" t="s">
        <v>162</v>
      </c>
      <c r="AZ111" s="232"/>
      <c r="BA111" s="232"/>
      <c r="BB111" s="232"/>
      <c r="BC111" s="232"/>
      <c r="BD111" s="232"/>
      <c r="BE111" s="236">
        <f>IF(N111="základná",J111,0)</f>
        <v>0</v>
      </c>
      <c r="BF111" s="236">
        <f>IF(N111="znížená",J111,0)</f>
        <v>0</v>
      </c>
      <c r="BG111" s="236">
        <f>IF(N111="zákl. prenesená",J111,0)</f>
        <v>0</v>
      </c>
      <c r="BH111" s="236">
        <f>IF(N111="zníž. prenesená",J111,0)</f>
        <v>0</v>
      </c>
      <c r="BI111" s="236">
        <f>IF(N111="nulová",J111,0)</f>
        <v>0</v>
      </c>
      <c r="BJ111" s="235" t="s">
        <v>92</v>
      </c>
      <c r="BK111" s="232"/>
      <c r="BL111" s="232"/>
      <c r="BM111" s="232"/>
    </row>
    <row r="112" s="2" customFormat="1" ht="18" customHeight="1">
      <c r="A112" s="41"/>
      <c r="B112" s="42"/>
      <c r="C112" s="43"/>
      <c r="D112" s="162" t="s">
        <v>165</v>
      </c>
      <c r="E112" s="157"/>
      <c r="F112" s="157"/>
      <c r="G112" s="43"/>
      <c r="H112" s="43"/>
      <c r="I112" s="43"/>
      <c r="J112" s="158">
        <v>0</v>
      </c>
      <c r="K112" s="43"/>
      <c r="L112" s="231"/>
      <c r="M112" s="232"/>
      <c r="N112" s="233" t="s">
        <v>46</v>
      </c>
      <c r="O112" s="232"/>
      <c r="P112" s="232"/>
      <c r="Q112" s="232"/>
      <c r="R112" s="232"/>
      <c r="S112" s="234"/>
      <c r="T112" s="234"/>
      <c r="U112" s="234"/>
      <c r="V112" s="234"/>
      <c r="W112" s="234"/>
      <c r="X112" s="234"/>
      <c r="Y112" s="234"/>
      <c r="Z112" s="234"/>
      <c r="AA112" s="234"/>
      <c r="AB112" s="234"/>
      <c r="AC112" s="234"/>
      <c r="AD112" s="234"/>
      <c r="AE112" s="234"/>
      <c r="AF112" s="232"/>
      <c r="AG112" s="232"/>
      <c r="AH112" s="232"/>
      <c r="AI112" s="232"/>
      <c r="AJ112" s="232"/>
      <c r="AK112" s="232"/>
      <c r="AL112" s="232"/>
      <c r="AM112" s="232"/>
      <c r="AN112" s="232"/>
      <c r="AO112" s="232"/>
      <c r="AP112" s="232"/>
      <c r="AQ112" s="232"/>
      <c r="AR112" s="232"/>
      <c r="AS112" s="232"/>
      <c r="AT112" s="232"/>
      <c r="AU112" s="232"/>
      <c r="AV112" s="232"/>
      <c r="AW112" s="232"/>
      <c r="AX112" s="232"/>
      <c r="AY112" s="235" t="s">
        <v>162</v>
      </c>
      <c r="AZ112" s="232"/>
      <c r="BA112" s="232"/>
      <c r="BB112" s="232"/>
      <c r="BC112" s="232"/>
      <c r="BD112" s="232"/>
      <c r="BE112" s="236">
        <f>IF(N112="základná",J112,0)</f>
        <v>0</v>
      </c>
      <c r="BF112" s="236">
        <f>IF(N112="znížená",J112,0)</f>
        <v>0</v>
      </c>
      <c r="BG112" s="236">
        <f>IF(N112="zákl. prenesená",J112,0)</f>
        <v>0</v>
      </c>
      <c r="BH112" s="236">
        <f>IF(N112="zníž. prenesená",J112,0)</f>
        <v>0</v>
      </c>
      <c r="BI112" s="236">
        <f>IF(N112="nulová",J112,0)</f>
        <v>0</v>
      </c>
      <c r="BJ112" s="235" t="s">
        <v>92</v>
      </c>
      <c r="BK112" s="232"/>
      <c r="BL112" s="232"/>
      <c r="BM112" s="232"/>
    </row>
    <row r="113" s="2" customFormat="1" ht="18" customHeight="1">
      <c r="A113" s="41"/>
      <c r="B113" s="42"/>
      <c r="C113" s="43"/>
      <c r="D113" s="162" t="s">
        <v>166</v>
      </c>
      <c r="E113" s="157"/>
      <c r="F113" s="157"/>
      <c r="G113" s="43"/>
      <c r="H113" s="43"/>
      <c r="I113" s="43"/>
      <c r="J113" s="158">
        <v>0</v>
      </c>
      <c r="K113" s="43"/>
      <c r="L113" s="231"/>
      <c r="M113" s="232"/>
      <c r="N113" s="233" t="s">
        <v>46</v>
      </c>
      <c r="O113" s="232"/>
      <c r="P113" s="232"/>
      <c r="Q113" s="232"/>
      <c r="R113" s="232"/>
      <c r="S113" s="234"/>
      <c r="T113" s="234"/>
      <c r="U113" s="234"/>
      <c r="V113" s="234"/>
      <c r="W113" s="234"/>
      <c r="X113" s="234"/>
      <c r="Y113" s="234"/>
      <c r="Z113" s="234"/>
      <c r="AA113" s="234"/>
      <c r="AB113" s="234"/>
      <c r="AC113" s="234"/>
      <c r="AD113" s="234"/>
      <c r="AE113" s="234"/>
      <c r="AF113" s="232"/>
      <c r="AG113" s="232"/>
      <c r="AH113" s="232"/>
      <c r="AI113" s="232"/>
      <c r="AJ113" s="232"/>
      <c r="AK113" s="232"/>
      <c r="AL113" s="232"/>
      <c r="AM113" s="232"/>
      <c r="AN113" s="232"/>
      <c r="AO113" s="232"/>
      <c r="AP113" s="232"/>
      <c r="AQ113" s="232"/>
      <c r="AR113" s="232"/>
      <c r="AS113" s="232"/>
      <c r="AT113" s="232"/>
      <c r="AU113" s="232"/>
      <c r="AV113" s="232"/>
      <c r="AW113" s="232"/>
      <c r="AX113" s="232"/>
      <c r="AY113" s="235" t="s">
        <v>162</v>
      </c>
      <c r="AZ113" s="232"/>
      <c r="BA113" s="232"/>
      <c r="BB113" s="232"/>
      <c r="BC113" s="232"/>
      <c r="BD113" s="232"/>
      <c r="BE113" s="236">
        <f>IF(N113="základná",J113,0)</f>
        <v>0</v>
      </c>
      <c r="BF113" s="236">
        <f>IF(N113="znížená",J113,0)</f>
        <v>0</v>
      </c>
      <c r="BG113" s="236">
        <f>IF(N113="zákl. prenesená",J113,0)</f>
        <v>0</v>
      </c>
      <c r="BH113" s="236">
        <f>IF(N113="zníž. prenesená",J113,0)</f>
        <v>0</v>
      </c>
      <c r="BI113" s="236">
        <f>IF(N113="nulová",J113,0)</f>
        <v>0</v>
      </c>
      <c r="BJ113" s="235" t="s">
        <v>92</v>
      </c>
      <c r="BK113" s="232"/>
      <c r="BL113" s="232"/>
      <c r="BM113" s="232"/>
    </row>
    <row r="114" s="2" customFormat="1" ht="18" customHeight="1">
      <c r="A114" s="41"/>
      <c r="B114" s="42"/>
      <c r="C114" s="43"/>
      <c r="D114" s="157" t="s">
        <v>167</v>
      </c>
      <c r="E114" s="43"/>
      <c r="F114" s="43"/>
      <c r="G114" s="43"/>
      <c r="H114" s="43"/>
      <c r="I114" s="43"/>
      <c r="J114" s="158">
        <f>ROUND(J34*T114,2)</f>
        <v>0</v>
      </c>
      <c r="K114" s="43"/>
      <c r="L114" s="231"/>
      <c r="M114" s="232"/>
      <c r="N114" s="233" t="s">
        <v>46</v>
      </c>
      <c r="O114" s="232"/>
      <c r="P114" s="232"/>
      <c r="Q114" s="232"/>
      <c r="R114" s="232"/>
      <c r="S114" s="234"/>
      <c r="T114" s="234"/>
      <c r="U114" s="234"/>
      <c r="V114" s="234"/>
      <c r="W114" s="234"/>
      <c r="X114" s="234"/>
      <c r="Y114" s="234"/>
      <c r="Z114" s="234"/>
      <c r="AA114" s="234"/>
      <c r="AB114" s="234"/>
      <c r="AC114" s="234"/>
      <c r="AD114" s="234"/>
      <c r="AE114" s="234"/>
      <c r="AF114" s="232"/>
      <c r="AG114" s="232"/>
      <c r="AH114" s="232"/>
      <c r="AI114" s="232"/>
      <c r="AJ114" s="232"/>
      <c r="AK114" s="232"/>
      <c r="AL114" s="232"/>
      <c r="AM114" s="232"/>
      <c r="AN114" s="232"/>
      <c r="AO114" s="232"/>
      <c r="AP114" s="232"/>
      <c r="AQ114" s="232"/>
      <c r="AR114" s="232"/>
      <c r="AS114" s="232"/>
      <c r="AT114" s="232"/>
      <c r="AU114" s="232"/>
      <c r="AV114" s="232"/>
      <c r="AW114" s="232"/>
      <c r="AX114" s="232"/>
      <c r="AY114" s="235" t="s">
        <v>168</v>
      </c>
      <c r="AZ114" s="232"/>
      <c r="BA114" s="232"/>
      <c r="BB114" s="232"/>
      <c r="BC114" s="232"/>
      <c r="BD114" s="232"/>
      <c r="BE114" s="236">
        <f>IF(N114="základná",J114,0)</f>
        <v>0</v>
      </c>
      <c r="BF114" s="236">
        <f>IF(N114="znížená",J114,0)</f>
        <v>0</v>
      </c>
      <c r="BG114" s="236">
        <f>IF(N114="zákl. prenesená",J114,0)</f>
        <v>0</v>
      </c>
      <c r="BH114" s="236">
        <f>IF(N114="zníž. prenesená",J114,0)</f>
        <v>0</v>
      </c>
      <c r="BI114" s="236">
        <f>IF(N114="nulová",J114,0)</f>
        <v>0</v>
      </c>
      <c r="BJ114" s="235" t="s">
        <v>92</v>
      </c>
      <c r="BK114" s="232"/>
      <c r="BL114" s="232"/>
      <c r="BM114" s="232"/>
    </row>
    <row r="115" s="2" customFormat="1">
      <c r="A115" s="41"/>
      <c r="B115" s="42"/>
      <c r="C115" s="43"/>
      <c r="D115" s="43"/>
      <c r="E115" s="43"/>
      <c r="F115" s="43"/>
      <c r="G115" s="43"/>
      <c r="H115" s="43"/>
      <c r="I115" s="43"/>
      <c r="J115" s="43"/>
      <c r="K115" s="43"/>
      <c r="L115" s="72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</row>
    <row r="116" s="2" customFormat="1" ht="29.28" customHeight="1">
      <c r="A116" s="41"/>
      <c r="B116" s="42"/>
      <c r="C116" s="165" t="s">
        <v>134</v>
      </c>
      <c r="D116" s="166"/>
      <c r="E116" s="166"/>
      <c r="F116" s="166"/>
      <c r="G116" s="166"/>
      <c r="H116" s="166"/>
      <c r="I116" s="166"/>
      <c r="J116" s="167">
        <f>ROUND(J100+J108,2)</f>
        <v>0</v>
      </c>
      <c r="K116" s="166"/>
      <c r="L116" s="72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</row>
    <row r="117" s="2" customFormat="1" ht="6.96" customHeight="1">
      <c r="A117" s="41"/>
      <c r="B117" s="75"/>
      <c r="C117" s="76"/>
      <c r="D117" s="76"/>
      <c r="E117" s="76"/>
      <c r="F117" s="76"/>
      <c r="G117" s="76"/>
      <c r="H117" s="76"/>
      <c r="I117" s="76"/>
      <c r="J117" s="76"/>
      <c r="K117" s="76"/>
      <c r="L117" s="72"/>
      <c r="S117" s="41"/>
      <c r="T117" s="41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</row>
    <row r="121" s="2" customFormat="1" ht="6.96" customHeight="1">
      <c r="A121" s="41"/>
      <c r="B121" s="77"/>
      <c r="C121" s="78"/>
      <c r="D121" s="78"/>
      <c r="E121" s="78"/>
      <c r="F121" s="78"/>
      <c r="G121" s="78"/>
      <c r="H121" s="78"/>
      <c r="I121" s="78"/>
      <c r="J121" s="78"/>
      <c r="K121" s="78"/>
      <c r="L121" s="72"/>
      <c r="S121" s="41"/>
      <c r="T121" s="41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</row>
    <row r="122" s="2" customFormat="1" ht="24.96" customHeight="1">
      <c r="A122" s="41"/>
      <c r="B122" s="42"/>
      <c r="C122" s="24" t="s">
        <v>169</v>
      </c>
      <c r="D122" s="43"/>
      <c r="E122" s="43"/>
      <c r="F122" s="43"/>
      <c r="G122" s="43"/>
      <c r="H122" s="43"/>
      <c r="I122" s="43"/>
      <c r="J122" s="43"/>
      <c r="K122" s="43"/>
      <c r="L122" s="72"/>
      <c r="S122" s="41"/>
      <c r="T122" s="41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</row>
    <row r="123" s="2" customFormat="1" ht="6.96" customHeight="1">
      <c r="A123" s="41"/>
      <c r="B123" s="42"/>
      <c r="C123" s="43"/>
      <c r="D123" s="43"/>
      <c r="E123" s="43"/>
      <c r="F123" s="43"/>
      <c r="G123" s="43"/>
      <c r="H123" s="43"/>
      <c r="I123" s="43"/>
      <c r="J123" s="43"/>
      <c r="K123" s="43"/>
      <c r="L123" s="72"/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</row>
    <row r="124" s="2" customFormat="1" ht="12" customHeight="1">
      <c r="A124" s="41"/>
      <c r="B124" s="42"/>
      <c r="C124" s="33" t="s">
        <v>15</v>
      </c>
      <c r="D124" s="43"/>
      <c r="E124" s="43"/>
      <c r="F124" s="43"/>
      <c r="G124" s="43"/>
      <c r="H124" s="43"/>
      <c r="I124" s="43"/>
      <c r="J124" s="43"/>
      <c r="K124" s="43"/>
      <c r="L124" s="72"/>
      <c r="S124" s="41"/>
      <c r="T124" s="41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</row>
    <row r="125" s="2" customFormat="1" ht="16.5" customHeight="1">
      <c r="A125" s="41"/>
      <c r="B125" s="42"/>
      <c r="C125" s="43"/>
      <c r="D125" s="43"/>
      <c r="E125" s="211" t="str">
        <f>E7</f>
        <v>NÚRCH - modernizácia vybraných rehabilitačných priestorov</v>
      </c>
      <c r="F125" s="33"/>
      <c r="G125" s="33"/>
      <c r="H125" s="33"/>
      <c r="I125" s="43"/>
      <c r="J125" s="43"/>
      <c r="K125" s="43"/>
      <c r="L125" s="72"/>
      <c r="S125" s="41"/>
      <c r="T125" s="41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</row>
    <row r="126" s="1" customFormat="1" ht="12" customHeight="1">
      <c r="B126" s="22"/>
      <c r="C126" s="33" t="s">
        <v>136</v>
      </c>
      <c r="D126" s="23"/>
      <c r="E126" s="23"/>
      <c r="F126" s="23"/>
      <c r="G126" s="23"/>
      <c r="H126" s="23"/>
      <c r="I126" s="23"/>
      <c r="J126" s="23"/>
      <c r="K126" s="23"/>
      <c r="L126" s="21"/>
    </row>
    <row r="127" s="1" customFormat="1" ht="16.5" customHeight="1">
      <c r="B127" s="22"/>
      <c r="C127" s="23"/>
      <c r="D127" s="23"/>
      <c r="E127" s="211" t="s">
        <v>137</v>
      </c>
      <c r="F127" s="23"/>
      <c r="G127" s="23"/>
      <c r="H127" s="23"/>
      <c r="I127" s="23"/>
      <c r="J127" s="23"/>
      <c r="K127" s="23"/>
      <c r="L127" s="21"/>
    </row>
    <row r="128" s="1" customFormat="1" ht="12" customHeight="1">
      <c r="B128" s="22"/>
      <c r="C128" s="33" t="s">
        <v>138</v>
      </c>
      <c r="D128" s="23"/>
      <c r="E128" s="23"/>
      <c r="F128" s="23"/>
      <c r="G128" s="23"/>
      <c r="H128" s="23"/>
      <c r="I128" s="23"/>
      <c r="J128" s="23"/>
      <c r="K128" s="23"/>
      <c r="L128" s="21"/>
    </row>
    <row r="129" s="2" customFormat="1" ht="16.5" customHeight="1">
      <c r="A129" s="41"/>
      <c r="B129" s="42"/>
      <c r="C129" s="43"/>
      <c r="D129" s="43"/>
      <c r="E129" s="212" t="s">
        <v>139</v>
      </c>
      <c r="F129" s="43"/>
      <c r="G129" s="43"/>
      <c r="H129" s="43"/>
      <c r="I129" s="43"/>
      <c r="J129" s="43"/>
      <c r="K129" s="43"/>
      <c r="L129" s="72"/>
      <c r="S129" s="41"/>
      <c r="T129" s="41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</row>
    <row r="130" s="2" customFormat="1" ht="12" customHeight="1">
      <c r="A130" s="41"/>
      <c r="B130" s="42"/>
      <c r="C130" s="33" t="s">
        <v>140</v>
      </c>
      <c r="D130" s="43"/>
      <c r="E130" s="43"/>
      <c r="F130" s="43"/>
      <c r="G130" s="43"/>
      <c r="H130" s="43"/>
      <c r="I130" s="43"/>
      <c r="J130" s="43"/>
      <c r="K130" s="43"/>
      <c r="L130" s="72"/>
      <c r="S130" s="41"/>
      <c r="T130" s="41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</row>
    <row r="131" s="2" customFormat="1" ht="16.5" customHeight="1">
      <c r="A131" s="41"/>
      <c r="B131" s="42"/>
      <c r="C131" s="43"/>
      <c r="D131" s="43"/>
      <c r="E131" s="85" t="str">
        <f>E13</f>
        <v>01-01-03 - PSV, stolárske výrobky</v>
      </c>
      <c r="F131" s="43"/>
      <c r="G131" s="43"/>
      <c r="H131" s="43"/>
      <c r="I131" s="43"/>
      <c r="J131" s="43"/>
      <c r="K131" s="43"/>
      <c r="L131" s="72"/>
      <c r="S131" s="41"/>
      <c r="T131" s="41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</row>
    <row r="132" s="2" customFormat="1" ht="6.96" customHeight="1">
      <c r="A132" s="41"/>
      <c r="B132" s="42"/>
      <c r="C132" s="43"/>
      <c r="D132" s="43"/>
      <c r="E132" s="43"/>
      <c r="F132" s="43"/>
      <c r="G132" s="43"/>
      <c r="H132" s="43"/>
      <c r="I132" s="43"/>
      <c r="J132" s="43"/>
      <c r="K132" s="43"/>
      <c r="L132" s="72"/>
      <c r="S132" s="41"/>
      <c r="T132" s="41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</row>
    <row r="133" s="2" customFormat="1" ht="12" customHeight="1">
      <c r="A133" s="41"/>
      <c r="B133" s="42"/>
      <c r="C133" s="33" t="s">
        <v>19</v>
      </c>
      <c r="D133" s="43"/>
      <c r="E133" s="43"/>
      <c r="F133" s="28" t="str">
        <f>F16</f>
        <v>Piešťany, Nábrežie Ivana Krasku, p.č: 5825/2</v>
      </c>
      <c r="G133" s="43"/>
      <c r="H133" s="43"/>
      <c r="I133" s="33" t="s">
        <v>21</v>
      </c>
      <c r="J133" s="88" t="str">
        <f>IF(J16="","",J16)</f>
        <v>21. 12. 2022</v>
      </c>
      <c r="K133" s="43"/>
      <c r="L133" s="72"/>
      <c r="S133" s="41"/>
      <c r="T133" s="41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</row>
    <row r="134" s="2" customFormat="1" ht="6.96" customHeight="1">
      <c r="A134" s="41"/>
      <c r="B134" s="42"/>
      <c r="C134" s="43"/>
      <c r="D134" s="43"/>
      <c r="E134" s="43"/>
      <c r="F134" s="43"/>
      <c r="G134" s="43"/>
      <c r="H134" s="43"/>
      <c r="I134" s="43"/>
      <c r="J134" s="43"/>
      <c r="K134" s="43"/>
      <c r="L134" s="72"/>
      <c r="S134" s="41"/>
      <c r="T134" s="41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</row>
    <row r="135" s="2" customFormat="1" ht="15.15" customHeight="1">
      <c r="A135" s="41"/>
      <c r="B135" s="42"/>
      <c r="C135" s="33" t="s">
        <v>23</v>
      </c>
      <c r="D135" s="43"/>
      <c r="E135" s="43"/>
      <c r="F135" s="28" t="str">
        <f>E19</f>
        <v>NURCH Piešťany, Nábr. I. Krasku 4, 921 12 Piešťany</v>
      </c>
      <c r="G135" s="43"/>
      <c r="H135" s="43"/>
      <c r="I135" s="33" t="s">
        <v>29</v>
      </c>
      <c r="J135" s="37" t="str">
        <f>E25</f>
        <v>Portik spol. s r.o.</v>
      </c>
      <c r="K135" s="43"/>
      <c r="L135" s="72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</row>
    <row r="136" s="2" customFormat="1" ht="15.15" customHeight="1">
      <c r="A136" s="41"/>
      <c r="B136" s="42"/>
      <c r="C136" s="33" t="s">
        <v>27</v>
      </c>
      <c r="D136" s="43"/>
      <c r="E136" s="43"/>
      <c r="F136" s="28" t="str">
        <f>IF(E22="","",E22)</f>
        <v>Vyplň údaj</v>
      </c>
      <c r="G136" s="43"/>
      <c r="H136" s="43"/>
      <c r="I136" s="33" t="s">
        <v>34</v>
      </c>
      <c r="J136" s="37" t="str">
        <f>E28</f>
        <v>Kovács</v>
      </c>
      <c r="K136" s="43"/>
      <c r="L136" s="72"/>
      <c r="S136" s="41"/>
      <c r="T136" s="41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</row>
    <row r="137" s="2" customFormat="1" ht="10.32" customHeight="1">
      <c r="A137" s="41"/>
      <c r="B137" s="42"/>
      <c r="C137" s="43"/>
      <c r="D137" s="43"/>
      <c r="E137" s="43"/>
      <c r="F137" s="43"/>
      <c r="G137" s="43"/>
      <c r="H137" s="43"/>
      <c r="I137" s="43"/>
      <c r="J137" s="43"/>
      <c r="K137" s="43"/>
      <c r="L137" s="72"/>
      <c r="S137" s="41"/>
      <c r="T137" s="41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</row>
    <row r="138" s="11" customFormat="1" ht="29.28" customHeight="1">
      <c r="A138" s="237"/>
      <c r="B138" s="238"/>
      <c r="C138" s="239" t="s">
        <v>170</v>
      </c>
      <c r="D138" s="240" t="s">
        <v>65</v>
      </c>
      <c r="E138" s="240" t="s">
        <v>61</v>
      </c>
      <c r="F138" s="240" t="s">
        <v>62</v>
      </c>
      <c r="G138" s="240" t="s">
        <v>171</v>
      </c>
      <c r="H138" s="240" t="s">
        <v>172</v>
      </c>
      <c r="I138" s="240" t="s">
        <v>173</v>
      </c>
      <c r="J138" s="241" t="s">
        <v>145</v>
      </c>
      <c r="K138" s="242" t="s">
        <v>174</v>
      </c>
      <c r="L138" s="243"/>
      <c r="M138" s="109" t="s">
        <v>1</v>
      </c>
      <c r="N138" s="110" t="s">
        <v>44</v>
      </c>
      <c r="O138" s="110" t="s">
        <v>175</v>
      </c>
      <c r="P138" s="110" t="s">
        <v>176</v>
      </c>
      <c r="Q138" s="110" t="s">
        <v>177</v>
      </c>
      <c r="R138" s="110" t="s">
        <v>178</v>
      </c>
      <c r="S138" s="110" t="s">
        <v>179</v>
      </c>
      <c r="T138" s="111" t="s">
        <v>180</v>
      </c>
      <c r="U138" s="237"/>
      <c r="V138" s="237"/>
      <c r="W138" s="237"/>
      <c r="X138" s="237"/>
      <c r="Y138" s="237"/>
      <c r="Z138" s="237"/>
      <c r="AA138" s="237"/>
      <c r="AB138" s="237"/>
      <c r="AC138" s="237"/>
      <c r="AD138" s="237"/>
      <c r="AE138" s="237"/>
    </row>
    <row r="139" s="2" customFormat="1" ht="22.8" customHeight="1">
      <c r="A139" s="41"/>
      <c r="B139" s="42"/>
      <c r="C139" s="116" t="s">
        <v>142</v>
      </c>
      <c r="D139" s="43"/>
      <c r="E139" s="43"/>
      <c r="F139" s="43"/>
      <c r="G139" s="43"/>
      <c r="H139" s="43"/>
      <c r="I139" s="43"/>
      <c r="J139" s="244">
        <f>BK139</f>
        <v>0</v>
      </c>
      <c r="K139" s="43"/>
      <c r="L139" s="44"/>
      <c r="M139" s="112"/>
      <c r="N139" s="245"/>
      <c r="O139" s="113"/>
      <c r="P139" s="246">
        <f>P140+P156+P158</f>
        <v>0</v>
      </c>
      <c r="Q139" s="113"/>
      <c r="R139" s="246">
        <f>R140+R156+R158</f>
        <v>0.23813000000000001</v>
      </c>
      <c r="S139" s="113"/>
      <c r="T139" s="247">
        <f>T140+T156+T158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18" t="s">
        <v>79</v>
      </c>
      <c r="AU139" s="18" t="s">
        <v>147</v>
      </c>
      <c r="BK139" s="248">
        <f>BK140+BK156+BK158</f>
        <v>0</v>
      </c>
    </row>
    <row r="140" s="12" customFormat="1" ht="25.92" customHeight="1">
      <c r="A140" s="12"/>
      <c r="B140" s="249"/>
      <c r="C140" s="250"/>
      <c r="D140" s="251" t="s">
        <v>79</v>
      </c>
      <c r="E140" s="252" t="s">
        <v>343</v>
      </c>
      <c r="F140" s="252" t="s">
        <v>344</v>
      </c>
      <c r="G140" s="250"/>
      <c r="H140" s="250"/>
      <c r="I140" s="253"/>
      <c r="J140" s="228">
        <f>BK140</f>
        <v>0</v>
      </c>
      <c r="K140" s="250"/>
      <c r="L140" s="254"/>
      <c r="M140" s="255"/>
      <c r="N140" s="256"/>
      <c r="O140" s="256"/>
      <c r="P140" s="257">
        <f>P141+P151</f>
        <v>0</v>
      </c>
      <c r="Q140" s="256"/>
      <c r="R140" s="257">
        <f>R141+R151</f>
        <v>0.23813000000000001</v>
      </c>
      <c r="S140" s="256"/>
      <c r="T140" s="258">
        <f>T141+T151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59" t="s">
        <v>92</v>
      </c>
      <c r="AT140" s="260" t="s">
        <v>79</v>
      </c>
      <c r="AU140" s="260" t="s">
        <v>80</v>
      </c>
      <c r="AY140" s="259" t="s">
        <v>183</v>
      </c>
      <c r="BK140" s="261">
        <f>BK141+BK151</f>
        <v>0</v>
      </c>
    </row>
    <row r="141" s="12" customFormat="1" ht="22.8" customHeight="1">
      <c r="A141" s="12"/>
      <c r="B141" s="249"/>
      <c r="C141" s="250"/>
      <c r="D141" s="251" t="s">
        <v>79</v>
      </c>
      <c r="E141" s="262" t="s">
        <v>662</v>
      </c>
      <c r="F141" s="262" t="s">
        <v>663</v>
      </c>
      <c r="G141" s="250"/>
      <c r="H141" s="250"/>
      <c r="I141" s="253"/>
      <c r="J141" s="263">
        <f>BK141</f>
        <v>0</v>
      </c>
      <c r="K141" s="250"/>
      <c r="L141" s="254"/>
      <c r="M141" s="255"/>
      <c r="N141" s="256"/>
      <c r="O141" s="256"/>
      <c r="P141" s="257">
        <f>SUM(P142:P150)</f>
        <v>0</v>
      </c>
      <c r="Q141" s="256"/>
      <c r="R141" s="257">
        <f>SUM(R142:R150)</f>
        <v>0</v>
      </c>
      <c r="S141" s="256"/>
      <c r="T141" s="258">
        <f>SUM(T142:T150)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59" t="s">
        <v>92</v>
      </c>
      <c r="AT141" s="260" t="s">
        <v>79</v>
      </c>
      <c r="AU141" s="260" t="s">
        <v>87</v>
      </c>
      <c r="AY141" s="259" t="s">
        <v>183</v>
      </c>
      <c r="BK141" s="261">
        <f>SUM(BK142:BK150)</f>
        <v>0</v>
      </c>
    </row>
    <row r="142" s="2" customFormat="1" ht="16.5" customHeight="1">
      <c r="A142" s="41"/>
      <c r="B142" s="42"/>
      <c r="C142" s="264" t="s">
        <v>87</v>
      </c>
      <c r="D142" s="264" t="s">
        <v>186</v>
      </c>
      <c r="E142" s="265" t="s">
        <v>664</v>
      </c>
      <c r="F142" s="266" t="s">
        <v>665</v>
      </c>
      <c r="G142" s="267" t="s">
        <v>227</v>
      </c>
      <c r="H142" s="268">
        <v>6</v>
      </c>
      <c r="I142" s="269"/>
      <c r="J142" s="270">
        <f>ROUND(I142*H142,2)</f>
        <v>0</v>
      </c>
      <c r="K142" s="271"/>
      <c r="L142" s="44"/>
      <c r="M142" s="272" t="s">
        <v>1</v>
      </c>
      <c r="N142" s="273" t="s">
        <v>46</v>
      </c>
      <c r="O142" s="100"/>
      <c r="P142" s="274">
        <f>O142*H142</f>
        <v>0</v>
      </c>
      <c r="Q142" s="274">
        <v>0</v>
      </c>
      <c r="R142" s="274">
        <f>Q142*H142</f>
        <v>0</v>
      </c>
      <c r="S142" s="274">
        <v>0</v>
      </c>
      <c r="T142" s="275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76" t="s">
        <v>273</v>
      </c>
      <c r="AT142" s="276" t="s">
        <v>186</v>
      </c>
      <c r="AU142" s="276" t="s">
        <v>92</v>
      </c>
      <c r="AY142" s="18" t="s">
        <v>183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8" t="s">
        <v>92</v>
      </c>
      <c r="BK142" s="161">
        <f>ROUND(I142*H142,2)</f>
        <v>0</v>
      </c>
      <c r="BL142" s="18" t="s">
        <v>273</v>
      </c>
      <c r="BM142" s="276" t="s">
        <v>666</v>
      </c>
    </row>
    <row r="143" s="2" customFormat="1" ht="16.5" customHeight="1">
      <c r="A143" s="41"/>
      <c r="B143" s="42"/>
      <c r="C143" s="264" t="s">
        <v>92</v>
      </c>
      <c r="D143" s="264" t="s">
        <v>186</v>
      </c>
      <c r="E143" s="265" t="s">
        <v>667</v>
      </c>
      <c r="F143" s="266" t="s">
        <v>668</v>
      </c>
      <c r="G143" s="267" t="s">
        <v>227</v>
      </c>
      <c r="H143" s="268">
        <v>5</v>
      </c>
      <c r="I143" s="269"/>
      <c r="J143" s="270">
        <f>ROUND(I143*H143,2)</f>
        <v>0</v>
      </c>
      <c r="K143" s="271"/>
      <c r="L143" s="44"/>
      <c r="M143" s="272" t="s">
        <v>1</v>
      </c>
      <c r="N143" s="273" t="s">
        <v>46</v>
      </c>
      <c r="O143" s="100"/>
      <c r="P143" s="274">
        <f>O143*H143</f>
        <v>0</v>
      </c>
      <c r="Q143" s="274">
        <v>0</v>
      </c>
      <c r="R143" s="274">
        <f>Q143*H143</f>
        <v>0</v>
      </c>
      <c r="S143" s="274">
        <v>0</v>
      </c>
      <c r="T143" s="275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76" t="s">
        <v>273</v>
      </c>
      <c r="AT143" s="276" t="s">
        <v>186</v>
      </c>
      <c r="AU143" s="276" t="s">
        <v>92</v>
      </c>
      <c r="AY143" s="18" t="s">
        <v>183</v>
      </c>
      <c r="BE143" s="161">
        <f>IF(N143="základná",J143,0)</f>
        <v>0</v>
      </c>
      <c r="BF143" s="161">
        <f>IF(N143="znížená",J143,0)</f>
        <v>0</v>
      </c>
      <c r="BG143" s="161">
        <f>IF(N143="zákl. prenesená",J143,0)</f>
        <v>0</v>
      </c>
      <c r="BH143" s="161">
        <f>IF(N143="zníž. prenesená",J143,0)</f>
        <v>0</v>
      </c>
      <c r="BI143" s="161">
        <f>IF(N143="nulová",J143,0)</f>
        <v>0</v>
      </c>
      <c r="BJ143" s="18" t="s">
        <v>92</v>
      </c>
      <c r="BK143" s="161">
        <f>ROUND(I143*H143,2)</f>
        <v>0</v>
      </c>
      <c r="BL143" s="18" t="s">
        <v>273</v>
      </c>
      <c r="BM143" s="276" t="s">
        <v>669</v>
      </c>
    </row>
    <row r="144" s="2" customFormat="1" ht="16.5" customHeight="1">
      <c r="A144" s="41"/>
      <c r="B144" s="42"/>
      <c r="C144" s="264" t="s">
        <v>97</v>
      </c>
      <c r="D144" s="264" t="s">
        <v>186</v>
      </c>
      <c r="E144" s="265" t="s">
        <v>670</v>
      </c>
      <c r="F144" s="266" t="s">
        <v>671</v>
      </c>
      <c r="G144" s="267" t="s">
        <v>227</v>
      </c>
      <c r="H144" s="268">
        <v>1</v>
      </c>
      <c r="I144" s="269"/>
      <c r="J144" s="270">
        <f>ROUND(I144*H144,2)</f>
        <v>0</v>
      </c>
      <c r="K144" s="271"/>
      <c r="L144" s="44"/>
      <c r="M144" s="272" t="s">
        <v>1</v>
      </c>
      <c r="N144" s="273" t="s">
        <v>46</v>
      </c>
      <c r="O144" s="100"/>
      <c r="P144" s="274">
        <f>O144*H144</f>
        <v>0</v>
      </c>
      <c r="Q144" s="274">
        <v>0</v>
      </c>
      <c r="R144" s="274">
        <f>Q144*H144</f>
        <v>0</v>
      </c>
      <c r="S144" s="274">
        <v>0</v>
      </c>
      <c r="T144" s="27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76" t="s">
        <v>273</v>
      </c>
      <c r="AT144" s="276" t="s">
        <v>186</v>
      </c>
      <c r="AU144" s="276" t="s">
        <v>92</v>
      </c>
      <c r="AY144" s="18" t="s">
        <v>183</v>
      </c>
      <c r="BE144" s="161">
        <f>IF(N144="základná",J144,0)</f>
        <v>0</v>
      </c>
      <c r="BF144" s="161">
        <f>IF(N144="znížená",J144,0)</f>
        <v>0</v>
      </c>
      <c r="BG144" s="161">
        <f>IF(N144="zákl. prenesená",J144,0)</f>
        <v>0</v>
      </c>
      <c r="BH144" s="161">
        <f>IF(N144="zníž. prenesená",J144,0)</f>
        <v>0</v>
      </c>
      <c r="BI144" s="161">
        <f>IF(N144="nulová",J144,0)</f>
        <v>0</v>
      </c>
      <c r="BJ144" s="18" t="s">
        <v>92</v>
      </c>
      <c r="BK144" s="161">
        <f>ROUND(I144*H144,2)</f>
        <v>0</v>
      </c>
      <c r="BL144" s="18" t="s">
        <v>273</v>
      </c>
      <c r="BM144" s="276" t="s">
        <v>672</v>
      </c>
    </row>
    <row r="145" s="2" customFormat="1" ht="16.5" customHeight="1">
      <c r="A145" s="41"/>
      <c r="B145" s="42"/>
      <c r="C145" s="264" t="s">
        <v>190</v>
      </c>
      <c r="D145" s="264" t="s">
        <v>186</v>
      </c>
      <c r="E145" s="265" t="s">
        <v>673</v>
      </c>
      <c r="F145" s="266" t="s">
        <v>674</v>
      </c>
      <c r="G145" s="267" t="s">
        <v>227</v>
      </c>
      <c r="H145" s="268">
        <v>6</v>
      </c>
      <c r="I145" s="269"/>
      <c r="J145" s="270">
        <f>ROUND(I145*H145,2)</f>
        <v>0</v>
      </c>
      <c r="K145" s="271"/>
      <c r="L145" s="44"/>
      <c r="M145" s="272" t="s">
        <v>1</v>
      </c>
      <c r="N145" s="273" t="s">
        <v>46</v>
      </c>
      <c r="O145" s="100"/>
      <c r="P145" s="274">
        <f>O145*H145</f>
        <v>0</v>
      </c>
      <c r="Q145" s="274">
        <v>0</v>
      </c>
      <c r="R145" s="274">
        <f>Q145*H145</f>
        <v>0</v>
      </c>
      <c r="S145" s="274">
        <v>0</v>
      </c>
      <c r="T145" s="275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76" t="s">
        <v>273</v>
      </c>
      <c r="AT145" s="276" t="s">
        <v>186</v>
      </c>
      <c r="AU145" s="276" t="s">
        <v>92</v>
      </c>
      <c r="AY145" s="18" t="s">
        <v>183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8" t="s">
        <v>92</v>
      </c>
      <c r="BK145" s="161">
        <f>ROUND(I145*H145,2)</f>
        <v>0</v>
      </c>
      <c r="BL145" s="18" t="s">
        <v>273</v>
      </c>
      <c r="BM145" s="276" t="s">
        <v>675</v>
      </c>
    </row>
    <row r="146" s="2" customFormat="1" ht="16.5" customHeight="1">
      <c r="A146" s="41"/>
      <c r="B146" s="42"/>
      <c r="C146" s="264" t="s">
        <v>212</v>
      </c>
      <c r="D146" s="264" t="s">
        <v>186</v>
      </c>
      <c r="E146" s="265" t="s">
        <v>676</v>
      </c>
      <c r="F146" s="266" t="s">
        <v>677</v>
      </c>
      <c r="G146" s="267" t="s">
        <v>227</v>
      </c>
      <c r="H146" s="268">
        <v>5</v>
      </c>
      <c r="I146" s="269"/>
      <c r="J146" s="270">
        <f>ROUND(I146*H146,2)</f>
        <v>0</v>
      </c>
      <c r="K146" s="271"/>
      <c r="L146" s="44"/>
      <c r="M146" s="272" t="s">
        <v>1</v>
      </c>
      <c r="N146" s="273" t="s">
        <v>46</v>
      </c>
      <c r="O146" s="100"/>
      <c r="P146" s="274">
        <f>O146*H146</f>
        <v>0</v>
      </c>
      <c r="Q146" s="274">
        <v>0</v>
      </c>
      <c r="R146" s="274">
        <f>Q146*H146</f>
        <v>0</v>
      </c>
      <c r="S146" s="274">
        <v>0</v>
      </c>
      <c r="T146" s="275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76" t="s">
        <v>273</v>
      </c>
      <c r="AT146" s="276" t="s">
        <v>186</v>
      </c>
      <c r="AU146" s="276" t="s">
        <v>92</v>
      </c>
      <c r="AY146" s="18" t="s">
        <v>183</v>
      </c>
      <c r="BE146" s="161">
        <f>IF(N146="základná",J146,0)</f>
        <v>0</v>
      </c>
      <c r="BF146" s="161">
        <f>IF(N146="znížená",J146,0)</f>
        <v>0</v>
      </c>
      <c r="BG146" s="161">
        <f>IF(N146="zákl. prenesená",J146,0)</f>
        <v>0</v>
      </c>
      <c r="BH146" s="161">
        <f>IF(N146="zníž. prenesená",J146,0)</f>
        <v>0</v>
      </c>
      <c r="BI146" s="161">
        <f>IF(N146="nulová",J146,0)</f>
        <v>0</v>
      </c>
      <c r="BJ146" s="18" t="s">
        <v>92</v>
      </c>
      <c r="BK146" s="161">
        <f>ROUND(I146*H146,2)</f>
        <v>0</v>
      </c>
      <c r="BL146" s="18" t="s">
        <v>273</v>
      </c>
      <c r="BM146" s="276" t="s">
        <v>678</v>
      </c>
    </row>
    <row r="147" s="2" customFormat="1" ht="16.5" customHeight="1">
      <c r="A147" s="41"/>
      <c r="B147" s="42"/>
      <c r="C147" s="264" t="s">
        <v>218</v>
      </c>
      <c r="D147" s="264" t="s">
        <v>186</v>
      </c>
      <c r="E147" s="265" t="s">
        <v>679</v>
      </c>
      <c r="F147" s="266" t="s">
        <v>680</v>
      </c>
      <c r="G147" s="267" t="s">
        <v>227</v>
      </c>
      <c r="H147" s="268">
        <v>4</v>
      </c>
      <c r="I147" s="269"/>
      <c r="J147" s="270">
        <f>ROUND(I147*H147,2)</f>
        <v>0</v>
      </c>
      <c r="K147" s="271"/>
      <c r="L147" s="44"/>
      <c r="M147" s="272" t="s">
        <v>1</v>
      </c>
      <c r="N147" s="273" t="s">
        <v>46</v>
      </c>
      <c r="O147" s="100"/>
      <c r="P147" s="274">
        <f>O147*H147</f>
        <v>0</v>
      </c>
      <c r="Q147" s="274">
        <v>0</v>
      </c>
      <c r="R147" s="274">
        <f>Q147*H147</f>
        <v>0</v>
      </c>
      <c r="S147" s="274">
        <v>0</v>
      </c>
      <c r="T147" s="27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76" t="s">
        <v>273</v>
      </c>
      <c r="AT147" s="276" t="s">
        <v>186</v>
      </c>
      <c r="AU147" s="276" t="s">
        <v>92</v>
      </c>
      <c r="AY147" s="18" t="s">
        <v>183</v>
      </c>
      <c r="BE147" s="161">
        <f>IF(N147="základná",J147,0)</f>
        <v>0</v>
      </c>
      <c r="BF147" s="161">
        <f>IF(N147="znížená",J147,0)</f>
        <v>0</v>
      </c>
      <c r="BG147" s="161">
        <f>IF(N147="zákl. prenesená",J147,0)</f>
        <v>0</v>
      </c>
      <c r="BH147" s="161">
        <f>IF(N147="zníž. prenesená",J147,0)</f>
        <v>0</v>
      </c>
      <c r="BI147" s="161">
        <f>IF(N147="nulová",J147,0)</f>
        <v>0</v>
      </c>
      <c r="BJ147" s="18" t="s">
        <v>92</v>
      </c>
      <c r="BK147" s="161">
        <f>ROUND(I147*H147,2)</f>
        <v>0</v>
      </c>
      <c r="BL147" s="18" t="s">
        <v>273</v>
      </c>
      <c r="BM147" s="276" t="s">
        <v>681</v>
      </c>
    </row>
    <row r="148" s="2" customFormat="1" ht="16.5" customHeight="1">
      <c r="A148" s="41"/>
      <c r="B148" s="42"/>
      <c r="C148" s="264" t="s">
        <v>224</v>
      </c>
      <c r="D148" s="264" t="s">
        <v>186</v>
      </c>
      <c r="E148" s="265" t="s">
        <v>682</v>
      </c>
      <c r="F148" s="266" t="s">
        <v>683</v>
      </c>
      <c r="G148" s="267" t="s">
        <v>227</v>
      </c>
      <c r="H148" s="268">
        <v>12</v>
      </c>
      <c r="I148" s="269"/>
      <c r="J148" s="270">
        <f>ROUND(I148*H148,2)</f>
        <v>0</v>
      </c>
      <c r="K148" s="271"/>
      <c r="L148" s="44"/>
      <c r="M148" s="272" t="s">
        <v>1</v>
      </c>
      <c r="N148" s="273" t="s">
        <v>46</v>
      </c>
      <c r="O148" s="100"/>
      <c r="P148" s="274">
        <f>O148*H148</f>
        <v>0</v>
      </c>
      <c r="Q148" s="274">
        <v>0</v>
      </c>
      <c r="R148" s="274">
        <f>Q148*H148</f>
        <v>0</v>
      </c>
      <c r="S148" s="274">
        <v>0</v>
      </c>
      <c r="T148" s="275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76" t="s">
        <v>273</v>
      </c>
      <c r="AT148" s="276" t="s">
        <v>186</v>
      </c>
      <c r="AU148" s="276" t="s">
        <v>92</v>
      </c>
      <c r="AY148" s="18" t="s">
        <v>183</v>
      </c>
      <c r="BE148" s="161">
        <f>IF(N148="základná",J148,0)</f>
        <v>0</v>
      </c>
      <c r="BF148" s="161">
        <f>IF(N148="znížená",J148,0)</f>
        <v>0</v>
      </c>
      <c r="BG148" s="161">
        <f>IF(N148="zákl. prenesená",J148,0)</f>
        <v>0</v>
      </c>
      <c r="BH148" s="161">
        <f>IF(N148="zníž. prenesená",J148,0)</f>
        <v>0</v>
      </c>
      <c r="BI148" s="161">
        <f>IF(N148="nulová",J148,0)</f>
        <v>0</v>
      </c>
      <c r="BJ148" s="18" t="s">
        <v>92</v>
      </c>
      <c r="BK148" s="161">
        <f>ROUND(I148*H148,2)</f>
        <v>0</v>
      </c>
      <c r="BL148" s="18" t="s">
        <v>273</v>
      </c>
      <c r="BM148" s="276" t="s">
        <v>684</v>
      </c>
    </row>
    <row r="149" s="2" customFormat="1" ht="16.5" customHeight="1">
      <c r="A149" s="41"/>
      <c r="B149" s="42"/>
      <c r="C149" s="264" t="s">
        <v>231</v>
      </c>
      <c r="D149" s="264" t="s">
        <v>186</v>
      </c>
      <c r="E149" s="265" t="s">
        <v>685</v>
      </c>
      <c r="F149" s="266" t="s">
        <v>686</v>
      </c>
      <c r="G149" s="267" t="s">
        <v>227</v>
      </c>
      <c r="H149" s="268">
        <v>3</v>
      </c>
      <c r="I149" s="269"/>
      <c r="J149" s="270">
        <f>ROUND(I149*H149,2)</f>
        <v>0</v>
      </c>
      <c r="K149" s="271"/>
      <c r="L149" s="44"/>
      <c r="M149" s="272" t="s">
        <v>1</v>
      </c>
      <c r="N149" s="273" t="s">
        <v>46</v>
      </c>
      <c r="O149" s="100"/>
      <c r="P149" s="274">
        <f>O149*H149</f>
        <v>0</v>
      </c>
      <c r="Q149" s="274">
        <v>0</v>
      </c>
      <c r="R149" s="274">
        <f>Q149*H149</f>
        <v>0</v>
      </c>
      <c r="S149" s="274">
        <v>0</v>
      </c>
      <c r="T149" s="27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76" t="s">
        <v>273</v>
      </c>
      <c r="AT149" s="276" t="s">
        <v>186</v>
      </c>
      <c r="AU149" s="276" t="s">
        <v>92</v>
      </c>
      <c r="AY149" s="18" t="s">
        <v>183</v>
      </c>
      <c r="BE149" s="161">
        <f>IF(N149="základná",J149,0)</f>
        <v>0</v>
      </c>
      <c r="BF149" s="161">
        <f>IF(N149="znížená",J149,0)</f>
        <v>0</v>
      </c>
      <c r="BG149" s="161">
        <f>IF(N149="zákl. prenesená",J149,0)</f>
        <v>0</v>
      </c>
      <c r="BH149" s="161">
        <f>IF(N149="zníž. prenesená",J149,0)</f>
        <v>0</v>
      </c>
      <c r="BI149" s="161">
        <f>IF(N149="nulová",J149,0)</f>
        <v>0</v>
      </c>
      <c r="BJ149" s="18" t="s">
        <v>92</v>
      </c>
      <c r="BK149" s="161">
        <f>ROUND(I149*H149,2)</f>
        <v>0</v>
      </c>
      <c r="BL149" s="18" t="s">
        <v>273</v>
      </c>
      <c r="BM149" s="276" t="s">
        <v>687</v>
      </c>
    </row>
    <row r="150" s="2" customFormat="1" ht="24.15" customHeight="1">
      <c r="A150" s="41"/>
      <c r="B150" s="42"/>
      <c r="C150" s="264" t="s">
        <v>184</v>
      </c>
      <c r="D150" s="264" t="s">
        <v>186</v>
      </c>
      <c r="E150" s="265" t="s">
        <v>688</v>
      </c>
      <c r="F150" s="266" t="s">
        <v>689</v>
      </c>
      <c r="G150" s="267" t="s">
        <v>430</v>
      </c>
      <c r="H150" s="303"/>
      <c r="I150" s="269"/>
      <c r="J150" s="270">
        <f>ROUND(I150*H150,2)</f>
        <v>0</v>
      </c>
      <c r="K150" s="271"/>
      <c r="L150" s="44"/>
      <c r="M150" s="272" t="s">
        <v>1</v>
      </c>
      <c r="N150" s="273" t="s">
        <v>46</v>
      </c>
      <c r="O150" s="100"/>
      <c r="P150" s="274">
        <f>O150*H150</f>
        <v>0</v>
      </c>
      <c r="Q150" s="274">
        <v>0</v>
      </c>
      <c r="R150" s="274">
        <f>Q150*H150</f>
        <v>0</v>
      </c>
      <c r="S150" s="274">
        <v>0</v>
      </c>
      <c r="T150" s="275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76" t="s">
        <v>273</v>
      </c>
      <c r="AT150" s="276" t="s">
        <v>186</v>
      </c>
      <c r="AU150" s="276" t="s">
        <v>92</v>
      </c>
      <c r="AY150" s="18" t="s">
        <v>183</v>
      </c>
      <c r="BE150" s="161">
        <f>IF(N150="základná",J150,0)</f>
        <v>0</v>
      </c>
      <c r="BF150" s="161">
        <f>IF(N150="znížená",J150,0)</f>
        <v>0</v>
      </c>
      <c r="BG150" s="161">
        <f>IF(N150="zákl. prenesená",J150,0)</f>
        <v>0</v>
      </c>
      <c r="BH150" s="161">
        <f>IF(N150="zníž. prenesená",J150,0)</f>
        <v>0</v>
      </c>
      <c r="BI150" s="161">
        <f>IF(N150="nulová",J150,0)</f>
        <v>0</v>
      </c>
      <c r="BJ150" s="18" t="s">
        <v>92</v>
      </c>
      <c r="BK150" s="161">
        <f>ROUND(I150*H150,2)</f>
        <v>0</v>
      </c>
      <c r="BL150" s="18" t="s">
        <v>273</v>
      </c>
      <c r="BM150" s="276" t="s">
        <v>690</v>
      </c>
    </row>
    <row r="151" s="12" customFormat="1" ht="22.8" customHeight="1">
      <c r="A151" s="12"/>
      <c r="B151" s="249"/>
      <c r="C151" s="250"/>
      <c r="D151" s="251" t="s">
        <v>79</v>
      </c>
      <c r="E151" s="262" t="s">
        <v>368</v>
      </c>
      <c r="F151" s="262" t="s">
        <v>369</v>
      </c>
      <c r="G151" s="250"/>
      <c r="H151" s="250"/>
      <c r="I151" s="253"/>
      <c r="J151" s="263">
        <f>BK151</f>
        <v>0</v>
      </c>
      <c r="K151" s="250"/>
      <c r="L151" s="254"/>
      <c r="M151" s="255"/>
      <c r="N151" s="256"/>
      <c r="O151" s="256"/>
      <c r="P151" s="257">
        <f>SUM(P152:P155)</f>
        <v>0</v>
      </c>
      <c r="Q151" s="256"/>
      <c r="R151" s="257">
        <f>SUM(R152:R155)</f>
        <v>0.23813000000000001</v>
      </c>
      <c r="S151" s="256"/>
      <c r="T151" s="258">
        <f>SUM(T152:T155)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59" t="s">
        <v>92</v>
      </c>
      <c r="AT151" s="260" t="s">
        <v>79</v>
      </c>
      <c r="AU151" s="260" t="s">
        <v>87</v>
      </c>
      <c r="AY151" s="259" t="s">
        <v>183</v>
      </c>
      <c r="BK151" s="261">
        <f>SUM(BK152:BK155)</f>
        <v>0</v>
      </c>
    </row>
    <row r="152" s="2" customFormat="1" ht="16.5" customHeight="1">
      <c r="A152" s="41"/>
      <c r="B152" s="42"/>
      <c r="C152" s="264" t="s">
        <v>230</v>
      </c>
      <c r="D152" s="264" t="s">
        <v>186</v>
      </c>
      <c r="E152" s="265" t="s">
        <v>691</v>
      </c>
      <c r="F152" s="266" t="s">
        <v>692</v>
      </c>
      <c r="G152" s="267" t="s">
        <v>227</v>
      </c>
      <c r="H152" s="268">
        <v>1</v>
      </c>
      <c r="I152" s="269"/>
      <c r="J152" s="270">
        <f>ROUND(I152*H152,2)</f>
        <v>0</v>
      </c>
      <c r="K152" s="271"/>
      <c r="L152" s="44"/>
      <c r="M152" s="272" t="s">
        <v>1</v>
      </c>
      <c r="N152" s="273" t="s">
        <v>46</v>
      </c>
      <c r="O152" s="100"/>
      <c r="P152" s="274">
        <f>O152*H152</f>
        <v>0</v>
      </c>
      <c r="Q152" s="274">
        <v>0.23813000000000001</v>
      </c>
      <c r="R152" s="274">
        <f>Q152*H152</f>
        <v>0.23813000000000001</v>
      </c>
      <c r="S152" s="274">
        <v>0</v>
      </c>
      <c r="T152" s="275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76" t="s">
        <v>273</v>
      </c>
      <c r="AT152" s="276" t="s">
        <v>186</v>
      </c>
      <c r="AU152" s="276" t="s">
        <v>92</v>
      </c>
      <c r="AY152" s="18" t="s">
        <v>183</v>
      </c>
      <c r="BE152" s="161">
        <f>IF(N152="základná",J152,0)</f>
        <v>0</v>
      </c>
      <c r="BF152" s="161">
        <f>IF(N152="znížená",J152,0)</f>
        <v>0</v>
      </c>
      <c r="BG152" s="161">
        <f>IF(N152="zákl. prenesená",J152,0)</f>
        <v>0</v>
      </c>
      <c r="BH152" s="161">
        <f>IF(N152="zníž. prenesená",J152,0)</f>
        <v>0</v>
      </c>
      <c r="BI152" s="161">
        <f>IF(N152="nulová",J152,0)</f>
        <v>0</v>
      </c>
      <c r="BJ152" s="18" t="s">
        <v>92</v>
      </c>
      <c r="BK152" s="161">
        <f>ROUND(I152*H152,2)</f>
        <v>0</v>
      </c>
      <c r="BL152" s="18" t="s">
        <v>273</v>
      </c>
      <c r="BM152" s="276" t="s">
        <v>693</v>
      </c>
    </row>
    <row r="153" s="2" customFormat="1" ht="21.75" customHeight="1">
      <c r="A153" s="41"/>
      <c r="B153" s="42"/>
      <c r="C153" s="264" t="s">
        <v>245</v>
      </c>
      <c r="D153" s="264" t="s">
        <v>186</v>
      </c>
      <c r="E153" s="265" t="s">
        <v>694</v>
      </c>
      <c r="F153" s="266" t="s">
        <v>695</v>
      </c>
      <c r="G153" s="267" t="s">
        <v>227</v>
      </c>
      <c r="H153" s="268">
        <v>2</v>
      </c>
      <c r="I153" s="269"/>
      <c r="J153" s="270">
        <f>ROUND(I153*H153,2)</f>
        <v>0</v>
      </c>
      <c r="K153" s="271"/>
      <c r="L153" s="44"/>
      <c r="M153" s="272" t="s">
        <v>1</v>
      </c>
      <c r="N153" s="273" t="s">
        <v>46</v>
      </c>
      <c r="O153" s="100"/>
      <c r="P153" s="274">
        <f>O153*H153</f>
        <v>0</v>
      </c>
      <c r="Q153" s="274">
        <v>0</v>
      </c>
      <c r="R153" s="274">
        <f>Q153*H153</f>
        <v>0</v>
      </c>
      <c r="S153" s="274">
        <v>0</v>
      </c>
      <c r="T153" s="275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76" t="s">
        <v>273</v>
      </c>
      <c r="AT153" s="276" t="s">
        <v>186</v>
      </c>
      <c r="AU153" s="276" t="s">
        <v>92</v>
      </c>
      <c r="AY153" s="18" t="s">
        <v>183</v>
      </c>
      <c r="BE153" s="161">
        <f>IF(N153="základná",J153,0)</f>
        <v>0</v>
      </c>
      <c r="BF153" s="161">
        <f>IF(N153="znížená",J153,0)</f>
        <v>0</v>
      </c>
      <c r="BG153" s="161">
        <f>IF(N153="zákl. prenesená",J153,0)</f>
        <v>0</v>
      </c>
      <c r="BH153" s="161">
        <f>IF(N153="zníž. prenesená",J153,0)</f>
        <v>0</v>
      </c>
      <c r="BI153" s="161">
        <f>IF(N153="nulová",J153,0)</f>
        <v>0</v>
      </c>
      <c r="BJ153" s="18" t="s">
        <v>92</v>
      </c>
      <c r="BK153" s="161">
        <f>ROUND(I153*H153,2)</f>
        <v>0</v>
      </c>
      <c r="BL153" s="18" t="s">
        <v>273</v>
      </c>
      <c r="BM153" s="276" t="s">
        <v>696</v>
      </c>
    </row>
    <row r="154" s="2" customFormat="1" ht="21.75" customHeight="1">
      <c r="A154" s="41"/>
      <c r="B154" s="42"/>
      <c r="C154" s="264" t="s">
        <v>252</v>
      </c>
      <c r="D154" s="264" t="s">
        <v>186</v>
      </c>
      <c r="E154" s="265" t="s">
        <v>697</v>
      </c>
      <c r="F154" s="266" t="s">
        <v>698</v>
      </c>
      <c r="G154" s="267" t="s">
        <v>227</v>
      </c>
      <c r="H154" s="268">
        <v>2</v>
      </c>
      <c r="I154" s="269"/>
      <c r="J154" s="270">
        <f>ROUND(I154*H154,2)</f>
        <v>0</v>
      </c>
      <c r="K154" s="271"/>
      <c r="L154" s="44"/>
      <c r="M154" s="272" t="s">
        <v>1</v>
      </c>
      <c r="N154" s="273" t="s">
        <v>46</v>
      </c>
      <c r="O154" s="100"/>
      <c r="P154" s="274">
        <f>O154*H154</f>
        <v>0</v>
      </c>
      <c r="Q154" s="274">
        <v>0</v>
      </c>
      <c r="R154" s="274">
        <f>Q154*H154</f>
        <v>0</v>
      </c>
      <c r="S154" s="274">
        <v>0</v>
      </c>
      <c r="T154" s="275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76" t="s">
        <v>273</v>
      </c>
      <c r="AT154" s="276" t="s">
        <v>186</v>
      </c>
      <c r="AU154" s="276" t="s">
        <v>92</v>
      </c>
      <c r="AY154" s="18" t="s">
        <v>183</v>
      </c>
      <c r="BE154" s="161">
        <f>IF(N154="základná",J154,0)</f>
        <v>0</v>
      </c>
      <c r="BF154" s="161">
        <f>IF(N154="znížená",J154,0)</f>
        <v>0</v>
      </c>
      <c r="BG154" s="161">
        <f>IF(N154="zákl. prenesená",J154,0)</f>
        <v>0</v>
      </c>
      <c r="BH154" s="161">
        <f>IF(N154="zníž. prenesená",J154,0)</f>
        <v>0</v>
      </c>
      <c r="BI154" s="161">
        <f>IF(N154="nulová",J154,0)</f>
        <v>0</v>
      </c>
      <c r="BJ154" s="18" t="s">
        <v>92</v>
      </c>
      <c r="BK154" s="161">
        <f>ROUND(I154*H154,2)</f>
        <v>0</v>
      </c>
      <c r="BL154" s="18" t="s">
        <v>273</v>
      </c>
      <c r="BM154" s="276" t="s">
        <v>699</v>
      </c>
    </row>
    <row r="155" s="2" customFormat="1" ht="24.15" customHeight="1">
      <c r="A155" s="41"/>
      <c r="B155" s="42"/>
      <c r="C155" s="264" t="s">
        <v>257</v>
      </c>
      <c r="D155" s="264" t="s">
        <v>186</v>
      </c>
      <c r="E155" s="265" t="s">
        <v>700</v>
      </c>
      <c r="F155" s="266" t="s">
        <v>701</v>
      </c>
      <c r="G155" s="267" t="s">
        <v>430</v>
      </c>
      <c r="H155" s="303"/>
      <c r="I155" s="269"/>
      <c r="J155" s="270">
        <f>ROUND(I155*H155,2)</f>
        <v>0</v>
      </c>
      <c r="K155" s="271"/>
      <c r="L155" s="44"/>
      <c r="M155" s="272" t="s">
        <v>1</v>
      </c>
      <c r="N155" s="273" t="s">
        <v>46</v>
      </c>
      <c r="O155" s="100"/>
      <c r="P155" s="274">
        <f>O155*H155</f>
        <v>0</v>
      </c>
      <c r="Q155" s="274">
        <v>0</v>
      </c>
      <c r="R155" s="274">
        <f>Q155*H155</f>
        <v>0</v>
      </c>
      <c r="S155" s="274">
        <v>0</v>
      </c>
      <c r="T155" s="275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76" t="s">
        <v>273</v>
      </c>
      <c r="AT155" s="276" t="s">
        <v>186</v>
      </c>
      <c r="AU155" s="276" t="s">
        <v>92</v>
      </c>
      <c r="AY155" s="18" t="s">
        <v>183</v>
      </c>
      <c r="BE155" s="161">
        <f>IF(N155="základná",J155,0)</f>
        <v>0</v>
      </c>
      <c r="BF155" s="161">
        <f>IF(N155="znížená",J155,0)</f>
        <v>0</v>
      </c>
      <c r="BG155" s="161">
        <f>IF(N155="zákl. prenesená",J155,0)</f>
        <v>0</v>
      </c>
      <c r="BH155" s="161">
        <f>IF(N155="zníž. prenesená",J155,0)</f>
        <v>0</v>
      </c>
      <c r="BI155" s="161">
        <f>IF(N155="nulová",J155,0)</f>
        <v>0</v>
      </c>
      <c r="BJ155" s="18" t="s">
        <v>92</v>
      </c>
      <c r="BK155" s="161">
        <f>ROUND(I155*H155,2)</f>
        <v>0</v>
      </c>
      <c r="BL155" s="18" t="s">
        <v>273</v>
      </c>
      <c r="BM155" s="276" t="s">
        <v>702</v>
      </c>
    </row>
    <row r="156" s="12" customFormat="1" ht="25.92" customHeight="1">
      <c r="A156" s="12"/>
      <c r="B156" s="249"/>
      <c r="C156" s="250"/>
      <c r="D156" s="251" t="s">
        <v>79</v>
      </c>
      <c r="E156" s="252" t="s">
        <v>162</v>
      </c>
      <c r="F156" s="252" t="s">
        <v>426</v>
      </c>
      <c r="G156" s="250"/>
      <c r="H156" s="250"/>
      <c r="I156" s="253"/>
      <c r="J156" s="228">
        <f>BK156</f>
        <v>0</v>
      </c>
      <c r="K156" s="250"/>
      <c r="L156" s="254"/>
      <c r="M156" s="255"/>
      <c r="N156" s="256"/>
      <c r="O156" s="256"/>
      <c r="P156" s="257">
        <f>P157</f>
        <v>0</v>
      </c>
      <c r="Q156" s="256"/>
      <c r="R156" s="257">
        <f>R157</f>
        <v>0</v>
      </c>
      <c r="S156" s="256"/>
      <c r="T156" s="258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59" t="s">
        <v>212</v>
      </c>
      <c r="AT156" s="260" t="s">
        <v>79</v>
      </c>
      <c r="AU156" s="260" t="s">
        <v>80</v>
      </c>
      <c r="AY156" s="259" t="s">
        <v>183</v>
      </c>
      <c r="BK156" s="261">
        <f>BK157</f>
        <v>0</v>
      </c>
    </row>
    <row r="157" s="2" customFormat="1" ht="24.15" customHeight="1">
      <c r="A157" s="41"/>
      <c r="B157" s="42"/>
      <c r="C157" s="264" t="s">
        <v>262</v>
      </c>
      <c r="D157" s="264" t="s">
        <v>186</v>
      </c>
      <c r="E157" s="265" t="s">
        <v>428</v>
      </c>
      <c r="F157" s="266" t="s">
        <v>429</v>
      </c>
      <c r="G157" s="267" t="s">
        <v>430</v>
      </c>
      <c r="H157" s="303"/>
      <c r="I157" s="269"/>
      <c r="J157" s="270">
        <f>ROUND(I157*H157,2)</f>
        <v>0</v>
      </c>
      <c r="K157" s="271"/>
      <c r="L157" s="44"/>
      <c r="M157" s="272" t="s">
        <v>1</v>
      </c>
      <c r="N157" s="273" t="s">
        <v>46</v>
      </c>
      <c r="O157" s="100"/>
      <c r="P157" s="274">
        <f>O157*H157</f>
        <v>0</v>
      </c>
      <c r="Q157" s="274">
        <v>0</v>
      </c>
      <c r="R157" s="274">
        <f>Q157*H157</f>
        <v>0</v>
      </c>
      <c r="S157" s="274">
        <v>0</v>
      </c>
      <c r="T157" s="275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76" t="s">
        <v>431</v>
      </c>
      <c r="AT157" s="276" t="s">
        <v>186</v>
      </c>
      <c r="AU157" s="276" t="s">
        <v>87</v>
      </c>
      <c r="AY157" s="18" t="s">
        <v>183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8" t="s">
        <v>92</v>
      </c>
      <c r="BK157" s="161">
        <f>ROUND(I157*H157,2)</f>
        <v>0</v>
      </c>
      <c r="BL157" s="18" t="s">
        <v>431</v>
      </c>
      <c r="BM157" s="276" t="s">
        <v>703</v>
      </c>
    </row>
    <row r="158" s="2" customFormat="1" ht="49.92" customHeight="1">
      <c r="A158" s="41"/>
      <c r="B158" s="42"/>
      <c r="C158" s="43"/>
      <c r="D158" s="43"/>
      <c r="E158" s="252" t="s">
        <v>433</v>
      </c>
      <c r="F158" s="252" t="s">
        <v>434</v>
      </c>
      <c r="G158" s="43"/>
      <c r="H158" s="43"/>
      <c r="I158" s="43"/>
      <c r="J158" s="228">
        <f>BK158</f>
        <v>0</v>
      </c>
      <c r="K158" s="43"/>
      <c r="L158" s="44"/>
      <c r="M158" s="279"/>
      <c r="N158" s="280"/>
      <c r="O158" s="100"/>
      <c r="P158" s="100"/>
      <c r="Q158" s="100"/>
      <c r="R158" s="100"/>
      <c r="S158" s="100"/>
      <c r="T158" s="101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18" t="s">
        <v>79</v>
      </c>
      <c r="AU158" s="18" t="s">
        <v>80</v>
      </c>
      <c r="AY158" s="18" t="s">
        <v>435</v>
      </c>
      <c r="BK158" s="161">
        <f>SUM(BK159:BK168)</f>
        <v>0</v>
      </c>
    </row>
    <row r="159" s="2" customFormat="1" ht="16.32" customHeight="1">
      <c r="A159" s="41"/>
      <c r="B159" s="42"/>
      <c r="C159" s="304" t="s">
        <v>1</v>
      </c>
      <c r="D159" s="304" t="s">
        <v>186</v>
      </c>
      <c r="E159" s="305" t="s">
        <v>1</v>
      </c>
      <c r="F159" s="306" t="s">
        <v>1</v>
      </c>
      <c r="G159" s="307" t="s">
        <v>1</v>
      </c>
      <c r="H159" s="308"/>
      <c r="I159" s="309"/>
      <c r="J159" s="310">
        <f>BK159</f>
        <v>0</v>
      </c>
      <c r="K159" s="271"/>
      <c r="L159" s="44"/>
      <c r="M159" s="311" t="s">
        <v>1</v>
      </c>
      <c r="N159" s="312" t="s">
        <v>46</v>
      </c>
      <c r="O159" s="100"/>
      <c r="P159" s="100"/>
      <c r="Q159" s="100"/>
      <c r="R159" s="100"/>
      <c r="S159" s="100"/>
      <c r="T159" s="101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18" t="s">
        <v>435</v>
      </c>
      <c r="AU159" s="18" t="s">
        <v>87</v>
      </c>
      <c r="AY159" s="18" t="s">
        <v>435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8" t="s">
        <v>92</v>
      </c>
      <c r="BK159" s="161">
        <f>I159*H159</f>
        <v>0</v>
      </c>
    </row>
    <row r="160" s="2" customFormat="1" ht="16.32" customHeight="1">
      <c r="A160" s="41"/>
      <c r="B160" s="42"/>
      <c r="C160" s="304" t="s">
        <v>1</v>
      </c>
      <c r="D160" s="304" t="s">
        <v>186</v>
      </c>
      <c r="E160" s="305" t="s">
        <v>1</v>
      </c>
      <c r="F160" s="306" t="s">
        <v>1</v>
      </c>
      <c r="G160" s="307" t="s">
        <v>1</v>
      </c>
      <c r="H160" s="308"/>
      <c r="I160" s="309"/>
      <c r="J160" s="310">
        <f>BK160</f>
        <v>0</v>
      </c>
      <c r="K160" s="271"/>
      <c r="L160" s="44"/>
      <c r="M160" s="311" t="s">
        <v>1</v>
      </c>
      <c r="N160" s="312" t="s">
        <v>46</v>
      </c>
      <c r="O160" s="100"/>
      <c r="P160" s="100"/>
      <c r="Q160" s="100"/>
      <c r="R160" s="100"/>
      <c r="S160" s="100"/>
      <c r="T160" s="101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18" t="s">
        <v>435</v>
      </c>
      <c r="AU160" s="18" t="s">
        <v>87</v>
      </c>
      <c r="AY160" s="18" t="s">
        <v>435</v>
      </c>
      <c r="BE160" s="161">
        <f>IF(N160="základná",J160,0)</f>
        <v>0</v>
      </c>
      <c r="BF160" s="161">
        <f>IF(N160="znížená",J160,0)</f>
        <v>0</v>
      </c>
      <c r="BG160" s="161">
        <f>IF(N160="zákl. prenesená",J160,0)</f>
        <v>0</v>
      </c>
      <c r="BH160" s="161">
        <f>IF(N160="zníž. prenesená",J160,0)</f>
        <v>0</v>
      </c>
      <c r="BI160" s="161">
        <f>IF(N160="nulová",J160,0)</f>
        <v>0</v>
      </c>
      <c r="BJ160" s="18" t="s">
        <v>92</v>
      </c>
      <c r="BK160" s="161">
        <f>I160*H160</f>
        <v>0</v>
      </c>
    </row>
    <row r="161" s="2" customFormat="1" ht="16.32" customHeight="1">
      <c r="A161" s="41"/>
      <c r="B161" s="42"/>
      <c r="C161" s="304" t="s">
        <v>1</v>
      </c>
      <c r="D161" s="304" t="s">
        <v>186</v>
      </c>
      <c r="E161" s="305" t="s">
        <v>1</v>
      </c>
      <c r="F161" s="306" t="s">
        <v>1</v>
      </c>
      <c r="G161" s="307" t="s">
        <v>1</v>
      </c>
      <c r="H161" s="308"/>
      <c r="I161" s="309"/>
      <c r="J161" s="310">
        <f>BK161</f>
        <v>0</v>
      </c>
      <c r="K161" s="271"/>
      <c r="L161" s="44"/>
      <c r="M161" s="311" t="s">
        <v>1</v>
      </c>
      <c r="N161" s="312" t="s">
        <v>46</v>
      </c>
      <c r="O161" s="100"/>
      <c r="P161" s="100"/>
      <c r="Q161" s="100"/>
      <c r="R161" s="100"/>
      <c r="S161" s="100"/>
      <c r="T161" s="101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18" t="s">
        <v>435</v>
      </c>
      <c r="AU161" s="18" t="s">
        <v>87</v>
      </c>
      <c r="AY161" s="18" t="s">
        <v>435</v>
      </c>
      <c r="BE161" s="161">
        <f>IF(N161="základná",J161,0)</f>
        <v>0</v>
      </c>
      <c r="BF161" s="161">
        <f>IF(N161="znížená",J161,0)</f>
        <v>0</v>
      </c>
      <c r="BG161" s="161">
        <f>IF(N161="zákl. prenesená",J161,0)</f>
        <v>0</v>
      </c>
      <c r="BH161" s="161">
        <f>IF(N161="zníž. prenesená",J161,0)</f>
        <v>0</v>
      </c>
      <c r="BI161" s="161">
        <f>IF(N161="nulová",J161,0)</f>
        <v>0</v>
      </c>
      <c r="BJ161" s="18" t="s">
        <v>92</v>
      </c>
      <c r="BK161" s="161">
        <f>I161*H161</f>
        <v>0</v>
      </c>
    </row>
    <row r="162" s="2" customFormat="1" ht="16.32" customHeight="1">
      <c r="A162" s="41"/>
      <c r="B162" s="42"/>
      <c r="C162" s="304" t="s">
        <v>1</v>
      </c>
      <c r="D162" s="304" t="s">
        <v>186</v>
      </c>
      <c r="E162" s="305" t="s">
        <v>1</v>
      </c>
      <c r="F162" s="306" t="s">
        <v>1</v>
      </c>
      <c r="G162" s="307" t="s">
        <v>1</v>
      </c>
      <c r="H162" s="308"/>
      <c r="I162" s="309"/>
      <c r="J162" s="310">
        <f>BK162</f>
        <v>0</v>
      </c>
      <c r="K162" s="271"/>
      <c r="L162" s="44"/>
      <c r="M162" s="311" t="s">
        <v>1</v>
      </c>
      <c r="N162" s="312" t="s">
        <v>46</v>
      </c>
      <c r="O162" s="100"/>
      <c r="P162" s="100"/>
      <c r="Q162" s="100"/>
      <c r="R162" s="100"/>
      <c r="S162" s="100"/>
      <c r="T162" s="101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18" t="s">
        <v>435</v>
      </c>
      <c r="AU162" s="18" t="s">
        <v>87</v>
      </c>
      <c r="AY162" s="18" t="s">
        <v>435</v>
      </c>
      <c r="BE162" s="161">
        <f>IF(N162="základná",J162,0)</f>
        <v>0</v>
      </c>
      <c r="BF162" s="161">
        <f>IF(N162="znížená",J162,0)</f>
        <v>0</v>
      </c>
      <c r="BG162" s="161">
        <f>IF(N162="zákl. prenesená",J162,0)</f>
        <v>0</v>
      </c>
      <c r="BH162" s="161">
        <f>IF(N162="zníž. prenesená",J162,0)</f>
        <v>0</v>
      </c>
      <c r="BI162" s="161">
        <f>IF(N162="nulová",J162,0)</f>
        <v>0</v>
      </c>
      <c r="BJ162" s="18" t="s">
        <v>92</v>
      </c>
      <c r="BK162" s="161">
        <f>I162*H162</f>
        <v>0</v>
      </c>
    </row>
    <row r="163" s="2" customFormat="1" ht="16.32" customHeight="1">
      <c r="A163" s="41"/>
      <c r="B163" s="42"/>
      <c r="C163" s="304" t="s">
        <v>1</v>
      </c>
      <c r="D163" s="304" t="s">
        <v>186</v>
      </c>
      <c r="E163" s="305" t="s">
        <v>1</v>
      </c>
      <c r="F163" s="306" t="s">
        <v>1</v>
      </c>
      <c r="G163" s="307" t="s">
        <v>1</v>
      </c>
      <c r="H163" s="308"/>
      <c r="I163" s="309"/>
      <c r="J163" s="310">
        <f>BK163</f>
        <v>0</v>
      </c>
      <c r="K163" s="271"/>
      <c r="L163" s="44"/>
      <c r="M163" s="311" t="s">
        <v>1</v>
      </c>
      <c r="N163" s="312" t="s">
        <v>46</v>
      </c>
      <c r="O163" s="100"/>
      <c r="P163" s="100"/>
      <c r="Q163" s="100"/>
      <c r="R163" s="100"/>
      <c r="S163" s="100"/>
      <c r="T163" s="101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18" t="s">
        <v>435</v>
      </c>
      <c r="AU163" s="18" t="s">
        <v>87</v>
      </c>
      <c r="AY163" s="18" t="s">
        <v>435</v>
      </c>
      <c r="BE163" s="161">
        <f>IF(N163="základná",J163,0)</f>
        <v>0</v>
      </c>
      <c r="BF163" s="161">
        <f>IF(N163="znížená",J163,0)</f>
        <v>0</v>
      </c>
      <c r="BG163" s="161">
        <f>IF(N163="zákl. prenesená",J163,0)</f>
        <v>0</v>
      </c>
      <c r="BH163" s="161">
        <f>IF(N163="zníž. prenesená",J163,0)</f>
        <v>0</v>
      </c>
      <c r="BI163" s="161">
        <f>IF(N163="nulová",J163,0)</f>
        <v>0</v>
      </c>
      <c r="BJ163" s="18" t="s">
        <v>92</v>
      </c>
      <c r="BK163" s="161">
        <f>I163*H163</f>
        <v>0</v>
      </c>
    </row>
    <row r="164" s="2" customFormat="1" ht="16.32" customHeight="1">
      <c r="A164" s="41"/>
      <c r="B164" s="42"/>
      <c r="C164" s="304" t="s">
        <v>1</v>
      </c>
      <c r="D164" s="304" t="s">
        <v>186</v>
      </c>
      <c r="E164" s="305" t="s">
        <v>1</v>
      </c>
      <c r="F164" s="306" t="s">
        <v>1</v>
      </c>
      <c r="G164" s="307" t="s">
        <v>1</v>
      </c>
      <c r="H164" s="308"/>
      <c r="I164" s="309"/>
      <c r="J164" s="310">
        <f>BK164</f>
        <v>0</v>
      </c>
      <c r="K164" s="271"/>
      <c r="L164" s="44"/>
      <c r="M164" s="311" t="s">
        <v>1</v>
      </c>
      <c r="N164" s="312" t="s">
        <v>46</v>
      </c>
      <c r="O164" s="100"/>
      <c r="P164" s="100"/>
      <c r="Q164" s="100"/>
      <c r="R164" s="100"/>
      <c r="S164" s="100"/>
      <c r="T164" s="101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18" t="s">
        <v>435</v>
      </c>
      <c r="AU164" s="18" t="s">
        <v>87</v>
      </c>
      <c r="AY164" s="18" t="s">
        <v>435</v>
      </c>
      <c r="BE164" s="161">
        <f>IF(N164="základná",J164,0)</f>
        <v>0</v>
      </c>
      <c r="BF164" s="161">
        <f>IF(N164="znížená",J164,0)</f>
        <v>0</v>
      </c>
      <c r="BG164" s="161">
        <f>IF(N164="zákl. prenesená",J164,0)</f>
        <v>0</v>
      </c>
      <c r="BH164" s="161">
        <f>IF(N164="zníž. prenesená",J164,0)</f>
        <v>0</v>
      </c>
      <c r="BI164" s="161">
        <f>IF(N164="nulová",J164,0)</f>
        <v>0</v>
      </c>
      <c r="BJ164" s="18" t="s">
        <v>92</v>
      </c>
      <c r="BK164" s="161">
        <f>I164*H164</f>
        <v>0</v>
      </c>
    </row>
    <row r="165" s="2" customFormat="1" ht="16.32" customHeight="1">
      <c r="A165" s="41"/>
      <c r="B165" s="42"/>
      <c r="C165" s="304" t="s">
        <v>1</v>
      </c>
      <c r="D165" s="304" t="s">
        <v>186</v>
      </c>
      <c r="E165" s="305" t="s">
        <v>1</v>
      </c>
      <c r="F165" s="306" t="s">
        <v>1</v>
      </c>
      <c r="G165" s="307" t="s">
        <v>1</v>
      </c>
      <c r="H165" s="308"/>
      <c r="I165" s="309"/>
      <c r="J165" s="310">
        <f>BK165</f>
        <v>0</v>
      </c>
      <c r="K165" s="271"/>
      <c r="L165" s="44"/>
      <c r="M165" s="311" t="s">
        <v>1</v>
      </c>
      <c r="N165" s="312" t="s">
        <v>46</v>
      </c>
      <c r="O165" s="100"/>
      <c r="P165" s="100"/>
      <c r="Q165" s="100"/>
      <c r="R165" s="100"/>
      <c r="S165" s="100"/>
      <c r="T165" s="101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18" t="s">
        <v>435</v>
      </c>
      <c r="AU165" s="18" t="s">
        <v>87</v>
      </c>
      <c r="AY165" s="18" t="s">
        <v>435</v>
      </c>
      <c r="BE165" s="161">
        <f>IF(N165="základná",J165,0)</f>
        <v>0</v>
      </c>
      <c r="BF165" s="161">
        <f>IF(N165="znížená",J165,0)</f>
        <v>0</v>
      </c>
      <c r="BG165" s="161">
        <f>IF(N165="zákl. prenesená",J165,0)</f>
        <v>0</v>
      </c>
      <c r="BH165" s="161">
        <f>IF(N165="zníž. prenesená",J165,0)</f>
        <v>0</v>
      </c>
      <c r="BI165" s="161">
        <f>IF(N165="nulová",J165,0)</f>
        <v>0</v>
      </c>
      <c r="BJ165" s="18" t="s">
        <v>92</v>
      </c>
      <c r="BK165" s="161">
        <f>I165*H165</f>
        <v>0</v>
      </c>
    </row>
    <row r="166" s="2" customFormat="1" ht="16.32" customHeight="1">
      <c r="A166" s="41"/>
      <c r="B166" s="42"/>
      <c r="C166" s="304" t="s">
        <v>1</v>
      </c>
      <c r="D166" s="304" t="s">
        <v>186</v>
      </c>
      <c r="E166" s="305" t="s">
        <v>1</v>
      </c>
      <c r="F166" s="306" t="s">
        <v>1</v>
      </c>
      <c r="G166" s="307" t="s">
        <v>1</v>
      </c>
      <c r="H166" s="308"/>
      <c r="I166" s="309"/>
      <c r="J166" s="310">
        <f>BK166</f>
        <v>0</v>
      </c>
      <c r="K166" s="271"/>
      <c r="L166" s="44"/>
      <c r="M166" s="311" t="s">
        <v>1</v>
      </c>
      <c r="N166" s="312" t="s">
        <v>46</v>
      </c>
      <c r="O166" s="100"/>
      <c r="P166" s="100"/>
      <c r="Q166" s="100"/>
      <c r="R166" s="100"/>
      <c r="S166" s="100"/>
      <c r="T166" s="101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18" t="s">
        <v>435</v>
      </c>
      <c r="AU166" s="18" t="s">
        <v>87</v>
      </c>
      <c r="AY166" s="18" t="s">
        <v>435</v>
      </c>
      <c r="BE166" s="161">
        <f>IF(N166="základná",J166,0)</f>
        <v>0</v>
      </c>
      <c r="BF166" s="161">
        <f>IF(N166="znížená",J166,0)</f>
        <v>0</v>
      </c>
      <c r="BG166" s="161">
        <f>IF(N166="zákl. prenesená",J166,0)</f>
        <v>0</v>
      </c>
      <c r="BH166" s="161">
        <f>IF(N166="zníž. prenesená",J166,0)</f>
        <v>0</v>
      </c>
      <c r="BI166" s="161">
        <f>IF(N166="nulová",J166,0)</f>
        <v>0</v>
      </c>
      <c r="BJ166" s="18" t="s">
        <v>92</v>
      </c>
      <c r="BK166" s="161">
        <f>I166*H166</f>
        <v>0</v>
      </c>
    </row>
    <row r="167" s="2" customFormat="1" ht="16.32" customHeight="1">
      <c r="A167" s="41"/>
      <c r="B167" s="42"/>
      <c r="C167" s="304" t="s">
        <v>1</v>
      </c>
      <c r="D167" s="304" t="s">
        <v>186</v>
      </c>
      <c r="E167" s="305" t="s">
        <v>1</v>
      </c>
      <c r="F167" s="306" t="s">
        <v>1</v>
      </c>
      <c r="G167" s="307" t="s">
        <v>1</v>
      </c>
      <c r="H167" s="308"/>
      <c r="I167" s="309"/>
      <c r="J167" s="310">
        <f>BK167</f>
        <v>0</v>
      </c>
      <c r="K167" s="271"/>
      <c r="L167" s="44"/>
      <c r="M167" s="311" t="s">
        <v>1</v>
      </c>
      <c r="N167" s="312" t="s">
        <v>46</v>
      </c>
      <c r="O167" s="100"/>
      <c r="P167" s="100"/>
      <c r="Q167" s="100"/>
      <c r="R167" s="100"/>
      <c r="S167" s="100"/>
      <c r="T167" s="101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18" t="s">
        <v>435</v>
      </c>
      <c r="AU167" s="18" t="s">
        <v>87</v>
      </c>
      <c r="AY167" s="18" t="s">
        <v>435</v>
      </c>
      <c r="BE167" s="161">
        <f>IF(N167="základná",J167,0)</f>
        <v>0</v>
      </c>
      <c r="BF167" s="161">
        <f>IF(N167="znížená",J167,0)</f>
        <v>0</v>
      </c>
      <c r="BG167" s="161">
        <f>IF(N167="zákl. prenesená",J167,0)</f>
        <v>0</v>
      </c>
      <c r="BH167" s="161">
        <f>IF(N167="zníž. prenesená",J167,0)</f>
        <v>0</v>
      </c>
      <c r="BI167" s="161">
        <f>IF(N167="nulová",J167,0)</f>
        <v>0</v>
      </c>
      <c r="BJ167" s="18" t="s">
        <v>92</v>
      </c>
      <c r="BK167" s="161">
        <f>I167*H167</f>
        <v>0</v>
      </c>
    </row>
    <row r="168" s="2" customFormat="1" ht="16.32" customHeight="1">
      <c r="A168" s="41"/>
      <c r="B168" s="42"/>
      <c r="C168" s="304" t="s">
        <v>1</v>
      </c>
      <c r="D168" s="304" t="s">
        <v>186</v>
      </c>
      <c r="E168" s="305" t="s">
        <v>1</v>
      </c>
      <c r="F168" s="306" t="s">
        <v>1</v>
      </c>
      <c r="G168" s="307" t="s">
        <v>1</v>
      </c>
      <c r="H168" s="308"/>
      <c r="I168" s="309"/>
      <c r="J168" s="310">
        <f>BK168</f>
        <v>0</v>
      </c>
      <c r="K168" s="271"/>
      <c r="L168" s="44"/>
      <c r="M168" s="311" t="s">
        <v>1</v>
      </c>
      <c r="N168" s="312" t="s">
        <v>46</v>
      </c>
      <c r="O168" s="313"/>
      <c r="P168" s="313"/>
      <c r="Q168" s="313"/>
      <c r="R168" s="313"/>
      <c r="S168" s="313"/>
      <c r="T168" s="314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18" t="s">
        <v>435</v>
      </c>
      <c r="AU168" s="18" t="s">
        <v>87</v>
      </c>
      <c r="AY168" s="18" t="s">
        <v>435</v>
      </c>
      <c r="BE168" s="161">
        <f>IF(N168="základná",J168,0)</f>
        <v>0</v>
      </c>
      <c r="BF168" s="161">
        <f>IF(N168="znížená",J168,0)</f>
        <v>0</v>
      </c>
      <c r="BG168" s="161">
        <f>IF(N168="zákl. prenesená",J168,0)</f>
        <v>0</v>
      </c>
      <c r="BH168" s="161">
        <f>IF(N168="zníž. prenesená",J168,0)</f>
        <v>0</v>
      </c>
      <c r="BI168" s="161">
        <f>IF(N168="nulová",J168,0)</f>
        <v>0</v>
      </c>
      <c r="BJ168" s="18" t="s">
        <v>92</v>
      </c>
      <c r="BK168" s="161">
        <f>I168*H168</f>
        <v>0</v>
      </c>
    </row>
    <row r="169" s="2" customFormat="1" ht="6.96" customHeight="1">
      <c r="A169" s="41"/>
      <c r="B169" s="75"/>
      <c r="C169" s="76"/>
      <c r="D169" s="76"/>
      <c r="E169" s="76"/>
      <c r="F169" s="76"/>
      <c r="G169" s="76"/>
      <c r="H169" s="76"/>
      <c r="I169" s="76"/>
      <c r="J169" s="76"/>
      <c r="K169" s="76"/>
      <c r="L169" s="44"/>
      <c r="M169" s="41"/>
      <c r="O169" s="41"/>
      <c r="P169" s="41"/>
      <c r="Q169" s="41"/>
      <c r="R169" s="41"/>
      <c r="S169" s="41"/>
      <c r="T169" s="41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</row>
  </sheetData>
  <sheetProtection sheet="1" autoFilter="0" formatColumns="0" formatRows="0" objects="1" scenarios="1" spinCount="100000" saltValue="rIc3RDAqUrpVpzTeZIuGLaQt+k8gMlKuSlmfgumotkm4/X9ThBxqoSM+od5GytcYnWAvvnf/OtqimhMmZeRmHQ==" hashValue="iOSyNSB3oBLaxBiWXO8QEjd4WyFq9R5wRaq64vMBsaaUGZfH8s2AH7KpDw7BRa95mr0n3fVZ7ucc8FE9rf52UQ==" algorithmName="SHA-512" password="C6F9"/>
  <autoFilter ref="C138:K168"/>
  <mergeCells count="20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D109:F109"/>
    <mergeCell ref="D110:F110"/>
    <mergeCell ref="D111:F111"/>
    <mergeCell ref="D112:F112"/>
    <mergeCell ref="D113:F113"/>
    <mergeCell ref="E125:H125"/>
    <mergeCell ref="E129:H129"/>
    <mergeCell ref="E127:H127"/>
    <mergeCell ref="E131:H131"/>
    <mergeCell ref="L2:V2"/>
  </mergeCells>
  <dataValidations count="2">
    <dataValidation type="list" allowBlank="1" showInputMessage="1" showErrorMessage="1" error="Povolené sú hodnoty K, M." sqref="D159:D169">
      <formula1>"K, M"</formula1>
    </dataValidation>
    <dataValidation type="list" allowBlank="1" showInputMessage="1" showErrorMessage="1" error="Povolené sú hodnoty základná, znížená, nulová." sqref="N159:N169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68"/>
      <c r="C3" s="169"/>
      <c r="D3" s="169"/>
      <c r="E3" s="169"/>
      <c r="F3" s="169"/>
      <c r="G3" s="169"/>
      <c r="H3" s="169"/>
      <c r="I3" s="169"/>
      <c r="J3" s="169"/>
      <c r="K3" s="169"/>
      <c r="L3" s="21"/>
      <c r="AT3" s="18" t="s">
        <v>80</v>
      </c>
    </row>
    <row r="4" s="1" customFormat="1" ht="24.96" customHeight="1">
      <c r="B4" s="21"/>
      <c r="D4" s="170" t="s">
        <v>135</v>
      </c>
      <c r="L4" s="21"/>
      <c r="M4" s="171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72" t="s">
        <v>15</v>
      </c>
      <c r="L6" s="21"/>
    </row>
    <row r="7" s="1" customFormat="1" ht="16.5" customHeight="1">
      <c r="B7" s="21"/>
      <c r="E7" s="173" t="str">
        <f>'Rekapitulácia stavby'!K6</f>
        <v>NÚRCH - modernizácia vybraných rehabilitačných priestorov</v>
      </c>
      <c r="F7" s="172"/>
      <c r="G7" s="172"/>
      <c r="H7" s="172"/>
      <c r="L7" s="21"/>
    </row>
    <row r="8">
      <c r="B8" s="21"/>
      <c r="D8" s="172" t="s">
        <v>136</v>
      </c>
      <c r="L8" s="21"/>
    </row>
    <row r="9" s="1" customFormat="1" ht="16.5" customHeight="1">
      <c r="B9" s="21"/>
      <c r="E9" s="173" t="s">
        <v>137</v>
      </c>
      <c r="F9" s="1"/>
      <c r="G9" s="1"/>
      <c r="H9" s="1"/>
      <c r="L9" s="21"/>
    </row>
    <row r="10" s="1" customFormat="1" ht="12" customHeight="1">
      <c r="B10" s="21"/>
      <c r="D10" s="172" t="s">
        <v>138</v>
      </c>
      <c r="L10" s="21"/>
    </row>
    <row r="11" s="2" customFormat="1" ht="16.5" customHeight="1">
      <c r="A11" s="41"/>
      <c r="B11" s="44"/>
      <c r="C11" s="41"/>
      <c r="D11" s="41"/>
      <c r="E11" s="174" t="s">
        <v>139</v>
      </c>
      <c r="F11" s="41"/>
      <c r="G11" s="41"/>
      <c r="H11" s="41"/>
      <c r="I11" s="41"/>
      <c r="J11" s="41"/>
      <c r="K11" s="41"/>
      <c r="L11" s="72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4"/>
      <c r="C12" s="41"/>
      <c r="D12" s="172" t="s">
        <v>140</v>
      </c>
      <c r="E12" s="41"/>
      <c r="F12" s="41"/>
      <c r="G12" s="41"/>
      <c r="H12" s="41"/>
      <c r="I12" s="41"/>
      <c r="J12" s="41"/>
      <c r="K12" s="41"/>
      <c r="L12" s="72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6.5" customHeight="1">
      <c r="A13" s="41"/>
      <c r="B13" s="44"/>
      <c r="C13" s="41"/>
      <c r="D13" s="41"/>
      <c r="E13" s="175" t="s">
        <v>704</v>
      </c>
      <c r="F13" s="41"/>
      <c r="G13" s="41"/>
      <c r="H13" s="41"/>
      <c r="I13" s="41"/>
      <c r="J13" s="41"/>
      <c r="K13" s="41"/>
      <c r="L13" s="72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>
      <c r="A14" s="41"/>
      <c r="B14" s="44"/>
      <c r="C14" s="41"/>
      <c r="D14" s="41"/>
      <c r="E14" s="41"/>
      <c r="F14" s="41"/>
      <c r="G14" s="41"/>
      <c r="H14" s="41"/>
      <c r="I14" s="41"/>
      <c r="J14" s="41"/>
      <c r="K14" s="41"/>
      <c r="L14" s="72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2" customHeight="1">
      <c r="A15" s="41"/>
      <c r="B15" s="44"/>
      <c r="C15" s="41"/>
      <c r="D15" s="172" t="s">
        <v>17</v>
      </c>
      <c r="E15" s="41"/>
      <c r="F15" s="150" t="s">
        <v>1</v>
      </c>
      <c r="G15" s="41"/>
      <c r="H15" s="41"/>
      <c r="I15" s="172" t="s">
        <v>18</v>
      </c>
      <c r="J15" s="150" t="s">
        <v>1</v>
      </c>
      <c r="K15" s="41"/>
      <c r="L15" s="72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4"/>
      <c r="C16" s="41"/>
      <c r="D16" s="172" t="s">
        <v>19</v>
      </c>
      <c r="E16" s="41"/>
      <c r="F16" s="150" t="s">
        <v>20</v>
      </c>
      <c r="G16" s="41"/>
      <c r="H16" s="41"/>
      <c r="I16" s="172" t="s">
        <v>21</v>
      </c>
      <c r="J16" s="176" t="str">
        <f>'Rekapitulácia stavby'!AN8</f>
        <v>21. 12. 2022</v>
      </c>
      <c r="K16" s="41"/>
      <c r="L16" s="72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0.8" customHeight="1">
      <c r="A17" s="41"/>
      <c r="B17" s="44"/>
      <c r="C17" s="41"/>
      <c r="D17" s="41"/>
      <c r="E17" s="41"/>
      <c r="F17" s="41"/>
      <c r="G17" s="41"/>
      <c r="H17" s="41"/>
      <c r="I17" s="41"/>
      <c r="J17" s="41"/>
      <c r="K17" s="41"/>
      <c r="L17" s="72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2" customHeight="1">
      <c r="A18" s="41"/>
      <c r="B18" s="44"/>
      <c r="C18" s="41"/>
      <c r="D18" s="172" t="s">
        <v>23</v>
      </c>
      <c r="E18" s="41"/>
      <c r="F18" s="41"/>
      <c r="G18" s="41"/>
      <c r="H18" s="41"/>
      <c r="I18" s="172" t="s">
        <v>24</v>
      </c>
      <c r="J18" s="150" t="s">
        <v>1</v>
      </c>
      <c r="K18" s="41"/>
      <c r="L18" s="72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8" customHeight="1">
      <c r="A19" s="41"/>
      <c r="B19" s="44"/>
      <c r="C19" s="41"/>
      <c r="D19" s="41"/>
      <c r="E19" s="150" t="s">
        <v>25</v>
      </c>
      <c r="F19" s="41"/>
      <c r="G19" s="41"/>
      <c r="H19" s="41"/>
      <c r="I19" s="172" t="s">
        <v>26</v>
      </c>
      <c r="J19" s="150" t="s">
        <v>1</v>
      </c>
      <c r="K19" s="41"/>
      <c r="L19" s="72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6.96" customHeight="1">
      <c r="A20" s="41"/>
      <c r="B20" s="44"/>
      <c r="C20" s="41"/>
      <c r="D20" s="41"/>
      <c r="E20" s="41"/>
      <c r="F20" s="41"/>
      <c r="G20" s="41"/>
      <c r="H20" s="41"/>
      <c r="I20" s="41"/>
      <c r="J20" s="41"/>
      <c r="K20" s="41"/>
      <c r="L20" s="72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2" customHeight="1">
      <c r="A21" s="41"/>
      <c r="B21" s="44"/>
      <c r="C21" s="41"/>
      <c r="D21" s="172" t="s">
        <v>27</v>
      </c>
      <c r="E21" s="41"/>
      <c r="F21" s="41"/>
      <c r="G21" s="41"/>
      <c r="H21" s="41"/>
      <c r="I21" s="172" t="s">
        <v>24</v>
      </c>
      <c r="J21" s="34" t="str">
        <f>'Rekapitulácia stavby'!AN13</f>
        <v>Vyplň údaj</v>
      </c>
      <c r="K21" s="41"/>
      <c r="L21" s="72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8" customHeight="1">
      <c r="A22" s="41"/>
      <c r="B22" s="44"/>
      <c r="C22" s="41"/>
      <c r="D22" s="41"/>
      <c r="E22" s="34" t="str">
        <f>'Rekapitulácia stavby'!E14</f>
        <v>Vyplň údaj</v>
      </c>
      <c r="F22" s="150"/>
      <c r="G22" s="150"/>
      <c r="H22" s="150"/>
      <c r="I22" s="172" t="s">
        <v>26</v>
      </c>
      <c r="J22" s="34" t="str">
        <f>'Rekapitulácia stavby'!AN14</f>
        <v>Vyplň údaj</v>
      </c>
      <c r="K22" s="41"/>
      <c r="L22" s="72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6.96" customHeight="1">
      <c r="A23" s="41"/>
      <c r="B23" s="44"/>
      <c r="C23" s="41"/>
      <c r="D23" s="41"/>
      <c r="E23" s="41"/>
      <c r="F23" s="41"/>
      <c r="G23" s="41"/>
      <c r="H23" s="41"/>
      <c r="I23" s="41"/>
      <c r="J23" s="41"/>
      <c r="K23" s="41"/>
      <c r="L23" s="72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2" customHeight="1">
      <c r="A24" s="41"/>
      <c r="B24" s="44"/>
      <c r="C24" s="41"/>
      <c r="D24" s="172" t="s">
        <v>29</v>
      </c>
      <c r="E24" s="41"/>
      <c r="F24" s="41"/>
      <c r="G24" s="41"/>
      <c r="H24" s="41"/>
      <c r="I24" s="172" t="s">
        <v>24</v>
      </c>
      <c r="J24" s="150" t="s">
        <v>30</v>
      </c>
      <c r="K24" s="41"/>
      <c r="L24" s="72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8" customHeight="1">
      <c r="A25" s="41"/>
      <c r="B25" s="44"/>
      <c r="C25" s="41"/>
      <c r="D25" s="41"/>
      <c r="E25" s="150" t="s">
        <v>31</v>
      </c>
      <c r="F25" s="41"/>
      <c r="G25" s="41"/>
      <c r="H25" s="41"/>
      <c r="I25" s="172" t="s">
        <v>26</v>
      </c>
      <c r="J25" s="150" t="s">
        <v>32</v>
      </c>
      <c r="K25" s="41"/>
      <c r="L25" s="72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6.96" customHeight="1">
      <c r="A26" s="41"/>
      <c r="B26" s="44"/>
      <c r="C26" s="41"/>
      <c r="D26" s="41"/>
      <c r="E26" s="41"/>
      <c r="F26" s="41"/>
      <c r="G26" s="41"/>
      <c r="H26" s="41"/>
      <c r="I26" s="41"/>
      <c r="J26" s="41"/>
      <c r="K26" s="41"/>
      <c r="L26" s="72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12" customHeight="1">
      <c r="A27" s="41"/>
      <c r="B27" s="44"/>
      <c r="C27" s="41"/>
      <c r="D27" s="172" t="s">
        <v>34</v>
      </c>
      <c r="E27" s="41"/>
      <c r="F27" s="41"/>
      <c r="G27" s="41"/>
      <c r="H27" s="41"/>
      <c r="I27" s="172" t="s">
        <v>24</v>
      </c>
      <c r="J27" s="150" t="s">
        <v>1</v>
      </c>
      <c r="K27" s="41"/>
      <c r="L27" s="72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8" customHeight="1">
      <c r="A28" s="41"/>
      <c r="B28" s="44"/>
      <c r="C28" s="41"/>
      <c r="D28" s="41"/>
      <c r="E28" s="150" t="s">
        <v>35</v>
      </c>
      <c r="F28" s="41"/>
      <c r="G28" s="41"/>
      <c r="H28" s="41"/>
      <c r="I28" s="172" t="s">
        <v>26</v>
      </c>
      <c r="J28" s="150" t="s">
        <v>1</v>
      </c>
      <c r="K28" s="41"/>
      <c r="L28" s="72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4"/>
      <c r="C29" s="41"/>
      <c r="D29" s="41"/>
      <c r="E29" s="41"/>
      <c r="F29" s="41"/>
      <c r="G29" s="41"/>
      <c r="H29" s="41"/>
      <c r="I29" s="41"/>
      <c r="J29" s="41"/>
      <c r="K29" s="41"/>
      <c r="L29" s="72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2" customHeight="1">
      <c r="A30" s="41"/>
      <c r="B30" s="44"/>
      <c r="C30" s="41"/>
      <c r="D30" s="172" t="s">
        <v>36</v>
      </c>
      <c r="E30" s="41"/>
      <c r="F30" s="41"/>
      <c r="G30" s="41"/>
      <c r="H30" s="41"/>
      <c r="I30" s="41"/>
      <c r="J30" s="41"/>
      <c r="K30" s="41"/>
      <c r="L30" s="72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8" customFormat="1" ht="16.5" customHeight="1">
      <c r="A31" s="177"/>
      <c r="B31" s="178"/>
      <c r="C31" s="177"/>
      <c r="D31" s="177"/>
      <c r="E31" s="179" t="s">
        <v>1</v>
      </c>
      <c r="F31" s="179"/>
      <c r="G31" s="179"/>
      <c r="H31" s="179"/>
      <c r="I31" s="177"/>
      <c r="J31" s="177"/>
      <c r="K31" s="177"/>
      <c r="L31" s="180"/>
      <c r="S31" s="177"/>
      <c r="T31" s="177"/>
      <c r="U31" s="177"/>
      <c r="V31" s="177"/>
      <c r="W31" s="177"/>
      <c r="X31" s="177"/>
      <c r="Y31" s="177"/>
      <c r="Z31" s="177"/>
      <c r="AA31" s="177"/>
      <c r="AB31" s="177"/>
      <c r="AC31" s="177"/>
      <c r="AD31" s="177"/>
      <c r="AE31" s="177"/>
    </row>
    <row r="32" s="2" customFormat="1" ht="6.96" customHeight="1">
      <c r="A32" s="41"/>
      <c r="B32" s="44"/>
      <c r="C32" s="41"/>
      <c r="D32" s="41"/>
      <c r="E32" s="41"/>
      <c r="F32" s="41"/>
      <c r="G32" s="41"/>
      <c r="H32" s="41"/>
      <c r="I32" s="41"/>
      <c r="J32" s="41"/>
      <c r="K32" s="41"/>
      <c r="L32" s="72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4"/>
      <c r="C33" s="41"/>
      <c r="D33" s="181"/>
      <c r="E33" s="181"/>
      <c r="F33" s="181"/>
      <c r="G33" s="181"/>
      <c r="H33" s="181"/>
      <c r="I33" s="181"/>
      <c r="J33" s="181"/>
      <c r="K33" s="181"/>
      <c r="L33" s="72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4"/>
      <c r="C34" s="41"/>
      <c r="D34" s="150" t="s">
        <v>142</v>
      </c>
      <c r="E34" s="41"/>
      <c r="F34" s="41"/>
      <c r="G34" s="41"/>
      <c r="H34" s="41"/>
      <c r="I34" s="41"/>
      <c r="J34" s="182">
        <f>J100</f>
        <v>0</v>
      </c>
      <c r="K34" s="41"/>
      <c r="L34" s="72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4"/>
      <c r="C35" s="41"/>
      <c r="D35" s="183" t="s">
        <v>129</v>
      </c>
      <c r="E35" s="41"/>
      <c r="F35" s="41"/>
      <c r="G35" s="41"/>
      <c r="H35" s="41"/>
      <c r="I35" s="41"/>
      <c r="J35" s="182">
        <f>J108</f>
        <v>0</v>
      </c>
      <c r="K35" s="41"/>
      <c r="L35" s="72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25.44" customHeight="1">
      <c r="A36" s="41"/>
      <c r="B36" s="44"/>
      <c r="C36" s="41"/>
      <c r="D36" s="184" t="s">
        <v>40</v>
      </c>
      <c r="E36" s="41"/>
      <c r="F36" s="41"/>
      <c r="G36" s="41"/>
      <c r="H36" s="41"/>
      <c r="I36" s="41"/>
      <c r="J36" s="185">
        <f>ROUND(J34 + J35, 2)</f>
        <v>0</v>
      </c>
      <c r="K36" s="41"/>
      <c r="L36" s="72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6.96" customHeight="1">
      <c r="A37" s="41"/>
      <c r="B37" s="44"/>
      <c r="C37" s="41"/>
      <c r="D37" s="181"/>
      <c r="E37" s="181"/>
      <c r="F37" s="181"/>
      <c r="G37" s="181"/>
      <c r="H37" s="181"/>
      <c r="I37" s="181"/>
      <c r="J37" s="181"/>
      <c r="K37" s="181"/>
      <c r="L37" s="72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4"/>
      <c r="C38" s="41"/>
      <c r="D38" s="41"/>
      <c r="E38" s="41"/>
      <c r="F38" s="186" t="s">
        <v>42</v>
      </c>
      <c r="G38" s="41"/>
      <c r="H38" s="41"/>
      <c r="I38" s="186" t="s">
        <v>41</v>
      </c>
      <c r="J38" s="186" t="s">
        <v>43</v>
      </c>
      <c r="K38" s="41"/>
      <c r="L38" s="72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14.4" customHeight="1">
      <c r="A39" s="41"/>
      <c r="B39" s="44"/>
      <c r="C39" s="41"/>
      <c r="D39" s="174" t="s">
        <v>44</v>
      </c>
      <c r="E39" s="187" t="s">
        <v>45</v>
      </c>
      <c r="F39" s="188">
        <f>ROUND((ROUND((SUM(BE108:BE115) + SUM(BE139:BE151)),  2) + SUM(BE153:BE162)), 2)</f>
        <v>0</v>
      </c>
      <c r="G39" s="189"/>
      <c r="H39" s="189"/>
      <c r="I39" s="190">
        <v>0.20000000000000001</v>
      </c>
      <c r="J39" s="188">
        <f>ROUND((ROUND(((SUM(BE108:BE115) + SUM(BE139:BE151))*I39),  2) + (SUM(BE153:BE162)*I39)), 2)</f>
        <v>0</v>
      </c>
      <c r="K39" s="41"/>
      <c r="L39" s="72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44"/>
      <c r="C40" s="41"/>
      <c r="D40" s="41"/>
      <c r="E40" s="187" t="s">
        <v>46</v>
      </c>
      <c r="F40" s="188">
        <f>ROUND((ROUND((SUM(BF108:BF115) + SUM(BF139:BF151)),  2) + SUM(BF153:BF162)), 2)</f>
        <v>0</v>
      </c>
      <c r="G40" s="189"/>
      <c r="H40" s="189"/>
      <c r="I40" s="190">
        <v>0.20000000000000001</v>
      </c>
      <c r="J40" s="188">
        <f>ROUND((ROUND(((SUM(BF108:BF115) + SUM(BF139:BF151))*I40),  2) + (SUM(BF153:BF162)*I40)), 2)</f>
        <v>0</v>
      </c>
      <c r="K40" s="41"/>
      <c r="L40" s="72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4"/>
      <c r="C41" s="41"/>
      <c r="D41" s="41"/>
      <c r="E41" s="172" t="s">
        <v>47</v>
      </c>
      <c r="F41" s="191">
        <f>ROUND((ROUND((SUM(BG108:BG115) + SUM(BG139:BG151)),  2) + SUM(BG153:BG162)), 2)</f>
        <v>0</v>
      </c>
      <c r="G41" s="41"/>
      <c r="H41" s="41"/>
      <c r="I41" s="192">
        <v>0.20000000000000001</v>
      </c>
      <c r="J41" s="191">
        <f>0</f>
        <v>0</v>
      </c>
      <c r="K41" s="41"/>
      <c r="L41" s="72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hidden="1" s="2" customFormat="1" ht="14.4" customHeight="1">
      <c r="A42" s="41"/>
      <c r="B42" s="44"/>
      <c r="C42" s="41"/>
      <c r="D42" s="41"/>
      <c r="E42" s="172" t="s">
        <v>48</v>
      </c>
      <c r="F42" s="191">
        <f>ROUND((ROUND((SUM(BH108:BH115) + SUM(BH139:BH151)),  2) + SUM(BH153:BH162)), 2)</f>
        <v>0</v>
      </c>
      <c r="G42" s="41"/>
      <c r="H42" s="41"/>
      <c r="I42" s="192">
        <v>0.20000000000000001</v>
      </c>
      <c r="J42" s="191">
        <f>0</f>
        <v>0</v>
      </c>
      <c r="K42" s="41"/>
      <c r="L42" s="72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hidden="1" s="2" customFormat="1" ht="14.4" customHeight="1">
      <c r="A43" s="41"/>
      <c r="B43" s="44"/>
      <c r="C43" s="41"/>
      <c r="D43" s="41"/>
      <c r="E43" s="187" t="s">
        <v>49</v>
      </c>
      <c r="F43" s="188">
        <f>ROUND((ROUND((SUM(BI108:BI115) + SUM(BI139:BI151)),  2) + SUM(BI153:BI162)), 2)</f>
        <v>0</v>
      </c>
      <c r="G43" s="189"/>
      <c r="H43" s="189"/>
      <c r="I43" s="190">
        <v>0</v>
      </c>
      <c r="J43" s="188">
        <f>0</f>
        <v>0</v>
      </c>
      <c r="K43" s="41"/>
      <c r="L43" s="72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6.96" customHeight="1">
      <c r="A44" s="41"/>
      <c r="B44" s="44"/>
      <c r="C44" s="41"/>
      <c r="D44" s="41"/>
      <c r="E44" s="41"/>
      <c r="F44" s="41"/>
      <c r="G44" s="41"/>
      <c r="H44" s="41"/>
      <c r="I44" s="41"/>
      <c r="J44" s="41"/>
      <c r="K44" s="41"/>
      <c r="L44" s="72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5.44" customHeight="1">
      <c r="A45" s="41"/>
      <c r="B45" s="44"/>
      <c r="C45" s="193"/>
      <c r="D45" s="194" t="s">
        <v>50</v>
      </c>
      <c r="E45" s="195"/>
      <c r="F45" s="195"/>
      <c r="G45" s="196" t="s">
        <v>51</v>
      </c>
      <c r="H45" s="197" t="s">
        <v>52</v>
      </c>
      <c r="I45" s="195"/>
      <c r="J45" s="198">
        <f>SUM(J36:J43)</f>
        <v>0</v>
      </c>
      <c r="K45" s="199"/>
      <c r="L45" s="72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14.4" customHeight="1">
      <c r="A46" s="41"/>
      <c r="B46" s="44"/>
      <c r="C46" s="41"/>
      <c r="D46" s="41"/>
      <c r="E46" s="41"/>
      <c r="F46" s="41"/>
      <c r="G46" s="41"/>
      <c r="H46" s="41"/>
      <c r="I46" s="41"/>
      <c r="J46" s="41"/>
      <c r="K46" s="41"/>
      <c r="L46" s="72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2"/>
      <c r="D50" s="200" t="s">
        <v>53</v>
      </c>
      <c r="E50" s="201"/>
      <c r="F50" s="201"/>
      <c r="G50" s="200" t="s">
        <v>54</v>
      </c>
      <c r="H50" s="201"/>
      <c r="I50" s="201"/>
      <c r="J50" s="201"/>
      <c r="K50" s="201"/>
      <c r="L50" s="72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1"/>
      <c r="B61" s="44"/>
      <c r="C61" s="41"/>
      <c r="D61" s="202" t="s">
        <v>55</v>
      </c>
      <c r="E61" s="203"/>
      <c r="F61" s="204" t="s">
        <v>56</v>
      </c>
      <c r="G61" s="202" t="s">
        <v>55</v>
      </c>
      <c r="H61" s="203"/>
      <c r="I61" s="203"/>
      <c r="J61" s="205" t="s">
        <v>56</v>
      </c>
      <c r="K61" s="203"/>
      <c r="L61" s="72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1"/>
      <c r="B65" s="44"/>
      <c r="C65" s="41"/>
      <c r="D65" s="200" t="s">
        <v>57</v>
      </c>
      <c r="E65" s="206"/>
      <c r="F65" s="206"/>
      <c r="G65" s="200" t="s">
        <v>58</v>
      </c>
      <c r="H65" s="206"/>
      <c r="I65" s="206"/>
      <c r="J65" s="206"/>
      <c r="K65" s="206"/>
      <c r="L65" s="72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1"/>
      <c r="B76" s="44"/>
      <c r="C76" s="41"/>
      <c r="D76" s="202" t="s">
        <v>55</v>
      </c>
      <c r="E76" s="203"/>
      <c r="F76" s="204" t="s">
        <v>56</v>
      </c>
      <c r="G76" s="202" t="s">
        <v>55</v>
      </c>
      <c r="H76" s="203"/>
      <c r="I76" s="203"/>
      <c r="J76" s="205" t="s">
        <v>56</v>
      </c>
      <c r="K76" s="203"/>
      <c r="L76" s="72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4.4" customHeight="1">
      <c r="A77" s="41"/>
      <c r="B77" s="207"/>
      <c r="C77" s="208"/>
      <c r="D77" s="208"/>
      <c r="E77" s="208"/>
      <c r="F77" s="208"/>
      <c r="G77" s="208"/>
      <c r="H77" s="208"/>
      <c r="I77" s="208"/>
      <c r="J77" s="208"/>
      <c r="K77" s="208"/>
      <c r="L77" s="72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s="2" customFormat="1" ht="6.96" customHeight="1">
      <c r="A81" s="41"/>
      <c r="B81" s="209"/>
      <c r="C81" s="210"/>
      <c r="D81" s="210"/>
      <c r="E81" s="210"/>
      <c r="F81" s="210"/>
      <c r="G81" s="210"/>
      <c r="H81" s="210"/>
      <c r="I81" s="210"/>
      <c r="J81" s="210"/>
      <c r="K81" s="210"/>
      <c r="L81" s="72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4.96" customHeight="1">
      <c r="A82" s="41"/>
      <c r="B82" s="42"/>
      <c r="C82" s="24" t="s">
        <v>143</v>
      </c>
      <c r="D82" s="43"/>
      <c r="E82" s="43"/>
      <c r="F82" s="43"/>
      <c r="G82" s="43"/>
      <c r="H82" s="43"/>
      <c r="I82" s="43"/>
      <c r="J82" s="43"/>
      <c r="K82" s="43"/>
      <c r="L82" s="72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72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3" t="s">
        <v>15</v>
      </c>
      <c r="D84" s="43"/>
      <c r="E84" s="43"/>
      <c r="F84" s="43"/>
      <c r="G84" s="43"/>
      <c r="H84" s="43"/>
      <c r="I84" s="43"/>
      <c r="J84" s="43"/>
      <c r="K84" s="43"/>
      <c r="L84" s="72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211" t="str">
        <f>E7</f>
        <v>NÚRCH - modernizácia vybraných rehabilitačných priestorov</v>
      </c>
      <c r="F85" s="33"/>
      <c r="G85" s="33"/>
      <c r="H85" s="33"/>
      <c r="I85" s="43"/>
      <c r="J85" s="43"/>
      <c r="K85" s="43"/>
      <c r="L85" s="72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" customFormat="1" ht="12" customHeight="1">
      <c r="B86" s="22"/>
      <c r="C86" s="33" t="s">
        <v>136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211" t="s">
        <v>137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138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41"/>
      <c r="B89" s="42"/>
      <c r="C89" s="43"/>
      <c r="D89" s="43"/>
      <c r="E89" s="212" t="s">
        <v>139</v>
      </c>
      <c r="F89" s="43"/>
      <c r="G89" s="43"/>
      <c r="H89" s="43"/>
      <c r="I89" s="43"/>
      <c r="J89" s="43"/>
      <c r="K89" s="43"/>
      <c r="L89" s="72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3" t="s">
        <v>140</v>
      </c>
      <c r="D90" s="43"/>
      <c r="E90" s="43"/>
      <c r="F90" s="43"/>
      <c r="G90" s="43"/>
      <c r="H90" s="43"/>
      <c r="I90" s="43"/>
      <c r="J90" s="43"/>
      <c r="K90" s="43"/>
      <c r="L90" s="72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6.5" customHeight="1">
      <c r="A91" s="41"/>
      <c r="B91" s="42"/>
      <c r="C91" s="43"/>
      <c r="D91" s="43"/>
      <c r="E91" s="85" t="str">
        <f>E13</f>
        <v>01-01-04 - Výplne otvorov</v>
      </c>
      <c r="F91" s="43"/>
      <c r="G91" s="43"/>
      <c r="H91" s="43"/>
      <c r="I91" s="43"/>
      <c r="J91" s="43"/>
      <c r="K91" s="43"/>
      <c r="L91" s="72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72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2" customHeight="1">
      <c r="A93" s="41"/>
      <c r="B93" s="42"/>
      <c r="C93" s="33" t="s">
        <v>19</v>
      </c>
      <c r="D93" s="43"/>
      <c r="E93" s="43"/>
      <c r="F93" s="28" t="str">
        <f>F16</f>
        <v>Piešťany, Nábrežie Ivana Krasku, p.č: 5825/2</v>
      </c>
      <c r="G93" s="43"/>
      <c r="H93" s="43"/>
      <c r="I93" s="33" t="s">
        <v>21</v>
      </c>
      <c r="J93" s="88" t="str">
        <f>IF(J16="","",J16)</f>
        <v>21. 12. 2022</v>
      </c>
      <c r="K93" s="43"/>
      <c r="L93" s="72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6.96" customHeight="1">
      <c r="A94" s="41"/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72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5.15" customHeight="1">
      <c r="A95" s="41"/>
      <c r="B95" s="42"/>
      <c r="C95" s="33" t="s">
        <v>23</v>
      </c>
      <c r="D95" s="43"/>
      <c r="E95" s="43"/>
      <c r="F95" s="28" t="str">
        <f>E19</f>
        <v>NURCH Piešťany, Nábr. I. Krasku 4, 921 12 Piešťany</v>
      </c>
      <c r="G95" s="43"/>
      <c r="H95" s="43"/>
      <c r="I95" s="33" t="s">
        <v>29</v>
      </c>
      <c r="J95" s="37" t="str">
        <f>E25</f>
        <v>Portik spol. s r.o.</v>
      </c>
      <c r="K95" s="43"/>
      <c r="L95" s="72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15.15" customHeight="1">
      <c r="A96" s="41"/>
      <c r="B96" s="42"/>
      <c r="C96" s="33" t="s">
        <v>27</v>
      </c>
      <c r="D96" s="43"/>
      <c r="E96" s="43"/>
      <c r="F96" s="28" t="str">
        <f>IF(E22="","",E22)</f>
        <v>Vyplň údaj</v>
      </c>
      <c r="G96" s="43"/>
      <c r="H96" s="43"/>
      <c r="I96" s="33" t="s">
        <v>34</v>
      </c>
      <c r="J96" s="37" t="str">
        <f>E28</f>
        <v>Kovács</v>
      </c>
      <c r="K96" s="43"/>
      <c r="L96" s="72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0.32" customHeight="1">
      <c r="A97" s="41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72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29.28" customHeight="1">
      <c r="A98" s="41"/>
      <c r="B98" s="42"/>
      <c r="C98" s="213" t="s">
        <v>144</v>
      </c>
      <c r="D98" s="166"/>
      <c r="E98" s="166"/>
      <c r="F98" s="166"/>
      <c r="G98" s="166"/>
      <c r="H98" s="166"/>
      <c r="I98" s="166"/>
      <c r="J98" s="214" t="s">
        <v>145</v>
      </c>
      <c r="K98" s="166"/>
      <c r="L98" s="72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10.32" customHeight="1">
      <c r="A99" s="41"/>
      <c r="B99" s="42"/>
      <c r="C99" s="43"/>
      <c r="D99" s="43"/>
      <c r="E99" s="43"/>
      <c r="F99" s="43"/>
      <c r="G99" s="43"/>
      <c r="H99" s="43"/>
      <c r="I99" s="43"/>
      <c r="J99" s="43"/>
      <c r="K99" s="43"/>
      <c r="L99" s="72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22.8" customHeight="1">
      <c r="A100" s="41"/>
      <c r="B100" s="42"/>
      <c r="C100" s="215" t="s">
        <v>146</v>
      </c>
      <c r="D100" s="43"/>
      <c r="E100" s="43"/>
      <c r="F100" s="43"/>
      <c r="G100" s="43"/>
      <c r="H100" s="43"/>
      <c r="I100" s="43"/>
      <c r="J100" s="119">
        <f>J139</f>
        <v>0</v>
      </c>
      <c r="K100" s="43"/>
      <c r="L100" s="72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U100" s="18" t="s">
        <v>147</v>
      </c>
    </row>
    <row r="101" s="9" customFormat="1" ht="24.96" customHeight="1">
      <c r="A101" s="9"/>
      <c r="B101" s="216"/>
      <c r="C101" s="217"/>
      <c r="D101" s="218" t="s">
        <v>151</v>
      </c>
      <c r="E101" s="219"/>
      <c r="F101" s="219"/>
      <c r="G101" s="219"/>
      <c r="H101" s="219"/>
      <c r="I101" s="219"/>
      <c r="J101" s="220">
        <f>J140</f>
        <v>0</v>
      </c>
      <c r="K101" s="217"/>
      <c r="L101" s="22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22"/>
      <c r="C102" s="141"/>
      <c r="D102" s="223" t="s">
        <v>661</v>
      </c>
      <c r="E102" s="224"/>
      <c r="F102" s="224"/>
      <c r="G102" s="224"/>
      <c r="H102" s="224"/>
      <c r="I102" s="224"/>
      <c r="J102" s="225">
        <f>J141</f>
        <v>0</v>
      </c>
      <c r="K102" s="141"/>
      <c r="L102" s="22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22"/>
      <c r="C103" s="141"/>
      <c r="D103" s="223" t="s">
        <v>155</v>
      </c>
      <c r="E103" s="224"/>
      <c r="F103" s="224"/>
      <c r="G103" s="224"/>
      <c r="H103" s="224"/>
      <c r="I103" s="224"/>
      <c r="J103" s="225">
        <f>J146</f>
        <v>0</v>
      </c>
      <c r="K103" s="141"/>
      <c r="L103" s="22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216"/>
      <c r="C104" s="217"/>
      <c r="D104" s="218" t="s">
        <v>158</v>
      </c>
      <c r="E104" s="219"/>
      <c r="F104" s="219"/>
      <c r="G104" s="219"/>
      <c r="H104" s="219"/>
      <c r="I104" s="219"/>
      <c r="J104" s="220">
        <f>J150</f>
        <v>0</v>
      </c>
      <c r="K104" s="217"/>
      <c r="L104" s="22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1.84" customHeight="1">
      <c r="A105" s="9"/>
      <c r="B105" s="216"/>
      <c r="C105" s="217"/>
      <c r="D105" s="227" t="s">
        <v>159</v>
      </c>
      <c r="E105" s="217"/>
      <c r="F105" s="217"/>
      <c r="G105" s="217"/>
      <c r="H105" s="217"/>
      <c r="I105" s="217"/>
      <c r="J105" s="228">
        <f>J152</f>
        <v>0</v>
      </c>
      <c r="K105" s="217"/>
      <c r="L105" s="22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41"/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72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</row>
    <row r="107" s="2" customFormat="1" ht="6.96" customHeight="1">
      <c r="A107" s="41"/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72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</row>
    <row r="108" s="2" customFormat="1" ht="29.28" customHeight="1">
      <c r="A108" s="41"/>
      <c r="B108" s="42"/>
      <c r="C108" s="215" t="s">
        <v>160</v>
      </c>
      <c r="D108" s="43"/>
      <c r="E108" s="43"/>
      <c r="F108" s="43"/>
      <c r="G108" s="43"/>
      <c r="H108" s="43"/>
      <c r="I108" s="43"/>
      <c r="J108" s="229">
        <f>ROUND(J109 + J110 + J111 + J112 + J113 + J114,2)</f>
        <v>0</v>
      </c>
      <c r="K108" s="43"/>
      <c r="L108" s="72"/>
      <c r="N108" s="230" t="s">
        <v>44</v>
      </c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</row>
    <row r="109" s="2" customFormat="1" ht="18" customHeight="1">
      <c r="A109" s="41"/>
      <c r="B109" s="42"/>
      <c r="C109" s="43"/>
      <c r="D109" s="162" t="s">
        <v>161</v>
      </c>
      <c r="E109" s="157"/>
      <c r="F109" s="157"/>
      <c r="G109" s="43"/>
      <c r="H109" s="43"/>
      <c r="I109" s="43"/>
      <c r="J109" s="158">
        <v>0</v>
      </c>
      <c r="K109" s="43"/>
      <c r="L109" s="231"/>
      <c r="M109" s="232"/>
      <c r="N109" s="233" t="s">
        <v>46</v>
      </c>
      <c r="O109" s="232"/>
      <c r="P109" s="232"/>
      <c r="Q109" s="232"/>
      <c r="R109" s="232"/>
      <c r="S109" s="234"/>
      <c r="T109" s="234"/>
      <c r="U109" s="234"/>
      <c r="V109" s="234"/>
      <c r="W109" s="234"/>
      <c r="X109" s="234"/>
      <c r="Y109" s="234"/>
      <c r="Z109" s="234"/>
      <c r="AA109" s="234"/>
      <c r="AB109" s="234"/>
      <c r="AC109" s="234"/>
      <c r="AD109" s="234"/>
      <c r="AE109" s="234"/>
      <c r="AF109" s="232"/>
      <c r="AG109" s="232"/>
      <c r="AH109" s="232"/>
      <c r="AI109" s="232"/>
      <c r="AJ109" s="232"/>
      <c r="AK109" s="232"/>
      <c r="AL109" s="232"/>
      <c r="AM109" s="232"/>
      <c r="AN109" s="232"/>
      <c r="AO109" s="232"/>
      <c r="AP109" s="232"/>
      <c r="AQ109" s="232"/>
      <c r="AR109" s="232"/>
      <c r="AS109" s="232"/>
      <c r="AT109" s="232"/>
      <c r="AU109" s="232"/>
      <c r="AV109" s="232"/>
      <c r="AW109" s="232"/>
      <c r="AX109" s="232"/>
      <c r="AY109" s="235" t="s">
        <v>162</v>
      </c>
      <c r="AZ109" s="232"/>
      <c r="BA109" s="232"/>
      <c r="BB109" s="232"/>
      <c r="BC109" s="232"/>
      <c r="BD109" s="232"/>
      <c r="BE109" s="236">
        <f>IF(N109="základná",J109,0)</f>
        <v>0</v>
      </c>
      <c r="BF109" s="236">
        <f>IF(N109="znížená",J109,0)</f>
        <v>0</v>
      </c>
      <c r="BG109" s="236">
        <f>IF(N109="zákl. prenesená",J109,0)</f>
        <v>0</v>
      </c>
      <c r="BH109" s="236">
        <f>IF(N109="zníž. prenesená",J109,0)</f>
        <v>0</v>
      </c>
      <c r="BI109" s="236">
        <f>IF(N109="nulová",J109,0)</f>
        <v>0</v>
      </c>
      <c r="BJ109" s="235" t="s">
        <v>92</v>
      </c>
      <c r="BK109" s="232"/>
      <c r="BL109" s="232"/>
      <c r="BM109" s="232"/>
    </row>
    <row r="110" s="2" customFormat="1" ht="18" customHeight="1">
      <c r="A110" s="41"/>
      <c r="B110" s="42"/>
      <c r="C110" s="43"/>
      <c r="D110" s="162" t="s">
        <v>163</v>
      </c>
      <c r="E110" s="157"/>
      <c r="F110" s="157"/>
      <c r="G110" s="43"/>
      <c r="H110" s="43"/>
      <c r="I110" s="43"/>
      <c r="J110" s="158">
        <v>0</v>
      </c>
      <c r="K110" s="43"/>
      <c r="L110" s="231"/>
      <c r="M110" s="232"/>
      <c r="N110" s="233" t="s">
        <v>46</v>
      </c>
      <c r="O110" s="232"/>
      <c r="P110" s="232"/>
      <c r="Q110" s="232"/>
      <c r="R110" s="232"/>
      <c r="S110" s="234"/>
      <c r="T110" s="234"/>
      <c r="U110" s="234"/>
      <c r="V110" s="234"/>
      <c r="W110" s="234"/>
      <c r="X110" s="234"/>
      <c r="Y110" s="234"/>
      <c r="Z110" s="234"/>
      <c r="AA110" s="234"/>
      <c r="AB110" s="234"/>
      <c r="AC110" s="234"/>
      <c r="AD110" s="234"/>
      <c r="AE110" s="234"/>
      <c r="AF110" s="232"/>
      <c r="AG110" s="232"/>
      <c r="AH110" s="232"/>
      <c r="AI110" s="232"/>
      <c r="AJ110" s="232"/>
      <c r="AK110" s="232"/>
      <c r="AL110" s="232"/>
      <c r="AM110" s="232"/>
      <c r="AN110" s="232"/>
      <c r="AO110" s="232"/>
      <c r="AP110" s="232"/>
      <c r="AQ110" s="232"/>
      <c r="AR110" s="232"/>
      <c r="AS110" s="232"/>
      <c r="AT110" s="232"/>
      <c r="AU110" s="232"/>
      <c r="AV110" s="232"/>
      <c r="AW110" s="232"/>
      <c r="AX110" s="232"/>
      <c r="AY110" s="235" t="s">
        <v>162</v>
      </c>
      <c r="AZ110" s="232"/>
      <c r="BA110" s="232"/>
      <c r="BB110" s="232"/>
      <c r="BC110" s="232"/>
      <c r="BD110" s="232"/>
      <c r="BE110" s="236">
        <f>IF(N110="základná",J110,0)</f>
        <v>0</v>
      </c>
      <c r="BF110" s="236">
        <f>IF(N110="znížená",J110,0)</f>
        <v>0</v>
      </c>
      <c r="BG110" s="236">
        <f>IF(N110="zákl. prenesená",J110,0)</f>
        <v>0</v>
      </c>
      <c r="BH110" s="236">
        <f>IF(N110="zníž. prenesená",J110,0)</f>
        <v>0</v>
      </c>
      <c r="BI110" s="236">
        <f>IF(N110="nulová",J110,0)</f>
        <v>0</v>
      </c>
      <c r="BJ110" s="235" t="s">
        <v>92</v>
      </c>
      <c r="BK110" s="232"/>
      <c r="BL110" s="232"/>
      <c r="BM110" s="232"/>
    </row>
    <row r="111" s="2" customFormat="1" ht="18" customHeight="1">
      <c r="A111" s="41"/>
      <c r="B111" s="42"/>
      <c r="C111" s="43"/>
      <c r="D111" s="162" t="s">
        <v>164</v>
      </c>
      <c r="E111" s="157"/>
      <c r="F111" s="157"/>
      <c r="G111" s="43"/>
      <c r="H111" s="43"/>
      <c r="I111" s="43"/>
      <c r="J111" s="158">
        <v>0</v>
      </c>
      <c r="K111" s="43"/>
      <c r="L111" s="231"/>
      <c r="M111" s="232"/>
      <c r="N111" s="233" t="s">
        <v>46</v>
      </c>
      <c r="O111" s="232"/>
      <c r="P111" s="232"/>
      <c r="Q111" s="232"/>
      <c r="R111" s="232"/>
      <c r="S111" s="234"/>
      <c r="T111" s="234"/>
      <c r="U111" s="234"/>
      <c r="V111" s="234"/>
      <c r="W111" s="234"/>
      <c r="X111" s="234"/>
      <c r="Y111" s="234"/>
      <c r="Z111" s="234"/>
      <c r="AA111" s="234"/>
      <c r="AB111" s="234"/>
      <c r="AC111" s="234"/>
      <c r="AD111" s="234"/>
      <c r="AE111" s="234"/>
      <c r="AF111" s="232"/>
      <c r="AG111" s="232"/>
      <c r="AH111" s="232"/>
      <c r="AI111" s="232"/>
      <c r="AJ111" s="232"/>
      <c r="AK111" s="232"/>
      <c r="AL111" s="232"/>
      <c r="AM111" s="232"/>
      <c r="AN111" s="232"/>
      <c r="AO111" s="232"/>
      <c r="AP111" s="232"/>
      <c r="AQ111" s="232"/>
      <c r="AR111" s="232"/>
      <c r="AS111" s="232"/>
      <c r="AT111" s="232"/>
      <c r="AU111" s="232"/>
      <c r="AV111" s="232"/>
      <c r="AW111" s="232"/>
      <c r="AX111" s="232"/>
      <c r="AY111" s="235" t="s">
        <v>162</v>
      </c>
      <c r="AZ111" s="232"/>
      <c r="BA111" s="232"/>
      <c r="BB111" s="232"/>
      <c r="BC111" s="232"/>
      <c r="BD111" s="232"/>
      <c r="BE111" s="236">
        <f>IF(N111="základná",J111,0)</f>
        <v>0</v>
      </c>
      <c r="BF111" s="236">
        <f>IF(N111="znížená",J111,0)</f>
        <v>0</v>
      </c>
      <c r="BG111" s="236">
        <f>IF(N111="zákl. prenesená",J111,0)</f>
        <v>0</v>
      </c>
      <c r="BH111" s="236">
        <f>IF(N111="zníž. prenesená",J111,0)</f>
        <v>0</v>
      </c>
      <c r="BI111" s="236">
        <f>IF(N111="nulová",J111,0)</f>
        <v>0</v>
      </c>
      <c r="BJ111" s="235" t="s">
        <v>92</v>
      </c>
      <c r="BK111" s="232"/>
      <c r="BL111" s="232"/>
      <c r="BM111" s="232"/>
    </row>
    <row r="112" s="2" customFormat="1" ht="18" customHeight="1">
      <c r="A112" s="41"/>
      <c r="B112" s="42"/>
      <c r="C112" s="43"/>
      <c r="D112" s="162" t="s">
        <v>165</v>
      </c>
      <c r="E112" s="157"/>
      <c r="F112" s="157"/>
      <c r="G112" s="43"/>
      <c r="H112" s="43"/>
      <c r="I112" s="43"/>
      <c r="J112" s="158">
        <v>0</v>
      </c>
      <c r="K112" s="43"/>
      <c r="L112" s="231"/>
      <c r="M112" s="232"/>
      <c r="N112" s="233" t="s">
        <v>46</v>
      </c>
      <c r="O112" s="232"/>
      <c r="P112" s="232"/>
      <c r="Q112" s="232"/>
      <c r="R112" s="232"/>
      <c r="S112" s="234"/>
      <c r="T112" s="234"/>
      <c r="U112" s="234"/>
      <c r="V112" s="234"/>
      <c r="W112" s="234"/>
      <c r="X112" s="234"/>
      <c r="Y112" s="234"/>
      <c r="Z112" s="234"/>
      <c r="AA112" s="234"/>
      <c r="AB112" s="234"/>
      <c r="AC112" s="234"/>
      <c r="AD112" s="234"/>
      <c r="AE112" s="234"/>
      <c r="AF112" s="232"/>
      <c r="AG112" s="232"/>
      <c r="AH112" s="232"/>
      <c r="AI112" s="232"/>
      <c r="AJ112" s="232"/>
      <c r="AK112" s="232"/>
      <c r="AL112" s="232"/>
      <c r="AM112" s="232"/>
      <c r="AN112" s="232"/>
      <c r="AO112" s="232"/>
      <c r="AP112" s="232"/>
      <c r="AQ112" s="232"/>
      <c r="AR112" s="232"/>
      <c r="AS112" s="232"/>
      <c r="AT112" s="232"/>
      <c r="AU112" s="232"/>
      <c r="AV112" s="232"/>
      <c r="AW112" s="232"/>
      <c r="AX112" s="232"/>
      <c r="AY112" s="235" t="s">
        <v>162</v>
      </c>
      <c r="AZ112" s="232"/>
      <c r="BA112" s="232"/>
      <c r="BB112" s="232"/>
      <c r="BC112" s="232"/>
      <c r="BD112" s="232"/>
      <c r="BE112" s="236">
        <f>IF(N112="základná",J112,0)</f>
        <v>0</v>
      </c>
      <c r="BF112" s="236">
        <f>IF(N112="znížená",J112,0)</f>
        <v>0</v>
      </c>
      <c r="BG112" s="236">
        <f>IF(N112="zákl. prenesená",J112,0)</f>
        <v>0</v>
      </c>
      <c r="BH112" s="236">
        <f>IF(N112="zníž. prenesená",J112,0)</f>
        <v>0</v>
      </c>
      <c r="BI112" s="236">
        <f>IF(N112="nulová",J112,0)</f>
        <v>0</v>
      </c>
      <c r="BJ112" s="235" t="s">
        <v>92</v>
      </c>
      <c r="BK112" s="232"/>
      <c r="BL112" s="232"/>
      <c r="BM112" s="232"/>
    </row>
    <row r="113" s="2" customFormat="1" ht="18" customHeight="1">
      <c r="A113" s="41"/>
      <c r="B113" s="42"/>
      <c r="C113" s="43"/>
      <c r="D113" s="162" t="s">
        <v>166</v>
      </c>
      <c r="E113" s="157"/>
      <c r="F113" s="157"/>
      <c r="G113" s="43"/>
      <c r="H113" s="43"/>
      <c r="I113" s="43"/>
      <c r="J113" s="158">
        <v>0</v>
      </c>
      <c r="K113" s="43"/>
      <c r="L113" s="231"/>
      <c r="M113" s="232"/>
      <c r="N113" s="233" t="s">
        <v>46</v>
      </c>
      <c r="O113" s="232"/>
      <c r="P113" s="232"/>
      <c r="Q113" s="232"/>
      <c r="R113" s="232"/>
      <c r="S113" s="234"/>
      <c r="T113" s="234"/>
      <c r="U113" s="234"/>
      <c r="V113" s="234"/>
      <c r="W113" s="234"/>
      <c r="X113" s="234"/>
      <c r="Y113" s="234"/>
      <c r="Z113" s="234"/>
      <c r="AA113" s="234"/>
      <c r="AB113" s="234"/>
      <c r="AC113" s="234"/>
      <c r="AD113" s="234"/>
      <c r="AE113" s="234"/>
      <c r="AF113" s="232"/>
      <c r="AG113" s="232"/>
      <c r="AH113" s="232"/>
      <c r="AI113" s="232"/>
      <c r="AJ113" s="232"/>
      <c r="AK113" s="232"/>
      <c r="AL113" s="232"/>
      <c r="AM113" s="232"/>
      <c r="AN113" s="232"/>
      <c r="AO113" s="232"/>
      <c r="AP113" s="232"/>
      <c r="AQ113" s="232"/>
      <c r="AR113" s="232"/>
      <c r="AS113" s="232"/>
      <c r="AT113" s="232"/>
      <c r="AU113" s="232"/>
      <c r="AV113" s="232"/>
      <c r="AW113" s="232"/>
      <c r="AX113" s="232"/>
      <c r="AY113" s="235" t="s">
        <v>162</v>
      </c>
      <c r="AZ113" s="232"/>
      <c r="BA113" s="232"/>
      <c r="BB113" s="232"/>
      <c r="BC113" s="232"/>
      <c r="BD113" s="232"/>
      <c r="BE113" s="236">
        <f>IF(N113="základná",J113,0)</f>
        <v>0</v>
      </c>
      <c r="BF113" s="236">
        <f>IF(N113="znížená",J113,0)</f>
        <v>0</v>
      </c>
      <c r="BG113" s="236">
        <f>IF(N113="zákl. prenesená",J113,0)</f>
        <v>0</v>
      </c>
      <c r="BH113" s="236">
        <f>IF(N113="zníž. prenesená",J113,0)</f>
        <v>0</v>
      </c>
      <c r="BI113" s="236">
        <f>IF(N113="nulová",J113,0)</f>
        <v>0</v>
      </c>
      <c r="BJ113" s="235" t="s">
        <v>92</v>
      </c>
      <c r="BK113" s="232"/>
      <c r="BL113" s="232"/>
      <c r="BM113" s="232"/>
    </row>
    <row r="114" s="2" customFormat="1" ht="18" customHeight="1">
      <c r="A114" s="41"/>
      <c r="B114" s="42"/>
      <c r="C114" s="43"/>
      <c r="D114" s="157" t="s">
        <v>167</v>
      </c>
      <c r="E114" s="43"/>
      <c r="F114" s="43"/>
      <c r="G114" s="43"/>
      <c r="H114" s="43"/>
      <c r="I114" s="43"/>
      <c r="J114" s="158">
        <f>ROUND(J34*T114,2)</f>
        <v>0</v>
      </c>
      <c r="K114" s="43"/>
      <c r="L114" s="231"/>
      <c r="M114" s="232"/>
      <c r="N114" s="233" t="s">
        <v>46</v>
      </c>
      <c r="O114" s="232"/>
      <c r="P114" s="232"/>
      <c r="Q114" s="232"/>
      <c r="R114" s="232"/>
      <c r="S114" s="234"/>
      <c r="T114" s="234"/>
      <c r="U114" s="234"/>
      <c r="V114" s="234"/>
      <c r="W114" s="234"/>
      <c r="X114" s="234"/>
      <c r="Y114" s="234"/>
      <c r="Z114" s="234"/>
      <c r="AA114" s="234"/>
      <c r="AB114" s="234"/>
      <c r="AC114" s="234"/>
      <c r="AD114" s="234"/>
      <c r="AE114" s="234"/>
      <c r="AF114" s="232"/>
      <c r="AG114" s="232"/>
      <c r="AH114" s="232"/>
      <c r="AI114" s="232"/>
      <c r="AJ114" s="232"/>
      <c r="AK114" s="232"/>
      <c r="AL114" s="232"/>
      <c r="AM114" s="232"/>
      <c r="AN114" s="232"/>
      <c r="AO114" s="232"/>
      <c r="AP114" s="232"/>
      <c r="AQ114" s="232"/>
      <c r="AR114" s="232"/>
      <c r="AS114" s="232"/>
      <c r="AT114" s="232"/>
      <c r="AU114" s="232"/>
      <c r="AV114" s="232"/>
      <c r="AW114" s="232"/>
      <c r="AX114" s="232"/>
      <c r="AY114" s="235" t="s">
        <v>168</v>
      </c>
      <c r="AZ114" s="232"/>
      <c r="BA114" s="232"/>
      <c r="BB114" s="232"/>
      <c r="BC114" s="232"/>
      <c r="BD114" s="232"/>
      <c r="BE114" s="236">
        <f>IF(N114="základná",J114,0)</f>
        <v>0</v>
      </c>
      <c r="BF114" s="236">
        <f>IF(N114="znížená",J114,0)</f>
        <v>0</v>
      </c>
      <c r="BG114" s="236">
        <f>IF(N114="zákl. prenesená",J114,0)</f>
        <v>0</v>
      </c>
      <c r="BH114" s="236">
        <f>IF(N114="zníž. prenesená",J114,0)</f>
        <v>0</v>
      </c>
      <c r="BI114" s="236">
        <f>IF(N114="nulová",J114,0)</f>
        <v>0</v>
      </c>
      <c r="BJ114" s="235" t="s">
        <v>92</v>
      </c>
      <c r="BK114" s="232"/>
      <c r="BL114" s="232"/>
      <c r="BM114" s="232"/>
    </row>
    <row r="115" s="2" customFormat="1">
      <c r="A115" s="41"/>
      <c r="B115" s="42"/>
      <c r="C115" s="43"/>
      <c r="D115" s="43"/>
      <c r="E115" s="43"/>
      <c r="F115" s="43"/>
      <c r="G115" s="43"/>
      <c r="H115" s="43"/>
      <c r="I115" s="43"/>
      <c r="J115" s="43"/>
      <c r="K115" s="43"/>
      <c r="L115" s="72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</row>
    <row r="116" s="2" customFormat="1" ht="29.28" customHeight="1">
      <c r="A116" s="41"/>
      <c r="B116" s="42"/>
      <c r="C116" s="165" t="s">
        <v>134</v>
      </c>
      <c r="D116" s="166"/>
      <c r="E116" s="166"/>
      <c r="F116" s="166"/>
      <c r="G116" s="166"/>
      <c r="H116" s="166"/>
      <c r="I116" s="166"/>
      <c r="J116" s="167">
        <f>ROUND(J100+J108,2)</f>
        <v>0</v>
      </c>
      <c r="K116" s="166"/>
      <c r="L116" s="72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</row>
    <row r="117" s="2" customFormat="1" ht="6.96" customHeight="1">
      <c r="A117" s="41"/>
      <c r="B117" s="75"/>
      <c r="C117" s="76"/>
      <c r="D117" s="76"/>
      <c r="E117" s="76"/>
      <c r="F117" s="76"/>
      <c r="G117" s="76"/>
      <c r="H117" s="76"/>
      <c r="I117" s="76"/>
      <c r="J117" s="76"/>
      <c r="K117" s="76"/>
      <c r="L117" s="72"/>
      <c r="S117" s="41"/>
      <c r="T117" s="41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</row>
    <row r="121" s="2" customFormat="1" ht="6.96" customHeight="1">
      <c r="A121" s="41"/>
      <c r="B121" s="77"/>
      <c r="C121" s="78"/>
      <c r="D121" s="78"/>
      <c r="E121" s="78"/>
      <c r="F121" s="78"/>
      <c r="G121" s="78"/>
      <c r="H121" s="78"/>
      <c r="I121" s="78"/>
      <c r="J121" s="78"/>
      <c r="K121" s="78"/>
      <c r="L121" s="72"/>
      <c r="S121" s="41"/>
      <c r="T121" s="41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</row>
    <row r="122" s="2" customFormat="1" ht="24.96" customHeight="1">
      <c r="A122" s="41"/>
      <c r="B122" s="42"/>
      <c r="C122" s="24" t="s">
        <v>169</v>
      </c>
      <c r="D122" s="43"/>
      <c r="E122" s="43"/>
      <c r="F122" s="43"/>
      <c r="G122" s="43"/>
      <c r="H122" s="43"/>
      <c r="I122" s="43"/>
      <c r="J122" s="43"/>
      <c r="K122" s="43"/>
      <c r="L122" s="72"/>
      <c r="S122" s="41"/>
      <c r="T122" s="41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</row>
    <row r="123" s="2" customFormat="1" ht="6.96" customHeight="1">
      <c r="A123" s="41"/>
      <c r="B123" s="42"/>
      <c r="C123" s="43"/>
      <c r="D123" s="43"/>
      <c r="E123" s="43"/>
      <c r="F123" s="43"/>
      <c r="G123" s="43"/>
      <c r="H123" s="43"/>
      <c r="I123" s="43"/>
      <c r="J123" s="43"/>
      <c r="K123" s="43"/>
      <c r="L123" s="72"/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</row>
    <row r="124" s="2" customFormat="1" ht="12" customHeight="1">
      <c r="A124" s="41"/>
      <c r="B124" s="42"/>
      <c r="C124" s="33" t="s">
        <v>15</v>
      </c>
      <c r="D124" s="43"/>
      <c r="E124" s="43"/>
      <c r="F124" s="43"/>
      <c r="G124" s="43"/>
      <c r="H124" s="43"/>
      <c r="I124" s="43"/>
      <c r="J124" s="43"/>
      <c r="K124" s="43"/>
      <c r="L124" s="72"/>
      <c r="S124" s="41"/>
      <c r="T124" s="41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</row>
    <row r="125" s="2" customFormat="1" ht="16.5" customHeight="1">
      <c r="A125" s="41"/>
      <c r="B125" s="42"/>
      <c r="C125" s="43"/>
      <c r="D125" s="43"/>
      <c r="E125" s="211" t="str">
        <f>E7</f>
        <v>NÚRCH - modernizácia vybraných rehabilitačných priestorov</v>
      </c>
      <c r="F125" s="33"/>
      <c r="G125" s="33"/>
      <c r="H125" s="33"/>
      <c r="I125" s="43"/>
      <c r="J125" s="43"/>
      <c r="K125" s="43"/>
      <c r="L125" s="72"/>
      <c r="S125" s="41"/>
      <c r="T125" s="41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</row>
    <row r="126" s="1" customFormat="1" ht="12" customHeight="1">
      <c r="B126" s="22"/>
      <c r="C126" s="33" t="s">
        <v>136</v>
      </c>
      <c r="D126" s="23"/>
      <c r="E126" s="23"/>
      <c r="F126" s="23"/>
      <c r="G126" s="23"/>
      <c r="H126" s="23"/>
      <c r="I126" s="23"/>
      <c r="J126" s="23"/>
      <c r="K126" s="23"/>
      <c r="L126" s="21"/>
    </row>
    <row r="127" s="1" customFormat="1" ht="16.5" customHeight="1">
      <c r="B127" s="22"/>
      <c r="C127" s="23"/>
      <c r="D127" s="23"/>
      <c r="E127" s="211" t="s">
        <v>137</v>
      </c>
      <c r="F127" s="23"/>
      <c r="G127" s="23"/>
      <c r="H127" s="23"/>
      <c r="I127" s="23"/>
      <c r="J127" s="23"/>
      <c r="K127" s="23"/>
      <c r="L127" s="21"/>
    </row>
    <row r="128" s="1" customFormat="1" ht="12" customHeight="1">
      <c r="B128" s="22"/>
      <c r="C128" s="33" t="s">
        <v>138</v>
      </c>
      <c r="D128" s="23"/>
      <c r="E128" s="23"/>
      <c r="F128" s="23"/>
      <c r="G128" s="23"/>
      <c r="H128" s="23"/>
      <c r="I128" s="23"/>
      <c r="J128" s="23"/>
      <c r="K128" s="23"/>
      <c r="L128" s="21"/>
    </row>
    <row r="129" s="2" customFormat="1" ht="16.5" customHeight="1">
      <c r="A129" s="41"/>
      <c r="B129" s="42"/>
      <c r="C129" s="43"/>
      <c r="D129" s="43"/>
      <c r="E129" s="212" t="s">
        <v>139</v>
      </c>
      <c r="F129" s="43"/>
      <c r="G129" s="43"/>
      <c r="H129" s="43"/>
      <c r="I129" s="43"/>
      <c r="J129" s="43"/>
      <c r="K129" s="43"/>
      <c r="L129" s="72"/>
      <c r="S129" s="41"/>
      <c r="T129" s="41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</row>
    <row r="130" s="2" customFormat="1" ht="12" customHeight="1">
      <c r="A130" s="41"/>
      <c r="B130" s="42"/>
      <c r="C130" s="33" t="s">
        <v>140</v>
      </c>
      <c r="D130" s="43"/>
      <c r="E130" s="43"/>
      <c r="F130" s="43"/>
      <c r="G130" s="43"/>
      <c r="H130" s="43"/>
      <c r="I130" s="43"/>
      <c r="J130" s="43"/>
      <c r="K130" s="43"/>
      <c r="L130" s="72"/>
      <c r="S130" s="41"/>
      <c r="T130" s="41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</row>
    <row r="131" s="2" customFormat="1" ht="16.5" customHeight="1">
      <c r="A131" s="41"/>
      <c r="B131" s="42"/>
      <c r="C131" s="43"/>
      <c r="D131" s="43"/>
      <c r="E131" s="85" t="str">
        <f>E13</f>
        <v>01-01-04 - Výplne otvorov</v>
      </c>
      <c r="F131" s="43"/>
      <c r="G131" s="43"/>
      <c r="H131" s="43"/>
      <c r="I131" s="43"/>
      <c r="J131" s="43"/>
      <c r="K131" s="43"/>
      <c r="L131" s="72"/>
      <c r="S131" s="41"/>
      <c r="T131" s="41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</row>
    <row r="132" s="2" customFormat="1" ht="6.96" customHeight="1">
      <c r="A132" s="41"/>
      <c r="B132" s="42"/>
      <c r="C132" s="43"/>
      <c r="D132" s="43"/>
      <c r="E132" s="43"/>
      <c r="F132" s="43"/>
      <c r="G132" s="43"/>
      <c r="H132" s="43"/>
      <c r="I132" s="43"/>
      <c r="J132" s="43"/>
      <c r="K132" s="43"/>
      <c r="L132" s="72"/>
      <c r="S132" s="41"/>
      <c r="T132" s="41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</row>
    <row r="133" s="2" customFormat="1" ht="12" customHeight="1">
      <c r="A133" s="41"/>
      <c r="B133" s="42"/>
      <c r="C133" s="33" t="s">
        <v>19</v>
      </c>
      <c r="D133" s="43"/>
      <c r="E133" s="43"/>
      <c r="F133" s="28" t="str">
        <f>F16</f>
        <v>Piešťany, Nábrežie Ivana Krasku, p.č: 5825/2</v>
      </c>
      <c r="G133" s="43"/>
      <c r="H133" s="43"/>
      <c r="I133" s="33" t="s">
        <v>21</v>
      </c>
      <c r="J133" s="88" t="str">
        <f>IF(J16="","",J16)</f>
        <v>21. 12. 2022</v>
      </c>
      <c r="K133" s="43"/>
      <c r="L133" s="72"/>
      <c r="S133" s="41"/>
      <c r="T133" s="41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</row>
    <row r="134" s="2" customFormat="1" ht="6.96" customHeight="1">
      <c r="A134" s="41"/>
      <c r="B134" s="42"/>
      <c r="C134" s="43"/>
      <c r="D134" s="43"/>
      <c r="E134" s="43"/>
      <c r="F134" s="43"/>
      <c r="G134" s="43"/>
      <c r="H134" s="43"/>
      <c r="I134" s="43"/>
      <c r="J134" s="43"/>
      <c r="K134" s="43"/>
      <c r="L134" s="72"/>
      <c r="S134" s="41"/>
      <c r="T134" s="41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</row>
    <row r="135" s="2" customFormat="1" ht="15.15" customHeight="1">
      <c r="A135" s="41"/>
      <c r="B135" s="42"/>
      <c r="C135" s="33" t="s">
        <v>23</v>
      </c>
      <c r="D135" s="43"/>
      <c r="E135" s="43"/>
      <c r="F135" s="28" t="str">
        <f>E19</f>
        <v>NURCH Piešťany, Nábr. I. Krasku 4, 921 12 Piešťany</v>
      </c>
      <c r="G135" s="43"/>
      <c r="H135" s="43"/>
      <c r="I135" s="33" t="s">
        <v>29</v>
      </c>
      <c r="J135" s="37" t="str">
        <f>E25</f>
        <v>Portik spol. s r.o.</v>
      </c>
      <c r="K135" s="43"/>
      <c r="L135" s="72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</row>
    <row r="136" s="2" customFormat="1" ht="15.15" customHeight="1">
      <c r="A136" s="41"/>
      <c r="B136" s="42"/>
      <c r="C136" s="33" t="s">
        <v>27</v>
      </c>
      <c r="D136" s="43"/>
      <c r="E136" s="43"/>
      <c r="F136" s="28" t="str">
        <f>IF(E22="","",E22)</f>
        <v>Vyplň údaj</v>
      </c>
      <c r="G136" s="43"/>
      <c r="H136" s="43"/>
      <c r="I136" s="33" t="s">
        <v>34</v>
      </c>
      <c r="J136" s="37" t="str">
        <f>E28</f>
        <v>Kovács</v>
      </c>
      <c r="K136" s="43"/>
      <c r="L136" s="72"/>
      <c r="S136" s="41"/>
      <c r="T136" s="41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</row>
    <row r="137" s="2" customFormat="1" ht="10.32" customHeight="1">
      <c r="A137" s="41"/>
      <c r="B137" s="42"/>
      <c r="C137" s="43"/>
      <c r="D137" s="43"/>
      <c r="E137" s="43"/>
      <c r="F137" s="43"/>
      <c r="G137" s="43"/>
      <c r="H137" s="43"/>
      <c r="I137" s="43"/>
      <c r="J137" s="43"/>
      <c r="K137" s="43"/>
      <c r="L137" s="72"/>
      <c r="S137" s="41"/>
      <c r="T137" s="41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</row>
    <row r="138" s="11" customFormat="1" ht="29.28" customHeight="1">
      <c r="A138" s="237"/>
      <c r="B138" s="238"/>
      <c r="C138" s="239" t="s">
        <v>170</v>
      </c>
      <c r="D138" s="240" t="s">
        <v>65</v>
      </c>
      <c r="E138" s="240" t="s">
        <v>61</v>
      </c>
      <c r="F138" s="240" t="s">
        <v>62</v>
      </c>
      <c r="G138" s="240" t="s">
        <v>171</v>
      </c>
      <c r="H138" s="240" t="s">
        <v>172</v>
      </c>
      <c r="I138" s="240" t="s">
        <v>173</v>
      </c>
      <c r="J138" s="241" t="s">
        <v>145</v>
      </c>
      <c r="K138" s="242" t="s">
        <v>174</v>
      </c>
      <c r="L138" s="243"/>
      <c r="M138" s="109" t="s">
        <v>1</v>
      </c>
      <c r="N138" s="110" t="s">
        <v>44</v>
      </c>
      <c r="O138" s="110" t="s">
        <v>175</v>
      </c>
      <c r="P138" s="110" t="s">
        <v>176</v>
      </c>
      <c r="Q138" s="110" t="s">
        <v>177</v>
      </c>
      <c r="R138" s="110" t="s">
        <v>178</v>
      </c>
      <c r="S138" s="110" t="s">
        <v>179</v>
      </c>
      <c r="T138" s="111" t="s">
        <v>180</v>
      </c>
      <c r="U138" s="237"/>
      <c r="V138" s="237"/>
      <c r="W138" s="237"/>
      <c r="X138" s="237"/>
      <c r="Y138" s="237"/>
      <c r="Z138" s="237"/>
      <c r="AA138" s="237"/>
      <c r="AB138" s="237"/>
      <c r="AC138" s="237"/>
      <c r="AD138" s="237"/>
      <c r="AE138" s="237"/>
    </row>
    <row r="139" s="2" customFormat="1" ht="22.8" customHeight="1">
      <c r="A139" s="41"/>
      <c r="B139" s="42"/>
      <c r="C139" s="116" t="s">
        <v>142</v>
      </c>
      <c r="D139" s="43"/>
      <c r="E139" s="43"/>
      <c r="F139" s="43"/>
      <c r="G139" s="43"/>
      <c r="H139" s="43"/>
      <c r="I139" s="43"/>
      <c r="J139" s="244">
        <f>BK139</f>
        <v>0</v>
      </c>
      <c r="K139" s="43"/>
      <c r="L139" s="44"/>
      <c r="M139" s="112"/>
      <c r="N139" s="245"/>
      <c r="O139" s="113"/>
      <c r="P139" s="246">
        <f>P140+P150+P152</f>
        <v>0</v>
      </c>
      <c r="Q139" s="113"/>
      <c r="R139" s="246">
        <f>R140+R150+R152</f>
        <v>1.7739209999999999</v>
      </c>
      <c r="S139" s="113"/>
      <c r="T139" s="247">
        <f>T140+T150+T152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18" t="s">
        <v>79</v>
      </c>
      <c r="AU139" s="18" t="s">
        <v>147</v>
      </c>
      <c r="BK139" s="248">
        <f>BK140+BK150+BK152</f>
        <v>0</v>
      </c>
    </row>
    <row r="140" s="12" customFormat="1" ht="25.92" customHeight="1">
      <c r="A140" s="12"/>
      <c r="B140" s="249"/>
      <c r="C140" s="250"/>
      <c r="D140" s="251" t="s">
        <v>79</v>
      </c>
      <c r="E140" s="252" t="s">
        <v>343</v>
      </c>
      <c r="F140" s="252" t="s">
        <v>344</v>
      </c>
      <c r="G140" s="250"/>
      <c r="H140" s="250"/>
      <c r="I140" s="253"/>
      <c r="J140" s="228">
        <f>BK140</f>
        <v>0</v>
      </c>
      <c r="K140" s="250"/>
      <c r="L140" s="254"/>
      <c r="M140" s="255"/>
      <c r="N140" s="256"/>
      <c r="O140" s="256"/>
      <c r="P140" s="257">
        <f>P141+P146</f>
        <v>0</v>
      </c>
      <c r="Q140" s="256"/>
      <c r="R140" s="257">
        <f>R141+R146</f>
        <v>1.7739209999999999</v>
      </c>
      <c r="S140" s="256"/>
      <c r="T140" s="258">
        <f>T141+T146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59" t="s">
        <v>92</v>
      </c>
      <c r="AT140" s="260" t="s">
        <v>79</v>
      </c>
      <c r="AU140" s="260" t="s">
        <v>80</v>
      </c>
      <c r="AY140" s="259" t="s">
        <v>183</v>
      </c>
      <c r="BK140" s="261">
        <f>BK141+BK146</f>
        <v>0</v>
      </c>
    </row>
    <row r="141" s="12" customFormat="1" ht="22.8" customHeight="1">
      <c r="A141" s="12"/>
      <c r="B141" s="249"/>
      <c r="C141" s="250"/>
      <c r="D141" s="251" t="s">
        <v>79</v>
      </c>
      <c r="E141" s="262" t="s">
        <v>662</v>
      </c>
      <c r="F141" s="262" t="s">
        <v>663</v>
      </c>
      <c r="G141" s="250"/>
      <c r="H141" s="250"/>
      <c r="I141" s="253"/>
      <c r="J141" s="263">
        <f>BK141</f>
        <v>0</v>
      </c>
      <c r="K141" s="250"/>
      <c r="L141" s="254"/>
      <c r="M141" s="255"/>
      <c r="N141" s="256"/>
      <c r="O141" s="256"/>
      <c r="P141" s="257">
        <f>SUM(P142:P145)</f>
        <v>0</v>
      </c>
      <c r="Q141" s="256"/>
      <c r="R141" s="257">
        <f>SUM(R142:R145)</f>
        <v>1.0283199999999999</v>
      </c>
      <c r="S141" s="256"/>
      <c r="T141" s="258">
        <f>SUM(T142:T145)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59" t="s">
        <v>92</v>
      </c>
      <c r="AT141" s="260" t="s">
        <v>79</v>
      </c>
      <c r="AU141" s="260" t="s">
        <v>87</v>
      </c>
      <c r="AY141" s="259" t="s">
        <v>183</v>
      </c>
      <c r="BK141" s="261">
        <f>SUM(BK142:BK145)</f>
        <v>0</v>
      </c>
    </row>
    <row r="142" s="2" customFormat="1" ht="16.5" customHeight="1">
      <c r="A142" s="41"/>
      <c r="B142" s="42"/>
      <c r="C142" s="264" t="s">
        <v>87</v>
      </c>
      <c r="D142" s="264" t="s">
        <v>186</v>
      </c>
      <c r="E142" s="265" t="s">
        <v>705</v>
      </c>
      <c r="F142" s="266" t="s">
        <v>706</v>
      </c>
      <c r="G142" s="267" t="s">
        <v>227</v>
      </c>
      <c r="H142" s="268">
        <v>7</v>
      </c>
      <c r="I142" s="269"/>
      <c r="J142" s="270">
        <f>ROUND(I142*H142,2)</f>
        <v>0</v>
      </c>
      <c r="K142" s="271"/>
      <c r="L142" s="44"/>
      <c r="M142" s="272" t="s">
        <v>1</v>
      </c>
      <c r="N142" s="273" t="s">
        <v>46</v>
      </c>
      <c r="O142" s="100"/>
      <c r="P142" s="274">
        <f>O142*H142</f>
        <v>0</v>
      </c>
      <c r="Q142" s="274">
        <v>0.075639999999999999</v>
      </c>
      <c r="R142" s="274">
        <f>Q142*H142</f>
        <v>0.52947999999999995</v>
      </c>
      <c r="S142" s="274">
        <v>0</v>
      </c>
      <c r="T142" s="275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76" t="s">
        <v>273</v>
      </c>
      <c r="AT142" s="276" t="s">
        <v>186</v>
      </c>
      <c r="AU142" s="276" t="s">
        <v>92</v>
      </c>
      <c r="AY142" s="18" t="s">
        <v>183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8" t="s">
        <v>92</v>
      </c>
      <c r="BK142" s="161">
        <f>ROUND(I142*H142,2)</f>
        <v>0</v>
      </c>
      <c r="BL142" s="18" t="s">
        <v>273</v>
      </c>
      <c r="BM142" s="276" t="s">
        <v>707</v>
      </c>
    </row>
    <row r="143" s="2" customFormat="1" ht="16.5" customHeight="1">
      <c r="A143" s="41"/>
      <c r="B143" s="42"/>
      <c r="C143" s="264" t="s">
        <v>97</v>
      </c>
      <c r="D143" s="264" t="s">
        <v>186</v>
      </c>
      <c r="E143" s="265" t="s">
        <v>708</v>
      </c>
      <c r="F143" s="266" t="s">
        <v>709</v>
      </c>
      <c r="G143" s="267" t="s">
        <v>227</v>
      </c>
      <c r="H143" s="268">
        <v>5</v>
      </c>
      <c r="I143" s="269"/>
      <c r="J143" s="270">
        <f>ROUND(I143*H143,2)</f>
        <v>0</v>
      </c>
      <c r="K143" s="271"/>
      <c r="L143" s="44"/>
      <c r="M143" s="272" t="s">
        <v>1</v>
      </c>
      <c r="N143" s="273" t="s">
        <v>46</v>
      </c>
      <c r="O143" s="100"/>
      <c r="P143" s="274">
        <f>O143*H143</f>
        <v>0</v>
      </c>
      <c r="Q143" s="274">
        <v>0.075639999999999999</v>
      </c>
      <c r="R143" s="274">
        <f>Q143*H143</f>
        <v>0.37819999999999998</v>
      </c>
      <c r="S143" s="274">
        <v>0</v>
      </c>
      <c r="T143" s="275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76" t="s">
        <v>273</v>
      </c>
      <c r="AT143" s="276" t="s">
        <v>186</v>
      </c>
      <c r="AU143" s="276" t="s">
        <v>92</v>
      </c>
      <c r="AY143" s="18" t="s">
        <v>183</v>
      </c>
      <c r="BE143" s="161">
        <f>IF(N143="základná",J143,0)</f>
        <v>0</v>
      </c>
      <c r="BF143" s="161">
        <f>IF(N143="znížená",J143,0)</f>
        <v>0</v>
      </c>
      <c r="BG143" s="161">
        <f>IF(N143="zákl. prenesená",J143,0)</f>
        <v>0</v>
      </c>
      <c r="BH143" s="161">
        <f>IF(N143="zníž. prenesená",J143,0)</f>
        <v>0</v>
      </c>
      <c r="BI143" s="161">
        <f>IF(N143="nulová",J143,0)</f>
        <v>0</v>
      </c>
      <c r="BJ143" s="18" t="s">
        <v>92</v>
      </c>
      <c r="BK143" s="161">
        <f>ROUND(I143*H143,2)</f>
        <v>0</v>
      </c>
      <c r="BL143" s="18" t="s">
        <v>273</v>
      </c>
      <c r="BM143" s="276" t="s">
        <v>710</v>
      </c>
    </row>
    <row r="144" s="2" customFormat="1" ht="16.5" customHeight="1">
      <c r="A144" s="41"/>
      <c r="B144" s="42"/>
      <c r="C144" s="264" t="s">
        <v>190</v>
      </c>
      <c r="D144" s="264" t="s">
        <v>186</v>
      </c>
      <c r="E144" s="265" t="s">
        <v>711</v>
      </c>
      <c r="F144" s="266" t="s">
        <v>712</v>
      </c>
      <c r="G144" s="267" t="s">
        <v>227</v>
      </c>
      <c r="H144" s="268">
        <v>1</v>
      </c>
      <c r="I144" s="269"/>
      <c r="J144" s="270">
        <f>ROUND(I144*H144,2)</f>
        <v>0</v>
      </c>
      <c r="K144" s="271"/>
      <c r="L144" s="44"/>
      <c r="M144" s="272" t="s">
        <v>1</v>
      </c>
      <c r="N144" s="273" t="s">
        <v>46</v>
      </c>
      <c r="O144" s="100"/>
      <c r="P144" s="274">
        <f>O144*H144</f>
        <v>0</v>
      </c>
      <c r="Q144" s="274">
        <v>0.12064</v>
      </c>
      <c r="R144" s="274">
        <f>Q144*H144</f>
        <v>0.12064</v>
      </c>
      <c r="S144" s="274">
        <v>0</v>
      </c>
      <c r="T144" s="27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76" t="s">
        <v>273</v>
      </c>
      <c r="AT144" s="276" t="s">
        <v>186</v>
      </c>
      <c r="AU144" s="276" t="s">
        <v>92</v>
      </c>
      <c r="AY144" s="18" t="s">
        <v>183</v>
      </c>
      <c r="BE144" s="161">
        <f>IF(N144="základná",J144,0)</f>
        <v>0</v>
      </c>
      <c r="BF144" s="161">
        <f>IF(N144="znížená",J144,0)</f>
        <v>0</v>
      </c>
      <c r="BG144" s="161">
        <f>IF(N144="zákl. prenesená",J144,0)</f>
        <v>0</v>
      </c>
      <c r="BH144" s="161">
        <f>IF(N144="zníž. prenesená",J144,0)</f>
        <v>0</v>
      </c>
      <c r="BI144" s="161">
        <f>IF(N144="nulová",J144,0)</f>
        <v>0</v>
      </c>
      <c r="BJ144" s="18" t="s">
        <v>92</v>
      </c>
      <c r="BK144" s="161">
        <f>ROUND(I144*H144,2)</f>
        <v>0</v>
      </c>
      <c r="BL144" s="18" t="s">
        <v>273</v>
      </c>
      <c r="BM144" s="276" t="s">
        <v>713</v>
      </c>
    </row>
    <row r="145" s="2" customFormat="1" ht="24.15" customHeight="1">
      <c r="A145" s="41"/>
      <c r="B145" s="42"/>
      <c r="C145" s="264" t="s">
        <v>224</v>
      </c>
      <c r="D145" s="264" t="s">
        <v>186</v>
      </c>
      <c r="E145" s="265" t="s">
        <v>688</v>
      </c>
      <c r="F145" s="266" t="s">
        <v>689</v>
      </c>
      <c r="G145" s="267" t="s">
        <v>430</v>
      </c>
      <c r="H145" s="303"/>
      <c r="I145" s="269"/>
      <c r="J145" s="270">
        <f>ROUND(I145*H145,2)</f>
        <v>0</v>
      </c>
      <c r="K145" s="271"/>
      <c r="L145" s="44"/>
      <c r="M145" s="272" t="s">
        <v>1</v>
      </c>
      <c r="N145" s="273" t="s">
        <v>46</v>
      </c>
      <c r="O145" s="100"/>
      <c r="P145" s="274">
        <f>O145*H145</f>
        <v>0</v>
      </c>
      <c r="Q145" s="274">
        <v>0</v>
      </c>
      <c r="R145" s="274">
        <f>Q145*H145</f>
        <v>0</v>
      </c>
      <c r="S145" s="274">
        <v>0</v>
      </c>
      <c r="T145" s="275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76" t="s">
        <v>273</v>
      </c>
      <c r="AT145" s="276" t="s">
        <v>186</v>
      </c>
      <c r="AU145" s="276" t="s">
        <v>92</v>
      </c>
      <c r="AY145" s="18" t="s">
        <v>183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8" t="s">
        <v>92</v>
      </c>
      <c r="BK145" s="161">
        <f>ROUND(I145*H145,2)</f>
        <v>0</v>
      </c>
      <c r="BL145" s="18" t="s">
        <v>273</v>
      </c>
      <c r="BM145" s="276" t="s">
        <v>714</v>
      </c>
    </row>
    <row r="146" s="12" customFormat="1" ht="22.8" customHeight="1">
      <c r="A146" s="12"/>
      <c r="B146" s="249"/>
      <c r="C146" s="250"/>
      <c r="D146" s="251" t="s">
        <v>79</v>
      </c>
      <c r="E146" s="262" t="s">
        <v>368</v>
      </c>
      <c r="F146" s="262" t="s">
        <v>369</v>
      </c>
      <c r="G146" s="250"/>
      <c r="H146" s="250"/>
      <c r="I146" s="253"/>
      <c r="J146" s="263">
        <f>BK146</f>
        <v>0</v>
      </c>
      <c r="K146" s="250"/>
      <c r="L146" s="254"/>
      <c r="M146" s="255"/>
      <c r="N146" s="256"/>
      <c r="O146" s="256"/>
      <c r="P146" s="257">
        <f>SUM(P147:P149)</f>
        <v>0</v>
      </c>
      <c r="Q146" s="256"/>
      <c r="R146" s="257">
        <f>SUM(R147:R149)</f>
        <v>0.74560099999999996</v>
      </c>
      <c r="S146" s="256"/>
      <c r="T146" s="258">
        <f>SUM(T147:T149)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59" t="s">
        <v>92</v>
      </c>
      <c r="AT146" s="260" t="s">
        <v>79</v>
      </c>
      <c r="AU146" s="260" t="s">
        <v>87</v>
      </c>
      <c r="AY146" s="259" t="s">
        <v>183</v>
      </c>
      <c r="BK146" s="261">
        <f>SUM(BK147:BK149)</f>
        <v>0</v>
      </c>
    </row>
    <row r="147" s="2" customFormat="1" ht="24.15" customHeight="1">
      <c r="A147" s="41"/>
      <c r="B147" s="42"/>
      <c r="C147" s="264" t="s">
        <v>92</v>
      </c>
      <c r="D147" s="264" t="s">
        <v>186</v>
      </c>
      <c r="E147" s="265" t="s">
        <v>715</v>
      </c>
      <c r="F147" s="266" t="s">
        <v>716</v>
      </c>
      <c r="G147" s="267" t="s">
        <v>227</v>
      </c>
      <c r="H147" s="268">
        <v>1</v>
      </c>
      <c r="I147" s="269"/>
      <c r="J147" s="270">
        <f>ROUND(I147*H147,2)</f>
        <v>0</v>
      </c>
      <c r="K147" s="271"/>
      <c r="L147" s="44"/>
      <c r="M147" s="272" t="s">
        <v>1</v>
      </c>
      <c r="N147" s="273" t="s">
        <v>46</v>
      </c>
      <c r="O147" s="100"/>
      <c r="P147" s="274">
        <f>O147*H147</f>
        <v>0</v>
      </c>
      <c r="Q147" s="274">
        <v>0.37280049999999998</v>
      </c>
      <c r="R147" s="274">
        <f>Q147*H147</f>
        <v>0.37280049999999998</v>
      </c>
      <c r="S147" s="274">
        <v>0</v>
      </c>
      <c r="T147" s="27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76" t="s">
        <v>273</v>
      </c>
      <c r="AT147" s="276" t="s">
        <v>186</v>
      </c>
      <c r="AU147" s="276" t="s">
        <v>92</v>
      </c>
      <c r="AY147" s="18" t="s">
        <v>183</v>
      </c>
      <c r="BE147" s="161">
        <f>IF(N147="základná",J147,0)</f>
        <v>0</v>
      </c>
      <c r="BF147" s="161">
        <f>IF(N147="znížená",J147,0)</f>
        <v>0</v>
      </c>
      <c r="BG147" s="161">
        <f>IF(N147="zákl. prenesená",J147,0)</f>
        <v>0</v>
      </c>
      <c r="BH147" s="161">
        <f>IF(N147="zníž. prenesená",J147,0)</f>
        <v>0</v>
      </c>
      <c r="BI147" s="161">
        <f>IF(N147="nulová",J147,0)</f>
        <v>0</v>
      </c>
      <c r="BJ147" s="18" t="s">
        <v>92</v>
      </c>
      <c r="BK147" s="161">
        <f>ROUND(I147*H147,2)</f>
        <v>0</v>
      </c>
      <c r="BL147" s="18" t="s">
        <v>273</v>
      </c>
      <c r="BM147" s="276" t="s">
        <v>717</v>
      </c>
    </row>
    <row r="148" s="2" customFormat="1" ht="24.15" customHeight="1">
      <c r="A148" s="41"/>
      <c r="B148" s="42"/>
      <c r="C148" s="264" t="s">
        <v>212</v>
      </c>
      <c r="D148" s="264" t="s">
        <v>186</v>
      </c>
      <c r="E148" s="265" t="s">
        <v>718</v>
      </c>
      <c r="F148" s="266" t="s">
        <v>719</v>
      </c>
      <c r="G148" s="267" t="s">
        <v>227</v>
      </c>
      <c r="H148" s="268">
        <v>1</v>
      </c>
      <c r="I148" s="269"/>
      <c r="J148" s="270">
        <f>ROUND(I148*H148,2)</f>
        <v>0</v>
      </c>
      <c r="K148" s="271"/>
      <c r="L148" s="44"/>
      <c r="M148" s="272" t="s">
        <v>1</v>
      </c>
      <c r="N148" s="273" t="s">
        <v>46</v>
      </c>
      <c r="O148" s="100"/>
      <c r="P148" s="274">
        <f>O148*H148</f>
        <v>0</v>
      </c>
      <c r="Q148" s="274">
        <v>0.37280049999999998</v>
      </c>
      <c r="R148" s="274">
        <f>Q148*H148</f>
        <v>0.37280049999999998</v>
      </c>
      <c r="S148" s="274">
        <v>0</v>
      </c>
      <c r="T148" s="275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76" t="s">
        <v>273</v>
      </c>
      <c r="AT148" s="276" t="s">
        <v>186</v>
      </c>
      <c r="AU148" s="276" t="s">
        <v>92</v>
      </c>
      <c r="AY148" s="18" t="s">
        <v>183</v>
      </c>
      <c r="BE148" s="161">
        <f>IF(N148="základná",J148,0)</f>
        <v>0</v>
      </c>
      <c r="BF148" s="161">
        <f>IF(N148="znížená",J148,0)</f>
        <v>0</v>
      </c>
      <c r="BG148" s="161">
        <f>IF(N148="zákl. prenesená",J148,0)</f>
        <v>0</v>
      </c>
      <c r="BH148" s="161">
        <f>IF(N148="zníž. prenesená",J148,0)</f>
        <v>0</v>
      </c>
      <c r="BI148" s="161">
        <f>IF(N148="nulová",J148,0)</f>
        <v>0</v>
      </c>
      <c r="BJ148" s="18" t="s">
        <v>92</v>
      </c>
      <c r="BK148" s="161">
        <f>ROUND(I148*H148,2)</f>
        <v>0</v>
      </c>
      <c r="BL148" s="18" t="s">
        <v>273</v>
      </c>
      <c r="BM148" s="276" t="s">
        <v>720</v>
      </c>
    </row>
    <row r="149" s="2" customFormat="1" ht="24.15" customHeight="1">
      <c r="A149" s="41"/>
      <c r="B149" s="42"/>
      <c r="C149" s="264" t="s">
        <v>218</v>
      </c>
      <c r="D149" s="264" t="s">
        <v>186</v>
      </c>
      <c r="E149" s="265" t="s">
        <v>700</v>
      </c>
      <c r="F149" s="266" t="s">
        <v>701</v>
      </c>
      <c r="G149" s="267" t="s">
        <v>430</v>
      </c>
      <c r="H149" s="303"/>
      <c r="I149" s="269"/>
      <c r="J149" s="270">
        <f>ROUND(I149*H149,2)</f>
        <v>0</v>
      </c>
      <c r="K149" s="271"/>
      <c r="L149" s="44"/>
      <c r="M149" s="272" t="s">
        <v>1</v>
      </c>
      <c r="N149" s="273" t="s">
        <v>46</v>
      </c>
      <c r="O149" s="100"/>
      <c r="P149" s="274">
        <f>O149*H149</f>
        <v>0</v>
      </c>
      <c r="Q149" s="274">
        <v>0</v>
      </c>
      <c r="R149" s="274">
        <f>Q149*H149</f>
        <v>0</v>
      </c>
      <c r="S149" s="274">
        <v>0</v>
      </c>
      <c r="T149" s="27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76" t="s">
        <v>273</v>
      </c>
      <c r="AT149" s="276" t="s">
        <v>186</v>
      </c>
      <c r="AU149" s="276" t="s">
        <v>92</v>
      </c>
      <c r="AY149" s="18" t="s">
        <v>183</v>
      </c>
      <c r="BE149" s="161">
        <f>IF(N149="základná",J149,0)</f>
        <v>0</v>
      </c>
      <c r="BF149" s="161">
        <f>IF(N149="znížená",J149,0)</f>
        <v>0</v>
      </c>
      <c r="BG149" s="161">
        <f>IF(N149="zákl. prenesená",J149,0)</f>
        <v>0</v>
      </c>
      <c r="BH149" s="161">
        <f>IF(N149="zníž. prenesená",J149,0)</f>
        <v>0</v>
      </c>
      <c r="BI149" s="161">
        <f>IF(N149="nulová",J149,0)</f>
        <v>0</v>
      </c>
      <c r="BJ149" s="18" t="s">
        <v>92</v>
      </c>
      <c r="BK149" s="161">
        <f>ROUND(I149*H149,2)</f>
        <v>0</v>
      </c>
      <c r="BL149" s="18" t="s">
        <v>273</v>
      </c>
      <c r="BM149" s="276" t="s">
        <v>721</v>
      </c>
    </row>
    <row r="150" s="12" customFormat="1" ht="25.92" customHeight="1">
      <c r="A150" s="12"/>
      <c r="B150" s="249"/>
      <c r="C150" s="250"/>
      <c r="D150" s="251" t="s">
        <v>79</v>
      </c>
      <c r="E150" s="252" t="s">
        <v>162</v>
      </c>
      <c r="F150" s="252" t="s">
        <v>426</v>
      </c>
      <c r="G150" s="250"/>
      <c r="H150" s="250"/>
      <c r="I150" s="253"/>
      <c r="J150" s="228">
        <f>BK150</f>
        <v>0</v>
      </c>
      <c r="K150" s="250"/>
      <c r="L150" s="254"/>
      <c r="M150" s="255"/>
      <c r="N150" s="256"/>
      <c r="O150" s="256"/>
      <c r="P150" s="257">
        <f>P151</f>
        <v>0</v>
      </c>
      <c r="Q150" s="256"/>
      <c r="R150" s="257">
        <f>R151</f>
        <v>0</v>
      </c>
      <c r="S150" s="256"/>
      <c r="T150" s="258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59" t="s">
        <v>212</v>
      </c>
      <c r="AT150" s="260" t="s">
        <v>79</v>
      </c>
      <c r="AU150" s="260" t="s">
        <v>80</v>
      </c>
      <c r="AY150" s="259" t="s">
        <v>183</v>
      </c>
      <c r="BK150" s="261">
        <f>BK151</f>
        <v>0</v>
      </c>
    </row>
    <row r="151" s="2" customFormat="1" ht="24.15" customHeight="1">
      <c r="A151" s="41"/>
      <c r="B151" s="42"/>
      <c r="C151" s="264" t="s">
        <v>231</v>
      </c>
      <c r="D151" s="264" t="s">
        <v>186</v>
      </c>
      <c r="E151" s="265" t="s">
        <v>428</v>
      </c>
      <c r="F151" s="266" t="s">
        <v>429</v>
      </c>
      <c r="G151" s="267" t="s">
        <v>430</v>
      </c>
      <c r="H151" s="303"/>
      <c r="I151" s="269"/>
      <c r="J151" s="270">
        <f>ROUND(I151*H151,2)</f>
        <v>0</v>
      </c>
      <c r="K151" s="271"/>
      <c r="L151" s="44"/>
      <c r="M151" s="272" t="s">
        <v>1</v>
      </c>
      <c r="N151" s="273" t="s">
        <v>46</v>
      </c>
      <c r="O151" s="100"/>
      <c r="P151" s="274">
        <f>O151*H151</f>
        <v>0</v>
      </c>
      <c r="Q151" s="274">
        <v>0</v>
      </c>
      <c r="R151" s="274">
        <f>Q151*H151</f>
        <v>0</v>
      </c>
      <c r="S151" s="274">
        <v>0</v>
      </c>
      <c r="T151" s="275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76" t="s">
        <v>431</v>
      </c>
      <c r="AT151" s="276" t="s">
        <v>186</v>
      </c>
      <c r="AU151" s="276" t="s">
        <v>87</v>
      </c>
      <c r="AY151" s="18" t="s">
        <v>183</v>
      </c>
      <c r="BE151" s="161">
        <f>IF(N151="základná",J151,0)</f>
        <v>0</v>
      </c>
      <c r="BF151" s="161">
        <f>IF(N151="znížená",J151,0)</f>
        <v>0</v>
      </c>
      <c r="BG151" s="161">
        <f>IF(N151="zákl. prenesená",J151,0)</f>
        <v>0</v>
      </c>
      <c r="BH151" s="161">
        <f>IF(N151="zníž. prenesená",J151,0)</f>
        <v>0</v>
      </c>
      <c r="BI151" s="161">
        <f>IF(N151="nulová",J151,0)</f>
        <v>0</v>
      </c>
      <c r="BJ151" s="18" t="s">
        <v>92</v>
      </c>
      <c r="BK151" s="161">
        <f>ROUND(I151*H151,2)</f>
        <v>0</v>
      </c>
      <c r="BL151" s="18" t="s">
        <v>431</v>
      </c>
      <c r="BM151" s="276" t="s">
        <v>722</v>
      </c>
    </row>
    <row r="152" s="2" customFormat="1" ht="49.92" customHeight="1">
      <c r="A152" s="41"/>
      <c r="B152" s="42"/>
      <c r="C152" s="43"/>
      <c r="D152" s="43"/>
      <c r="E152" s="252" t="s">
        <v>433</v>
      </c>
      <c r="F152" s="252" t="s">
        <v>434</v>
      </c>
      <c r="G152" s="43"/>
      <c r="H152" s="43"/>
      <c r="I152" s="43"/>
      <c r="J152" s="228">
        <f>BK152</f>
        <v>0</v>
      </c>
      <c r="K152" s="43"/>
      <c r="L152" s="44"/>
      <c r="M152" s="279"/>
      <c r="N152" s="280"/>
      <c r="O152" s="100"/>
      <c r="P152" s="100"/>
      <c r="Q152" s="100"/>
      <c r="R152" s="100"/>
      <c r="S152" s="100"/>
      <c r="T152" s="101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18" t="s">
        <v>79</v>
      </c>
      <c r="AU152" s="18" t="s">
        <v>80</v>
      </c>
      <c r="AY152" s="18" t="s">
        <v>435</v>
      </c>
      <c r="BK152" s="161">
        <f>SUM(BK153:BK162)</f>
        <v>0</v>
      </c>
    </row>
    <row r="153" s="2" customFormat="1" ht="16.32" customHeight="1">
      <c r="A153" s="41"/>
      <c r="B153" s="42"/>
      <c r="C153" s="304" t="s">
        <v>1</v>
      </c>
      <c r="D153" s="304" t="s">
        <v>186</v>
      </c>
      <c r="E153" s="305" t="s">
        <v>1</v>
      </c>
      <c r="F153" s="306" t="s">
        <v>1</v>
      </c>
      <c r="G153" s="307" t="s">
        <v>1</v>
      </c>
      <c r="H153" s="308"/>
      <c r="I153" s="309"/>
      <c r="J153" s="310">
        <f>BK153</f>
        <v>0</v>
      </c>
      <c r="K153" s="271"/>
      <c r="L153" s="44"/>
      <c r="M153" s="311" t="s">
        <v>1</v>
      </c>
      <c r="N153" s="312" t="s">
        <v>46</v>
      </c>
      <c r="O153" s="100"/>
      <c r="P153" s="100"/>
      <c r="Q153" s="100"/>
      <c r="R153" s="100"/>
      <c r="S153" s="100"/>
      <c r="T153" s="101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18" t="s">
        <v>435</v>
      </c>
      <c r="AU153" s="18" t="s">
        <v>87</v>
      </c>
      <c r="AY153" s="18" t="s">
        <v>435</v>
      </c>
      <c r="BE153" s="161">
        <f>IF(N153="základná",J153,0)</f>
        <v>0</v>
      </c>
      <c r="BF153" s="161">
        <f>IF(N153="znížená",J153,0)</f>
        <v>0</v>
      </c>
      <c r="BG153" s="161">
        <f>IF(N153="zákl. prenesená",J153,0)</f>
        <v>0</v>
      </c>
      <c r="BH153" s="161">
        <f>IF(N153="zníž. prenesená",J153,0)</f>
        <v>0</v>
      </c>
      <c r="BI153" s="161">
        <f>IF(N153="nulová",J153,0)</f>
        <v>0</v>
      </c>
      <c r="BJ153" s="18" t="s">
        <v>92</v>
      </c>
      <c r="BK153" s="161">
        <f>I153*H153</f>
        <v>0</v>
      </c>
    </row>
    <row r="154" s="2" customFormat="1" ht="16.32" customHeight="1">
      <c r="A154" s="41"/>
      <c r="B154" s="42"/>
      <c r="C154" s="304" t="s">
        <v>1</v>
      </c>
      <c r="D154" s="304" t="s">
        <v>186</v>
      </c>
      <c r="E154" s="305" t="s">
        <v>1</v>
      </c>
      <c r="F154" s="306" t="s">
        <v>1</v>
      </c>
      <c r="G154" s="307" t="s">
        <v>1</v>
      </c>
      <c r="H154" s="308"/>
      <c r="I154" s="309"/>
      <c r="J154" s="310">
        <f>BK154</f>
        <v>0</v>
      </c>
      <c r="K154" s="271"/>
      <c r="L154" s="44"/>
      <c r="M154" s="311" t="s">
        <v>1</v>
      </c>
      <c r="N154" s="312" t="s">
        <v>46</v>
      </c>
      <c r="O154" s="100"/>
      <c r="P154" s="100"/>
      <c r="Q154" s="100"/>
      <c r="R154" s="100"/>
      <c r="S154" s="100"/>
      <c r="T154" s="101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18" t="s">
        <v>435</v>
      </c>
      <c r="AU154" s="18" t="s">
        <v>87</v>
      </c>
      <c r="AY154" s="18" t="s">
        <v>435</v>
      </c>
      <c r="BE154" s="161">
        <f>IF(N154="základná",J154,0)</f>
        <v>0</v>
      </c>
      <c r="BF154" s="161">
        <f>IF(N154="znížená",J154,0)</f>
        <v>0</v>
      </c>
      <c r="BG154" s="161">
        <f>IF(N154="zákl. prenesená",J154,0)</f>
        <v>0</v>
      </c>
      <c r="BH154" s="161">
        <f>IF(N154="zníž. prenesená",J154,0)</f>
        <v>0</v>
      </c>
      <c r="BI154" s="161">
        <f>IF(N154="nulová",J154,0)</f>
        <v>0</v>
      </c>
      <c r="BJ154" s="18" t="s">
        <v>92</v>
      </c>
      <c r="BK154" s="161">
        <f>I154*H154</f>
        <v>0</v>
      </c>
    </row>
    <row r="155" s="2" customFormat="1" ht="16.32" customHeight="1">
      <c r="A155" s="41"/>
      <c r="B155" s="42"/>
      <c r="C155" s="304" t="s">
        <v>1</v>
      </c>
      <c r="D155" s="304" t="s">
        <v>186</v>
      </c>
      <c r="E155" s="305" t="s">
        <v>1</v>
      </c>
      <c r="F155" s="306" t="s">
        <v>1</v>
      </c>
      <c r="G155" s="307" t="s">
        <v>1</v>
      </c>
      <c r="H155" s="308"/>
      <c r="I155" s="309"/>
      <c r="J155" s="310">
        <f>BK155</f>
        <v>0</v>
      </c>
      <c r="K155" s="271"/>
      <c r="L155" s="44"/>
      <c r="M155" s="311" t="s">
        <v>1</v>
      </c>
      <c r="N155" s="312" t="s">
        <v>46</v>
      </c>
      <c r="O155" s="100"/>
      <c r="P155" s="100"/>
      <c r="Q155" s="100"/>
      <c r="R155" s="100"/>
      <c r="S155" s="100"/>
      <c r="T155" s="101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18" t="s">
        <v>435</v>
      </c>
      <c r="AU155" s="18" t="s">
        <v>87</v>
      </c>
      <c r="AY155" s="18" t="s">
        <v>435</v>
      </c>
      <c r="BE155" s="161">
        <f>IF(N155="základná",J155,0)</f>
        <v>0</v>
      </c>
      <c r="BF155" s="161">
        <f>IF(N155="znížená",J155,0)</f>
        <v>0</v>
      </c>
      <c r="BG155" s="161">
        <f>IF(N155="zákl. prenesená",J155,0)</f>
        <v>0</v>
      </c>
      <c r="BH155" s="161">
        <f>IF(N155="zníž. prenesená",J155,0)</f>
        <v>0</v>
      </c>
      <c r="BI155" s="161">
        <f>IF(N155="nulová",J155,0)</f>
        <v>0</v>
      </c>
      <c r="BJ155" s="18" t="s">
        <v>92</v>
      </c>
      <c r="BK155" s="161">
        <f>I155*H155</f>
        <v>0</v>
      </c>
    </row>
    <row r="156" s="2" customFormat="1" ht="16.32" customHeight="1">
      <c r="A156" s="41"/>
      <c r="B156" s="42"/>
      <c r="C156" s="304" t="s">
        <v>1</v>
      </c>
      <c r="D156" s="304" t="s">
        <v>186</v>
      </c>
      <c r="E156" s="305" t="s">
        <v>1</v>
      </c>
      <c r="F156" s="306" t="s">
        <v>1</v>
      </c>
      <c r="G156" s="307" t="s">
        <v>1</v>
      </c>
      <c r="H156" s="308"/>
      <c r="I156" s="309"/>
      <c r="J156" s="310">
        <f>BK156</f>
        <v>0</v>
      </c>
      <c r="K156" s="271"/>
      <c r="L156" s="44"/>
      <c r="M156" s="311" t="s">
        <v>1</v>
      </c>
      <c r="N156" s="312" t="s">
        <v>46</v>
      </c>
      <c r="O156" s="100"/>
      <c r="P156" s="100"/>
      <c r="Q156" s="100"/>
      <c r="R156" s="100"/>
      <c r="S156" s="100"/>
      <c r="T156" s="101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18" t="s">
        <v>435</v>
      </c>
      <c r="AU156" s="18" t="s">
        <v>87</v>
      </c>
      <c r="AY156" s="18" t="s">
        <v>435</v>
      </c>
      <c r="BE156" s="161">
        <f>IF(N156="základná",J156,0)</f>
        <v>0</v>
      </c>
      <c r="BF156" s="161">
        <f>IF(N156="znížená",J156,0)</f>
        <v>0</v>
      </c>
      <c r="BG156" s="161">
        <f>IF(N156="zákl. prenesená",J156,0)</f>
        <v>0</v>
      </c>
      <c r="BH156" s="161">
        <f>IF(N156="zníž. prenesená",J156,0)</f>
        <v>0</v>
      </c>
      <c r="BI156" s="161">
        <f>IF(N156="nulová",J156,0)</f>
        <v>0</v>
      </c>
      <c r="BJ156" s="18" t="s">
        <v>92</v>
      </c>
      <c r="BK156" s="161">
        <f>I156*H156</f>
        <v>0</v>
      </c>
    </row>
    <row r="157" s="2" customFormat="1" ht="16.32" customHeight="1">
      <c r="A157" s="41"/>
      <c r="B157" s="42"/>
      <c r="C157" s="304" t="s">
        <v>1</v>
      </c>
      <c r="D157" s="304" t="s">
        <v>186</v>
      </c>
      <c r="E157" s="305" t="s">
        <v>1</v>
      </c>
      <c r="F157" s="306" t="s">
        <v>1</v>
      </c>
      <c r="G157" s="307" t="s">
        <v>1</v>
      </c>
      <c r="H157" s="308"/>
      <c r="I157" s="309"/>
      <c r="J157" s="310">
        <f>BK157</f>
        <v>0</v>
      </c>
      <c r="K157" s="271"/>
      <c r="L157" s="44"/>
      <c r="M157" s="311" t="s">
        <v>1</v>
      </c>
      <c r="N157" s="312" t="s">
        <v>46</v>
      </c>
      <c r="O157" s="100"/>
      <c r="P157" s="100"/>
      <c r="Q157" s="100"/>
      <c r="R157" s="100"/>
      <c r="S157" s="100"/>
      <c r="T157" s="101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18" t="s">
        <v>435</v>
      </c>
      <c r="AU157" s="18" t="s">
        <v>87</v>
      </c>
      <c r="AY157" s="18" t="s">
        <v>435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8" t="s">
        <v>92</v>
      </c>
      <c r="BK157" s="161">
        <f>I157*H157</f>
        <v>0</v>
      </c>
    </row>
    <row r="158" s="2" customFormat="1" ht="16.32" customHeight="1">
      <c r="A158" s="41"/>
      <c r="B158" s="42"/>
      <c r="C158" s="304" t="s">
        <v>1</v>
      </c>
      <c r="D158" s="304" t="s">
        <v>186</v>
      </c>
      <c r="E158" s="305" t="s">
        <v>1</v>
      </c>
      <c r="F158" s="306" t="s">
        <v>1</v>
      </c>
      <c r="G158" s="307" t="s">
        <v>1</v>
      </c>
      <c r="H158" s="308"/>
      <c r="I158" s="309"/>
      <c r="J158" s="310">
        <f>BK158</f>
        <v>0</v>
      </c>
      <c r="K158" s="271"/>
      <c r="L158" s="44"/>
      <c r="M158" s="311" t="s">
        <v>1</v>
      </c>
      <c r="N158" s="312" t="s">
        <v>46</v>
      </c>
      <c r="O158" s="100"/>
      <c r="P158" s="100"/>
      <c r="Q158" s="100"/>
      <c r="R158" s="100"/>
      <c r="S158" s="100"/>
      <c r="T158" s="101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18" t="s">
        <v>435</v>
      </c>
      <c r="AU158" s="18" t="s">
        <v>87</v>
      </c>
      <c r="AY158" s="18" t="s">
        <v>435</v>
      </c>
      <c r="BE158" s="161">
        <f>IF(N158="základná",J158,0)</f>
        <v>0</v>
      </c>
      <c r="BF158" s="161">
        <f>IF(N158="znížená",J158,0)</f>
        <v>0</v>
      </c>
      <c r="BG158" s="161">
        <f>IF(N158="zákl. prenesená",J158,0)</f>
        <v>0</v>
      </c>
      <c r="BH158" s="161">
        <f>IF(N158="zníž. prenesená",J158,0)</f>
        <v>0</v>
      </c>
      <c r="BI158" s="161">
        <f>IF(N158="nulová",J158,0)</f>
        <v>0</v>
      </c>
      <c r="BJ158" s="18" t="s">
        <v>92</v>
      </c>
      <c r="BK158" s="161">
        <f>I158*H158</f>
        <v>0</v>
      </c>
    </row>
    <row r="159" s="2" customFormat="1" ht="16.32" customHeight="1">
      <c r="A159" s="41"/>
      <c r="B159" s="42"/>
      <c r="C159" s="304" t="s">
        <v>1</v>
      </c>
      <c r="D159" s="304" t="s">
        <v>186</v>
      </c>
      <c r="E159" s="305" t="s">
        <v>1</v>
      </c>
      <c r="F159" s="306" t="s">
        <v>1</v>
      </c>
      <c r="G159" s="307" t="s">
        <v>1</v>
      </c>
      <c r="H159" s="308"/>
      <c r="I159" s="309"/>
      <c r="J159" s="310">
        <f>BK159</f>
        <v>0</v>
      </c>
      <c r="K159" s="271"/>
      <c r="L159" s="44"/>
      <c r="M159" s="311" t="s">
        <v>1</v>
      </c>
      <c r="N159" s="312" t="s">
        <v>46</v>
      </c>
      <c r="O159" s="100"/>
      <c r="P159" s="100"/>
      <c r="Q159" s="100"/>
      <c r="R159" s="100"/>
      <c r="S159" s="100"/>
      <c r="T159" s="101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18" t="s">
        <v>435</v>
      </c>
      <c r="AU159" s="18" t="s">
        <v>87</v>
      </c>
      <c r="AY159" s="18" t="s">
        <v>435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8" t="s">
        <v>92</v>
      </c>
      <c r="BK159" s="161">
        <f>I159*H159</f>
        <v>0</v>
      </c>
    </row>
    <row r="160" s="2" customFormat="1" ht="16.32" customHeight="1">
      <c r="A160" s="41"/>
      <c r="B160" s="42"/>
      <c r="C160" s="304" t="s">
        <v>1</v>
      </c>
      <c r="D160" s="304" t="s">
        <v>186</v>
      </c>
      <c r="E160" s="305" t="s">
        <v>1</v>
      </c>
      <c r="F160" s="306" t="s">
        <v>1</v>
      </c>
      <c r="G160" s="307" t="s">
        <v>1</v>
      </c>
      <c r="H160" s="308"/>
      <c r="I160" s="309"/>
      <c r="J160" s="310">
        <f>BK160</f>
        <v>0</v>
      </c>
      <c r="K160" s="271"/>
      <c r="L160" s="44"/>
      <c r="M160" s="311" t="s">
        <v>1</v>
      </c>
      <c r="N160" s="312" t="s">
        <v>46</v>
      </c>
      <c r="O160" s="100"/>
      <c r="P160" s="100"/>
      <c r="Q160" s="100"/>
      <c r="R160" s="100"/>
      <c r="S160" s="100"/>
      <c r="T160" s="101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18" t="s">
        <v>435</v>
      </c>
      <c r="AU160" s="18" t="s">
        <v>87</v>
      </c>
      <c r="AY160" s="18" t="s">
        <v>435</v>
      </c>
      <c r="BE160" s="161">
        <f>IF(N160="základná",J160,0)</f>
        <v>0</v>
      </c>
      <c r="BF160" s="161">
        <f>IF(N160="znížená",J160,0)</f>
        <v>0</v>
      </c>
      <c r="BG160" s="161">
        <f>IF(N160="zákl. prenesená",J160,0)</f>
        <v>0</v>
      </c>
      <c r="BH160" s="161">
        <f>IF(N160="zníž. prenesená",J160,0)</f>
        <v>0</v>
      </c>
      <c r="BI160" s="161">
        <f>IF(N160="nulová",J160,0)</f>
        <v>0</v>
      </c>
      <c r="BJ160" s="18" t="s">
        <v>92</v>
      </c>
      <c r="BK160" s="161">
        <f>I160*H160</f>
        <v>0</v>
      </c>
    </row>
    <row r="161" s="2" customFormat="1" ht="16.32" customHeight="1">
      <c r="A161" s="41"/>
      <c r="B161" s="42"/>
      <c r="C161" s="304" t="s">
        <v>1</v>
      </c>
      <c r="D161" s="304" t="s">
        <v>186</v>
      </c>
      <c r="E161" s="305" t="s">
        <v>1</v>
      </c>
      <c r="F161" s="306" t="s">
        <v>1</v>
      </c>
      <c r="G161" s="307" t="s">
        <v>1</v>
      </c>
      <c r="H161" s="308"/>
      <c r="I161" s="309"/>
      <c r="J161" s="310">
        <f>BK161</f>
        <v>0</v>
      </c>
      <c r="K161" s="271"/>
      <c r="L161" s="44"/>
      <c r="M161" s="311" t="s">
        <v>1</v>
      </c>
      <c r="N161" s="312" t="s">
        <v>46</v>
      </c>
      <c r="O161" s="100"/>
      <c r="P161" s="100"/>
      <c r="Q161" s="100"/>
      <c r="R161" s="100"/>
      <c r="S161" s="100"/>
      <c r="T161" s="101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18" t="s">
        <v>435</v>
      </c>
      <c r="AU161" s="18" t="s">
        <v>87</v>
      </c>
      <c r="AY161" s="18" t="s">
        <v>435</v>
      </c>
      <c r="BE161" s="161">
        <f>IF(N161="základná",J161,0)</f>
        <v>0</v>
      </c>
      <c r="BF161" s="161">
        <f>IF(N161="znížená",J161,0)</f>
        <v>0</v>
      </c>
      <c r="BG161" s="161">
        <f>IF(N161="zákl. prenesená",J161,0)</f>
        <v>0</v>
      </c>
      <c r="BH161" s="161">
        <f>IF(N161="zníž. prenesená",J161,0)</f>
        <v>0</v>
      </c>
      <c r="BI161" s="161">
        <f>IF(N161="nulová",J161,0)</f>
        <v>0</v>
      </c>
      <c r="BJ161" s="18" t="s">
        <v>92</v>
      </c>
      <c r="BK161" s="161">
        <f>I161*H161</f>
        <v>0</v>
      </c>
    </row>
    <row r="162" s="2" customFormat="1" ht="16.32" customHeight="1">
      <c r="A162" s="41"/>
      <c r="B162" s="42"/>
      <c r="C162" s="304" t="s">
        <v>1</v>
      </c>
      <c r="D162" s="304" t="s">
        <v>186</v>
      </c>
      <c r="E162" s="305" t="s">
        <v>1</v>
      </c>
      <c r="F162" s="306" t="s">
        <v>1</v>
      </c>
      <c r="G162" s="307" t="s">
        <v>1</v>
      </c>
      <c r="H162" s="308"/>
      <c r="I162" s="309"/>
      <c r="J162" s="310">
        <f>BK162</f>
        <v>0</v>
      </c>
      <c r="K162" s="271"/>
      <c r="L162" s="44"/>
      <c r="M162" s="311" t="s">
        <v>1</v>
      </c>
      <c r="N162" s="312" t="s">
        <v>46</v>
      </c>
      <c r="O162" s="313"/>
      <c r="P162" s="313"/>
      <c r="Q162" s="313"/>
      <c r="R162" s="313"/>
      <c r="S162" s="313"/>
      <c r="T162" s="314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18" t="s">
        <v>435</v>
      </c>
      <c r="AU162" s="18" t="s">
        <v>87</v>
      </c>
      <c r="AY162" s="18" t="s">
        <v>435</v>
      </c>
      <c r="BE162" s="161">
        <f>IF(N162="základná",J162,0)</f>
        <v>0</v>
      </c>
      <c r="BF162" s="161">
        <f>IF(N162="znížená",J162,0)</f>
        <v>0</v>
      </c>
      <c r="BG162" s="161">
        <f>IF(N162="zákl. prenesená",J162,0)</f>
        <v>0</v>
      </c>
      <c r="BH162" s="161">
        <f>IF(N162="zníž. prenesená",J162,0)</f>
        <v>0</v>
      </c>
      <c r="BI162" s="161">
        <f>IF(N162="nulová",J162,0)</f>
        <v>0</v>
      </c>
      <c r="BJ162" s="18" t="s">
        <v>92</v>
      </c>
      <c r="BK162" s="161">
        <f>I162*H162</f>
        <v>0</v>
      </c>
    </row>
    <row r="163" s="2" customFormat="1" ht="6.96" customHeight="1">
      <c r="A163" s="41"/>
      <c r="B163" s="75"/>
      <c r="C163" s="76"/>
      <c r="D163" s="76"/>
      <c r="E163" s="76"/>
      <c r="F163" s="76"/>
      <c r="G163" s="76"/>
      <c r="H163" s="76"/>
      <c r="I163" s="76"/>
      <c r="J163" s="76"/>
      <c r="K163" s="76"/>
      <c r="L163" s="44"/>
      <c r="M163" s="41"/>
      <c r="O163" s="41"/>
      <c r="P163" s="41"/>
      <c r="Q163" s="41"/>
      <c r="R163" s="41"/>
      <c r="S163" s="41"/>
      <c r="T163" s="41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</row>
  </sheetData>
  <sheetProtection sheet="1" autoFilter="0" formatColumns="0" formatRows="0" objects="1" scenarios="1" spinCount="100000" saltValue="TTR5yl1e3sqTc9a8Wr3rEE3a1bvuzVRGiERYPkel8gVxLJ4fsU04Z1DGHahOn+fl5aBFlbottioj3X5DFl032A==" hashValue="m+vwbAgOlnOzEwtpXADCIVjZKXEBlQkzljPkRBG2guNmp7/lvFlbRgyelVigj6X8kCC49zgRakk6Irzp01DFdA==" algorithmName="SHA-512" password="C6F9"/>
  <autoFilter ref="C138:K162"/>
  <mergeCells count="20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D109:F109"/>
    <mergeCell ref="D110:F110"/>
    <mergeCell ref="D111:F111"/>
    <mergeCell ref="D112:F112"/>
    <mergeCell ref="D113:F113"/>
    <mergeCell ref="E125:H125"/>
    <mergeCell ref="E129:H129"/>
    <mergeCell ref="E127:H127"/>
    <mergeCell ref="E131:H131"/>
    <mergeCell ref="L2:V2"/>
  </mergeCells>
  <dataValidations count="2">
    <dataValidation type="list" allowBlank="1" showInputMessage="1" showErrorMessage="1" error="Povolené sú hodnoty K, M." sqref="D153:D163">
      <formula1>"K, M"</formula1>
    </dataValidation>
    <dataValidation type="list" allowBlank="1" showInputMessage="1" showErrorMessage="1" error="Povolené sú hodnoty základná, znížená, nulová." sqref="N153:N163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110</v>
      </c>
    </row>
    <row r="3" s="1" customFormat="1" ht="6.96" customHeight="1">
      <c r="B3" s="168"/>
      <c r="C3" s="169"/>
      <c r="D3" s="169"/>
      <c r="E3" s="169"/>
      <c r="F3" s="169"/>
      <c r="G3" s="169"/>
      <c r="H3" s="169"/>
      <c r="I3" s="169"/>
      <c r="J3" s="169"/>
      <c r="K3" s="169"/>
      <c r="L3" s="21"/>
      <c r="AT3" s="18" t="s">
        <v>80</v>
      </c>
    </row>
    <row r="4" s="1" customFormat="1" ht="24.96" customHeight="1">
      <c r="B4" s="21"/>
      <c r="D4" s="170" t="s">
        <v>135</v>
      </c>
      <c r="L4" s="21"/>
      <c r="M4" s="171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72" t="s">
        <v>15</v>
      </c>
      <c r="L6" s="21"/>
    </row>
    <row r="7" s="1" customFormat="1" ht="16.5" customHeight="1">
      <c r="B7" s="21"/>
      <c r="E7" s="173" t="str">
        <f>'Rekapitulácia stavby'!K6</f>
        <v>NÚRCH - modernizácia vybraných rehabilitačných priestorov</v>
      </c>
      <c r="F7" s="172"/>
      <c r="G7" s="172"/>
      <c r="H7" s="172"/>
      <c r="L7" s="21"/>
    </row>
    <row r="8">
      <c r="B8" s="21"/>
      <c r="D8" s="172" t="s">
        <v>136</v>
      </c>
      <c r="L8" s="21"/>
    </row>
    <row r="9" s="1" customFormat="1" ht="16.5" customHeight="1">
      <c r="B9" s="21"/>
      <c r="E9" s="173" t="s">
        <v>137</v>
      </c>
      <c r="F9" s="1"/>
      <c r="G9" s="1"/>
      <c r="H9" s="1"/>
      <c r="L9" s="21"/>
    </row>
    <row r="10" s="1" customFormat="1" ht="12" customHeight="1">
      <c r="B10" s="21"/>
      <c r="D10" s="172" t="s">
        <v>138</v>
      </c>
      <c r="L10" s="21"/>
    </row>
    <row r="11" s="2" customFormat="1" ht="16.5" customHeight="1">
      <c r="A11" s="41"/>
      <c r="B11" s="44"/>
      <c r="C11" s="41"/>
      <c r="D11" s="41"/>
      <c r="E11" s="174" t="s">
        <v>139</v>
      </c>
      <c r="F11" s="41"/>
      <c r="G11" s="41"/>
      <c r="H11" s="41"/>
      <c r="I11" s="41"/>
      <c r="J11" s="41"/>
      <c r="K11" s="41"/>
      <c r="L11" s="72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4"/>
      <c r="C12" s="41"/>
      <c r="D12" s="172" t="s">
        <v>140</v>
      </c>
      <c r="E12" s="41"/>
      <c r="F12" s="41"/>
      <c r="G12" s="41"/>
      <c r="H12" s="41"/>
      <c r="I12" s="41"/>
      <c r="J12" s="41"/>
      <c r="K12" s="41"/>
      <c r="L12" s="72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6.5" customHeight="1">
      <c r="A13" s="41"/>
      <c r="B13" s="44"/>
      <c r="C13" s="41"/>
      <c r="D13" s="41"/>
      <c r="E13" s="175" t="s">
        <v>723</v>
      </c>
      <c r="F13" s="41"/>
      <c r="G13" s="41"/>
      <c r="H13" s="41"/>
      <c r="I13" s="41"/>
      <c r="J13" s="41"/>
      <c r="K13" s="41"/>
      <c r="L13" s="72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>
      <c r="A14" s="41"/>
      <c r="B14" s="44"/>
      <c r="C14" s="41"/>
      <c r="D14" s="41"/>
      <c r="E14" s="41"/>
      <c r="F14" s="41"/>
      <c r="G14" s="41"/>
      <c r="H14" s="41"/>
      <c r="I14" s="41"/>
      <c r="J14" s="41"/>
      <c r="K14" s="41"/>
      <c r="L14" s="72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2" customHeight="1">
      <c r="A15" s="41"/>
      <c r="B15" s="44"/>
      <c r="C15" s="41"/>
      <c r="D15" s="172" t="s">
        <v>17</v>
      </c>
      <c r="E15" s="41"/>
      <c r="F15" s="150" t="s">
        <v>1</v>
      </c>
      <c r="G15" s="41"/>
      <c r="H15" s="41"/>
      <c r="I15" s="172" t="s">
        <v>18</v>
      </c>
      <c r="J15" s="150" t="s">
        <v>1</v>
      </c>
      <c r="K15" s="41"/>
      <c r="L15" s="72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4"/>
      <c r="C16" s="41"/>
      <c r="D16" s="172" t="s">
        <v>19</v>
      </c>
      <c r="E16" s="41"/>
      <c r="F16" s="150" t="s">
        <v>20</v>
      </c>
      <c r="G16" s="41"/>
      <c r="H16" s="41"/>
      <c r="I16" s="172" t="s">
        <v>21</v>
      </c>
      <c r="J16" s="176" t="str">
        <f>'Rekapitulácia stavby'!AN8</f>
        <v>21. 12. 2022</v>
      </c>
      <c r="K16" s="41"/>
      <c r="L16" s="72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0.8" customHeight="1">
      <c r="A17" s="41"/>
      <c r="B17" s="44"/>
      <c r="C17" s="41"/>
      <c r="D17" s="41"/>
      <c r="E17" s="41"/>
      <c r="F17" s="41"/>
      <c r="G17" s="41"/>
      <c r="H17" s="41"/>
      <c r="I17" s="41"/>
      <c r="J17" s="41"/>
      <c r="K17" s="41"/>
      <c r="L17" s="72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2" customHeight="1">
      <c r="A18" s="41"/>
      <c r="B18" s="44"/>
      <c r="C18" s="41"/>
      <c r="D18" s="172" t="s">
        <v>23</v>
      </c>
      <c r="E18" s="41"/>
      <c r="F18" s="41"/>
      <c r="G18" s="41"/>
      <c r="H18" s="41"/>
      <c r="I18" s="172" t="s">
        <v>24</v>
      </c>
      <c r="J18" s="150" t="s">
        <v>1</v>
      </c>
      <c r="K18" s="41"/>
      <c r="L18" s="72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8" customHeight="1">
      <c r="A19" s="41"/>
      <c r="B19" s="44"/>
      <c r="C19" s="41"/>
      <c r="D19" s="41"/>
      <c r="E19" s="150" t="s">
        <v>25</v>
      </c>
      <c r="F19" s="41"/>
      <c r="G19" s="41"/>
      <c r="H19" s="41"/>
      <c r="I19" s="172" t="s">
        <v>26</v>
      </c>
      <c r="J19" s="150" t="s">
        <v>1</v>
      </c>
      <c r="K19" s="41"/>
      <c r="L19" s="72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6.96" customHeight="1">
      <c r="A20" s="41"/>
      <c r="B20" s="44"/>
      <c r="C20" s="41"/>
      <c r="D20" s="41"/>
      <c r="E20" s="41"/>
      <c r="F20" s="41"/>
      <c r="G20" s="41"/>
      <c r="H20" s="41"/>
      <c r="I20" s="41"/>
      <c r="J20" s="41"/>
      <c r="K20" s="41"/>
      <c r="L20" s="72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2" customHeight="1">
      <c r="A21" s="41"/>
      <c r="B21" s="44"/>
      <c r="C21" s="41"/>
      <c r="D21" s="172" t="s">
        <v>27</v>
      </c>
      <c r="E21" s="41"/>
      <c r="F21" s="41"/>
      <c r="G21" s="41"/>
      <c r="H21" s="41"/>
      <c r="I21" s="172" t="s">
        <v>24</v>
      </c>
      <c r="J21" s="34" t="str">
        <f>'Rekapitulácia stavby'!AN13</f>
        <v>Vyplň údaj</v>
      </c>
      <c r="K21" s="41"/>
      <c r="L21" s="72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8" customHeight="1">
      <c r="A22" s="41"/>
      <c r="B22" s="44"/>
      <c r="C22" s="41"/>
      <c r="D22" s="41"/>
      <c r="E22" s="34" t="str">
        <f>'Rekapitulácia stavby'!E14</f>
        <v>Vyplň údaj</v>
      </c>
      <c r="F22" s="150"/>
      <c r="G22" s="150"/>
      <c r="H22" s="150"/>
      <c r="I22" s="172" t="s">
        <v>26</v>
      </c>
      <c r="J22" s="34" t="str">
        <f>'Rekapitulácia stavby'!AN14</f>
        <v>Vyplň údaj</v>
      </c>
      <c r="K22" s="41"/>
      <c r="L22" s="72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6.96" customHeight="1">
      <c r="A23" s="41"/>
      <c r="B23" s="44"/>
      <c r="C23" s="41"/>
      <c r="D23" s="41"/>
      <c r="E23" s="41"/>
      <c r="F23" s="41"/>
      <c r="G23" s="41"/>
      <c r="H23" s="41"/>
      <c r="I23" s="41"/>
      <c r="J23" s="41"/>
      <c r="K23" s="41"/>
      <c r="L23" s="72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2" customHeight="1">
      <c r="A24" s="41"/>
      <c r="B24" s="44"/>
      <c r="C24" s="41"/>
      <c r="D24" s="172" t="s">
        <v>29</v>
      </c>
      <c r="E24" s="41"/>
      <c r="F24" s="41"/>
      <c r="G24" s="41"/>
      <c r="H24" s="41"/>
      <c r="I24" s="172" t="s">
        <v>24</v>
      </c>
      <c r="J24" s="150" t="s">
        <v>30</v>
      </c>
      <c r="K24" s="41"/>
      <c r="L24" s="72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8" customHeight="1">
      <c r="A25" s="41"/>
      <c r="B25" s="44"/>
      <c r="C25" s="41"/>
      <c r="D25" s="41"/>
      <c r="E25" s="150" t="s">
        <v>31</v>
      </c>
      <c r="F25" s="41"/>
      <c r="G25" s="41"/>
      <c r="H25" s="41"/>
      <c r="I25" s="172" t="s">
        <v>26</v>
      </c>
      <c r="J25" s="150" t="s">
        <v>32</v>
      </c>
      <c r="K25" s="41"/>
      <c r="L25" s="72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6.96" customHeight="1">
      <c r="A26" s="41"/>
      <c r="B26" s="44"/>
      <c r="C26" s="41"/>
      <c r="D26" s="41"/>
      <c r="E26" s="41"/>
      <c r="F26" s="41"/>
      <c r="G26" s="41"/>
      <c r="H26" s="41"/>
      <c r="I26" s="41"/>
      <c r="J26" s="41"/>
      <c r="K26" s="41"/>
      <c r="L26" s="72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12" customHeight="1">
      <c r="A27" s="41"/>
      <c r="B27" s="44"/>
      <c r="C27" s="41"/>
      <c r="D27" s="172" t="s">
        <v>34</v>
      </c>
      <c r="E27" s="41"/>
      <c r="F27" s="41"/>
      <c r="G27" s="41"/>
      <c r="H27" s="41"/>
      <c r="I27" s="172" t="s">
        <v>24</v>
      </c>
      <c r="J27" s="150" t="s">
        <v>1</v>
      </c>
      <c r="K27" s="41"/>
      <c r="L27" s="72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8" customHeight="1">
      <c r="A28" s="41"/>
      <c r="B28" s="44"/>
      <c r="C28" s="41"/>
      <c r="D28" s="41"/>
      <c r="E28" s="150" t="s">
        <v>35</v>
      </c>
      <c r="F28" s="41"/>
      <c r="G28" s="41"/>
      <c r="H28" s="41"/>
      <c r="I28" s="172" t="s">
        <v>26</v>
      </c>
      <c r="J28" s="150" t="s">
        <v>1</v>
      </c>
      <c r="K28" s="41"/>
      <c r="L28" s="72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4"/>
      <c r="C29" s="41"/>
      <c r="D29" s="41"/>
      <c r="E29" s="41"/>
      <c r="F29" s="41"/>
      <c r="G29" s="41"/>
      <c r="H29" s="41"/>
      <c r="I29" s="41"/>
      <c r="J29" s="41"/>
      <c r="K29" s="41"/>
      <c r="L29" s="72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2" customHeight="1">
      <c r="A30" s="41"/>
      <c r="B30" s="44"/>
      <c r="C30" s="41"/>
      <c r="D30" s="172" t="s">
        <v>36</v>
      </c>
      <c r="E30" s="41"/>
      <c r="F30" s="41"/>
      <c r="G30" s="41"/>
      <c r="H30" s="41"/>
      <c r="I30" s="41"/>
      <c r="J30" s="41"/>
      <c r="K30" s="41"/>
      <c r="L30" s="72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8" customFormat="1" ht="16.5" customHeight="1">
      <c r="A31" s="177"/>
      <c r="B31" s="178"/>
      <c r="C31" s="177"/>
      <c r="D31" s="177"/>
      <c r="E31" s="179" t="s">
        <v>1</v>
      </c>
      <c r="F31" s="179"/>
      <c r="G31" s="179"/>
      <c r="H31" s="179"/>
      <c r="I31" s="177"/>
      <c r="J31" s="177"/>
      <c r="K31" s="177"/>
      <c r="L31" s="180"/>
      <c r="S31" s="177"/>
      <c r="T31" s="177"/>
      <c r="U31" s="177"/>
      <c r="V31" s="177"/>
      <c r="W31" s="177"/>
      <c r="X31" s="177"/>
      <c r="Y31" s="177"/>
      <c r="Z31" s="177"/>
      <c r="AA31" s="177"/>
      <c r="AB31" s="177"/>
      <c r="AC31" s="177"/>
      <c r="AD31" s="177"/>
      <c r="AE31" s="177"/>
    </row>
    <row r="32" s="2" customFormat="1" ht="6.96" customHeight="1">
      <c r="A32" s="41"/>
      <c r="B32" s="44"/>
      <c r="C32" s="41"/>
      <c r="D32" s="41"/>
      <c r="E32" s="41"/>
      <c r="F32" s="41"/>
      <c r="G32" s="41"/>
      <c r="H32" s="41"/>
      <c r="I32" s="41"/>
      <c r="J32" s="41"/>
      <c r="K32" s="41"/>
      <c r="L32" s="72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4"/>
      <c r="C33" s="41"/>
      <c r="D33" s="181"/>
      <c r="E33" s="181"/>
      <c r="F33" s="181"/>
      <c r="G33" s="181"/>
      <c r="H33" s="181"/>
      <c r="I33" s="181"/>
      <c r="J33" s="181"/>
      <c r="K33" s="181"/>
      <c r="L33" s="72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4"/>
      <c r="C34" s="41"/>
      <c r="D34" s="150" t="s">
        <v>142</v>
      </c>
      <c r="E34" s="41"/>
      <c r="F34" s="41"/>
      <c r="G34" s="41"/>
      <c r="H34" s="41"/>
      <c r="I34" s="41"/>
      <c r="J34" s="182">
        <f>J100</f>
        <v>0</v>
      </c>
      <c r="K34" s="41"/>
      <c r="L34" s="72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4"/>
      <c r="C35" s="41"/>
      <c r="D35" s="183" t="s">
        <v>129</v>
      </c>
      <c r="E35" s="41"/>
      <c r="F35" s="41"/>
      <c r="G35" s="41"/>
      <c r="H35" s="41"/>
      <c r="I35" s="41"/>
      <c r="J35" s="182">
        <f>J109</f>
        <v>0</v>
      </c>
      <c r="K35" s="41"/>
      <c r="L35" s="72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25.44" customHeight="1">
      <c r="A36" s="41"/>
      <c r="B36" s="44"/>
      <c r="C36" s="41"/>
      <c r="D36" s="184" t="s">
        <v>40</v>
      </c>
      <c r="E36" s="41"/>
      <c r="F36" s="41"/>
      <c r="G36" s="41"/>
      <c r="H36" s="41"/>
      <c r="I36" s="41"/>
      <c r="J36" s="185">
        <f>ROUND(J34 + J35, 2)</f>
        <v>0</v>
      </c>
      <c r="K36" s="41"/>
      <c r="L36" s="72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6.96" customHeight="1">
      <c r="A37" s="41"/>
      <c r="B37" s="44"/>
      <c r="C37" s="41"/>
      <c r="D37" s="181"/>
      <c r="E37" s="181"/>
      <c r="F37" s="181"/>
      <c r="G37" s="181"/>
      <c r="H37" s="181"/>
      <c r="I37" s="181"/>
      <c r="J37" s="181"/>
      <c r="K37" s="181"/>
      <c r="L37" s="72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4"/>
      <c r="C38" s="41"/>
      <c r="D38" s="41"/>
      <c r="E38" s="41"/>
      <c r="F38" s="186" t="s">
        <v>42</v>
      </c>
      <c r="G38" s="41"/>
      <c r="H38" s="41"/>
      <c r="I38" s="186" t="s">
        <v>41</v>
      </c>
      <c r="J38" s="186" t="s">
        <v>43</v>
      </c>
      <c r="K38" s="41"/>
      <c r="L38" s="72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14.4" customHeight="1">
      <c r="A39" s="41"/>
      <c r="B39" s="44"/>
      <c r="C39" s="41"/>
      <c r="D39" s="174" t="s">
        <v>44</v>
      </c>
      <c r="E39" s="187" t="s">
        <v>45</v>
      </c>
      <c r="F39" s="188">
        <f>ROUND((ROUND((SUM(BE109:BE116) + SUM(BE140:BE149)),  2) + SUM(BE151:BE160)), 2)</f>
        <v>0</v>
      </c>
      <c r="G39" s="189"/>
      <c r="H39" s="189"/>
      <c r="I39" s="190">
        <v>0.20000000000000001</v>
      </c>
      <c r="J39" s="188">
        <f>ROUND((ROUND(((SUM(BE109:BE116) + SUM(BE140:BE149))*I39),  2) + (SUM(BE151:BE160)*I39)), 2)</f>
        <v>0</v>
      </c>
      <c r="K39" s="41"/>
      <c r="L39" s="72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44"/>
      <c r="C40" s="41"/>
      <c r="D40" s="41"/>
      <c r="E40" s="187" t="s">
        <v>46</v>
      </c>
      <c r="F40" s="188">
        <f>ROUND((ROUND((SUM(BF109:BF116) + SUM(BF140:BF149)),  2) + SUM(BF151:BF160)), 2)</f>
        <v>0</v>
      </c>
      <c r="G40" s="189"/>
      <c r="H40" s="189"/>
      <c r="I40" s="190">
        <v>0.20000000000000001</v>
      </c>
      <c r="J40" s="188">
        <f>ROUND((ROUND(((SUM(BF109:BF116) + SUM(BF140:BF149))*I40),  2) + (SUM(BF151:BF160)*I40)), 2)</f>
        <v>0</v>
      </c>
      <c r="K40" s="41"/>
      <c r="L40" s="72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4"/>
      <c r="C41" s="41"/>
      <c r="D41" s="41"/>
      <c r="E41" s="172" t="s">
        <v>47</v>
      </c>
      <c r="F41" s="191">
        <f>ROUND((ROUND((SUM(BG109:BG116) + SUM(BG140:BG149)),  2) + SUM(BG151:BG160)), 2)</f>
        <v>0</v>
      </c>
      <c r="G41" s="41"/>
      <c r="H41" s="41"/>
      <c r="I41" s="192">
        <v>0.20000000000000001</v>
      </c>
      <c r="J41" s="191">
        <f>0</f>
        <v>0</v>
      </c>
      <c r="K41" s="41"/>
      <c r="L41" s="72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hidden="1" s="2" customFormat="1" ht="14.4" customHeight="1">
      <c r="A42" s="41"/>
      <c r="B42" s="44"/>
      <c r="C42" s="41"/>
      <c r="D42" s="41"/>
      <c r="E42" s="172" t="s">
        <v>48</v>
      </c>
      <c r="F42" s="191">
        <f>ROUND((ROUND((SUM(BH109:BH116) + SUM(BH140:BH149)),  2) + SUM(BH151:BH160)), 2)</f>
        <v>0</v>
      </c>
      <c r="G42" s="41"/>
      <c r="H42" s="41"/>
      <c r="I42" s="192">
        <v>0.20000000000000001</v>
      </c>
      <c r="J42" s="191">
        <f>0</f>
        <v>0</v>
      </c>
      <c r="K42" s="41"/>
      <c r="L42" s="72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hidden="1" s="2" customFormat="1" ht="14.4" customHeight="1">
      <c r="A43" s="41"/>
      <c r="B43" s="44"/>
      <c r="C43" s="41"/>
      <c r="D43" s="41"/>
      <c r="E43" s="187" t="s">
        <v>49</v>
      </c>
      <c r="F43" s="188">
        <f>ROUND((ROUND((SUM(BI109:BI116) + SUM(BI140:BI149)),  2) + SUM(BI151:BI160)), 2)</f>
        <v>0</v>
      </c>
      <c r="G43" s="189"/>
      <c r="H43" s="189"/>
      <c r="I43" s="190">
        <v>0</v>
      </c>
      <c r="J43" s="188">
        <f>0</f>
        <v>0</v>
      </c>
      <c r="K43" s="41"/>
      <c r="L43" s="72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6.96" customHeight="1">
      <c r="A44" s="41"/>
      <c r="B44" s="44"/>
      <c r="C44" s="41"/>
      <c r="D44" s="41"/>
      <c r="E44" s="41"/>
      <c r="F44" s="41"/>
      <c r="G44" s="41"/>
      <c r="H44" s="41"/>
      <c r="I44" s="41"/>
      <c r="J44" s="41"/>
      <c r="K44" s="41"/>
      <c r="L44" s="72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5.44" customHeight="1">
      <c r="A45" s="41"/>
      <c r="B45" s="44"/>
      <c r="C45" s="193"/>
      <c r="D45" s="194" t="s">
        <v>50</v>
      </c>
      <c r="E45" s="195"/>
      <c r="F45" s="195"/>
      <c r="G45" s="196" t="s">
        <v>51</v>
      </c>
      <c r="H45" s="197" t="s">
        <v>52</v>
      </c>
      <c r="I45" s="195"/>
      <c r="J45" s="198">
        <f>SUM(J36:J43)</f>
        <v>0</v>
      </c>
      <c r="K45" s="199"/>
      <c r="L45" s="72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14.4" customHeight="1">
      <c r="A46" s="41"/>
      <c r="B46" s="44"/>
      <c r="C46" s="41"/>
      <c r="D46" s="41"/>
      <c r="E46" s="41"/>
      <c r="F46" s="41"/>
      <c r="G46" s="41"/>
      <c r="H46" s="41"/>
      <c r="I46" s="41"/>
      <c r="J46" s="41"/>
      <c r="K46" s="41"/>
      <c r="L46" s="72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2"/>
      <c r="D50" s="200" t="s">
        <v>53</v>
      </c>
      <c r="E50" s="201"/>
      <c r="F50" s="201"/>
      <c r="G50" s="200" t="s">
        <v>54</v>
      </c>
      <c r="H50" s="201"/>
      <c r="I50" s="201"/>
      <c r="J50" s="201"/>
      <c r="K50" s="201"/>
      <c r="L50" s="72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1"/>
      <c r="B61" s="44"/>
      <c r="C61" s="41"/>
      <c r="D61" s="202" t="s">
        <v>55</v>
      </c>
      <c r="E61" s="203"/>
      <c r="F61" s="204" t="s">
        <v>56</v>
      </c>
      <c r="G61" s="202" t="s">
        <v>55</v>
      </c>
      <c r="H61" s="203"/>
      <c r="I61" s="203"/>
      <c r="J61" s="205" t="s">
        <v>56</v>
      </c>
      <c r="K61" s="203"/>
      <c r="L61" s="72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1"/>
      <c r="B65" s="44"/>
      <c r="C65" s="41"/>
      <c r="D65" s="200" t="s">
        <v>57</v>
      </c>
      <c r="E65" s="206"/>
      <c r="F65" s="206"/>
      <c r="G65" s="200" t="s">
        <v>58</v>
      </c>
      <c r="H65" s="206"/>
      <c r="I65" s="206"/>
      <c r="J65" s="206"/>
      <c r="K65" s="206"/>
      <c r="L65" s="72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1"/>
      <c r="B76" s="44"/>
      <c r="C76" s="41"/>
      <c r="D76" s="202" t="s">
        <v>55</v>
      </c>
      <c r="E76" s="203"/>
      <c r="F76" s="204" t="s">
        <v>56</v>
      </c>
      <c r="G76" s="202" t="s">
        <v>55</v>
      </c>
      <c r="H76" s="203"/>
      <c r="I76" s="203"/>
      <c r="J76" s="205" t="s">
        <v>56</v>
      </c>
      <c r="K76" s="203"/>
      <c r="L76" s="72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4.4" customHeight="1">
      <c r="A77" s="41"/>
      <c r="B77" s="207"/>
      <c r="C77" s="208"/>
      <c r="D77" s="208"/>
      <c r="E77" s="208"/>
      <c r="F77" s="208"/>
      <c r="G77" s="208"/>
      <c r="H77" s="208"/>
      <c r="I77" s="208"/>
      <c r="J77" s="208"/>
      <c r="K77" s="208"/>
      <c r="L77" s="72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s="2" customFormat="1" ht="6.96" customHeight="1">
      <c r="A81" s="41"/>
      <c r="B81" s="209"/>
      <c r="C81" s="210"/>
      <c r="D81" s="210"/>
      <c r="E81" s="210"/>
      <c r="F81" s="210"/>
      <c r="G81" s="210"/>
      <c r="H81" s="210"/>
      <c r="I81" s="210"/>
      <c r="J81" s="210"/>
      <c r="K81" s="210"/>
      <c r="L81" s="72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4.96" customHeight="1">
      <c r="A82" s="41"/>
      <c r="B82" s="42"/>
      <c r="C82" s="24" t="s">
        <v>143</v>
      </c>
      <c r="D82" s="43"/>
      <c r="E82" s="43"/>
      <c r="F82" s="43"/>
      <c r="G82" s="43"/>
      <c r="H82" s="43"/>
      <c r="I82" s="43"/>
      <c r="J82" s="43"/>
      <c r="K82" s="43"/>
      <c r="L82" s="72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72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3" t="s">
        <v>15</v>
      </c>
      <c r="D84" s="43"/>
      <c r="E84" s="43"/>
      <c r="F84" s="43"/>
      <c r="G84" s="43"/>
      <c r="H84" s="43"/>
      <c r="I84" s="43"/>
      <c r="J84" s="43"/>
      <c r="K84" s="43"/>
      <c r="L84" s="72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211" t="str">
        <f>E7</f>
        <v>NÚRCH - modernizácia vybraných rehabilitačných priestorov</v>
      </c>
      <c r="F85" s="33"/>
      <c r="G85" s="33"/>
      <c r="H85" s="33"/>
      <c r="I85" s="43"/>
      <c r="J85" s="43"/>
      <c r="K85" s="43"/>
      <c r="L85" s="72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" customFormat="1" ht="12" customHeight="1">
      <c r="B86" s="22"/>
      <c r="C86" s="33" t="s">
        <v>136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211" t="s">
        <v>137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138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41"/>
      <c r="B89" s="42"/>
      <c r="C89" s="43"/>
      <c r="D89" s="43"/>
      <c r="E89" s="212" t="s">
        <v>139</v>
      </c>
      <c r="F89" s="43"/>
      <c r="G89" s="43"/>
      <c r="H89" s="43"/>
      <c r="I89" s="43"/>
      <c r="J89" s="43"/>
      <c r="K89" s="43"/>
      <c r="L89" s="72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3" t="s">
        <v>140</v>
      </c>
      <c r="D90" s="43"/>
      <c r="E90" s="43"/>
      <c r="F90" s="43"/>
      <c r="G90" s="43"/>
      <c r="H90" s="43"/>
      <c r="I90" s="43"/>
      <c r="J90" s="43"/>
      <c r="K90" s="43"/>
      <c r="L90" s="72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6.5" customHeight="1">
      <c r="A91" s="41"/>
      <c r="B91" s="42"/>
      <c r="C91" s="43"/>
      <c r="D91" s="43"/>
      <c r="E91" s="85" t="str">
        <f>E13</f>
        <v>01-01-05 - Lešenie, čistenie</v>
      </c>
      <c r="F91" s="43"/>
      <c r="G91" s="43"/>
      <c r="H91" s="43"/>
      <c r="I91" s="43"/>
      <c r="J91" s="43"/>
      <c r="K91" s="43"/>
      <c r="L91" s="72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72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2" customHeight="1">
      <c r="A93" s="41"/>
      <c r="B93" s="42"/>
      <c r="C93" s="33" t="s">
        <v>19</v>
      </c>
      <c r="D93" s="43"/>
      <c r="E93" s="43"/>
      <c r="F93" s="28" t="str">
        <f>F16</f>
        <v>Piešťany, Nábrežie Ivana Krasku, p.č: 5825/2</v>
      </c>
      <c r="G93" s="43"/>
      <c r="H93" s="43"/>
      <c r="I93" s="33" t="s">
        <v>21</v>
      </c>
      <c r="J93" s="88" t="str">
        <f>IF(J16="","",J16)</f>
        <v>21. 12. 2022</v>
      </c>
      <c r="K93" s="43"/>
      <c r="L93" s="72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6.96" customHeight="1">
      <c r="A94" s="41"/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72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5.15" customHeight="1">
      <c r="A95" s="41"/>
      <c r="B95" s="42"/>
      <c r="C95" s="33" t="s">
        <v>23</v>
      </c>
      <c r="D95" s="43"/>
      <c r="E95" s="43"/>
      <c r="F95" s="28" t="str">
        <f>E19</f>
        <v>NURCH Piešťany, Nábr. I. Krasku 4, 921 12 Piešťany</v>
      </c>
      <c r="G95" s="43"/>
      <c r="H95" s="43"/>
      <c r="I95" s="33" t="s">
        <v>29</v>
      </c>
      <c r="J95" s="37" t="str">
        <f>E25</f>
        <v>Portik spol. s r.o.</v>
      </c>
      <c r="K95" s="43"/>
      <c r="L95" s="72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15.15" customHeight="1">
      <c r="A96" s="41"/>
      <c r="B96" s="42"/>
      <c r="C96" s="33" t="s">
        <v>27</v>
      </c>
      <c r="D96" s="43"/>
      <c r="E96" s="43"/>
      <c r="F96" s="28" t="str">
        <f>IF(E22="","",E22)</f>
        <v>Vyplň údaj</v>
      </c>
      <c r="G96" s="43"/>
      <c r="H96" s="43"/>
      <c r="I96" s="33" t="s">
        <v>34</v>
      </c>
      <c r="J96" s="37" t="str">
        <f>E28</f>
        <v>Kovács</v>
      </c>
      <c r="K96" s="43"/>
      <c r="L96" s="72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0.32" customHeight="1">
      <c r="A97" s="41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72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29.28" customHeight="1">
      <c r="A98" s="41"/>
      <c r="B98" s="42"/>
      <c r="C98" s="213" t="s">
        <v>144</v>
      </c>
      <c r="D98" s="166"/>
      <c r="E98" s="166"/>
      <c r="F98" s="166"/>
      <c r="G98" s="166"/>
      <c r="H98" s="166"/>
      <c r="I98" s="166"/>
      <c r="J98" s="214" t="s">
        <v>145</v>
      </c>
      <c r="K98" s="166"/>
      <c r="L98" s="72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10.32" customHeight="1">
      <c r="A99" s="41"/>
      <c r="B99" s="42"/>
      <c r="C99" s="43"/>
      <c r="D99" s="43"/>
      <c r="E99" s="43"/>
      <c r="F99" s="43"/>
      <c r="G99" s="43"/>
      <c r="H99" s="43"/>
      <c r="I99" s="43"/>
      <c r="J99" s="43"/>
      <c r="K99" s="43"/>
      <c r="L99" s="72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22.8" customHeight="1">
      <c r="A100" s="41"/>
      <c r="B100" s="42"/>
      <c r="C100" s="215" t="s">
        <v>146</v>
      </c>
      <c r="D100" s="43"/>
      <c r="E100" s="43"/>
      <c r="F100" s="43"/>
      <c r="G100" s="43"/>
      <c r="H100" s="43"/>
      <c r="I100" s="43"/>
      <c r="J100" s="119">
        <f>J140</f>
        <v>0</v>
      </c>
      <c r="K100" s="43"/>
      <c r="L100" s="72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U100" s="18" t="s">
        <v>147</v>
      </c>
    </row>
    <row r="101" s="9" customFormat="1" ht="24.96" customHeight="1">
      <c r="A101" s="9"/>
      <c r="B101" s="216"/>
      <c r="C101" s="217"/>
      <c r="D101" s="218" t="s">
        <v>148</v>
      </c>
      <c r="E101" s="219"/>
      <c r="F101" s="219"/>
      <c r="G101" s="219"/>
      <c r="H101" s="219"/>
      <c r="I101" s="219"/>
      <c r="J101" s="220">
        <f>J141</f>
        <v>0</v>
      </c>
      <c r="K101" s="217"/>
      <c r="L101" s="22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22"/>
      <c r="C102" s="141"/>
      <c r="D102" s="223" t="s">
        <v>149</v>
      </c>
      <c r="E102" s="224"/>
      <c r="F102" s="224"/>
      <c r="G102" s="224"/>
      <c r="H102" s="224"/>
      <c r="I102" s="224"/>
      <c r="J102" s="225">
        <f>J142</f>
        <v>0</v>
      </c>
      <c r="K102" s="141"/>
      <c r="L102" s="22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22"/>
      <c r="C103" s="141"/>
      <c r="D103" s="223" t="s">
        <v>150</v>
      </c>
      <c r="E103" s="224"/>
      <c r="F103" s="224"/>
      <c r="G103" s="224"/>
      <c r="H103" s="224"/>
      <c r="I103" s="224"/>
      <c r="J103" s="225">
        <f>J145</f>
        <v>0</v>
      </c>
      <c r="K103" s="141"/>
      <c r="L103" s="22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216"/>
      <c r="C104" s="217"/>
      <c r="D104" s="218" t="s">
        <v>151</v>
      </c>
      <c r="E104" s="219"/>
      <c r="F104" s="219"/>
      <c r="G104" s="219"/>
      <c r="H104" s="219"/>
      <c r="I104" s="219"/>
      <c r="J104" s="220">
        <f>J147</f>
        <v>0</v>
      </c>
      <c r="K104" s="217"/>
      <c r="L104" s="22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222"/>
      <c r="C105" s="141"/>
      <c r="D105" s="223" t="s">
        <v>454</v>
      </c>
      <c r="E105" s="224"/>
      <c r="F105" s="224"/>
      <c r="G105" s="224"/>
      <c r="H105" s="224"/>
      <c r="I105" s="224"/>
      <c r="J105" s="225">
        <f>J148</f>
        <v>0</v>
      </c>
      <c r="K105" s="141"/>
      <c r="L105" s="22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1.84" customHeight="1">
      <c r="A106" s="9"/>
      <c r="B106" s="216"/>
      <c r="C106" s="217"/>
      <c r="D106" s="227" t="s">
        <v>159</v>
      </c>
      <c r="E106" s="217"/>
      <c r="F106" s="217"/>
      <c r="G106" s="217"/>
      <c r="H106" s="217"/>
      <c r="I106" s="217"/>
      <c r="J106" s="228">
        <f>J150</f>
        <v>0</v>
      </c>
      <c r="K106" s="217"/>
      <c r="L106" s="22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41"/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72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</row>
    <row r="108" s="2" customFormat="1" ht="6.96" customHeight="1">
      <c r="A108" s="41"/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72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</row>
    <row r="109" s="2" customFormat="1" ht="29.28" customHeight="1">
      <c r="A109" s="41"/>
      <c r="B109" s="42"/>
      <c r="C109" s="215" t="s">
        <v>160</v>
      </c>
      <c r="D109" s="43"/>
      <c r="E109" s="43"/>
      <c r="F109" s="43"/>
      <c r="G109" s="43"/>
      <c r="H109" s="43"/>
      <c r="I109" s="43"/>
      <c r="J109" s="229">
        <f>ROUND(J110 + J111 + J112 + J113 + J114 + J115,2)</f>
        <v>0</v>
      </c>
      <c r="K109" s="43"/>
      <c r="L109" s="72"/>
      <c r="N109" s="230" t="s">
        <v>44</v>
      </c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</row>
    <row r="110" s="2" customFormat="1" ht="18" customHeight="1">
      <c r="A110" s="41"/>
      <c r="B110" s="42"/>
      <c r="C110" s="43"/>
      <c r="D110" s="162" t="s">
        <v>161</v>
      </c>
      <c r="E110" s="157"/>
      <c r="F110" s="157"/>
      <c r="G110" s="43"/>
      <c r="H110" s="43"/>
      <c r="I110" s="43"/>
      <c r="J110" s="158">
        <v>0</v>
      </c>
      <c r="K110" s="43"/>
      <c r="L110" s="231"/>
      <c r="M110" s="232"/>
      <c r="N110" s="233" t="s">
        <v>46</v>
      </c>
      <c r="O110" s="232"/>
      <c r="P110" s="232"/>
      <c r="Q110" s="232"/>
      <c r="R110" s="232"/>
      <c r="S110" s="234"/>
      <c r="T110" s="234"/>
      <c r="U110" s="234"/>
      <c r="V110" s="234"/>
      <c r="W110" s="234"/>
      <c r="X110" s="234"/>
      <c r="Y110" s="234"/>
      <c r="Z110" s="234"/>
      <c r="AA110" s="234"/>
      <c r="AB110" s="234"/>
      <c r="AC110" s="234"/>
      <c r="AD110" s="234"/>
      <c r="AE110" s="234"/>
      <c r="AF110" s="232"/>
      <c r="AG110" s="232"/>
      <c r="AH110" s="232"/>
      <c r="AI110" s="232"/>
      <c r="AJ110" s="232"/>
      <c r="AK110" s="232"/>
      <c r="AL110" s="232"/>
      <c r="AM110" s="232"/>
      <c r="AN110" s="232"/>
      <c r="AO110" s="232"/>
      <c r="AP110" s="232"/>
      <c r="AQ110" s="232"/>
      <c r="AR110" s="232"/>
      <c r="AS110" s="232"/>
      <c r="AT110" s="232"/>
      <c r="AU110" s="232"/>
      <c r="AV110" s="232"/>
      <c r="AW110" s="232"/>
      <c r="AX110" s="232"/>
      <c r="AY110" s="235" t="s">
        <v>162</v>
      </c>
      <c r="AZ110" s="232"/>
      <c r="BA110" s="232"/>
      <c r="BB110" s="232"/>
      <c r="BC110" s="232"/>
      <c r="BD110" s="232"/>
      <c r="BE110" s="236">
        <f>IF(N110="základná",J110,0)</f>
        <v>0</v>
      </c>
      <c r="BF110" s="236">
        <f>IF(N110="znížená",J110,0)</f>
        <v>0</v>
      </c>
      <c r="BG110" s="236">
        <f>IF(N110="zákl. prenesená",J110,0)</f>
        <v>0</v>
      </c>
      <c r="BH110" s="236">
        <f>IF(N110="zníž. prenesená",J110,0)</f>
        <v>0</v>
      </c>
      <c r="BI110" s="236">
        <f>IF(N110="nulová",J110,0)</f>
        <v>0</v>
      </c>
      <c r="BJ110" s="235" t="s">
        <v>92</v>
      </c>
      <c r="BK110" s="232"/>
      <c r="BL110" s="232"/>
      <c r="BM110" s="232"/>
    </row>
    <row r="111" s="2" customFormat="1" ht="18" customHeight="1">
      <c r="A111" s="41"/>
      <c r="B111" s="42"/>
      <c r="C111" s="43"/>
      <c r="D111" s="162" t="s">
        <v>163</v>
      </c>
      <c r="E111" s="157"/>
      <c r="F111" s="157"/>
      <c r="G111" s="43"/>
      <c r="H111" s="43"/>
      <c r="I111" s="43"/>
      <c r="J111" s="158">
        <v>0</v>
      </c>
      <c r="K111" s="43"/>
      <c r="L111" s="231"/>
      <c r="M111" s="232"/>
      <c r="N111" s="233" t="s">
        <v>46</v>
      </c>
      <c r="O111" s="232"/>
      <c r="P111" s="232"/>
      <c r="Q111" s="232"/>
      <c r="R111" s="232"/>
      <c r="S111" s="234"/>
      <c r="T111" s="234"/>
      <c r="U111" s="234"/>
      <c r="V111" s="234"/>
      <c r="W111" s="234"/>
      <c r="X111" s="234"/>
      <c r="Y111" s="234"/>
      <c r="Z111" s="234"/>
      <c r="AA111" s="234"/>
      <c r="AB111" s="234"/>
      <c r="AC111" s="234"/>
      <c r="AD111" s="234"/>
      <c r="AE111" s="234"/>
      <c r="AF111" s="232"/>
      <c r="AG111" s="232"/>
      <c r="AH111" s="232"/>
      <c r="AI111" s="232"/>
      <c r="AJ111" s="232"/>
      <c r="AK111" s="232"/>
      <c r="AL111" s="232"/>
      <c r="AM111" s="232"/>
      <c r="AN111" s="232"/>
      <c r="AO111" s="232"/>
      <c r="AP111" s="232"/>
      <c r="AQ111" s="232"/>
      <c r="AR111" s="232"/>
      <c r="AS111" s="232"/>
      <c r="AT111" s="232"/>
      <c r="AU111" s="232"/>
      <c r="AV111" s="232"/>
      <c r="AW111" s="232"/>
      <c r="AX111" s="232"/>
      <c r="AY111" s="235" t="s">
        <v>162</v>
      </c>
      <c r="AZ111" s="232"/>
      <c r="BA111" s="232"/>
      <c r="BB111" s="232"/>
      <c r="BC111" s="232"/>
      <c r="BD111" s="232"/>
      <c r="BE111" s="236">
        <f>IF(N111="základná",J111,0)</f>
        <v>0</v>
      </c>
      <c r="BF111" s="236">
        <f>IF(N111="znížená",J111,0)</f>
        <v>0</v>
      </c>
      <c r="BG111" s="236">
        <f>IF(N111="zákl. prenesená",J111,0)</f>
        <v>0</v>
      </c>
      <c r="BH111" s="236">
        <f>IF(N111="zníž. prenesená",J111,0)</f>
        <v>0</v>
      </c>
      <c r="BI111" s="236">
        <f>IF(N111="nulová",J111,0)</f>
        <v>0</v>
      </c>
      <c r="BJ111" s="235" t="s">
        <v>92</v>
      </c>
      <c r="BK111" s="232"/>
      <c r="BL111" s="232"/>
      <c r="BM111" s="232"/>
    </row>
    <row r="112" s="2" customFormat="1" ht="18" customHeight="1">
      <c r="A112" s="41"/>
      <c r="B112" s="42"/>
      <c r="C112" s="43"/>
      <c r="D112" s="162" t="s">
        <v>164</v>
      </c>
      <c r="E112" s="157"/>
      <c r="F112" s="157"/>
      <c r="G112" s="43"/>
      <c r="H112" s="43"/>
      <c r="I112" s="43"/>
      <c r="J112" s="158">
        <v>0</v>
      </c>
      <c r="K112" s="43"/>
      <c r="L112" s="231"/>
      <c r="M112" s="232"/>
      <c r="N112" s="233" t="s">
        <v>46</v>
      </c>
      <c r="O112" s="232"/>
      <c r="P112" s="232"/>
      <c r="Q112" s="232"/>
      <c r="R112" s="232"/>
      <c r="S112" s="234"/>
      <c r="T112" s="234"/>
      <c r="U112" s="234"/>
      <c r="V112" s="234"/>
      <c r="W112" s="234"/>
      <c r="X112" s="234"/>
      <c r="Y112" s="234"/>
      <c r="Z112" s="234"/>
      <c r="AA112" s="234"/>
      <c r="AB112" s="234"/>
      <c r="AC112" s="234"/>
      <c r="AD112" s="234"/>
      <c r="AE112" s="234"/>
      <c r="AF112" s="232"/>
      <c r="AG112" s="232"/>
      <c r="AH112" s="232"/>
      <c r="AI112" s="232"/>
      <c r="AJ112" s="232"/>
      <c r="AK112" s="232"/>
      <c r="AL112" s="232"/>
      <c r="AM112" s="232"/>
      <c r="AN112" s="232"/>
      <c r="AO112" s="232"/>
      <c r="AP112" s="232"/>
      <c r="AQ112" s="232"/>
      <c r="AR112" s="232"/>
      <c r="AS112" s="232"/>
      <c r="AT112" s="232"/>
      <c r="AU112" s="232"/>
      <c r="AV112" s="232"/>
      <c r="AW112" s="232"/>
      <c r="AX112" s="232"/>
      <c r="AY112" s="235" t="s">
        <v>162</v>
      </c>
      <c r="AZ112" s="232"/>
      <c r="BA112" s="232"/>
      <c r="BB112" s="232"/>
      <c r="BC112" s="232"/>
      <c r="BD112" s="232"/>
      <c r="BE112" s="236">
        <f>IF(N112="základná",J112,0)</f>
        <v>0</v>
      </c>
      <c r="BF112" s="236">
        <f>IF(N112="znížená",J112,0)</f>
        <v>0</v>
      </c>
      <c r="BG112" s="236">
        <f>IF(N112="zákl. prenesená",J112,0)</f>
        <v>0</v>
      </c>
      <c r="BH112" s="236">
        <f>IF(N112="zníž. prenesená",J112,0)</f>
        <v>0</v>
      </c>
      <c r="BI112" s="236">
        <f>IF(N112="nulová",J112,0)</f>
        <v>0</v>
      </c>
      <c r="BJ112" s="235" t="s">
        <v>92</v>
      </c>
      <c r="BK112" s="232"/>
      <c r="BL112" s="232"/>
      <c r="BM112" s="232"/>
    </row>
    <row r="113" s="2" customFormat="1" ht="18" customHeight="1">
      <c r="A113" s="41"/>
      <c r="B113" s="42"/>
      <c r="C113" s="43"/>
      <c r="D113" s="162" t="s">
        <v>165</v>
      </c>
      <c r="E113" s="157"/>
      <c r="F113" s="157"/>
      <c r="G113" s="43"/>
      <c r="H113" s="43"/>
      <c r="I113" s="43"/>
      <c r="J113" s="158">
        <v>0</v>
      </c>
      <c r="K113" s="43"/>
      <c r="L113" s="231"/>
      <c r="M113" s="232"/>
      <c r="N113" s="233" t="s">
        <v>46</v>
      </c>
      <c r="O113" s="232"/>
      <c r="P113" s="232"/>
      <c r="Q113" s="232"/>
      <c r="R113" s="232"/>
      <c r="S113" s="234"/>
      <c r="T113" s="234"/>
      <c r="U113" s="234"/>
      <c r="V113" s="234"/>
      <c r="W113" s="234"/>
      <c r="X113" s="234"/>
      <c r="Y113" s="234"/>
      <c r="Z113" s="234"/>
      <c r="AA113" s="234"/>
      <c r="AB113" s="234"/>
      <c r="AC113" s="234"/>
      <c r="AD113" s="234"/>
      <c r="AE113" s="234"/>
      <c r="AF113" s="232"/>
      <c r="AG113" s="232"/>
      <c r="AH113" s="232"/>
      <c r="AI113" s="232"/>
      <c r="AJ113" s="232"/>
      <c r="AK113" s="232"/>
      <c r="AL113" s="232"/>
      <c r="AM113" s="232"/>
      <c r="AN113" s="232"/>
      <c r="AO113" s="232"/>
      <c r="AP113" s="232"/>
      <c r="AQ113" s="232"/>
      <c r="AR113" s="232"/>
      <c r="AS113" s="232"/>
      <c r="AT113" s="232"/>
      <c r="AU113" s="232"/>
      <c r="AV113" s="232"/>
      <c r="AW113" s="232"/>
      <c r="AX113" s="232"/>
      <c r="AY113" s="235" t="s">
        <v>162</v>
      </c>
      <c r="AZ113" s="232"/>
      <c r="BA113" s="232"/>
      <c r="BB113" s="232"/>
      <c r="BC113" s="232"/>
      <c r="BD113" s="232"/>
      <c r="BE113" s="236">
        <f>IF(N113="základná",J113,0)</f>
        <v>0</v>
      </c>
      <c r="BF113" s="236">
        <f>IF(N113="znížená",J113,0)</f>
        <v>0</v>
      </c>
      <c r="BG113" s="236">
        <f>IF(N113="zákl. prenesená",J113,0)</f>
        <v>0</v>
      </c>
      <c r="BH113" s="236">
        <f>IF(N113="zníž. prenesená",J113,0)</f>
        <v>0</v>
      </c>
      <c r="BI113" s="236">
        <f>IF(N113="nulová",J113,0)</f>
        <v>0</v>
      </c>
      <c r="BJ113" s="235" t="s">
        <v>92</v>
      </c>
      <c r="BK113" s="232"/>
      <c r="BL113" s="232"/>
      <c r="BM113" s="232"/>
    </row>
    <row r="114" s="2" customFormat="1" ht="18" customHeight="1">
      <c r="A114" s="41"/>
      <c r="B114" s="42"/>
      <c r="C114" s="43"/>
      <c r="D114" s="162" t="s">
        <v>166</v>
      </c>
      <c r="E114" s="157"/>
      <c r="F114" s="157"/>
      <c r="G114" s="43"/>
      <c r="H114" s="43"/>
      <c r="I114" s="43"/>
      <c r="J114" s="158">
        <v>0</v>
      </c>
      <c r="K114" s="43"/>
      <c r="L114" s="231"/>
      <c r="M114" s="232"/>
      <c r="N114" s="233" t="s">
        <v>46</v>
      </c>
      <c r="O114" s="232"/>
      <c r="P114" s="232"/>
      <c r="Q114" s="232"/>
      <c r="R114" s="232"/>
      <c r="S114" s="234"/>
      <c r="T114" s="234"/>
      <c r="U114" s="234"/>
      <c r="V114" s="234"/>
      <c r="W114" s="234"/>
      <c r="X114" s="234"/>
      <c r="Y114" s="234"/>
      <c r="Z114" s="234"/>
      <c r="AA114" s="234"/>
      <c r="AB114" s="234"/>
      <c r="AC114" s="234"/>
      <c r="AD114" s="234"/>
      <c r="AE114" s="234"/>
      <c r="AF114" s="232"/>
      <c r="AG114" s="232"/>
      <c r="AH114" s="232"/>
      <c r="AI114" s="232"/>
      <c r="AJ114" s="232"/>
      <c r="AK114" s="232"/>
      <c r="AL114" s="232"/>
      <c r="AM114" s="232"/>
      <c r="AN114" s="232"/>
      <c r="AO114" s="232"/>
      <c r="AP114" s="232"/>
      <c r="AQ114" s="232"/>
      <c r="AR114" s="232"/>
      <c r="AS114" s="232"/>
      <c r="AT114" s="232"/>
      <c r="AU114" s="232"/>
      <c r="AV114" s="232"/>
      <c r="AW114" s="232"/>
      <c r="AX114" s="232"/>
      <c r="AY114" s="235" t="s">
        <v>162</v>
      </c>
      <c r="AZ114" s="232"/>
      <c r="BA114" s="232"/>
      <c r="BB114" s="232"/>
      <c r="BC114" s="232"/>
      <c r="BD114" s="232"/>
      <c r="BE114" s="236">
        <f>IF(N114="základná",J114,0)</f>
        <v>0</v>
      </c>
      <c r="BF114" s="236">
        <f>IF(N114="znížená",J114,0)</f>
        <v>0</v>
      </c>
      <c r="BG114" s="236">
        <f>IF(N114="zákl. prenesená",J114,0)</f>
        <v>0</v>
      </c>
      <c r="BH114" s="236">
        <f>IF(N114="zníž. prenesená",J114,0)</f>
        <v>0</v>
      </c>
      <c r="BI114" s="236">
        <f>IF(N114="nulová",J114,0)</f>
        <v>0</v>
      </c>
      <c r="BJ114" s="235" t="s">
        <v>92</v>
      </c>
      <c r="BK114" s="232"/>
      <c r="BL114" s="232"/>
      <c r="BM114" s="232"/>
    </row>
    <row r="115" s="2" customFormat="1" ht="18" customHeight="1">
      <c r="A115" s="41"/>
      <c r="B115" s="42"/>
      <c r="C115" s="43"/>
      <c r="D115" s="157" t="s">
        <v>167</v>
      </c>
      <c r="E115" s="43"/>
      <c r="F115" s="43"/>
      <c r="G115" s="43"/>
      <c r="H115" s="43"/>
      <c r="I115" s="43"/>
      <c r="J115" s="158">
        <f>ROUND(J34*T115,2)</f>
        <v>0</v>
      </c>
      <c r="K115" s="43"/>
      <c r="L115" s="231"/>
      <c r="M115" s="232"/>
      <c r="N115" s="233" t="s">
        <v>46</v>
      </c>
      <c r="O115" s="232"/>
      <c r="P115" s="232"/>
      <c r="Q115" s="232"/>
      <c r="R115" s="232"/>
      <c r="S115" s="234"/>
      <c r="T115" s="234"/>
      <c r="U115" s="234"/>
      <c r="V115" s="234"/>
      <c r="W115" s="234"/>
      <c r="X115" s="234"/>
      <c r="Y115" s="234"/>
      <c r="Z115" s="234"/>
      <c r="AA115" s="234"/>
      <c r="AB115" s="234"/>
      <c r="AC115" s="234"/>
      <c r="AD115" s="234"/>
      <c r="AE115" s="234"/>
      <c r="AF115" s="232"/>
      <c r="AG115" s="232"/>
      <c r="AH115" s="232"/>
      <c r="AI115" s="232"/>
      <c r="AJ115" s="232"/>
      <c r="AK115" s="232"/>
      <c r="AL115" s="232"/>
      <c r="AM115" s="232"/>
      <c r="AN115" s="232"/>
      <c r="AO115" s="232"/>
      <c r="AP115" s="232"/>
      <c r="AQ115" s="232"/>
      <c r="AR115" s="232"/>
      <c r="AS115" s="232"/>
      <c r="AT115" s="232"/>
      <c r="AU115" s="232"/>
      <c r="AV115" s="232"/>
      <c r="AW115" s="232"/>
      <c r="AX115" s="232"/>
      <c r="AY115" s="235" t="s">
        <v>168</v>
      </c>
      <c r="AZ115" s="232"/>
      <c r="BA115" s="232"/>
      <c r="BB115" s="232"/>
      <c r="BC115" s="232"/>
      <c r="BD115" s="232"/>
      <c r="BE115" s="236">
        <f>IF(N115="základná",J115,0)</f>
        <v>0</v>
      </c>
      <c r="BF115" s="236">
        <f>IF(N115="znížená",J115,0)</f>
        <v>0</v>
      </c>
      <c r="BG115" s="236">
        <f>IF(N115="zákl. prenesená",J115,0)</f>
        <v>0</v>
      </c>
      <c r="BH115" s="236">
        <f>IF(N115="zníž. prenesená",J115,0)</f>
        <v>0</v>
      </c>
      <c r="BI115" s="236">
        <f>IF(N115="nulová",J115,0)</f>
        <v>0</v>
      </c>
      <c r="BJ115" s="235" t="s">
        <v>92</v>
      </c>
      <c r="BK115" s="232"/>
      <c r="BL115" s="232"/>
      <c r="BM115" s="232"/>
    </row>
    <row r="116" s="2" customFormat="1">
      <c r="A116" s="41"/>
      <c r="B116" s="42"/>
      <c r="C116" s="43"/>
      <c r="D116" s="43"/>
      <c r="E116" s="43"/>
      <c r="F116" s="43"/>
      <c r="G116" s="43"/>
      <c r="H116" s="43"/>
      <c r="I116" s="43"/>
      <c r="J116" s="43"/>
      <c r="K116" s="43"/>
      <c r="L116" s="72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</row>
    <row r="117" s="2" customFormat="1" ht="29.28" customHeight="1">
      <c r="A117" s="41"/>
      <c r="B117" s="42"/>
      <c r="C117" s="165" t="s">
        <v>134</v>
      </c>
      <c r="D117" s="166"/>
      <c r="E117" s="166"/>
      <c r="F117" s="166"/>
      <c r="G117" s="166"/>
      <c r="H117" s="166"/>
      <c r="I117" s="166"/>
      <c r="J117" s="167">
        <f>ROUND(J100+J109,2)</f>
        <v>0</v>
      </c>
      <c r="K117" s="166"/>
      <c r="L117" s="72"/>
      <c r="S117" s="41"/>
      <c r="T117" s="41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</row>
    <row r="118" s="2" customFormat="1" ht="6.96" customHeight="1">
      <c r="A118" s="41"/>
      <c r="B118" s="75"/>
      <c r="C118" s="76"/>
      <c r="D118" s="76"/>
      <c r="E118" s="76"/>
      <c r="F118" s="76"/>
      <c r="G118" s="76"/>
      <c r="H118" s="76"/>
      <c r="I118" s="76"/>
      <c r="J118" s="76"/>
      <c r="K118" s="76"/>
      <c r="L118" s="72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</row>
    <row r="122" s="2" customFormat="1" ht="6.96" customHeight="1">
      <c r="A122" s="41"/>
      <c r="B122" s="77"/>
      <c r="C122" s="78"/>
      <c r="D122" s="78"/>
      <c r="E122" s="78"/>
      <c r="F122" s="78"/>
      <c r="G122" s="78"/>
      <c r="H122" s="78"/>
      <c r="I122" s="78"/>
      <c r="J122" s="78"/>
      <c r="K122" s="78"/>
      <c r="L122" s="72"/>
      <c r="S122" s="41"/>
      <c r="T122" s="41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</row>
    <row r="123" s="2" customFormat="1" ht="24.96" customHeight="1">
      <c r="A123" s="41"/>
      <c r="B123" s="42"/>
      <c r="C123" s="24" t="s">
        <v>169</v>
      </c>
      <c r="D123" s="43"/>
      <c r="E123" s="43"/>
      <c r="F123" s="43"/>
      <c r="G123" s="43"/>
      <c r="H123" s="43"/>
      <c r="I123" s="43"/>
      <c r="J123" s="43"/>
      <c r="K123" s="43"/>
      <c r="L123" s="72"/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</row>
    <row r="124" s="2" customFormat="1" ht="6.96" customHeight="1">
      <c r="A124" s="41"/>
      <c r="B124" s="42"/>
      <c r="C124" s="43"/>
      <c r="D124" s="43"/>
      <c r="E124" s="43"/>
      <c r="F124" s="43"/>
      <c r="G124" s="43"/>
      <c r="H124" s="43"/>
      <c r="I124" s="43"/>
      <c r="J124" s="43"/>
      <c r="K124" s="43"/>
      <c r="L124" s="72"/>
      <c r="S124" s="41"/>
      <c r="T124" s="41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</row>
    <row r="125" s="2" customFormat="1" ht="12" customHeight="1">
      <c r="A125" s="41"/>
      <c r="B125" s="42"/>
      <c r="C125" s="33" t="s">
        <v>15</v>
      </c>
      <c r="D125" s="43"/>
      <c r="E125" s="43"/>
      <c r="F125" s="43"/>
      <c r="G125" s="43"/>
      <c r="H125" s="43"/>
      <c r="I125" s="43"/>
      <c r="J125" s="43"/>
      <c r="K125" s="43"/>
      <c r="L125" s="72"/>
      <c r="S125" s="41"/>
      <c r="T125" s="41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</row>
    <row r="126" s="2" customFormat="1" ht="16.5" customHeight="1">
      <c r="A126" s="41"/>
      <c r="B126" s="42"/>
      <c r="C126" s="43"/>
      <c r="D126" s="43"/>
      <c r="E126" s="211" t="str">
        <f>E7</f>
        <v>NÚRCH - modernizácia vybraných rehabilitačných priestorov</v>
      </c>
      <c r="F126" s="33"/>
      <c r="G126" s="33"/>
      <c r="H126" s="33"/>
      <c r="I126" s="43"/>
      <c r="J126" s="43"/>
      <c r="K126" s="43"/>
      <c r="L126" s="72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</row>
    <row r="127" s="1" customFormat="1" ht="12" customHeight="1">
      <c r="B127" s="22"/>
      <c r="C127" s="33" t="s">
        <v>136</v>
      </c>
      <c r="D127" s="23"/>
      <c r="E127" s="23"/>
      <c r="F127" s="23"/>
      <c r="G127" s="23"/>
      <c r="H127" s="23"/>
      <c r="I127" s="23"/>
      <c r="J127" s="23"/>
      <c r="K127" s="23"/>
      <c r="L127" s="21"/>
    </row>
    <row r="128" s="1" customFormat="1" ht="16.5" customHeight="1">
      <c r="B128" s="22"/>
      <c r="C128" s="23"/>
      <c r="D128" s="23"/>
      <c r="E128" s="211" t="s">
        <v>137</v>
      </c>
      <c r="F128" s="23"/>
      <c r="G128" s="23"/>
      <c r="H128" s="23"/>
      <c r="I128" s="23"/>
      <c r="J128" s="23"/>
      <c r="K128" s="23"/>
      <c r="L128" s="21"/>
    </row>
    <row r="129" s="1" customFormat="1" ht="12" customHeight="1">
      <c r="B129" s="22"/>
      <c r="C129" s="33" t="s">
        <v>138</v>
      </c>
      <c r="D129" s="23"/>
      <c r="E129" s="23"/>
      <c r="F129" s="23"/>
      <c r="G129" s="23"/>
      <c r="H129" s="23"/>
      <c r="I129" s="23"/>
      <c r="J129" s="23"/>
      <c r="K129" s="23"/>
      <c r="L129" s="21"/>
    </row>
    <row r="130" s="2" customFormat="1" ht="16.5" customHeight="1">
      <c r="A130" s="41"/>
      <c r="B130" s="42"/>
      <c r="C130" s="43"/>
      <c r="D130" s="43"/>
      <c r="E130" s="212" t="s">
        <v>139</v>
      </c>
      <c r="F130" s="43"/>
      <c r="G130" s="43"/>
      <c r="H130" s="43"/>
      <c r="I130" s="43"/>
      <c r="J130" s="43"/>
      <c r="K130" s="43"/>
      <c r="L130" s="72"/>
      <c r="S130" s="41"/>
      <c r="T130" s="41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</row>
    <row r="131" s="2" customFormat="1" ht="12" customHeight="1">
      <c r="A131" s="41"/>
      <c r="B131" s="42"/>
      <c r="C131" s="33" t="s">
        <v>140</v>
      </c>
      <c r="D131" s="43"/>
      <c r="E131" s="43"/>
      <c r="F131" s="43"/>
      <c r="G131" s="43"/>
      <c r="H131" s="43"/>
      <c r="I131" s="43"/>
      <c r="J131" s="43"/>
      <c r="K131" s="43"/>
      <c r="L131" s="72"/>
      <c r="S131" s="41"/>
      <c r="T131" s="41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</row>
    <row r="132" s="2" customFormat="1" ht="16.5" customHeight="1">
      <c r="A132" s="41"/>
      <c r="B132" s="42"/>
      <c r="C132" s="43"/>
      <c r="D132" s="43"/>
      <c r="E132" s="85" t="str">
        <f>E13</f>
        <v>01-01-05 - Lešenie, čistenie</v>
      </c>
      <c r="F132" s="43"/>
      <c r="G132" s="43"/>
      <c r="H132" s="43"/>
      <c r="I132" s="43"/>
      <c r="J132" s="43"/>
      <c r="K132" s="43"/>
      <c r="L132" s="72"/>
      <c r="S132" s="41"/>
      <c r="T132" s="41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</row>
    <row r="133" s="2" customFormat="1" ht="6.96" customHeight="1">
      <c r="A133" s="41"/>
      <c r="B133" s="42"/>
      <c r="C133" s="43"/>
      <c r="D133" s="43"/>
      <c r="E133" s="43"/>
      <c r="F133" s="43"/>
      <c r="G133" s="43"/>
      <c r="H133" s="43"/>
      <c r="I133" s="43"/>
      <c r="J133" s="43"/>
      <c r="K133" s="43"/>
      <c r="L133" s="72"/>
      <c r="S133" s="41"/>
      <c r="T133" s="41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</row>
    <row r="134" s="2" customFormat="1" ht="12" customHeight="1">
      <c r="A134" s="41"/>
      <c r="B134" s="42"/>
      <c r="C134" s="33" t="s">
        <v>19</v>
      </c>
      <c r="D134" s="43"/>
      <c r="E134" s="43"/>
      <c r="F134" s="28" t="str">
        <f>F16</f>
        <v>Piešťany, Nábrežie Ivana Krasku, p.č: 5825/2</v>
      </c>
      <c r="G134" s="43"/>
      <c r="H134" s="43"/>
      <c r="I134" s="33" t="s">
        <v>21</v>
      </c>
      <c r="J134" s="88" t="str">
        <f>IF(J16="","",J16)</f>
        <v>21. 12. 2022</v>
      </c>
      <c r="K134" s="43"/>
      <c r="L134" s="72"/>
      <c r="S134" s="41"/>
      <c r="T134" s="41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</row>
    <row r="135" s="2" customFormat="1" ht="6.96" customHeight="1">
      <c r="A135" s="41"/>
      <c r="B135" s="42"/>
      <c r="C135" s="43"/>
      <c r="D135" s="43"/>
      <c r="E135" s="43"/>
      <c r="F135" s="43"/>
      <c r="G135" s="43"/>
      <c r="H135" s="43"/>
      <c r="I135" s="43"/>
      <c r="J135" s="43"/>
      <c r="K135" s="43"/>
      <c r="L135" s="72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</row>
    <row r="136" s="2" customFormat="1" ht="15.15" customHeight="1">
      <c r="A136" s="41"/>
      <c r="B136" s="42"/>
      <c r="C136" s="33" t="s">
        <v>23</v>
      </c>
      <c r="D136" s="43"/>
      <c r="E136" s="43"/>
      <c r="F136" s="28" t="str">
        <f>E19</f>
        <v>NURCH Piešťany, Nábr. I. Krasku 4, 921 12 Piešťany</v>
      </c>
      <c r="G136" s="43"/>
      <c r="H136" s="43"/>
      <c r="I136" s="33" t="s">
        <v>29</v>
      </c>
      <c r="J136" s="37" t="str">
        <f>E25</f>
        <v>Portik spol. s r.o.</v>
      </c>
      <c r="K136" s="43"/>
      <c r="L136" s="72"/>
      <c r="S136" s="41"/>
      <c r="T136" s="41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</row>
    <row r="137" s="2" customFormat="1" ht="15.15" customHeight="1">
      <c r="A137" s="41"/>
      <c r="B137" s="42"/>
      <c r="C137" s="33" t="s">
        <v>27</v>
      </c>
      <c r="D137" s="43"/>
      <c r="E137" s="43"/>
      <c r="F137" s="28" t="str">
        <f>IF(E22="","",E22)</f>
        <v>Vyplň údaj</v>
      </c>
      <c r="G137" s="43"/>
      <c r="H137" s="43"/>
      <c r="I137" s="33" t="s">
        <v>34</v>
      </c>
      <c r="J137" s="37" t="str">
        <f>E28</f>
        <v>Kovács</v>
      </c>
      <c r="K137" s="43"/>
      <c r="L137" s="72"/>
      <c r="S137" s="41"/>
      <c r="T137" s="41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</row>
    <row r="138" s="2" customFormat="1" ht="10.32" customHeight="1">
      <c r="A138" s="41"/>
      <c r="B138" s="42"/>
      <c r="C138" s="43"/>
      <c r="D138" s="43"/>
      <c r="E138" s="43"/>
      <c r="F138" s="43"/>
      <c r="G138" s="43"/>
      <c r="H138" s="43"/>
      <c r="I138" s="43"/>
      <c r="J138" s="43"/>
      <c r="K138" s="43"/>
      <c r="L138" s="72"/>
      <c r="S138" s="41"/>
      <c r="T138" s="41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</row>
    <row r="139" s="11" customFormat="1" ht="29.28" customHeight="1">
      <c r="A139" s="237"/>
      <c r="B139" s="238"/>
      <c r="C139" s="239" t="s">
        <v>170</v>
      </c>
      <c r="D139" s="240" t="s">
        <v>65</v>
      </c>
      <c r="E139" s="240" t="s">
        <v>61</v>
      </c>
      <c r="F139" s="240" t="s">
        <v>62</v>
      </c>
      <c r="G139" s="240" t="s">
        <v>171</v>
      </c>
      <c r="H139" s="240" t="s">
        <v>172</v>
      </c>
      <c r="I139" s="240" t="s">
        <v>173</v>
      </c>
      <c r="J139" s="241" t="s">
        <v>145</v>
      </c>
      <c r="K139" s="242" t="s">
        <v>174</v>
      </c>
      <c r="L139" s="243"/>
      <c r="M139" s="109" t="s">
        <v>1</v>
      </c>
      <c r="N139" s="110" t="s">
        <v>44</v>
      </c>
      <c r="O139" s="110" t="s">
        <v>175</v>
      </c>
      <c r="P139" s="110" t="s">
        <v>176</v>
      </c>
      <c r="Q139" s="110" t="s">
        <v>177</v>
      </c>
      <c r="R139" s="110" t="s">
        <v>178</v>
      </c>
      <c r="S139" s="110" t="s">
        <v>179</v>
      </c>
      <c r="T139" s="111" t="s">
        <v>180</v>
      </c>
      <c r="U139" s="237"/>
      <c r="V139" s="237"/>
      <c r="W139" s="237"/>
      <c r="X139" s="237"/>
      <c r="Y139" s="237"/>
      <c r="Z139" s="237"/>
      <c r="AA139" s="237"/>
      <c r="AB139" s="237"/>
      <c r="AC139" s="237"/>
      <c r="AD139" s="237"/>
      <c r="AE139" s="237"/>
    </row>
    <row r="140" s="2" customFormat="1" ht="22.8" customHeight="1">
      <c r="A140" s="41"/>
      <c r="B140" s="42"/>
      <c r="C140" s="116" t="s">
        <v>142</v>
      </c>
      <c r="D140" s="43"/>
      <c r="E140" s="43"/>
      <c r="F140" s="43"/>
      <c r="G140" s="43"/>
      <c r="H140" s="43"/>
      <c r="I140" s="43"/>
      <c r="J140" s="244">
        <f>BK140</f>
        <v>0</v>
      </c>
      <c r="K140" s="43"/>
      <c r="L140" s="44"/>
      <c r="M140" s="112"/>
      <c r="N140" s="245"/>
      <c r="O140" s="113"/>
      <c r="P140" s="246">
        <f>P141+P147+P150</f>
        <v>0</v>
      </c>
      <c r="Q140" s="113"/>
      <c r="R140" s="246">
        <f>R141+R147+R150</f>
        <v>0.64370499999999997</v>
      </c>
      <c r="S140" s="113"/>
      <c r="T140" s="247">
        <f>T141+T147+T150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18" t="s">
        <v>79</v>
      </c>
      <c r="AU140" s="18" t="s">
        <v>147</v>
      </c>
      <c r="BK140" s="248">
        <f>BK141+BK147+BK150</f>
        <v>0</v>
      </c>
    </row>
    <row r="141" s="12" customFormat="1" ht="25.92" customHeight="1">
      <c r="A141" s="12"/>
      <c r="B141" s="249"/>
      <c r="C141" s="250"/>
      <c r="D141" s="251" t="s">
        <v>79</v>
      </c>
      <c r="E141" s="252" t="s">
        <v>181</v>
      </c>
      <c r="F141" s="252" t="s">
        <v>182</v>
      </c>
      <c r="G141" s="250"/>
      <c r="H141" s="250"/>
      <c r="I141" s="253"/>
      <c r="J141" s="228">
        <f>BK141</f>
        <v>0</v>
      </c>
      <c r="K141" s="250"/>
      <c r="L141" s="254"/>
      <c r="M141" s="255"/>
      <c r="N141" s="256"/>
      <c r="O141" s="256"/>
      <c r="P141" s="257">
        <f>P142+P145</f>
        <v>0</v>
      </c>
      <c r="Q141" s="256"/>
      <c r="R141" s="257">
        <f>R142+R145</f>
        <v>0.63620500000000002</v>
      </c>
      <c r="S141" s="256"/>
      <c r="T141" s="258">
        <f>T142+T145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59" t="s">
        <v>87</v>
      </c>
      <c r="AT141" s="260" t="s">
        <v>79</v>
      </c>
      <c r="AU141" s="260" t="s">
        <v>80</v>
      </c>
      <c r="AY141" s="259" t="s">
        <v>183</v>
      </c>
      <c r="BK141" s="261">
        <f>BK142+BK145</f>
        <v>0</v>
      </c>
    </row>
    <row r="142" s="12" customFormat="1" ht="22.8" customHeight="1">
      <c r="A142" s="12"/>
      <c r="B142" s="249"/>
      <c r="C142" s="250"/>
      <c r="D142" s="251" t="s">
        <v>79</v>
      </c>
      <c r="E142" s="262" t="s">
        <v>184</v>
      </c>
      <c r="F142" s="262" t="s">
        <v>185</v>
      </c>
      <c r="G142" s="250"/>
      <c r="H142" s="250"/>
      <c r="I142" s="253"/>
      <c r="J142" s="263">
        <f>BK142</f>
        <v>0</v>
      </c>
      <c r="K142" s="250"/>
      <c r="L142" s="254"/>
      <c r="M142" s="255"/>
      <c r="N142" s="256"/>
      <c r="O142" s="256"/>
      <c r="P142" s="257">
        <f>SUM(P143:P144)</f>
        <v>0</v>
      </c>
      <c r="Q142" s="256"/>
      <c r="R142" s="257">
        <f>SUM(R143:R144)</f>
        <v>0.63620500000000002</v>
      </c>
      <c r="S142" s="256"/>
      <c r="T142" s="258">
        <f>SUM(T143:T144)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59" t="s">
        <v>87</v>
      </c>
      <c r="AT142" s="260" t="s">
        <v>79</v>
      </c>
      <c r="AU142" s="260" t="s">
        <v>87</v>
      </c>
      <c r="AY142" s="259" t="s">
        <v>183</v>
      </c>
      <c r="BK142" s="261">
        <f>SUM(BK143:BK144)</f>
        <v>0</v>
      </c>
    </row>
    <row r="143" s="2" customFormat="1" ht="24.15" customHeight="1">
      <c r="A143" s="41"/>
      <c r="B143" s="42"/>
      <c r="C143" s="264" t="s">
        <v>87</v>
      </c>
      <c r="D143" s="264" t="s">
        <v>186</v>
      </c>
      <c r="E143" s="265" t="s">
        <v>724</v>
      </c>
      <c r="F143" s="266" t="s">
        <v>725</v>
      </c>
      <c r="G143" s="267" t="s">
        <v>189</v>
      </c>
      <c r="H143" s="268">
        <v>320</v>
      </c>
      <c r="I143" s="269"/>
      <c r="J143" s="270">
        <f>ROUND(I143*H143,2)</f>
        <v>0</v>
      </c>
      <c r="K143" s="271"/>
      <c r="L143" s="44"/>
      <c r="M143" s="272" t="s">
        <v>1</v>
      </c>
      <c r="N143" s="273" t="s">
        <v>46</v>
      </c>
      <c r="O143" s="100"/>
      <c r="P143" s="274">
        <f>O143*H143</f>
        <v>0</v>
      </c>
      <c r="Q143" s="274">
        <v>0.0019200000000000001</v>
      </c>
      <c r="R143" s="274">
        <f>Q143*H143</f>
        <v>0.61440000000000006</v>
      </c>
      <c r="S143" s="274">
        <v>0</v>
      </c>
      <c r="T143" s="275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76" t="s">
        <v>190</v>
      </c>
      <c r="AT143" s="276" t="s">
        <v>186</v>
      </c>
      <c r="AU143" s="276" t="s">
        <v>92</v>
      </c>
      <c r="AY143" s="18" t="s">
        <v>183</v>
      </c>
      <c r="BE143" s="161">
        <f>IF(N143="základná",J143,0)</f>
        <v>0</v>
      </c>
      <c r="BF143" s="161">
        <f>IF(N143="znížená",J143,0)</f>
        <v>0</v>
      </c>
      <c r="BG143" s="161">
        <f>IF(N143="zákl. prenesená",J143,0)</f>
        <v>0</v>
      </c>
      <c r="BH143" s="161">
        <f>IF(N143="zníž. prenesená",J143,0)</f>
        <v>0</v>
      </c>
      <c r="BI143" s="161">
        <f>IF(N143="nulová",J143,0)</f>
        <v>0</v>
      </c>
      <c r="BJ143" s="18" t="s">
        <v>92</v>
      </c>
      <c r="BK143" s="161">
        <f>ROUND(I143*H143,2)</f>
        <v>0</v>
      </c>
      <c r="BL143" s="18" t="s">
        <v>190</v>
      </c>
      <c r="BM143" s="276" t="s">
        <v>726</v>
      </c>
    </row>
    <row r="144" s="2" customFormat="1" ht="16.5" customHeight="1">
      <c r="A144" s="41"/>
      <c r="B144" s="42"/>
      <c r="C144" s="264" t="s">
        <v>92</v>
      </c>
      <c r="D144" s="264" t="s">
        <v>186</v>
      </c>
      <c r="E144" s="265" t="s">
        <v>727</v>
      </c>
      <c r="F144" s="266" t="s">
        <v>728</v>
      </c>
      <c r="G144" s="267" t="s">
        <v>189</v>
      </c>
      <c r="H144" s="268">
        <v>445</v>
      </c>
      <c r="I144" s="269"/>
      <c r="J144" s="270">
        <f>ROUND(I144*H144,2)</f>
        <v>0</v>
      </c>
      <c r="K144" s="271"/>
      <c r="L144" s="44"/>
      <c r="M144" s="272" t="s">
        <v>1</v>
      </c>
      <c r="N144" s="273" t="s">
        <v>46</v>
      </c>
      <c r="O144" s="100"/>
      <c r="P144" s="274">
        <f>O144*H144</f>
        <v>0</v>
      </c>
      <c r="Q144" s="274">
        <v>4.8999999999999998E-05</v>
      </c>
      <c r="R144" s="274">
        <f>Q144*H144</f>
        <v>0.021804999999999998</v>
      </c>
      <c r="S144" s="274">
        <v>0</v>
      </c>
      <c r="T144" s="27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76" t="s">
        <v>190</v>
      </c>
      <c r="AT144" s="276" t="s">
        <v>186</v>
      </c>
      <c r="AU144" s="276" t="s">
        <v>92</v>
      </c>
      <c r="AY144" s="18" t="s">
        <v>183</v>
      </c>
      <c r="BE144" s="161">
        <f>IF(N144="základná",J144,0)</f>
        <v>0</v>
      </c>
      <c r="BF144" s="161">
        <f>IF(N144="znížená",J144,0)</f>
        <v>0</v>
      </c>
      <c r="BG144" s="161">
        <f>IF(N144="zákl. prenesená",J144,0)</f>
        <v>0</v>
      </c>
      <c r="BH144" s="161">
        <f>IF(N144="zníž. prenesená",J144,0)</f>
        <v>0</v>
      </c>
      <c r="BI144" s="161">
        <f>IF(N144="nulová",J144,0)</f>
        <v>0</v>
      </c>
      <c r="BJ144" s="18" t="s">
        <v>92</v>
      </c>
      <c r="BK144" s="161">
        <f>ROUND(I144*H144,2)</f>
        <v>0</v>
      </c>
      <c r="BL144" s="18" t="s">
        <v>190</v>
      </c>
      <c r="BM144" s="276" t="s">
        <v>729</v>
      </c>
    </row>
    <row r="145" s="12" customFormat="1" ht="22.8" customHeight="1">
      <c r="A145" s="12"/>
      <c r="B145" s="249"/>
      <c r="C145" s="250"/>
      <c r="D145" s="251" t="s">
        <v>79</v>
      </c>
      <c r="E145" s="262" t="s">
        <v>337</v>
      </c>
      <c r="F145" s="262" t="s">
        <v>338</v>
      </c>
      <c r="G145" s="250"/>
      <c r="H145" s="250"/>
      <c r="I145" s="253"/>
      <c r="J145" s="263">
        <f>BK145</f>
        <v>0</v>
      </c>
      <c r="K145" s="250"/>
      <c r="L145" s="254"/>
      <c r="M145" s="255"/>
      <c r="N145" s="256"/>
      <c r="O145" s="256"/>
      <c r="P145" s="257">
        <f>P146</f>
        <v>0</v>
      </c>
      <c r="Q145" s="256"/>
      <c r="R145" s="257">
        <f>R146</f>
        <v>0</v>
      </c>
      <c r="S145" s="256"/>
      <c r="T145" s="258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59" t="s">
        <v>87</v>
      </c>
      <c r="AT145" s="260" t="s">
        <v>79</v>
      </c>
      <c r="AU145" s="260" t="s">
        <v>87</v>
      </c>
      <c r="AY145" s="259" t="s">
        <v>183</v>
      </c>
      <c r="BK145" s="261">
        <f>BK146</f>
        <v>0</v>
      </c>
    </row>
    <row r="146" s="2" customFormat="1" ht="24.15" customHeight="1">
      <c r="A146" s="41"/>
      <c r="B146" s="42"/>
      <c r="C146" s="264" t="s">
        <v>97</v>
      </c>
      <c r="D146" s="264" t="s">
        <v>186</v>
      </c>
      <c r="E146" s="265" t="s">
        <v>340</v>
      </c>
      <c r="F146" s="266" t="s">
        <v>341</v>
      </c>
      <c r="G146" s="267" t="s">
        <v>313</v>
      </c>
      <c r="H146" s="268">
        <v>0.63600000000000001</v>
      </c>
      <c r="I146" s="269"/>
      <c r="J146" s="270">
        <f>ROUND(I146*H146,2)</f>
        <v>0</v>
      </c>
      <c r="K146" s="271"/>
      <c r="L146" s="44"/>
      <c r="M146" s="272" t="s">
        <v>1</v>
      </c>
      <c r="N146" s="273" t="s">
        <v>46</v>
      </c>
      <c r="O146" s="100"/>
      <c r="P146" s="274">
        <f>O146*H146</f>
        <v>0</v>
      </c>
      <c r="Q146" s="274">
        <v>0</v>
      </c>
      <c r="R146" s="274">
        <f>Q146*H146</f>
        <v>0</v>
      </c>
      <c r="S146" s="274">
        <v>0</v>
      </c>
      <c r="T146" s="275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76" t="s">
        <v>190</v>
      </c>
      <c r="AT146" s="276" t="s">
        <v>186</v>
      </c>
      <c r="AU146" s="276" t="s">
        <v>92</v>
      </c>
      <c r="AY146" s="18" t="s">
        <v>183</v>
      </c>
      <c r="BE146" s="161">
        <f>IF(N146="základná",J146,0)</f>
        <v>0</v>
      </c>
      <c r="BF146" s="161">
        <f>IF(N146="znížená",J146,0)</f>
        <v>0</v>
      </c>
      <c r="BG146" s="161">
        <f>IF(N146="zákl. prenesená",J146,0)</f>
        <v>0</v>
      </c>
      <c r="BH146" s="161">
        <f>IF(N146="zníž. prenesená",J146,0)</f>
        <v>0</v>
      </c>
      <c r="BI146" s="161">
        <f>IF(N146="nulová",J146,0)</f>
        <v>0</v>
      </c>
      <c r="BJ146" s="18" t="s">
        <v>92</v>
      </c>
      <c r="BK146" s="161">
        <f>ROUND(I146*H146,2)</f>
        <v>0</v>
      </c>
      <c r="BL146" s="18" t="s">
        <v>190</v>
      </c>
      <c r="BM146" s="276" t="s">
        <v>730</v>
      </c>
    </row>
    <row r="147" s="12" customFormat="1" ht="25.92" customHeight="1">
      <c r="A147" s="12"/>
      <c r="B147" s="249"/>
      <c r="C147" s="250"/>
      <c r="D147" s="251" t="s">
        <v>79</v>
      </c>
      <c r="E147" s="252" t="s">
        <v>343</v>
      </c>
      <c r="F147" s="252" t="s">
        <v>344</v>
      </c>
      <c r="G147" s="250"/>
      <c r="H147" s="250"/>
      <c r="I147" s="253"/>
      <c r="J147" s="228">
        <f>BK147</f>
        <v>0</v>
      </c>
      <c r="K147" s="250"/>
      <c r="L147" s="254"/>
      <c r="M147" s="255"/>
      <c r="N147" s="256"/>
      <c r="O147" s="256"/>
      <c r="P147" s="257">
        <f>P148</f>
        <v>0</v>
      </c>
      <c r="Q147" s="256"/>
      <c r="R147" s="257">
        <f>R148</f>
        <v>0.0074999999999999997</v>
      </c>
      <c r="S147" s="256"/>
      <c r="T147" s="258">
        <f>T148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59" t="s">
        <v>92</v>
      </c>
      <c r="AT147" s="260" t="s">
        <v>79</v>
      </c>
      <c r="AU147" s="260" t="s">
        <v>80</v>
      </c>
      <c r="AY147" s="259" t="s">
        <v>183</v>
      </c>
      <c r="BK147" s="261">
        <f>BK148</f>
        <v>0</v>
      </c>
    </row>
    <row r="148" s="12" customFormat="1" ht="22.8" customHeight="1">
      <c r="A148" s="12"/>
      <c r="B148" s="249"/>
      <c r="C148" s="250"/>
      <c r="D148" s="251" t="s">
        <v>79</v>
      </c>
      <c r="E148" s="262" t="s">
        <v>631</v>
      </c>
      <c r="F148" s="262" t="s">
        <v>632</v>
      </c>
      <c r="G148" s="250"/>
      <c r="H148" s="250"/>
      <c r="I148" s="253"/>
      <c r="J148" s="263">
        <f>BK148</f>
        <v>0</v>
      </c>
      <c r="K148" s="250"/>
      <c r="L148" s="254"/>
      <c r="M148" s="255"/>
      <c r="N148" s="256"/>
      <c r="O148" s="256"/>
      <c r="P148" s="257">
        <f>P149</f>
        <v>0</v>
      </c>
      <c r="Q148" s="256"/>
      <c r="R148" s="257">
        <f>R149</f>
        <v>0.0074999999999999997</v>
      </c>
      <c r="S148" s="256"/>
      <c r="T148" s="258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59" t="s">
        <v>92</v>
      </c>
      <c r="AT148" s="260" t="s">
        <v>79</v>
      </c>
      <c r="AU148" s="260" t="s">
        <v>87</v>
      </c>
      <c r="AY148" s="259" t="s">
        <v>183</v>
      </c>
      <c r="BK148" s="261">
        <f>BK149</f>
        <v>0</v>
      </c>
    </row>
    <row r="149" s="2" customFormat="1" ht="16.5" customHeight="1">
      <c r="A149" s="41"/>
      <c r="B149" s="42"/>
      <c r="C149" s="264" t="s">
        <v>190</v>
      </c>
      <c r="D149" s="264" t="s">
        <v>186</v>
      </c>
      <c r="E149" s="265" t="s">
        <v>731</v>
      </c>
      <c r="F149" s="266" t="s">
        <v>732</v>
      </c>
      <c r="G149" s="267" t="s">
        <v>733</v>
      </c>
      <c r="H149" s="268">
        <v>1</v>
      </c>
      <c r="I149" s="269"/>
      <c r="J149" s="270">
        <f>ROUND(I149*H149,2)</f>
        <v>0</v>
      </c>
      <c r="K149" s="271"/>
      <c r="L149" s="44"/>
      <c r="M149" s="272" t="s">
        <v>1</v>
      </c>
      <c r="N149" s="273" t="s">
        <v>46</v>
      </c>
      <c r="O149" s="100"/>
      <c r="P149" s="274">
        <f>O149*H149</f>
        <v>0</v>
      </c>
      <c r="Q149" s="274">
        <v>0.0074999999999999997</v>
      </c>
      <c r="R149" s="274">
        <f>Q149*H149</f>
        <v>0.0074999999999999997</v>
      </c>
      <c r="S149" s="274">
        <v>0</v>
      </c>
      <c r="T149" s="27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76" t="s">
        <v>273</v>
      </c>
      <c r="AT149" s="276" t="s">
        <v>186</v>
      </c>
      <c r="AU149" s="276" t="s">
        <v>92</v>
      </c>
      <c r="AY149" s="18" t="s">
        <v>183</v>
      </c>
      <c r="BE149" s="161">
        <f>IF(N149="základná",J149,0)</f>
        <v>0</v>
      </c>
      <c r="BF149" s="161">
        <f>IF(N149="znížená",J149,0)</f>
        <v>0</v>
      </c>
      <c r="BG149" s="161">
        <f>IF(N149="zákl. prenesená",J149,0)</f>
        <v>0</v>
      </c>
      <c r="BH149" s="161">
        <f>IF(N149="zníž. prenesená",J149,0)</f>
        <v>0</v>
      </c>
      <c r="BI149" s="161">
        <f>IF(N149="nulová",J149,0)</f>
        <v>0</v>
      </c>
      <c r="BJ149" s="18" t="s">
        <v>92</v>
      </c>
      <c r="BK149" s="161">
        <f>ROUND(I149*H149,2)</f>
        <v>0</v>
      </c>
      <c r="BL149" s="18" t="s">
        <v>273</v>
      </c>
      <c r="BM149" s="276" t="s">
        <v>734</v>
      </c>
    </row>
    <row r="150" s="2" customFormat="1" ht="49.92" customHeight="1">
      <c r="A150" s="41"/>
      <c r="B150" s="42"/>
      <c r="C150" s="43"/>
      <c r="D150" s="43"/>
      <c r="E150" s="252" t="s">
        <v>433</v>
      </c>
      <c r="F150" s="252" t="s">
        <v>434</v>
      </c>
      <c r="G150" s="43"/>
      <c r="H150" s="43"/>
      <c r="I150" s="43"/>
      <c r="J150" s="228">
        <f>BK150</f>
        <v>0</v>
      </c>
      <c r="K150" s="43"/>
      <c r="L150" s="44"/>
      <c r="M150" s="279"/>
      <c r="N150" s="280"/>
      <c r="O150" s="100"/>
      <c r="P150" s="100"/>
      <c r="Q150" s="100"/>
      <c r="R150" s="100"/>
      <c r="S150" s="100"/>
      <c r="T150" s="101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18" t="s">
        <v>79</v>
      </c>
      <c r="AU150" s="18" t="s">
        <v>80</v>
      </c>
      <c r="AY150" s="18" t="s">
        <v>435</v>
      </c>
      <c r="BK150" s="161">
        <f>SUM(BK151:BK160)</f>
        <v>0</v>
      </c>
    </row>
    <row r="151" s="2" customFormat="1" ht="16.32" customHeight="1">
      <c r="A151" s="41"/>
      <c r="B151" s="42"/>
      <c r="C151" s="304" t="s">
        <v>1</v>
      </c>
      <c r="D151" s="304" t="s">
        <v>186</v>
      </c>
      <c r="E151" s="305" t="s">
        <v>1</v>
      </c>
      <c r="F151" s="306" t="s">
        <v>1</v>
      </c>
      <c r="G151" s="307" t="s">
        <v>1</v>
      </c>
      <c r="H151" s="308"/>
      <c r="I151" s="309"/>
      <c r="J151" s="310">
        <f>BK151</f>
        <v>0</v>
      </c>
      <c r="K151" s="271"/>
      <c r="L151" s="44"/>
      <c r="M151" s="311" t="s">
        <v>1</v>
      </c>
      <c r="N151" s="312" t="s">
        <v>46</v>
      </c>
      <c r="O151" s="100"/>
      <c r="P151" s="100"/>
      <c r="Q151" s="100"/>
      <c r="R151" s="100"/>
      <c r="S151" s="100"/>
      <c r="T151" s="101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18" t="s">
        <v>435</v>
      </c>
      <c r="AU151" s="18" t="s">
        <v>87</v>
      </c>
      <c r="AY151" s="18" t="s">
        <v>435</v>
      </c>
      <c r="BE151" s="161">
        <f>IF(N151="základná",J151,0)</f>
        <v>0</v>
      </c>
      <c r="BF151" s="161">
        <f>IF(N151="znížená",J151,0)</f>
        <v>0</v>
      </c>
      <c r="BG151" s="161">
        <f>IF(N151="zákl. prenesená",J151,0)</f>
        <v>0</v>
      </c>
      <c r="BH151" s="161">
        <f>IF(N151="zníž. prenesená",J151,0)</f>
        <v>0</v>
      </c>
      <c r="BI151" s="161">
        <f>IF(N151="nulová",J151,0)</f>
        <v>0</v>
      </c>
      <c r="BJ151" s="18" t="s">
        <v>92</v>
      </c>
      <c r="BK151" s="161">
        <f>I151*H151</f>
        <v>0</v>
      </c>
    </row>
    <row r="152" s="2" customFormat="1" ht="16.32" customHeight="1">
      <c r="A152" s="41"/>
      <c r="B152" s="42"/>
      <c r="C152" s="304" t="s">
        <v>1</v>
      </c>
      <c r="D152" s="304" t="s">
        <v>186</v>
      </c>
      <c r="E152" s="305" t="s">
        <v>1</v>
      </c>
      <c r="F152" s="306" t="s">
        <v>1</v>
      </c>
      <c r="G152" s="307" t="s">
        <v>1</v>
      </c>
      <c r="H152" s="308"/>
      <c r="I152" s="309"/>
      <c r="J152" s="310">
        <f>BK152</f>
        <v>0</v>
      </c>
      <c r="K152" s="271"/>
      <c r="L152" s="44"/>
      <c r="M152" s="311" t="s">
        <v>1</v>
      </c>
      <c r="N152" s="312" t="s">
        <v>46</v>
      </c>
      <c r="O152" s="100"/>
      <c r="P152" s="100"/>
      <c r="Q152" s="100"/>
      <c r="R152" s="100"/>
      <c r="S152" s="100"/>
      <c r="T152" s="101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18" t="s">
        <v>435</v>
      </c>
      <c r="AU152" s="18" t="s">
        <v>87</v>
      </c>
      <c r="AY152" s="18" t="s">
        <v>435</v>
      </c>
      <c r="BE152" s="161">
        <f>IF(N152="základná",J152,0)</f>
        <v>0</v>
      </c>
      <c r="BF152" s="161">
        <f>IF(N152="znížená",J152,0)</f>
        <v>0</v>
      </c>
      <c r="BG152" s="161">
        <f>IF(N152="zákl. prenesená",J152,0)</f>
        <v>0</v>
      </c>
      <c r="BH152" s="161">
        <f>IF(N152="zníž. prenesená",J152,0)</f>
        <v>0</v>
      </c>
      <c r="BI152" s="161">
        <f>IF(N152="nulová",J152,0)</f>
        <v>0</v>
      </c>
      <c r="BJ152" s="18" t="s">
        <v>92</v>
      </c>
      <c r="BK152" s="161">
        <f>I152*H152</f>
        <v>0</v>
      </c>
    </row>
    <row r="153" s="2" customFormat="1" ht="16.32" customHeight="1">
      <c r="A153" s="41"/>
      <c r="B153" s="42"/>
      <c r="C153" s="304" t="s">
        <v>1</v>
      </c>
      <c r="D153" s="304" t="s">
        <v>186</v>
      </c>
      <c r="E153" s="305" t="s">
        <v>1</v>
      </c>
      <c r="F153" s="306" t="s">
        <v>1</v>
      </c>
      <c r="G153" s="307" t="s">
        <v>1</v>
      </c>
      <c r="H153" s="308"/>
      <c r="I153" s="309"/>
      <c r="J153" s="310">
        <f>BK153</f>
        <v>0</v>
      </c>
      <c r="K153" s="271"/>
      <c r="L153" s="44"/>
      <c r="M153" s="311" t="s">
        <v>1</v>
      </c>
      <c r="N153" s="312" t="s">
        <v>46</v>
      </c>
      <c r="O153" s="100"/>
      <c r="P153" s="100"/>
      <c r="Q153" s="100"/>
      <c r="R153" s="100"/>
      <c r="S153" s="100"/>
      <c r="T153" s="101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18" t="s">
        <v>435</v>
      </c>
      <c r="AU153" s="18" t="s">
        <v>87</v>
      </c>
      <c r="AY153" s="18" t="s">
        <v>435</v>
      </c>
      <c r="BE153" s="161">
        <f>IF(N153="základná",J153,0)</f>
        <v>0</v>
      </c>
      <c r="BF153" s="161">
        <f>IF(N153="znížená",J153,0)</f>
        <v>0</v>
      </c>
      <c r="BG153" s="161">
        <f>IF(N153="zákl. prenesená",J153,0)</f>
        <v>0</v>
      </c>
      <c r="BH153" s="161">
        <f>IF(N153="zníž. prenesená",J153,0)</f>
        <v>0</v>
      </c>
      <c r="BI153" s="161">
        <f>IF(N153="nulová",J153,0)</f>
        <v>0</v>
      </c>
      <c r="BJ153" s="18" t="s">
        <v>92</v>
      </c>
      <c r="BK153" s="161">
        <f>I153*H153</f>
        <v>0</v>
      </c>
    </row>
    <row r="154" s="2" customFormat="1" ht="16.32" customHeight="1">
      <c r="A154" s="41"/>
      <c r="B154" s="42"/>
      <c r="C154" s="304" t="s">
        <v>1</v>
      </c>
      <c r="D154" s="304" t="s">
        <v>186</v>
      </c>
      <c r="E154" s="305" t="s">
        <v>1</v>
      </c>
      <c r="F154" s="306" t="s">
        <v>1</v>
      </c>
      <c r="G154" s="307" t="s">
        <v>1</v>
      </c>
      <c r="H154" s="308"/>
      <c r="I154" s="309"/>
      <c r="J154" s="310">
        <f>BK154</f>
        <v>0</v>
      </c>
      <c r="K154" s="271"/>
      <c r="L154" s="44"/>
      <c r="M154" s="311" t="s">
        <v>1</v>
      </c>
      <c r="N154" s="312" t="s">
        <v>46</v>
      </c>
      <c r="O154" s="100"/>
      <c r="P154" s="100"/>
      <c r="Q154" s="100"/>
      <c r="R154" s="100"/>
      <c r="S154" s="100"/>
      <c r="T154" s="101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18" t="s">
        <v>435</v>
      </c>
      <c r="AU154" s="18" t="s">
        <v>87</v>
      </c>
      <c r="AY154" s="18" t="s">
        <v>435</v>
      </c>
      <c r="BE154" s="161">
        <f>IF(N154="základná",J154,0)</f>
        <v>0</v>
      </c>
      <c r="BF154" s="161">
        <f>IF(N154="znížená",J154,0)</f>
        <v>0</v>
      </c>
      <c r="BG154" s="161">
        <f>IF(N154="zákl. prenesená",J154,0)</f>
        <v>0</v>
      </c>
      <c r="BH154" s="161">
        <f>IF(N154="zníž. prenesená",J154,0)</f>
        <v>0</v>
      </c>
      <c r="BI154" s="161">
        <f>IF(N154="nulová",J154,0)</f>
        <v>0</v>
      </c>
      <c r="BJ154" s="18" t="s">
        <v>92</v>
      </c>
      <c r="BK154" s="161">
        <f>I154*H154</f>
        <v>0</v>
      </c>
    </row>
    <row r="155" s="2" customFormat="1" ht="16.32" customHeight="1">
      <c r="A155" s="41"/>
      <c r="B155" s="42"/>
      <c r="C155" s="304" t="s">
        <v>1</v>
      </c>
      <c r="D155" s="304" t="s">
        <v>186</v>
      </c>
      <c r="E155" s="305" t="s">
        <v>1</v>
      </c>
      <c r="F155" s="306" t="s">
        <v>1</v>
      </c>
      <c r="G155" s="307" t="s">
        <v>1</v>
      </c>
      <c r="H155" s="308"/>
      <c r="I155" s="309"/>
      <c r="J155" s="310">
        <f>BK155</f>
        <v>0</v>
      </c>
      <c r="K155" s="271"/>
      <c r="L155" s="44"/>
      <c r="M155" s="311" t="s">
        <v>1</v>
      </c>
      <c r="N155" s="312" t="s">
        <v>46</v>
      </c>
      <c r="O155" s="100"/>
      <c r="P155" s="100"/>
      <c r="Q155" s="100"/>
      <c r="R155" s="100"/>
      <c r="S155" s="100"/>
      <c r="T155" s="101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18" t="s">
        <v>435</v>
      </c>
      <c r="AU155" s="18" t="s">
        <v>87</v>
      </c>
      <c r="AY155" s="18" t="s">
        <v>435</v>
      </c>
      <c r="BE155" s="161">
        <f>IF(N155="základná",J155,0)</f>
        <v>0</v>
      </c>
      <c r="BF155" s="161">
        <f>IF(N155="znížená",J155,0)</f>
        <v>0</v>
      </c>
      <c r="BG155" s="161">
        <f>IF(N155="zákl. prenesená",J155,0)</f>
        <v>0</v>
      </c>
      <c r="BH155" s="161">
        <f>IF(N155="zníž. prenesená",J155,0)</f>
        <v>0</v>
      </c>
      <c r="BI155" s="161">
        <f>IF(N155="nulová",J155,0)</f>
        <v>0</v>
      </c>
      <c r="BJ155" s="18" t="s">
        <v>92</v>
      </c>
      <c r="BK155" s="161">
        <f>I155*H155</f>
        <v>0</v>
      </c>
    </row>
    <row r="156" s="2" customFormat="1" ht="16.32" customHeight="1">
      <c r="A156" s="41"/>
      <c r="B156" s="42"/>
      <c r="C156" s="304" t="s">
        <v>1</v>
      </c>
      <c r="D156" s="304" t="s">
        <v>186</v>
      </c>
      <c r="E156" s="305" t="s">
        <v>1</v>
      </c>
      <c r="F156" s="306" t="s">
        <v>1</v>
      </c>
      <c r="G156" s="307" t="s">
        <v>1</v>
      </c>
      <c r="H156" s="308"/>
      <c r="I156" s="309"/>
      <c r="J156" s="310">
        <f>BK156</f>
        <v>0</v>
      </c>
      <c r="K156" s="271"/>
      <c r="L156" s="44"/>
      <c r="M156" s="311" t="s">
        <v>1</v>
      </c>
      <c r="N156" s="312" t="s">
        <v>46</v>
      </c>
      <c r="O156" s="100"/>
      <c r="P156" s="100"/>
      <c r="Q156" s="100"/>
      <c r="R156" s="100"/>
      <c r="S156" s="100"/>
      <c r="T156" s="101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18" t="s">
        <v>435</v>
      </c>
      <c r="AU156" s="18" t="s">
        <v>87</v>
      </c>
      <c r="AY156" s="18" t="s">
        <v>435</v>
      </c>
      <c r="BE156" s="161">
        <f>IF(N156="základná",J156,0)</f>
        <v>0</v>
      </c>
      <c r="BF156" s="161">
        <f>IF(N156="znížená",J156,0)</f>
        <v>0</v>
      </c>
      <c r="BG156" s="161">
        <f>IF(N156="zákl. prenesená",J156,0)</f>
        <v>0</v>
      </c>
      <c r="BH156" s="161">
        <f>IF(N156="zníž. prenesená",J156,0)</f>
        <v>0</v>
      </c>
      <c r="BI156" s="161">
        <f>IF(N156="nulová",J156,0)</f>
        <v>0</v>
      </c>
      <c r="BJ156" s="18" t="s">
        <v>92</v>
      </c>
      <c r="BK156" s="161">
        <f>I156*H156</f>
        <v>0</v>
      </c>
    </row>
    <row r="157" s="2" customFormat="1" ht="16.32" customHeight="1">
      <c r="A157" s="41"/>
      <c r="B157" s="42"/>
      <c r="C157" s="304" t="s">
        <v>1</v>
      </c>
      <c r="D157" s="304" t="s">
        <v>186</v>
      </c>
      <c r="E157" s="305" t="s">
        <v>1</v>
      </c>
      <c r="F157" s="306" t="s">
        <v>1</v>
      </c>
      <c r="G157" s="307" t="s">
        <v>1</v>
      </c>
      <c r="H157" s="308"/>
      <c r="I157" s="309"/>
      <c r="J157" s="310">
        <f>BK157</f>
        <v>0</v>
      </c>
      <c r="K157" s="271"/>
      <c r="L157" s="44"/>
      <c r="M157" s="311" t="s">
        <v>1</v>
      </c>
      <c r="N157" s="312" t="s">
        <v>46</v>
      </c>
      <c r="O157" s="100"/>
      <c r="P157" s="100"/>
      <c r="Q157" s="100"/>
      <c r="R157" s="100"/>
      <c r="S157" s="100"/>
      <c r="T157" s="101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18" t="s">
        <v>435</v>
      </c>
      <c r="AU157" s="18" t="s">
        <v>87</v>
      </c>
      <c r="AY157" s="18" t="s">
        <v>435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8" t="s">
        <v>92</v>
      </c>
      <c r="BK157" s="161">
        <f>I157*H157</f>
        <v>0</v>
      </c>
    </row>
    <row r="158" s="2" customFormat="1" ht="16.32" customHeight="1">
      <c r="A158" s="41"/>
      <c r="B158" s="42"/>
      <c r="C158" s="304" t="s">
        <v>1</v>
      </c>
      <c r="D158" s="304" t="s">
        <v>186</v>
      </c>
      <c r="E158" s="305" t="s">
        <v>1</v>
      </c>
      <c r="F158" s="306" t="s">
        <v>1</v>
      </c>
      <c r="G158" s="307" t="s">
        <v>1</v>
      </c>
      <c r="H158" s="308"/>
      <c r="I158" s="309"/>
      <c r="J158" s="310">
        <f>BK158</f>
        <v>0</v>
      </c>
      <c r="K158" s="271"/>
      <c r="L158" s="44"/>
      <c r="M158" s="311" t="s">
        <v>1</v>
      </c>
      <c r="N158" s="312" t="s">
        <v>46</v>
      </c>
      <c r="O158" s="100"/>
      <c r="P158" s="100"/>
      <c r="Q158" s="100"/>
      <c r="R158" s="100"/>
      <c r="S158" s="100"/>
      <c r="T158" s="101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18" t="s">
        <v>435</v>
      </c>
      <c r="AU158" s="18" t="s">
        <v>87</v>
      </c>
      <c r="AY158" s="18" t="s">
        <v>435</v>
      </c>
      <c r="BE158" s="161">
        <f>IF(N158="základná",J158,0)</f>
        <v>0</v>
      </c>
      <c r="BF158" s="161">
        <f>IF(N158="znížená",J158,0)</f>
        <v>0</v>
      </c>
      <c r="BG158" s="161">
        <f>IF(N158="zákl. prenesená",J158,0)</f>
        <v>0</v>
      </c>
      <c r="BH158" s="161">
        <f>IF(N158="zníž. prenesená",J158,0)</f>
        <v>0</v>
      </c>
      <c r="BI158" s="161">
        <f>IF(N158="nulová",J158,0)</f>
        <v>0</v>
      </c>
      <c r="BJ158" s="18" t="s">
        <v>92</v>
      </c>
      <c r="BK158" s="161">
        <f>I158*H158</f>
        <v>0</v>
      </c>
    </row>
    <row r="159" s="2" customFormat="1" ht="16.32" customHeight="1">
      <c r="A159" s="41"/>
      <c r="B159" s="42"/>
      <c r="C159" s="304" t="s">
        <v>1</v>
      </c>
      <c r="D159" s="304" t="s">
        <v>186</v>
      </c>
      <c r="E159" s="305" t="s">
        <v>1</v>
      </c>
      <c r="F159" s="306" t="s">
        <v>1</v>
      </c>
      <c r="G159" s="307" t="s">
        <v>1</v>
      </c>
      <c r="H159" s="308"/>
      <c r="I159" s="309"/>
      <c r="J159" s="310">
        <f>BK159</f>
        <v>0</v>
      </c>
      <c r="K159" s="271"/>
      <c r="L159" s="44"/>
      <c r="M159" s="311" t="s">
        <v>1</v>
      </c>
      <c r="N159" s="312" t="s">
        <v>46</v>
      </c>
      <c r="O159" s="100"/>
      <c r="P159" s="100"/>
      <c r="Q159" s="100"/>
      <c r="R159" s="100"/>
      <c r="S159" s="100"/>
      <c r="T159" s="101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18" t="s">
        <v>435</v>
      </c>
      <c r="AU159" s="18" t="s">
        <v>87</v>
      </c>
      <c r="AY159" s="18" t="s">
        <v>435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8" t="s">
        <v>92</v>
      </c>
      <c r="BK159" s="161">
        <f>I159*H159</f>
        <v>0</v>
      </c>
    </row>
    <row r="160" s="2" customFormat="1" ht="16.32" customHeight="1">
      <c r="A160" s="41"/>
      <c r="B160" s="42"/>
      <c r="C160" s="304" t="s">
        <v>1</v>
      </c>
      <c r="D160" s="304" t="s">
        <v>186</v>
      </c>
      <c r="E160" s="305" t="s">
        <v>1</v>
      </c>
      <c r="F160" s="306" t="s">
        <v>1</v>
      </c>
      <c r="G160" s="307" t="s">
        <v>1</v>
      </c>
      <c r="H160" s="308"/>
      <c r="I160" s="309"/>
      <c r="J160" s="310">
        <f>BK160</f>
        <v>0</v>
      </c>
      <c r="K160" s="271"/>
      <c r="L160" s="44"/>
      <c r="M160" s="311" t="s">
        <v>1</v>
      </c>
      <c r="N160" s="312" t="s">
        <v>46</v>
      </c>
      <c r="O160" s="313"/>
      <c r="P160" s="313"/>
      <c r="Q160" s="313"/>
      <c r="R160" s="313"/>
      <c r="S160" s="313"/>
      <c r="T160" s="314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18" t="s">
        <v>435</v>
      </c>
      <c r="AU160" s="18" t="s">
        <v>87</v>
      </c>
      <c r="AY160" s="18" t="s">
        <v>435</v>
      </c>
      <c r="BE160" s="161">
        <f>IF(N160="základná",J160,0)</f>
        <v>0</v>
      </c>
      <c r="BF160" s="161">
        <f>IF(N160="znížená",J160,0)</f>
        <v>0</v>
      </c>
      <c r="BG160" s="161">
        <f>IF(N160="zákl. prenesená",J160,0)</f>
        <v>0</v>
      </c>
      <c r="BH160" s="161">
        <f>IF(N160="zníž. prenesená",J160,0)</f>
        <v>0</v>
      </c>
      <c r="BI160" s="161">
        <f>IF(N160="nulová",J160,0)</f>
        <v>0</v>
      </c>
      <c r="BJ160" s="18" t="s">
        <v>92</v>
      </c>
      <c r="BK160" s="161">
        <f>I160*H160</f>
        <v>0</v>
      </c>
    </row>
    <row r="161" s="2" customFormat="1" ht="6.96" customHeight="1">
      <c r="A161" s="41"/>
      <c r="B161" s="75"/>
      <c r="C161" s="76"/>
      <c r="D161" s="76"/>
      <c r="E161" s="76"/>
      <c r="F161" s="76"/>
      <c r="G161" s="76"/>
      <c r="H161" s="76"/>
      <c r="I161" s="76"/>
      <c r="J161" s="76"/>
      <c r="K161" s="76"/>
      <c r="L161" s="44"/>
      <c r="M161" s="41"/>
      <c r="O161" s="41"/>
      <c r="P161" s="41"/>
      <c r="Q161" s="41"/>
      <c r="R161" s="41"/>
      <c r="S161" s="41"/>
      <c r="T161" s="41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</row>
  </sheetData>
  <sheetProtection sheet="1" autoFilter="0" formatColumns="0" formatRows="0" objects="1" scenarios="1" spinCount="100000" saltValue="QtxnKwl3VQj8Oy3BF75Qwwm8mYfKjAbS+yv6j6GnqqxGIc//jX8zhy+BXhljqoNdzvTzJfHhKhCOdk5TwWiLAw==" hashValue="+o9vadW0PR9BibejYbl516+7UGgxfiqBsaxZ8FGHPcG/4MtWdTWLPRVbMt3UI52bHyIks9SafNDkxg5tiwm7eA==" algorithmName="SHA-512" password="C6F9"/>
  <autoFilter ref="C139:K160"/>
  <mergeCells count="20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D110:F110"/>
    <mergeCell ref="D111:F111"/>
    <mergeCell ref="D112:F112"/>
    <mergeCell ref="D113:F113"/>
    <mergeCell ref="D114:F114"/>
    <mergeCell ref="E126:H126"/>
    <mergeCell ref="E130:H130"/>
    <mergeCell ref="E128:H128"/>
    <mergeCell ref="E132:H132"/>
    <mergeCell ref="L2:V2"/>
  </mergeCells>
  <dataValidations count="2">
    <dataValidation type="list" allowBlank="1" showInputMessage="1" showErrorMessage="1" error="Povolené sú hodnoty K, M." sqref="D151:D161">
      <formula1>"K, M"</formula1>
    </dataValidation>
    <dataValidation type="list" allowBlank="1" showInputMessage="1" showErrorMessage="1" error="Povolené sú hodnoty základná, znížená, nulová." sqref="N151:N161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113</v>
      </c>
    </row>
    <row r="3" s="1" customFormat="1" ht="6.96" customHeight="1">
      <c r="B3" s="168"/>
      <c r="C3" s="169"/>
      <c r="D3" s="169"/>
      <c r="E3" s="169"/>
      <c r="F3" s="169"/>
      <c r="G3" s="169"/>
      <c r="H3" s="169"/>
      <c r="I3" s="169"/>
      <c r="J3" s="169"/>
      <c r="K3" s="169"/>
      <c r="L3" s="21"/>
      <c r="AT3" s="18" t="s">
        <v>80</v>
      </c>
    </row>
    <row r="4" s="1" customFormat="1" ht="24.96" customHeight="1">
      <c r="B4" s="21"/>
      <c r="D4" s="170" t="s">
        <v>135</v>
      </c>
      <c r="L4" s="21"/>
      <c r="M4" s="171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72" t="s">
        <v>15</v>
      </c>
      <c r="L6" s="21"/>
    </row>
    <row r="7" s="1" customFormat="1" ht="16.5" customHeight="1">
      <c r="B7" s="21"/>
      <c r="E7" s="173" t="str">
        <f>'Rekapitulácia stavby'!K6</f>
        <v>NÚRCH - modernizácia vybraných rehabilitačných priestorov</v>
      </c>
      <c r="F7" s="172"/>
      <c r="G7" s="172"/>
      <c r="H7" s="172"/>
      <c r="L7" s="21"/>
    </row>
    <row r="8" s="1" customFormat="1" ht="12" customHeight="1">
      <c r="B8" s="21"/>
      <c r="D8" s="172" t="s">
        <v>136</v>
      </c>
      <c r="L8" s="21"/>
    </row>
    <row r="9" s="2" customFormat="1" ht="16.5" customHeight="1">
      <c r="A9" s="41"/>
      <c r="B9" s="44"/>
      <c r="C9" s="41"/>
      <c r="D9" s="41"/>
      <c r="E9" s="173" t="s">
        <v>137</v>
      </c>
      <c r="F9" s="41"/>
      <c r="G9" s="41"/>
      <c r="H9" s="41"/>
      <c r="I9" s="41"/>
      <c r="J9" s="41"/>
      <c r="K9" s="41"/>
      <c r="L9" s="72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4"/>
      <c r="C10" s="41"/>
      <c r="D10" s="172" t="s">
        <v>138</v>
      </c>
      <c r="E10" s="41"/>
      <c r="F10" s="41"/>
      <c r="G10" s="41"/>
      <c r="H10" s="41"/>
      <c r="I10" s="41"/>
      <c r="J10" s="41"/>
      <c r="K10" s="41"/>
      <c r="L10" s="72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4"/>
      <c r="C11" s="41"/>
      <c r="D11" s="41"/>
      <c r="E11" s="175" t="s">
        <v>735</v>
      </c>
      <c r="F11" s="41"/>
      <c r="G11" s="41"/>
      <c r="H11" s="41"/>
      <c r="I11" s="41"/>
      <c r="J11" s="41"/>
      <c r="K11" s="41"/>
      <c r="L11" s="72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4"/>
      <c r="C12" s="41"/>
      <c r="D12" s="41"/>
      <c r="E12" s="41"/>
      <c r="F12" s="41"/>
      <c r="G12" s="41"/>
      <c r="H12" s="41"/>
      <c r="I12" s="41"/>
      <c r="J12" s="41"/>
      <c r="K12" s="41"/>
      <c r="L12" s="72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4"/>
      <c r="C13" s="41"/>
      <c r="D13" s="172" t="s">
        <v>17</v>
      </c>
      <c r="E13" s="41"/>
      <c r="F13" s="150" t="s">
        <v>1</v>
      </c>
      <c r="G13" s="41"/>
      <c r="H13" s="41"/>
      <c r="I13" s="172" t="s">
        <v>18</v>
      </c>
      <c r="J13" s="150" t="s">
        <v>1</v>
      </c>
      <c r="K13" s="41"/>
      <c r="L13" s="72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4"/>
      <c r="C14" s="41"/>
      <c r="D14" s="172" t="s">
        <v>19</v>
      </c>
      <c r="E14" s="41"/>
      <c r="F14" s="150" t="s">
        <v>20</v>
      </c>
      <c r="G14" s="41"/>
      <c r="H14" s="41"/>
      <c r="I14" s="172" t="s">
        <v>21</v>
      </c>
      <c r="J14" s="176" t="str">
        <f>'Rekapitulácia stavby'!AN8</f>
        <v>21. 12. 2022</v>
      </c>
      <c r="K14" s="41"/>
      <c r="L14" s="72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4"/>
      <c r="C15" s="41"/>
      <c r="D15" s="41"/>
      <c r="E15" s="41"/>
      <c r="F15" s="41"/>
      <c r="G15" s="41"/>
      <c r="H15" s="41"/>
      <c r="I15" s="41"/>
      <c r="J15" s="41"/>
      <c r="K15" s="41"/>
      <c r="L15" s="72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4"/>
      <c r="C16" s="41"/>
      <c r="D16" s="172" t="s">
        <v>23</v>
      </c>
      <c r="E16" s="41"/>
      <c r="F16" s="41"/>
      <c r="G16" s="41"/>
      <c r="H16" s="41"/>
      <c r="I16" s="172" t="s">
        <v>24</v>
      </c>
      <c r="J16" s="150" t="s">
        <v>1</v>
      </c>
      <c r="K16" s="41"/>
      <c r="L16" s="72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4"/>
      <c r="C17" s="41"/>
      <c r="D17" s="41"/>
      <c r="E17" s="150" t="s">
        <v>25</v>
      </c>
      <c r="F17" s="41"/>
      <c r="G17" s="41"/>
      <c r="H17" s="41"/>
      <c r="I17" s="172" t="s">
        <v>26</v>
      </c>
      <c r="J17" s="150" t="s">
        <v>1</v>
      </c>
      <c r="K17" s="41"/>
      <c r="L17" s="72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4"/>
      <c r="C18" s="41"/>
      <c r="D18" s="41"/>
      <c r="E18" s="41"/>
      <c r="F18" s="41"/>
      <c r="G18" s="41"/>
      <c r="H18" s="41"/>
      <c r="I18" s="41"/>
      <c r="J18" s="41"/>
      <c r="K18" s="41"/>
      <c r="L18" s="72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4"/>
      <c r="C19" s="41"/>
      <c r="D19" s="172" t="s">
        <v>27</v>
      </c>
      <c r="E19" s="41"/>
      <c r="F19" s="41"/>
      <c r="G19" s="41"/>
      <c r="H19" s="41"/>
      <c r="I19" s="172" t="s">
        <v>24</v>
      </c>
      <c r="J19" s="34" t="str">
        <f>'Rekapitulácia stavby'!AN13</f>
        <v>Vyplň údaj</v>
      </c>
      <c r="K19" s="41"/>
      <c r="L19" s="72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4"/>
      <c r="C20" s="41"/>
      <c r="D20" s="41"/>
      <c r="E20" s="34" t="str">
        <f>'Rekapitulácia stavby'!E14</f>
        <v>Vyplň údaj</v>
      </c>
      <c r="F20" s="150"/>
      <c r="G20" s="150"/>
      <c r="H20" s="150"/>
      <c r="I20" s="172" t="s">
        <v>26</v>
      </c>
      <c r="J20" s="34" t="str">
        <f>'Rekapitulácia stavby'!AN14</f>
        <v>Vyplň údaj</v>
      </c>
      <c r="K20" s="41"/>
      <c r="L20" s="72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4"/>
      <c r="C21" s="41"/>
      <c r="D21" s="41"/>
      <c r="E21" s="41"/>
      <c r="F21" s="41"/>
      <c r="G21" s="41"/>
      <c r="H21" s="41"/>
      <c r="I21" s="41"/>
      <c r="J21" s="41"/>
      <c r="K21" s="41"/>
      <c r="L21" s="72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4"/>
      <c r="C22" s="41"/>
      <c r="D22" s="172" t="s">
        <v>29</v>
      </c>
      <c r="E22" s="41"/>
      <c r="F22" s="41"/>
      <c r="G22" s="41"/>
      <c r="H22" s="41"/>
      <c r="I22" s="172" t="s">
        <v>24</v>
      </c>
      <c r="J22" s="150" t="s">
        <v>30</v>
      </c>
      <c r="K22" s="41"/>
      <c r="L22" s="72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4"/>
      <c r="C23" s="41"/>
      <c r="D23" s="41"/>
      <c r="E23" s="150" t="s">
        <v>31</v>
      </c>
      <c r="F23" s="41"/>
      <c r="G23" s="41"/>
      <c r="H23" s="41"/>
      <c r="I23" s="172" t="s">
        <v>26</v>
      </c>
      <c r="J23" s="150" t="s">
        <v>32</v>
      </c>
      <c r="K23" s="41"/>
      <c r="L23" s="72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4"/>
      <c r="C24" s="41"/>
      <c r="D24" s="41"/>
      <c r="E24" s="41"/>
      <c r="F24" s="41"/>
      <c r="G24" s="41"/>
      <c r="H24" s="41"/>
      <c r="I24" s="41"/>
      <c r="J24" s="41"/>
      <c r="K24" s="41"/>
      <c r="L24" s="72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4"/>
      <c r="C25" s="41"/>
      <c r="D25" s="172" t="s">
        <v>34</v>
      </c>
      <c r="E25" s="41"/>
      <c r="F25" s="41"/>
      <c r="G25" s="41"/>
      <c r="H25" s="41"/>
      <c r="I25" s="172" t="s">
        <v>24</v>
      </c>
      <c r="J25" s="150" t="s">
        <v>1</v>
      </c>
      <c r="K25" s="41"/>
      <c r="L25" s="72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4"/>
      <c r="C26" s="41"/>
      <c r="D26" s="41"/>
      <c r="E26" s="150" t="s">
        <v>736</v>
      </c>
      <c r="F26" s="41"/>
      <c r="G26" s="41"/>
      <c r="H26" s="41"/>
      <c r="I26" s="172" t="s">
        <v>26</v>
      </c>
      <c r="J26" s="150" t="s">
        <v>1</v>
      </c>
      <c r="K26" s="41"/>
      <c r="L26" s="72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4"/>
      <c r="C27" s="41"/>
      <c r="D27" s="41"/>
      <c r="E27" s="41"/>
      <c r="F27" s="41"/>
      <c r="G27" s="41"/>
      <c r="H27" s="41"/>
      <c r="I27" s="41"/>
      <c r="J27" s="41"/>
      <c r="K27" s="41"/>
      <c r="L27" s="72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4"/>
      <c r="C28" s="41"/>
      <c r="D28" s="172" t="s">
        <v>36</v>
      </c>
      <c r="E28" s="41"/>
      <c r="F28" s="41"/>
      <c r="G28" s="41"/>
      <c r="H28" s="41"/>
      <c r="I28" s="41"/>
      <c r="J28" s="41"/>
      <c r="K28" s="41"/>
      <c r="L28" s="72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77"/>
      <c r="B29" s="178"/>
      <c r="C29" s="177"/>
      <c r="D29" s="177"/>
      <c r="E29" s="179" t="s">
        <v>1</v>
      </c>
      <c r="F29" s="179"/>
      <c r="G29" s="179"/>
      <c r="H29" s="179"/>
      <c r="I29" s="177"/>
      <c r="J29" s="177"/>
      <c r="K29" s="177"/>
      <c r="L29" s="180"/>
      <c r="S29" s="177"/>
      <c r="T29" s="177"/>
      <c r="U29" s="177"/>
      <c r="V29" s="177"/>
      <c r="W29" s="177"/>
      <c r="X29" s="177"/>
      <c r="Y29" s="177"/>
      <c r="Z29" s="177"/>
      <c r="AA29" s="177"/>
      <c r="AB29" s="177"/>
      <c r="AC29" s="177"/>
      <c r="AD29" s="177"/>
      <c r="AE29" s="177"/>
    </row>
    <row r="30" s="2" customFormat="1" ht="6.96" customHeight="1">
      <c r="A30" s="41"/>
      <c r="B30" s="44"/>
      <c r="C30" s="41"/>
      <c r="D30" s="41"/>
      <c r="E30" s="41"/>
      <c r="F30" s="41"/>
      <c r="G30" s="41"/>
      <c r="H30" s="41"/>
      <c r="I30" s="41"/>
      <c r="J30" s="41"/>
      <c r="K30" s="41"/>
      <c r="L30" s="72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4"/>
      <c r="C31" s="41"/>
      <c r="D31" s="181"/>
      <c r="E31" s="181"/>
      <c r="F31" s="181"/>
      <c r="G31" s="181"/>
      <c r="H31" s="181"/>
      <c r="I31" s="181"/>
      <c r="J31" s="181"/>
      <c r="K31" s="181"/>
      <c r="L31" s="72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4"/>
      <c r="C32" s="41"/>
      <c r="D32" s="150" t="s">
        <v>142</v>
      </c>
      <c r="E32" s="41"/>
      <c r="F32" s="41"/>
      <c r="G32" s="41"/>
      <c r="H32" s="41"/>
      <c r="I32" s="41"/>
      <c r="J32" s="182">
        <f>J98</f>
        <v>0</v>
      </c>
      <c r="K32" s="41"/>
      <c r="L32" s="72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4"/>
      <c r="C33" s="41"/>
      <c r="D33" s="183" t="s">
        <v>129</v>
      </c>
      <c r="E33" s="41"/>
      <c r="F33" s="41"/>
      <c r="G33" s="41"/>
      <c r="H33" s="41"/>
      <c r="I33" s="41"/>
      <c r="J33" s="182">
        <f>J112</f>
        <v>0</v>
      </c>
      <c r="K33" s="41"/>
      <c r="L33" s="72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4"/>
      <c r="C34" s="41"/>
      <c r="D34" s="184" t="s">
        <v>40</v>
      </c>
      <c r="E34" s="41"/>
      <c r="F34" s="41"/>
      <c r="G34" s="41"/>
      <c r="H34" s="41"/>
      <c r="I34" s="41"/>
      <c r="J34" s="185">
        <f>ROUND(J32 + J33, 2)</f>
        <v>0</v>
      </c>
      <c r="K34" s="41"/>
      <c r="L34" s="72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4"/>
      <c r="C35" s="41"/>
      <c r="D35" s="181"/>
      <c r="E35" s="181"/>
      <c r="F35" s="181"/>
      <c r="G35" s="181"/>
      <c r="H35" s="181"/>
      <c r="I35" s="181"/>
      <c r="J35" s="181"/>
      <c r="K35" s="181"/>
      <c r="L35" s="72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4"/>
      <c r="C36" s="41"/>
      <c r="D36" s="41"/>
      <c r="E36" s="41"/>
      <c r="F36" s="186" t="s">
        <v>42</v>
      </c>
      <c r="G36" s="41"/>
      <c r="H36" s="41"/>
      <c r="I36" s="186" t="s">
        <v>41</v>
      </c>
      <c r="J36" s="186" t="s">
        <v>43</v>
      </c>
      <c r="K36" s="41"/>
      <c r="L36" s="72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4"/>
      <c r="C37" s="41"/>
      <c r="D37" s="174" t="s">
        <v>44</v>
      </c>
      <c r="E37" s="187" t="s">
        <v>45</v>
      </c>
      <c r="F37" s="188">
        <f>ROUND((ROUND((SUM(BE112:BE119) + SUM(BE141:BE251)),  2) + SUM(BE253:BE262)), 2)</f>
        <v>0</v>
      </c>
      <c r="G37" s="189"/>
      <c r="H37" s="189"/>
      <c r="I37" s="190">
        <v>0.20000000000000001</v>
      </c>
      <c r="J37" s="188">
        <f>ROUND((ROUND(((SUM(BE112:BE119) + SUM(BE141:BE251))*I37),  2) + (SUM(BE253:BE262)*I37)), 2)</f>
        <v>0</v>
      </c>
      <c r="K37" s="41"/>
      <c r="L37" s="72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4"/>
      <c r="C38" s="41"/>
      <c r="D38" s="41"/>
      <c r="E38" s="187" t="s">
        <v>46</v>
      </c>
      <c r="F38" s="188">
        <f>ROUND((ROUND((SUM(BF112:BF119) + SUM(BF141:BF251)),  2) + SUM(BF253:BF262)), 2)</f>
        <v>0</v>
      </c>
      <c r="G38" s="189"/>
      <c r="H38" s="189"/>
      <c r="I38" s="190">
        <v>0.20000000000000001</v>
      </c>
      <c r="J38" s="188">
        <f>ROUND((ROUND(((SUM(BF112:BF119) + SUM(BF141:BF251))*I38),  2) + (SUM(BF253:BF262)*I38)), 2)</f>
        <v>0</v>
      </c>
      <c r="K38" s="41"/>
      <c r="L38" s="72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4"/>
      <c r="C39" s="41"/>
      <c r="D39" s="41"/>
      <c r="E39" s="172" t="s">
        <v>47</v>
      </c>
      <c r="F39" s="191">
        <f>ROUND((ROUND((SUM(BG112:BG119) + SUM(BG141:BG251)),  2) + SUM(BG253:BG262)), 2)</f>
        <v>0</v>
      </c>
      <c r="G39" s="41"/>
      <c r="H39" s="41"/>
      <c r="I39" s="192">
        <v>0.20000000000000001</v>
      </c>
      <c r="J39" s="191">
        <f>0</f>
        <v>0</v>
      </c>
      <c r="K39" s="41"/>
      <c r="L39" s="72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4"/>
      <c r="C40" s="41"/>
      <c r="D40" s="41"/>
      <c r="E40" s="172" t="s">
        <v>48</v>
      </c>
      <c r="F40" s="191">
        <f>ROUND((ROUND((SUM(BH112:BH119) + SUM(BH141:BH251)),  2) + SUM(BH253:BH262)), 2)</f>
        <v>0</v>
      </c>
      <c r="G40" s="41"/>
      <c r="H40" s="41"/>
      <c r="I40" s="192">
        <v>0.20000000000000001</v>
      </c>
      <c r="J40" s="191">
        <f>0</f>
        <v>0</v>
      </c>
      <c r="K40" s="41"/>
      <c r="L40" s="72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4"/>
      <c r="C41" s="41"/>
      <c r="D41" s="41"/>
      <c r="E41" s="187" t="s">
        <v>49</v>
      </c>
      <c r="F41" s="188">
        <f>ROUND((ROUND((SUM(BI112:BI119) + SUM(BI141:BI251)),  2) + SUM(BI253:BI262)), 2)</f>
        <v>0</v>
      </c>
      <c r="G41" s="189"/>
      <c r="H41" s="189"/>
      <c r="I41" s="190">
        <v>0</v>
      </c>
      <c r="J41" s="188">
        <f>0</f>
        <v>0</v>
      </c>
      <c r="K41" s="41"/>
      <c r="L41" s="72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4"/>
      <c r="C42" s="41"/>
      <c r="D42" s="41"/>
      <c r="E42" s="41"/>
      <c r="F42" s="41"/>
      <c r="G42" s="41"/>
      <c r="H42" s="41"/>
      <c r="I42" s="41"/>
      <c r="J42" s="41"/>
      <c r="K42" s="41"/>
      <c r="L42" s="72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4"/>
      <c r="C43" s="193"/>
      <c r="D43" s="194" t="s">
        <v>50</v>
      </c>
      <c r="E43" s="195"/>
      <c r="F43" s="195"/>
      <c r="G43" s="196" t="s">
        <v>51</v>
      </c>
      <c r="H43" s="197" t="s">
        <v>52</v>
      </c>
      <c r="I43" s="195"/>
      <c r="J43" s="198">
        <f>SUM(J34:J41)</f>
        <v>0</v>
      </c>
      <c r="K43" s="199"/>
      <c r="L43" s="72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44"/>
      <c r="C44" s="41"/>
      <c r="D44" s="41"/>
      <c r="E44" s="41"/>
      <c r="F44" s="41"/>
      <c r="G44" s="41"/>
      <c r="H44" s="41"/>
      <c r="I44" s="41"/>
      <c r="J44" s="41"/>
      <c r="K44" s="41"/>
      <c r="L44" s="72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2"/>
      <c r="D50" s="200" t="s">
        <v>53</v>
      </c>
      <c r="E50" s="201"/>
      <c r="F50" s="201"/>
      <c r="G50" s="200" t="s">
        <v>54</v>
      </c>
      <c r="H50" s="201"/>
      <c r="I50" s="201"/>
      <c r="J50" s="201"/>
      <c r="K50" s="201"/>
      <c r="L50" s="72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1"/>
      <c r="B61" s="44"/>
      <c r="C61" s="41"/>
      <c r="D61" s="202" t="s">
        <v>55</v>
      </c>
      <c r="E61" s="203"/>
      <c r="F61" s="204" t="s">
        <v>56</v>
      </c>
      <c r="G61" s="202" t="s">
        <v>55</v>
      </c>
      <c r="H61" s="203"/>
      <c r="I61" s="203"/>
      <c r="J61" s="205" t="s">
        <v>56</v>
      </c>
      <c r="K61" s="203"/>
      <c r="L61" s="72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1"/>
      <c r="B65" s="44"/>
      <c r="C65" s="41"/>
      <c r="D65" s="200" t="s">
        <v>57</v>
      </c>
      <c r="E65" s="206"/>
      <c r="F65" s="206"/>
      <c r="G65" s="200" t="s">
        <v>58</v>
      </c>
      <c r="H65" s="206"/>
      <c r="I65" s="206"/>
      <c r="J65" s="206"/>
      <c r="K65" s="206"/>
      <c r="L65" s="72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1"/>
      <c r="B76" s="44"/>
      <c r="C76" s="41"/>
      <c r="D76" s="202" t="s">
        <v>55</v>
      </c>
      <c r="E76" s="203"/>
      <c r="F76" s="204" t="s">
        <v>56</v>
      </c>
      <c r="G76" s="202" t="s">
        <v>55</v>
      </c>
      <c r="H76" s="203"/>
      <c r="I76" s="203"/>
      <c r="J76" s="205" t="s">
        <v>56</v>
      </c>
      <c r="K76" s="203"/>
      <c r="L76" s="72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4.4" customHeight="1">
      <c r="A77" s="41"/>
      <c r="B77" s="207"/>
      <c r="C77" s="208"/>
      <c r="D77" s="208"/>
      <c r="E77" s="208"/>
      <c r="F77" s="208"/>
      <c r="G77" s="208"/>
      <c r="H77" s="208"/>
      <c r="I77" s="208"/>
      <c r="J77" s="208"/>
      <c r="K77" s="208"/>
      <c r="L77" s="72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s="2" customFormat="1" ht="6.96" customHeight="1">
      <c r="A81" s="41"/>
      <c r="B81" s="209"/>
      <c r="C81" s="210"/>
      <c r="D81" s="210"/>
      <c r="E81" s="210"/>
      <c r="F81" s="210"/>
      <c r="G81" s="210"/>
      <c r="H81" s="210"/>
      <c r="I81" s="210"/>
      <c r="J81" s="210"/>
      <c r="K81" s="210"/>
      <c r="L81" s="72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4.96" customHeight="1">
      <c r="A82" s="41"/>
      <c r="B82" s="42"/>
      <c r="C82" s="24" t="s">
        <v>143</v>
      </c>
      <c r="D82" s="43"/>
      <c r="E82" s="43"/>
      <c r="F82" s="43"/>
      <c r="G82" s="43"/>
      <c r="H82" s="43"/>
      <c r="I82" s="43"/>
      <c r="J82" s="43"/>
      <c r="K82" s="43"/>
      <c r="L82" s="72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72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3" t="s">
        <v>15</v>
      </c>
      <c r="D84" s="43"/>
      <c r="E84" s="43"/>
      <c r="F84" s="43"/>
      <c r="G84" s="43"/>
      <c r="H84" s="43"/>
      <c r="I84" s="43"/>
      <c r="J84" s="43"/>
      <c r="K84" s="43"/>
      <c r="L84" s="72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211" t="str">
        <f>E7</f>
        <v>NÚRCH - modernizácia vybraných rehabilitačných priestorov</v>
      </c>
      <c r="F85" s="33"/>
      <c r="G85" s="33"/>
      <c r="H85" s="33"/>
      <c r="I85" s="43"/>
      <c r="J85" s="43"/>
      <c r="K85" s="43"/>
      <c r="L85" s="72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" customFormat="1" ht="12" customHeight="1">
      <c r="B86" s="22"/>
      <c r="C86" s="33" t="s">
        <v>136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41"/>
      <c r="B87" s="42"/>
      <c r="C87" s="43"/>
      <c r="D87" s="43"/>
      <c r="E87" s="211" t="s">
        <v>137</v>
      </c>
      <c r="F87" s="43"/>
      <c r="G87" s="43"/>
      <c r="H87" s="43"/>
      <c r="I87" s="43"/>
      <c r="J87" s="43"/>
      <c r="K87" s="43"/>
      <c r="L87" s="72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3" t="s">
        <v>138</v>
      </c>
      <c r="D88" s="43"/>
      <c r="E88" s="43"/>
      <c r="F88" s="43"/>
      <c r="G88" s="43"/>
      <c r="H88" s="43"/>
      <c r="I88" s="43"/>
      <c r="J88" s="43"/>
      <c r="K88" s="43"/>
      <c r="L88" s="72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6.5" customHeight="1">
      <c r="A89" s="41"/>
      <c r="B89" s="42"/>
      <c r="C89" s="43"/>
      <c r="D89" s="43"/>
      <c r="E89" s="85" t="str">
        <f>E11</f>
        <v>02-c - Zdravotechnika</v>
      </c>
      <c r="F89" s="43"/>
      <c r="G89" s="43"/>
      <c r="H89" s="43"/>
      <c r="I89" s="43"/>
      <c r="J89" s="43"/>
      <c r="K89" s="43"/>
      <c r="L89" s="72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72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2" customHeight="1">
      <c r="A91" s="41"/>
      <c r="B91" s="42"/>
      <c r="C91" s="33" t="s">
        <v>19</v>
      </c>
      <c r="D91" s="43"/>
      <c r="E91" s="43"/>
      <c r="F91" s="28" t="str">
        <f>F14</f>
        <v>Piešťany, Nábrežie Ivana Krasku, p.č: 5825/2</v>
      </c>
      <c r="G91" s="43"/>
      <c r="H91" s="43"/>
      <c r="I91" s="33" t="s">
        <v>21</v>
      </c>
      <c r="J91" s="88" t="str">
        <f>IF(J14="","",J14)</f>
        <v>21. 12. 2022</v>
      </c>
      <c r="K91" s="43"/>
      <c r="L91" s="72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72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5.15" customHeight="1">
      <c r="A93" s="41"/>
      <c r="B93" s="42"/>
      <c r="C93" s="33" t="s">
        <v>23</v>
      </c>
      <c r="D93" s="43"/>
      <c r="E93" s="43"/>
      <c r="F93" s="28" t="str">
        <f>E17</f>
        <v>NURCH Piešťany, Nábr. I. Krasku 4, 921 12 Piešťany</v>
      </c>
      <c r="G93" s="43"/>
      <c r="H93" s="43"/>
      <c r="I93" s="33" t="s">
        <v>29</v>
      </c>
      <c r="J93" s="37" t="str">
        <f>E23</f>
        <v>Portik spol. s r.o.</v>
      </c>
      <c r="K93" s="43"/>
      <c r="L93" s="72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5.15" customHeight="1">
      <c r="A94" s="41"/>
      <c r="B94" s="42"/>
      <c r="C94" s="33" t="s">
        <v>27</v>
      </c>
      <c r="D94" s="43"/>
      <c r="E94" s="43"/>
      <c r="F94" s="28" t="str">
        <f>IF(E20="","",E20)</f>
        <v>Vyplň údaj</v>
      </c>
      <c r="G94" s="43"/>
      <c r="H94" s="43"/>
      <c r="I94" s="33" t="s">
        <v>34</v>
      </c>
      <c r="J94" s="37" t="str">
        <f>E26</f>
        <v>-</v>
      </c>
      <c r="K94" s="43"/>
      <c r="L94" s="72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0.32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72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29.28" customHeight="1">
      <c r="A96" s="41"/>
      <c r="B96" s="42"/>
      <c r="C96" s="213" t="s">
        <v>144</v>
      </c>
      <c r="D96" s="166"/>
      <c r="E96" s="166"/>
      <c r="F96" s="166"/>
      <c r="G96" s="166"/>
      <c r="H96" s="166"/>
      <c r="I96" s="166"/>
      <c r="J96" s="214" t="s">
        <v>145</v>
      </c>
      <c r="K96" s="166"/>
      <c r="L96" s="72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0.32" customHeight="1">
      <c r="A97" s="41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72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22.8" customHeight="1">
      <c r="A98" s="41"/>
      <c r="B98" s="42"/>
      <c r="C98" s="215" t="s">
        <v>146</v>
      </c>
      <c r="D98" s="43"/>
      <c r="E98" s="43"/>
      <c r="F98" s="43"/>
      <c r="G98" s="43"/>
      <c r="H98" s="43"/>
      <c r="I98" s="43"/>
      <c r="J98" s="119">
        <f>J141</f>
        <v>0</v>
      </c>
      <c r="K98" s="43"/>
      <c r="L98" s="72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U98" s="18" t="s">
        <v>147</v>
      </c>
    </row>
    <row r="99" s="9" customFormat="1" ht="24.96" customHeight="1">
      <c r="A99" s="9"/>
      <c r="B99" s="216"/>
      <c r="C99" s="217"/>
      <c r="D99" s="218" t="s">
        <v>737</v>
      </c>
      <c r="E99" s="219"/>
      <c r="F99" s="219"/>
      <c r="G99" s="219"/>
      <c r="H99" s="219"/>
      <c r="I99" s="219"/>
      <c r="J99" s="220">
        <f>J142</f>
        <v>0</v>
      </c>
      <c r="K99" s="217"/>
      <c r="L99" s="22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22"/>
      <c r="C100" s="141"/>
      <c r="D100" s="223" t="s">
        <v>738</v>
      </c>
      <c r="E100" s="224"/>
      <c r="F100" s="224"/>
      <c r="G100" s="224"/>
      <c r="H100" s="224"/>
      <c r="I100" s="224"/>
      <c r="J100" s="225">
        <f>J143</f>
        <v>0</v>
      </c>
      <c r="K100" s="141"/>
      <c r="L100" s="22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22"/>
      <c r="C101" s="141"/>
      <c r="D101" s="223" t="s">
        <v>739</v>
      </c>
      <c r="E101" s="224"/>
      <c r="F101" s="224"/>
      <c r="G101" s="224"/>
      <c r="H101" s="224"/>
      <c r="I101" s="224"/>
      <c r="J101" s="225">
        <f>J159</f>
        <v>0</v>
      </c>
      <c r="K101" s="141"/>
      <c r="L101" s="22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216"/>
      <c r="C102" s="217"/>
      <c r="D102" s="218" t="s">
        <v>740</v>
      </c>
      <c r="E102" s="219"/>
      <c r="F102" s="219"/>
      <c r="G102" s="219"/>
      <c r="H102" s="219"/>
      <c r="I102" s="219"/>
      <c r="J102" s="220">
        <f>J161</f>
        <v>0</v>
      </c>
      <c r="K102" s="217"/>
      <c r="L102" s="22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222"/>
      <c r="C103" s="141"/>
      <c r="D103" s="223" t="s">
        <v>741</v>
      </c>
      <c r="E103" s="224"/>
      <c r="F103" s="224"/>
      <c r="G103" s="224"/>
      <c r="H103" s="224"/>
      <c r="I103" s="224"/>
      <c r="J103" s="225">
        <f>J162</f>
        <v>0</v>
      </c>
      <c r="K103" s="141"/>
      <c r="L103" s="22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22"/>
      <c r="C104" s="141"/>
      <c r="D104" s="223" t="s">
        <v>742</v>
      </c>
      <c r="E104" s="224"/>
      <c r="F104" s="224"/>
      <c r="G104" s="224"/>
      <c r="H104" s="224"/>
      <c r="I104" s="224"/>
      <c r="J104" s="225">
        <f>J170</f>
        <v>0</v>
      </c>
      <c r="K104" s="141"/>
      <c r="L104" s="22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22"/>
      <c r="C105" s="141"/>
      <c r="D105" s="223" t="s">
        <v>743</v>
      </c>
      <c r="E105" s="224"/>
      <c r="F105" s="224"/>
      <c r="G105" s="224"/>
      <c r="H105" s="224"/>
      <c r="I105" s="224"/>
      <c r="J105" s="225">
        <f>J191</f>
        <v>0</v>
      </c>
      <c r="K105" s="141"/>
      <c r="L105" s="22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22"/>
      <c r="C106" s="141"/>
      <c r="D106" s="223" t="s">
        <v>744</v>
      </c>
      <c r="E106" s="224"/>
      <c r="F106" s="224"/>
      <c r="G106" s="224"/>
      <c r="H106" s="224"/>
      <c r="I106" s="224"/>
      <c r="J106" s="225">
        <f>J204</f>
        <v>0</v>
      </c>
      <c r="K106" s="141"/>
      <c r="L106" s="22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22"/>
      <c r="C107" s="141"/>
      <c r="D107" s="223" t="s">
        <v>745</v>
      </c>
      <c r="E107" s="224"/>
      <c r="F107" s="224"/>
      <c r="G107" s="224"/>
      <c r="H107" s="224"/>
      <c r="I107" s="224"/>
      <c r="J107" s="225">
        <f>J244</f>
        <v>0</v>
      </c>
      <c r="K107" s="141"/>
      <c r="L107" s="22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216"/>
      <c r="C108" s="217"/>
      <c r="D108" s="218" t="s">
        <v>746</v>
      </c>
      <c r="E108" s="219"/>
      <c r="F108" s="219"/>
      <c r="G108" s="219"/>
      <c r="H108" s="219"/>
      <c r="I108" s="219"/>
      <c r="J108" s="220">
        <f>J248</f>
        <v>0</v>
      </c>
      <c r="K108" s="217"/>
      <c r="L108" s="221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1.84" customHeight="1">
      <c r="A109" s="9"/>
      <c r="B109" s="216"/>
      <c r="C109" s="217"/>
      <c r="D109" s="227" t="s">
        <v>159</v>
      </c>
      <c r="E109" s="217"/>
      <c r="F109" s="217"/>
      <c r="G109" s="217"/>
      <c r="H109" s="217"/>
      <c r="I109" s="217"/>
      <c r="J109" s="228">
        <f>J252</f>
        <v>0</v>
      </c>
      <c r="K109" s="217"/>
      <c r="L109" s="221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41"/>
      <c r="B110" s="42"/>
      <c r="C110" s="43"/>
      <c r="D110" s="43"/>
      <c r="E110" s="43"/>
      <c r="F110" s="43"/>
      <c r="G110" s="43"/>
      <c r="H110" s="43"/>
      <c r="I110" s="43"/>
      <c r="J110" s="43"/>
      <c r="K110" s="43"/>
      <c r="L110" s="72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</row>
    <row r="111" s="2" customFormat="1" ht="6.96" customHeight="1">
      <c r="A111" s="41"/>
      <c r="B111" s="42"/>
      <c r="C111" s="43"/>
      <c r="D111" s="43"/>
      <c r="E111" s="43"/>
      <c r="F111" s="43"/>
      <c r="G111" s="43"/>
      <c r="H111" s="43"/>
      <c r="I111" s="43"/>
      <c r="J111" s="43"/>
      <c r="K111" s="43"/>
      <c r="L111" s="72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</row>
    <row r="112" s="2" customFormat="1" ht="29.28" customHeight="1">
      <c r="A112" s="41"/>
      <c r="B112" s="42"/>
      <c r="C112" s="215" t="s">
        <v>160</v>
      </c>
      <c r="D112" s="43"/>
      <c r="E112" s="43"/>
      <c r="F112" s="43"/>
      <c r="G112" s="43"/>
      <c r="H112" s="43"/>
      <c r="I112" s="43"/>
      <c r="J112" s="229">
        <f>ROUND(J113 + J114 + J115 + J116 + J117 + J118,2)</f>
        <v>0</v>
      </c>
      <c r="K112" s="43"/>
      <c r="L112" s="72"/>
      <c r="N112" s="230" t="s">
        <v>44</v>
      </c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</row>
    <row r="113" s="2" customFormat="1" ht="18" customHeight="1">
      <c r="A113" s="41"/>
      <c r="B113" s="42"/>
      <c r="C113" s="43"/>
      <c r="D113" s="162" t="s">
        <v>161</v>
      </c>
      <c r="E113" s="157"/>
      <c r="F113" s="157"/>
      <c r="G113" s="43"/>
      <c r="H113" s="43"/>
      <c r="I113" s="43"/>
      <c r="J113" s="158">
        <v>0</v>
      </c>
      <c r="K113" s="43"/>
      <c r="L113" s="231"/>
      <c r="M113" s="232"/>
      <c r="N113" s="233" t="s">
        <v>46</v>
      </c>
      <c r="O113" s="232"/>
      <c r="P113" s="232"/>
      <c r="Q113" s="232"/>
      <c r="R113" s="232"/>
      <c r="S113" s="234"/>
      <c r="T113" s="234"/>
      <c r="U113" s="234"/>
      <c r="V113" s="234"/>
      <c r="W113" s="234"/>
      <c r="X113" s="234"/>
      <c r="Y113" s="234"/>
      <c r="Z113" s="234"/>
      <c r="AA113" s="234"/>
      <c r="AB113" s="234"/>
      <c r="AC113" s="234"/>
      <c r="AD113" s="234"/>
      <c r="AE113" s="234"/>
      <c r="AF113" s="232"/>
      <c r="AG113" s="232"/>
      <c r="AH113" s="232"/>
      <c r="AI113" s="232"/>
      <c r="AJ113" s="232"/>
      <c r="AK113" s="232"/>
      <c r="AL113" s="232"/>
      <c r="AM113" s="232"/>
      <c r="AN113" s="232"/>
      <c r="AO113" s="232"/>
      <c r="AP113" s="232"/>
      <c r="AQ113" s="232"/>
      <c r="AR113" s="232"/>
      <c r="AS113" s="232"/>
      <c r="AT113" s="232"/>
      <c r="AU113" s="232"/>
      <c r="AV113" s="232"/>
      <c r="AW113" s="232"/>
      <c r="AX113" s="232"/>
      <c r="AY113" s="235" t="s">
        <v>162</v>
      </c>
      <c r="AZ113" s="232"/>
      <c r="BA113" s="232"/>
      <c r="BB113" s="232"/>
      <c r="BC113" s="232"/>
      <c r="BD113" s="232"/>
      <c r="BE113" s="236">
        <f>IF(N113="základná",J113,0)</f>
        <v>0</v>
      </c>
      <c r="BF113" s="236">
        <f>IF(N113="znížená",J113,0)</f>
        <v>0</v>
      </c>
      <c r="BG113" s="236">
        <f>IF(N113="zákl. prenesená",J113,0)</f>
        <v>0</v>
      </c>
      <c r="BH113" s="236">
        <f>IF(N113="zníž. prenesená",J113,0)</f>
        <v>0</v>
      </c>
      <c r="BI113" s="236">
        <f>IF(N113="nulová",J113,0)</f>
        <v>0</v>
      </c>
      <c r="BJ113" s="235" t="s">
        <v>92</v>
      </c>
      <c r="BK113" s="232"/>
      <c r="BL113" s="232"/>
      <c r="BM113" s="232"/>
    </row>
    <row r="114" s="2" customFormat="1" ht="18" customHeight="1">
      <c r="A114" s="41"/>
      <c r="B114" s="42"/>
      <c r="C114" s="43"/>
      <c r="D114" s="162" t="s">
        <v>163</v>
      </c>
      <c r="E114" s="157"/>
      <c r="F114" s="157"/>
      <c r="G114" s="43"/>
      <c r="H114" s="43"/>
      <c r="I114" s="43"/>
      <c r="J114" s="158">
        <v>0</v>
      </c>
      <c r="K114" s="43"/>
      <c r="L114" s="231"/>
      <c r="M114" s="232"/>
      <c r="N114" s="233" t="s">
        <v>46</v>
      </c>
      <c r="O114" s="232"/>
      <c r="P114" s="232"/>
      <c r="Q114" s="232"/>
      <c r="R114" s="232"/>
      <c r="S114" s="234"/>
      <c r="T114" s="234"/>
      <c r="U114" s="234"/>
      <c r="V114" s="234"/>
      <c r="W114" s="234"/>
      <c r="X114" s="234"/>
      <c r="Y114" s="234"/>
      <c r="Z114" s="234"/>
      <c r="AA114" s="234"/>
      <c r="AB114" s="234"/>
      <c r="AC114" s="234"/>
      <c r="AD114" s="234"/>
      <c r="AE114" s="234"/>
      <c r="AF114" s="232"/>
      <c r="AG114" s="232"/>
      <c r="AH114" s="232"/>
      <c r="AI114" s="232"/>
      <c r="AJ114" s="232"/>
      <c r="AK114" s="232"/>
      <c r="AL114" s="232"/>
      <c r="AM114" s="232"/>
      <c r="AN114" s="232"/>
      <c r="AO114" s="232"/>
      <c r="AP114" s="232"/>
      <c r="AQ114" s="232"/>
      <c r="AR114" s="232"/>
      <c r="AS114" s="232"/>
      <c r="AT114" s="232"/>
      <c r="AU114" s="232"/>
      <c r="AV114" s="232"/>
      <c r="AW114" s="232"/>
      <c r="AX114" s="232"/>
      <c r="AY114" s="235" t="s">
        <v>162</v>
      </c>
      <c r="AZ114" s="232"/>
      <c r="BA114" s="232"/>
      <c r="BB114" s="232"/>
      <c r="BC114" s="232"/>
      <c r="BD114" s="232"/>
      <c r="BE114" s="236">
        <f>IF(N114="základná",J114,0)</f>
        <v>0</v>
      </c>
      <c r="BF114" s="236">
        <f>IF(N114="znížená",J114,0)</f>
        <v>0</v>
      </c>
      <c r="BG114" s="236">
        <f>IF(N114="zákl. prenesená",J114,0)</f>
        <v>0</v>
      </c>
      <c r="BH114" s="236">
        <f>IF(N114="zníž. prenesená",J114,0)</f>
        <v>0</v>
      </c>
      <c r="BI114" s="236">
        <f>IF(N114="nulová",J114,0)</f>
        <v>0</v>
      </c>
      <c r="BJ114" s="235" t="s">
        <v>92</v>
      </c>
      <c r="BK114" s="232"/>
      <c r="BL114" s="232"/>
      <c r="BM114" s="232"/>
    </row>
    <row r="115" s="2" customFormat="1" ht="18" customHeight="1">
      <c r="A115" s="41"/>
      <c r="B115" s="42"/>
      <c r="C115" s="43"/>
      <c r="D115" s="162" t="s">
        <v>164</v>
      </c>
      <c r="E115" s="157"/>
      <c r="F115" s="157"/>
      <c r="G115" s="43"/>
      <c r="H115" s="43"/>
      <c r="I115" s="43"/>
      <c r="J115" s="158">
        <v>0</v>
      </c>
      <c r="K115" s="43"/>
      <c r="L115" s="231"/>
      <c r="M115" s="232"/>
      <c r="N115" s="233" t="s">
        <v>46</v>
      </c>
      <c r="O115" s="232"/>
      <c r="P115" s="232"/>
      <c r="Q115" s="232"/>
      <c r="R115" s="232"/>
      <c r="S115" s="234"/>
      <c r="T115" s="234"/>
      <c r="U115" s="234"/>
      <c r="V115" s="234"/>
      <c r="W115" s="234"/>
      <c r="X115" s="234"/>
      <c r="Y115" s="234"/>
      <c r="Z115" s="234"/>
      <c r="AA115" s="234"/>
      <c r="AB115" s="234"/>
      <c r="AC115" s="234"/>
      <c r="AD115" s="234"/>
      <c r="AE115" s="234"/>
      <c r="AF115" s="232"/>
      <c r="AG115" s="232"/>
      <c r="AH115" s="232"/>
      <c r="AI115" s="232"/>
      <c r="AJ115" s="232"/>
      <c r="AK115" s="232"/>
      <c r="AL115" s="232"/>
      <c r="AM115" s="232"/>
      <c r="AN115" s="232"/>
      <c r="AO115" s="232"/>
      <c r="AP115" s="232"/>
      <c r="AQ115" s="232"/>
      <c r="AR115" s="232"/>
      <c r="AS115" s="232"/>
      <c r="AT115" s="232"/>
      <c r="AU115" s="232"/>
      <c r="AV115" s="232"/>
      <c r="AW115" s="232"/>
      <c r="AX115" s="232"/>
      <c r="AY115" s="235" t="s">
        <v>162</v>
      </c>
      <c r="AZ115" s="232"/>
      <c r="BA115" s="232"/>
      <c r="BB115" s="232"/>
      <c r="BC115" s="232"/>
      <c r="BD115" s="232"/>
      <c r="BE115" s="236">
        <f>IF(N115="základná",J115,0)</f>
        <v>0</v>
      </c>
      <c r="BF115" s="236">
        <f>IF(N115="znížená",J115,0)</f>
        <v>0</v>
      </c>
      <c r="BG115" s="236">
        <f>IF(N115="zákl. prenesená",J115,0)</f>
        <v>0</v>
      </c>
      <c r="BH115" s="236">
        <f>IF(N115="zníž. prenesená",J115,0)</f>
        <v>0</v>
      </c>
      <c r="BI115" s="236">
        <f>IF(N115="nulová",J115,0)</f>
        <v>0</v>
      </c>
      <c r="BJ115" s="235" t="s">
        <v>92</v>
      </c>
      <c r="BK115" s="232"/>
      <c r="BL115" s="232"/>
      <c r="BM115" s="232"/>
    </row>
    <row r="116" s="2" customFormat="1" ht="18" customHeight="1">
      <c r="A116" s="41"/>
      <c r="B116" s="42"/>
      <c r="C116" s="43"/>
      <c r="D116" s="162" t="s">
        <v>165</v>
      </c>
      <c r="E116" s="157"/>
      <c r="F116" s="157"/>
      <c r="G116" s="43"/>
      <c r="H116" s="43"/>
      <c r="I116" s="43"/>
      <c r="J116" s="158">
        <v>0</v>
      </c>
      <c r="K116" s="43"/>
      <c r="L116" s="231"/>
      <c r="M116" s="232"/>
      <c r="N116" s="233" t="s">
        <v>46</v>
      </c>
      <c r="O116" s="232"/>
      <c r="P116" s="232"/>
      <c r="Q116" s="232"/>
      <c r="R116" s="232"/>
      <c r="S116" s="234"/>
      <c r="T116" s="234"/>
      <c r="U116" s="234"/>
      <c r="V116" s="234"/>
      <c r="W116" s="234"/>
      <c r="X116" s="234"/>
      <c r="Y116" s="234"/>
      <c r="Z116" s="234"/>
      <c r="AA116" s="234"/>
      <c r="AB116" s="234"/>
      <c r="AC116" s="234"/>
      <c r="AD116" s="234"/>
      <c r="AE116" s="234"/>
      <c r="AF116" s="232"/>
      <c r="AG116" s="232"/>
      <c r="AH116" s="232"/>
      <c r="AI116" s="232"/>
      <c r="AJ116" s="232"/>
      <c r="AK116" s="232"/>
      <c r="AL116" s="232"/>
      <c r="AM116" s="232"/>
      <c r="AN116" s="232"/>
      <c r="AO116" s="232"/>
      <c r="AP116" s="232"/>
      <c r="AQ116" s="232"/>
      <c r="AR116" s="232"/>
      <c r="AS116" s="232"/>
      <c r="AT116" s="232"/>
      <c r="AU116" s="232"/>
      <c r="AV116" s="232"/>
      <c r="AW116" s="232"/>
      <c r="AX116" s="232"/>
      <c r="AY116" s="235" t="s">
        <v>162</v>
      </c>
      <c r="AZ116" s="232"/>
      <c r="BA116" s="232"/>
      <c r="BB116" s="232"/>
      <c r="BC116" s="232"/>
      <c r="BD116" s="232"/>
      <c r="BE116" s="236">
        <f>IF(N116="základná",J116,0)</f>
        <v>0</v>
      </c>
      <c r="BF116" s="236">
        <f>IF(N116="znížená",J116,0)</f>
        <v>0</v>
      </c>
      <c r="BG116" s="236">
        <f>IF(N116="zákl. prenesená",J116,0)</f>
        <v>0</v>
      </c>
      <c r="BH116" s="236">
        <f>IF(N116="zníž. prenesená",J116,0)</f>
        <v>0</v>
      </c>
      <c r="BI116" s="236">
        <f>IF(N116="nulová",J116,0)</f>
        <v>0</v>
      </c>
      <c r="BJ116" s="235" t="s">
        <v>92</v>
      </c>
      <c r="BK116" s="232"/>
      <c r="BL116" s="232"/>
      <c r="BM116" s="232"/>
    </row>
    <row r="117" s="2" customFormat="1" ht="18" customHeight="1">
      <c r="A117" s="41"/>
      <c r="B117" s="42"/>
      <c r="C117" s="43"/>
      <c r="D117" s="162" t="s">
        <v>166</v>
      </c>
      <c r="E117" s="157"/>
      <c r="F117" s="157"/>
      <c r="G117" s="43"/>
      <c r="H117" s="43"/>
      <c r="I117" s="43"/>
      <c r="J117" s="158">
        <v>0</v>
      </c>
      <c r="K117" s="43"/>
      <c r="L117" s="231"/>
      <c r="M117" s="232"/>
      <c r="N117" s="233" t="s">
        <v>46</v>
      </c>
      <c r="O117" s="232"/>
      <c r="P117" s="232"/>
      <c r="Q117" s="232"/>
      <c r="R117" s="232"/>
      <c r="S117" s="234"/>
      <c r="T117" s="234"/>
      <c r="U117" s="234"/>
      <c r="V117" s="234"/>
      <c r="W117" s="234"/>
      <c r="X117" s="234"/>
      <c r="Y117" s="234"/>
      <c r="Z117" s="234"/>
      <c r="AA117" s="234"/>
      <c r="AB117" s="234"/>
      <c r="AC117" s="234"/>
      <c r="AD117" s="234"/>
      <c r="AE117" s="234"/>
      <c r="AF117" s="232"/>
      <c r="AG117" s="232"/>
      <c r="AH117" s="232"/>
      <c r="AI117" s="232"/>
      <c r="AJ117" s="232"/>
      <c r="AK117" s="232"/>
      <c r="AL117" s="232"/>
      <c r="AM117" s="232"/>
      <c r="AN117" s="232"/>
      <c r="AO117" s="232"/>
      <c r="AP117" s="232"/>
      <c r="AQ117" s="232"/>
      <c r="AR117" s="232"/>
      <c r="AS117" s="232"/>
      <c r="AT117" s="232"/>
      <c r="AU117" s="232"/>
      <c r="AV117" s="232"/>
      <c r="AW117" s="232"/>
      <c r="AX117" s="232"/>
      <c r="AY117" s="235" t="s">
        <v>162</v>
      </c>
      <c r="AZ117" s="232"/>
      <c r="BA117" s="232"/>
      <c r="BB117" s="232"/>
      <c r="BC117" s="232"/>
      <c r="BD117" s="232"/>
      <c r="BE117" s="236">
        <f>IF(N117="základná",J117,0)</f>
        <v>0</v>
      </c>
      <c r="BF117" s="236">
        <f>IF(N117="znížená",J117,0)</f>
        <v>0</v>
      </c>
      <c r="BG117" s="236">
        <f>IF(N117="zákl. prenesená",J117,0)</f>
        <v>0</v>
      </c>
      <c r="BH117" s="236">
        <f>IF(N117="zníž. prenesená",J117,0)</f>
        <v>0</v>
      </c>
      <c r="BI117" s="236">
        <f>IF(N117="nulová",J117,0)</f>
        <v>0</v>
      </c>
      <c r="BJ117" s="235" t="s">
        <v>92</v>
      </c>
      <c r="BK117" s="232"/>
      <c r="BL117" s="232"/>
      <c r="BM117" s="232"/>
    </row>
    <row r="118" s="2" customFormat="1" ht="18" customHeight="1">
      <c r="A118" s="41"/>
      <c r="B118" s="42"/>
      <c r="C118" s="43"/>
      <c r="D118" s="157" t="s">
        <v>167</v>
      </c>
      <c r="E118" s="43"/>
      <c r="F118" s="43"/>
      <c r="G118" s="43"/>
      <c r="H118" s="43"/>
      <c r="I118" s="43"/>
      <c r="J118" s="158">
        <f>ROUND(J32*T118,2)</f>
        <v>0</v>
      </c>
      <c r="K118" s="43"/>
      <c r="L118" s="231"/>
      <c r="M118" s="232"/>
      <c r="N118" s="233" t="s">
        <v>46</v>
      </c>
      <c r="O118" s="232"/>
      <c r="P118" s="232"/>
      <c r="Q118" s="232"/>
      <c r="R118" s="232"/>
      <c r="S118" s="234"/>
      <c r="T118" s="234"/>
      <c r="U118" s="234"/>
      <c r="V118" s="234"/>
      <c r="W118" s="234"/>
      <c r="X118" s="234"/>
      <c r="Y118" s="234"/>
      <c r="Z118" s="234"/>
      <c r="AA118" s="234"/>
      <c r="AB118" s="234"/>
      <c r="AC118" s="234"/>
      <c r="AD118" s="234"/>
      <c r="AE118" s="234"/>
      <c r="AF118" s="232"/>
      <c r="AG118" s="232"/>
      <c r="AH118" s="232"/>
      <c r="AI118" s="232"/>
      <c r="AJ118" s="232"/>
      <c r="AK118" s="232"/>
      <c r="AL118" s="232"/>
      <c r="AM118" s="232"/>
      <c r="AN118" s="232"/>
      <c r="AO118" s="232"/>
      <c r="AP118" s="232"/>
      <c r="AQ118" s="232"/>
      <c r="AR118" s="232"/>
      <c r="AS118" s="232"/>
      <c r="AT118" s="232"/>
      <c r="AU118" s="232"/>
      <c r="AV118" s="232"/>
      <c r="AW118" s="232"/>
      <c r="AX118" s="232"/>
      <c r="AY118" s="235" t="s">
        <v>168</v>
      </c>
      <c r="AZ118" s="232"/>
      <c r="BA118" s="232"/>
      <c r="BB118" s="232"/>
      <c r="BC118" s="232"/>
      <c r="BD118" s="232"/>
      <c r="BE118" s="236">
        <f>IF(N118="základná",J118,0)</f>
        <v>0</v>
      </c>
      <c r="BF118" s="236">
        <f>IF(N118="znížená",J118,0)</f>
        <v>0</v>
      </c>
      <c r="BG118" s="236">
        <f>IF(N118="zákl. prenesená",J118,0)</f>
        <v>0</v>
      </c>
      <c r="BH118" s="236">
        <f>IF(N118="zníž. prenesená",J118,0)</f>
        <v>0</v>
      </c>
      <c r="BI118" s="236">
        <f>IF(N118="nulová",J118,0)</f>
        <v>0</v>
      </c>
      <c r="BJ118" s="235" t="s">
        <v>92</v>
      </c>
      <c r="BK118" s="232"/>
      <c r="BL118" s="232"/>
      <c r="BM118" s="232"/>
    </row>
    <row r="119" s="2" customFormat="1">
      <c r="A119" s="41"/>
      <c r="B119" s="42"/>
      <c r="C119" s="43"/>
      <c r="D119" s="43"/>
      <c r="E119" s="43"/>
      <c r="F119" s="43"/>
      <c r="G119" s="43"/>
      <c r="H119" s="43"/>
      <c r="I119" s="43"/>
      <c r="J119" s="43"/>
      <c r="K119" s="43"/>
      <c r="L119" s="72"/>
      <c r="S119" s="41"/>
      <c r="T119" s="41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</row>
    <row r="120" s="2" customFormat="1" ht="29.28" customHeight="1">
      <c r="A120" s="41"/>
      <c r="B120" s="42"/>
      <c r="C120" s="165" t="s">
        <v>134</v>
      </c>
      <c r="D120" s="166"/>
      <c r="E120" s="166"/>
      <c r="F120" s="166"/>
      <c r="G120" s="166"/>
      <c r="H120" s="166"/>
      <c r="I120" s="166"/>
      <c r="J120" s="167">
        <f>ROUND(J98+J112,2)</f>
        <v>0</v>
      </c>
      <c r="K120" s="166"/>
      <c r="L120" s="72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</row>
    <row r="121" s="2" customFormat="1" ht="6.96" customHeight="1">
      <c r="A121" s="41"/>
      <c r="B121" s="75"/>
      <c r="C121" s="76"/>
      <c r="D121" s="76"/>
      <c r="E121" s="76"/>
      <c r="F121" s="76"/>
      <c r="G121" s="76"/>
      <c r="H121" s="76"/>
      <c r="I121" s="76"/>
      <c r="J121" s="76"/>
      <c r="K121" s="76"/>
      <c r="L121" s="72"/>
      <c r="S121" s="41"/>
      <c r="T121" s="41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</row>
    <row r="125" s="2" customFormat="1" ht="6.96" customHeight="1">
      <c r="A125" s="41"/>
      <c r="B125" s="77"/>
      <c r="C125" s="78"/>
      <c r="D125" s="78"/>
      <c r="E125" s="78"/>
      <c r="F125" s="78"/>
      <c r="G125" s="78"/>
      <c r="H125" s="78"/>
      <c r="I125" s="78"/>
      <c r="J125" s="78"/>
      <c r="K125" s="78"/>
      <c r="L125" s="72"/>
      <c r="S125" s="41"/>
      <c r="T125" s="41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</row>
    <row r="126" s="2" customFormat="1" ht="24.96" customHeight="1">
      <c r="A126" s="41"/>
      <c r="B126" s="42"/>
      <c r="C126" s="24" t="s">
        <v>169</v>
      </c>
      <c r="D126" s="43"/>
      <c r="E126" s="43"/>
      <c r="F126" s="43"/>
      <c r="G126" s="43"/>
      <c r="H126" s="43"/>
      <c r="I126" s="43"/>
      <c r="J126" s="43"/>
      <c r="K126" s="43"/>
      <c r="L126" s="72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</row>
    <row r="127" s="2" customFormat="1" ht="6.96" customHeight="1">
      <c r="A127" s="41"/>
      <c r="B127" s="42"/>
      <c r="C127" s="43"/>
      <c r="D127" s="43"/>
      <c r="E127" s="43"/>
      <c r="F127" s="43"/>
      <c r="G127" s="43"/>
      <c r="H127" s="43"/>
      <c r="I127" s="43"/>
      <c r="J127" s="43"/>
      <c r="K127" s="43"/>
      <c r="L127" s="72"/>
      <c r="S127" s="41"/>
      <c r="T127" s="41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</row>
    <row r="128" s="2" customFormat="1" ht="12" customHeight="1">
      <c r="A128" s="41"/>
      <c r="B128" s="42"/>
      <c r="C128" s="33" t="s">
        <v>15</v>
      </c>
      <c r="D128" s="43"/>
      <c r="E128" s="43"/>
      <c r="F128" s="43"/>
      <c r="G128" s="43"/>
      <c r="H128" s="43"/>
      <c r="I128" s="43"/>
      <c r="J128" s="43"/>
      <c r="K128" s="43"/>
      <c r="L128" s="72"/>
      <c r="S128" s="41"/>
      <c r="T128" s="41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</row>
    <row r="129" s="2" customFormat="1" ht="16.5" customHeight="1">
      <c r="A129" s="41"/>
      <c r="B129" s="42"/>
      <c r="C129" s="43"/>
      <c r="D129" s="43"/>
      <c r="E129" s="211" t="str">
        <f>E7</f>
        <v>NÚRCH - modernizácia vybraných rehabilitačných priestorov</v>
      </c>
      <c r="F129" s="33"/>
      <c r="G129" s="33"/>
      <c r="H129" s="33"/>
      <c r="I129" s="43"/>
      <c r="J129" s="43"/>
      <c r="K129" s="43"/>
      <c r="L129" s="72"/>
      <c r="S129" s="41"/>
      <c r="T129" s="41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</row>
    <row r="130" s="1" customFormat="1" ht="12" customHeight="1">
      <c r="B130" s="22"/>
      <c r="C130" s="33" t="s">
        <v>136</v>
      </c>
      <c r="D130" s="23"/>
      <c r="E130" s="23"/>
      <c r="F130" s="23"/>
      <c r="G130" s="23"/>
      <c r="H130" s="23"/>
      <c r="I130" s="23"/>
      <c r="J130" s="23"/>
      <c r="K130" s="23"/>
      <c r="L130" s="21"/>
    </row>
    <row r="131" s="2" customFormat="1" ht="16.5" customHeight="1">
      <c r="A131" s="41"/>
      <c r="B131" s="42"/>
      <c r="C131" s="43"/>
      <c r="D131" s="43"/>
      <c r="E131" s="211" t="s">
        <v>137</v>
      </c>
      <c r="F131" s="43"/>
      <c r="G131" s="43"/>
      <c r="H131" s="43"/>
      <c r="I131" s="43"/>
      <c r="J131" s="43"/>
      <c r="K131" s="43"/>
      <c r="L131" s="72"/>
      <c r="S131" s="41"/>
      <c r="T131" s="41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</row>
    <row r="132" s="2" customFormat="1" ht="12" customHeight="1">
      <c r="A132" s="41"/>
      <c r="B132" s="42"/>
      <c r="C132" s="33" t="s">
        <v>138</v>
      </c>
      <c r="D132" s="43"/>
      <c r="E132" s="43"/>
      <c r="F132" s="43"/>
      <c r="G132" s="43"/>
      <c r="H132" s="43"/>
      <c r="I132" s="43"/>
      <c r="J132" s="43"/>
      <c r="K132" s="43"/>
      <c r="L132" s="72"/>
      <c r="S132" s="41"/>
      <c r="T132" s="41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</row>
    <row r="133" s="2" customFormat="1" ht="16.5" customHeight="1">
      <c r="A133" s="41"/>
      <c r="B133" s="42"/>
      <c r="C133" s="43"/>
      <c r="D133" s="43"/>
      <c r="E133" s="85" t="str">
        <f>E11</f>
        <v>02-c - Zdravotechnika</v>
      </c>
      <c r="F133" s="43"/>
      <c r="G133" s="43"/>
      <c r="H133" s="43"/>
      <c r="I133" s="43"/>
      <c r="J133" s="43"/>
      <c r="K133" s="43"/>
      <c r="L133" s="72"/>
      <c r="S133" s="41"/>
      <c r="T133" s="41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</row>
    <row r="134" s="2" customFormat="1" ht="6.96" customHeight="1">
      <c r="A134" s="41"/>
      <c r="B134" s="42"/>
      <c r="C134" s="43"/>
      <c r="D134" s="43"/>
      <c r="E134" s="43"/>
      <c r="F134" s="43"/>
      <c r="G134" s="43"/>
      <c r="H134" s="43"/>
      <c r="I134" s="43"/>
      <c r="J134" s="43"/>
      <c r="K134" s="43"/>
      <c r="L134" s="72"/>
      <c r="S134" s="41"/>
      <c r="T134" s="41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</row>
    <row r="135" s="2" customFormat="1" ht="12" customHeight="1">
      <c r="A135" s="41"/>
      <c r="B135" s="42"/>
      <c r="C135" s="33" t="s">
        <v>19</v>
      </c>
      <c r="D135" s="43"/>
      <c r="E135" s="43"/>
      <c r="F135" s="28" t="str">
        <f>F14</f>
        <v>Piešťany, Nábrežie Ivana Krasku, p.č: 5825/2</v>
      </c>
      <c r="G135" s="43"/>
      <c r="H135" s="43"/>
      <c r="I135" s="33" t="s">
        <v>21</v>
      </c>
      <c r="J135" s="88" t="str">
        <f>IF(J14="","",J14)</f>
        <v>21. 12. 2022</v>
      </c>
      <c r="K135" s="43"/>
      <c r="L135" s="72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</row>
    <row r="136" s="2" customFormat="1" ht="6.96" customHeight="1">
      <c r="A136" s="41"/>
      <c r="B136" s="42"/>
      <c r="C136" s="43"/>
      <c r="D136" s="43"/>
      <c r="E136" s="43"/>
      <c r="F136" s="43"/>
      <c r="G136" s="43"/>
      <c r="H136" s="43"/>
      <c r="I136" s="43"/>
      <c r="J136" s="43"/>
      <c r="K136" s="43"/>
      <c r="L136" s="72"/>
      <c r="S136" s="41"/>
      <c r="T136" s="41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</row>
    <row r="137" s="2" customFormat="1" ht="15.15" customHeight="1">
      <c r="A137" s="41"/>
      <c r="B137" s="42"/>
      <c r="C137" s="33" t="s">
        <v>23</v>
      </c>
      <c r="D137" s="43"/>
      <c r="E137" s="43"/>
      <c r="F137" s="28" t="str">
        <f>E17</f>
        <v>NURCH Piešťany, Nábr. I. Krasku 4, 921 12 Piešťany</v>
      </c>
      <c r="G137" s="43"/>
      <c r="H137" s="43"/>
      <c r="I137" s="33" t="s">
        <v>29</v>
      </c>
      <c r="J137" s="37" t="str">
        <f>E23</f>
        <v>Portik spol. s r.o.</v>
      </c>
      <c r="K137" s="43"/>
      <c r="L137" s="72"/>
      <c r="S137" s="41"/>
      <c r="T137" s="41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</row>
    <row r="138" s="2" customFormat="1" ht="15.15" customHeight="1">
      <c r="A138" s="41"/>
      <c r="B138" s="42"/>
      <c r="C138" s="33" t="s">
        <v>27</v>
      </c>
      <c r="D138" s="43"/>
      <c r="E138" s="43"/>
      <c r="F138" s="28" t="str">
        <f>IF(E20="","",E20)</f>
        <v>Vyplň údaj</v>
      </c>
      <c r="G138" s="43"/>
      <c r="H138" s="43"/>
      <c r="I138" s="33" t="s">
        <v>34</v>
      </c>
      <c r="J138" s="37" t="str">
        <f>E26</f>
        <v>-</v>
      </c>
      <c r="K138" s="43"/>
      <c r="L138" s="72"/>
      <c r="S138" s="41"/>
      <c r="T138" s="41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</row>
    <row r="139" s="2" customFormat="1" ht="10.32" customHeight="1">
      <c r="A139" s="41"/>
      <c r="B139" s="42"/>
      <c r="C139" s="43"/>
      <c r="D139" s="43"/>
      <c r="E139" s="43"/>
      <c r="F139" s="43"/>
      <c r="G139" s="43"/>
      <c r="H139" s="43"/>
      <c r="I139" s="43"/>
      <c r="J139" s="43"/>
      <c r="K139" s="43"/>
      <c r="L139" s="72"/>
      <c r="S139" s="41"/>
      <c r="T139" s="41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</row>
    <row r="140" s="11" customFormat="1" ht="29.28" customHeight="1">
      <c r="A140" s="237"/>
      <c r="B140" s="238"/>
      <c r="C140" s="239" t="s">
        <v>170</v>
      </c>
      <c r="D140" s="240" t="s">
        <v>65</v>
      </c>
      <c r="E140" s="240" t="s">
        <v>61</v>
      </c>
      <c r="F140" s="240" t="s">
        <v>62</v>
      </c>
      <c r="G140" s="240" t="s">
        <v>171</v>
      </c>
      <c r="H140" s="240" t="s">
        <v>172</v>
      </c>
      <c r="I140" s="240" t="s">
        <v>173</v>
      </c>
      <c r="J140" s="241" t="s">
        <v>145</v>
      </c>
      <c r="K140" s="242" t="s">
        <v>174</v>
      </c>
      <c r="L140" s="243"/>
      <c r="M140" s="109" t="s">
        <v>1</v>
      </c>
      <c r="N140" s="110" t="s">
        <v>44</v>
      </c>
      <c r="O140" s="110" t="s">
        <v>175</v>
      </c>
      <c r="P140" s="110" t="s">
        <v>176</v>
      </c>
      <c r="Q140" s="110" t="s">
        <v>177</v>
      </c>
      <c r="R140" s="110" t="s">
        <v>178</v>
      </c>
      <c r="S140" s="110" t="s">
        <v>179</v>
      </c>
      <c r="T140" s="111" t="s">
        <v>180</v>
      </c>
      <c r="U140" s="237"/>
      <c r="V140" s="237"/>
      <c r="W140" s="237"/>
      <c r="X140" s="237"/>
      <c r="Y140" s="237"/>
      <c r="Z140" s="237"/>
      <c r="AA140" s="237"/>
      <c r="AB140" s="237"/>
      <c r="AC140" s="237"/>
      <c r="AD140" s="237"/>
      <c r="AE140" s="237"/>
    </row>
    <row r="141" s="2" customFormat="1" ht="22.8" customHeight="1">
      <c r="A141" s="41"/>
      <c r="B141" s="42"/>
      <c r="C141" s="116" t="s">
        <v>142</v>
      </c>
      <c r="D141" s="43"/>
      <c r="E141" s="43"/>
      <c r="F141" s="43"/>
      <c r="G141" s="43"/>
      <c r="H141" s="43"/>
      <c r="I141" s="43"/>
      <c r="J141" s="244">
        <f>BK141</f>
        <v>0</v>
      </c>
      <c r="K141" s="43"/>
      <c r="L141" s="44"/>
      <c r="M141" s="112"/>
      <c r="N141" s="245"/>
      <c r="O141" s="113"/>
      <c r="P141" s="246">
        <f>P142+P161+P248+P252</f>
        <v>0</v>
      </c>
      <c r="Q141" s="113"/>
      <c r="R141" s="246">
        <f>R142+R161+R248+R252</f>
        <v>55.687219999999996</v>
      </c>
      <c r="S141" s="113"/>
      <c r="T141" s="247">
        <f>T142+T161+T248+T252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18" t="s">
        <v>79</v>
      </c>
      <c r="AU141" s="18" t="s">
        <v>147</v>
      </c>
      <c r="BK141" s="248">
        <f>BK142+BK161+BK248+BK252</f>
        <v>0</v>
      </c>
    </row>
    <row r="142" s="12" customFormat="1" ht="25.92" customHeight="1">
      <c r="A142" s="12"/>
      <c r="B142" s="249"/>
      <c r="C142" s="250"/>
      <c r="D142" s="251" t="s">
        <v>79</v>
      </c>
      <c r="E142" s="252" t="s">
        <v>181</v>
      </c>
      <c r="F142" s="252" t="s">
        <v>747</v>
      </c>
      <c r="G142" s="250"/>
      <c r="H142" s="250"/>
      <c r="I142" s="253"/>
      <c r="J142" s="228">
        <f>BK142</f>
        <v>0</v>
      </c>
      <c r="K142" s="250"/>
      <c r="L142" s="254"/>
      <c r="M142" s="255"/>
      <c r="N142" s="256"/>
      <c r="O142" s="256"/>
      <c r="P142" s="257">
        <f>P143+P159</f>
        <v>0</v>
      </c>
      <c r="Q142" s="256"/>
      <c r="R142" s="257">
        <f>R143+R159</f>
        <v>5.0291900000000016</v>
      </c>
      <c r="S142" s="256"/>
      <c r="T142" s="258">
        <f>T143+T159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59" t="s">
        <v>87</v>
      </c>
      <c r="AT142" s="260" t="s">
        <v>79</v>
      </c>
      <c r="AU142" s="260" t="s">
        <v>80</v>
      </c>
      <c r="AY142" s="259" t="s">
        <v>183</v>
      </c>
      <c r="BK142" s="261">
        <f>BK143+BK159</f>
        <v>0</v>
      </c>
    </row>
    <row r="143" s="12" customFormat="1" ht="22.8" customHeight="1">
      <c r="A143" s="12"/>
      <c r="B143" s="249"/>
      <c r="C143" s="250"/>
      <c r="D143" s="251" t="s">
        <v>79</v>
      </c>
      <c r="E143" s="262" t="s">
        <v>184</v>
      </c>
      <c r="F143" s="262" t="s">
        <v>748</v>
      </c>
      <c r="G143" s="250"/>
      <c r="H143" s="250"/>
      <c r="I143" s="253"/>
      <c r="J143" s="263">
        <f>BK143</f>
        <v>0</v>
      </c>
      <c r="K143" s="250"/>
      <c r="L143" s="254"/>
      <c r="M143" s="255"/>
      <c r="N143" s="256"/>
      <c r="O143" s="256"/>
      <c r="P143" s="257">
        <f>SUM(P144:P158)</f>
        <v>0</v>
      </c>
      <c r="Q143" s="256"/>
      <c r="R143" s="257">
        <f>SUM(R144:R158)</f>
        <v>5.0291900000000016</v>
      </c>
      <c r="S143" s="256"/>
      <c r="T143" s="258">
        <f>SUM(T144:T158)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59" t="s">
        <v>87</v>
      </c>
      <c r="AT143" s="260" t="s">
        <v>79</v>
      </c>
      <c r="AU143" s="260" t="s">
        <v>87</v>
      </c>
      <c r="AY143" s="259" t="s">
        <v>183</v>
      </c>
      <c r="BK143" s="261">
        <f>SUM(BK144:BK158)</f>
        <v>0</v>
      </c>
    </row>
    <row r="144" s="2" customFormat="1" ht="24.15" customHeight="1">
      <c r="A144" s="41"/>
      <c r="B144" s="42"/>
      <c r="C144" s="264" t="s">
        <v>87</v>
      </c>
      <c r="D144" s="264" t="s">
        <v>186</v>
      </c>
      <c r="E144" s="265" t="s">
        <v>749</v>
      </c>
      <c r="F144" s="266" t="s">
        <v>750</v>
      </c>
      <c r="G144" s="267" t="s">
        <v>189</v>
      </c>
      <c r="H144" s="268">
        <v>66.200000000000003</v>
      </c>
      <c r="I144" s="269"/>
      <c r="J144" s="270">
        <f>ROUND(I144*H144,2)</f>
        <v>0</v>
      </c>
      <c r="K144" s="271"/>
      <c r="L144" s="44"/>
      <c r="M144" s="272" t="s">
        <v>1</v>
      </c>
      <c r="N144" s="273" t="s">
        <v>46</v>
      </c>
      <c r="O144" s="100"/>
      <c r="P144" s="274">
        <f>O144*H144</f>
        <v>0</v>
      </c>
      <c r="Q144" s="274">
        <v>0.075953474320241701</v>
      </c>
      <c r="R144" s="274">
        <f>Q144*H144</f>
        <v>5.0281200000000013</v>
      </c>
      <c r="S144" s="274">
        <v>0</v>
      </c>
      <c r="T144" s="27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76" t="s">
        <v>190</v>
      </c>
      <c r="AT144" s="276" t="s">
        <v>186</v>
      </c>
      <c r="AU144" s="276" t="s">
        <v>92</v>
      </c>
      <c r="AY144" s="18" t="s">
        <v>183</v>
      </c>
      <c r="BE144" s="161">
        <f>IF(N144="základná",J144,0)</f>
        <v>0</v>
      </c>
      <c r="BF144" s="161">
        <f>IF(N144="znížená",J144,0)</f>
        <v>0</v>
      </c>
      <c r="BG144" s="161">
        <f>IF(N144="zákl. prenesená",J144,0)</f>
        <v>0</v>
      </c>
      <c r="BH144" s="161">
        <f>IF(N144="zníž. prenesená",J144,0)</f>
        <v>0</v>
      </c>
      <c r="BI144" s="161">
        <f>IF(N144="nulová",J144,0)</f>
        <v>0</v>
      </c>
      <c r="BJ144" s="18" t="s">
        <v>92</v>
      </c>
      <c r="BK144" s="161">
        <f>ROUND(I144*H144,2)</f>
        <v>0</v>
      </c>
      <c r="BL144" s="18" t="s">
        <v>190</v>
      </c>
      <c r="BM144" s="276" t="s">
        <v>92</v>
      </c>
    </row>
    <row r="145" s="2" customFormat="1" ht="24.15" customHeight="1">
      <c r="A145" s="41"/>
      <c r="B145" s="42"/>
      <c r="C145" s="264" t="s">
        <v>92</v>
      </c>
      <c r="D145" s="264" t="s">
        <v>186</v>
      </c>
      <c r="E145" s="265" t="s">
        <v>751</v>
      </c>
      <c r="F145" s="266" t="s">
        <v>752</v>
      </c>
      <c r="G145" s="267" t="s">
        <v>227</v>
      </c>
      <c r="H145" s="268">
        <v>5</v>
      </c>
      <c r="I145" s="269"/>
      <c r="J145" s="270">
        <f>ROUND(I145*H145,2)</f>
        <v>0</v>
      </c>
      <c r="K145" s="271"/>
      <c r="L145" s="44"/>
      <c r="M145" s="272" t="s">
        <v>1</v>
      </c>
      <c r="N145" s="273" t="s">
        <v>46</v>
      </c>
      <c r="O145" s="100"/>
      <c r="P145" s="274">
        <f>O145*H145</f>
        <v>0</v>
      </c>
      <c r="Q145" s="274">
        <v>0</v>
      </c>
      <c r="R145" s="274">
        <f>Q145*H145</f>
        <v>0</v>
      </c>
      <c r="S145" s="274">
        <v>0</v>
      </c>
      <c r="T145" s="275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76" t="s">
        <v>190</v>
      </c>
      <c r="AT145" s="276" t="s">
        <v>186</v>
      </c>
      <c r="AU145" s="276" t="s">
        <v>92</v>
      </c>
      <c r="AY145" s="18" t="s">
        <v>183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8" t="s">
        <v>92</v>
      </c>
      <c r="BK145" s="161">
        <f>ROUND(I145*H145,2)</f>
        <v>0</v>
      </c>
      <c r="BL145" s="18" t="s">
        <v>190</v>
      </c>
      <c r="BM145" s="276" t="s">
        <v>190</v>
      </c>
    </row>
    <row r="146" s="2" customFormat="1" ht="24.15" customHeight="1">
      <c r="A146" s="41"/>
      <c r="B146" s="42"/>
      <c r="C146" s="264" t="s">
        <v>97</v>
      </c>
      <c r="D146" s="264" t="s">
        <v>186</v>
      </c>
      <c r="E146" s="265" t="s">
        <v>753</v>
      </c>
      <c r="F146" s="266" t="s">
        <v>754</v>
      </c>
      <c r="G146" s="267" t="s">
        <v>265</v>
      </c>
      <c r="H146" s="268">
        <v>60</v>
      </c>
      <c r="I146" s="269"/>
      <c r="J146" s="270">
        <f>ROUND(I146*H146,2)</f>
        <v>0</v>
      </c>
      <c r="K146" s="271"/>
      <c r="L146" s="44"/>
      <c r="M146" s="272" t="s">
        <v>1</v>
      </c>
      <c r="N146" s="273" t="s">
        <v>46</v>
      </c>
      <c r="O146" s="100"/>
      <c r="P146" s="274">
        <f>O146*H146</f>
        <v>0</v>
      </c>
      <c r="Q146" s="274">
        <v>9.1666666666666698E-06</v>
      </c>
      <c r="R146" s="274">
        <f>Q146*H146</f>
        <v>0.00055000000000000014</v>
      </c>
      <c r="S146" s="274">
        <v>0</v>
      </c>
      <c r="T146" s="275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76" t="s">
        <v>190</v>
      </c>
      <c r="AT146" s="276" t="s">
        <v>186</v>
      </c>
      <c r="AU146" s="276" t="s">
        <v>92</v>
      </c>
      <c r="AY146" s="18" t="s">
        <v>183</v>
      </c>
      <c r="BE146" s="161">
        <f>IF(N146="základná",J146,0)</f>
        <v>0</v>
      </c>
      <c r="BF146" s="161">
        <f>IF(N146="znížená",J146,0)</f>
        <v>0</v>
      </c>
      <c r="BG146" s="161">
        <f>IF(N146="zákl. prenesená",J146,0)</f>
        <v>0</v>
      </c>
      <c r="BH146" s="161">
        <f>IF(N146="zníž. prenesená",J146,0)</f>
        <v>0</v>
      </c>
      <c r="BI146" s="161">
        <f>IF(N146="nulová",J146,0)</f>
        <v>0</v>
      </c>
      <c r="BJ146" s="18" t="s">
        <v>92</v>
      </c>
      <c r="BK146" s="161">
        <f>ROUND(I146*H146,2)</f>
        <v>0</v>
      </c>
      <c r="BL146" s="18" t="s">
        <v>190</v>
      </c>
      <c r="BM146" s="276" t="s">
        <v>218</v>
      </c>
    </row>
    <row r="147" s="2" customFormat="1" ht="24.15" customHeight="1">
      <c r="A147" s="41"/>
      <c r="B147" s="42"/>
      <c r="C147" s="264" t="s">
        <v>190</v>
      </c>
      <c r="D147" s="264" t="s">
        <v>186</v>
      </c>
      <c r="E147" s="265" t="s">
        <v>755</v>
      </c>
      <c r="F147" s="266" t="s">
        <v>756</v>
      </c>
      <c r="G147" s="267" t="s">
        <v>265</v>
      </c>
      <c r="H147" s="268">
        <v>40</v>
      </c>
      <c r="I147" s="269"/>
      <c r="J147" s="270">
        <f>ROUND(I147*H147,2)</f>
        <v>0</v>
      </c>
      <c r="K147" s="271"/>
      <c r="L147" s="44"/>
      <c r="M147" s="272" t="s">
        <v>1</v>
      </c>
      <c r="N147" s="273" t="s">
        <v>46</v>
      </c>
      <c r="O147" s="100"/>
      <c r="P147" s="274">
        <f>O147*H147</f>
        <v>0</v>
      </c>
      <c r="Q147" s="274">
        <v>1.2999999999999999E-05</v>
      </c>
      <c r="R147" s="274">
        <f>Q147*H147</f>
        <v>0.00051999999999999995</v>
      </c>
      <c r="S147" s="274">
        <v>0</v>
      </c>
      <c r="T147" s="27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76" t="s">
        <v>190</v>
      </c>
      <c r="AT147" s="276" t="s">
        <v>186</v>
      </c>
      <c r="AU147" s="276" t="s">
        <v>92</v>
      </c>
      <c r="AY147" s="18" t="s">
        <v>183</v>
      </c>
      <c r="BE147" s="161">
        <f>IF(N147="základná",J147,0)</f>
        <v>0</v>
      </c>
      <c r="BF147" s="161">
        <f>IF(N147="znížená",J147,0)</f>
        <v>0</v>
      </c>
      <c r="BG147" s="161">
        <f>IF(N147="zákl. prenesená",J147,0)</f>
        <v>0</v>
      </c>
      <c r="BH147" s="161">
        <f>IF(N147="zníž. prenesená",J147,0)</f>
        <v>0</v>
      </c>
      <c r="BI147" s="161">
        <f>IF(N147="nulová",J147,0)</f>
        <v>0</v>
      </c>
      <c r="BJ147" s="18" t="s">
        <v>92</v>
      </c>
      <c r="BK147" s="161">
        <f>ROUND(I147*H147,2)</f>
        <v>0</v>
      </c>
      <c r="BL147" s="18" t="s">
        <v>190</v>
      </c>
      <c r="BM147" s="276" t="s">
        <v>231</v>
      </c>
    </row>
    <row r="148" s="2" customFormat="1" ht="37.8" customHeight="1">
      <c r="A148" s="41"/>
      <c r="B148" s="42"/>
      <c r="C148" s="264" t="s">
        <v>212</v>
      </c>
      <c r="D148" s="264" t="s">
        <v>186</v>
      </c>
      <c r="E148" s="265" t="s">
        <v>757</v>
      </c>
      <c r="F148" s="266" t="s">
        <v>758</v>
      </c>
      <c r="G148" s="267" t="s">
        <v>281</v>
      </c>
      <c r="H148" s="268">
        <v>12.800000000000001</v>
      </c>
      <c r="I148" s="269"/>
      <c r="J148" s="270">
        <f>ROUND(I148*H148,2)</f>
        <v>0</v>
      </c>
      <c r="K148" s="271"/>
      <c r="L148" s="44"/>
      <c r="M148" s="272" t="s">
        <v>1</v>
      </c>
      <c r="N148" s="273" t="s">
        <v>46</v>
      </c>
      <c r="O148" s="100"/>
      <c r="P148" s="274">
        <f>O148*H148</f>
        <v>0</v>
      </c>
      <c r="Q148" s="274">
        <v>0</v>
      </c>
      <c r="R148" s="274">
        <f>Q148*H148</f>
        <v>0</v>
      </c>
      <c r="S148" s="274">
        <v>0</v>
      </c>
      <c r="T148" s="275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76" t="s">
        <v>190</v>
      </c>
      <c r="AT148" s="276" t="s">
        <v>186</v>
      </c>
      <c r="AU148" s="276" t="s">
        <v>92</v>
      </c>
      <c r="AY148" s="18" t="s">
        <v>183</v>
      </c>
      <c r="BE148" s="161">
        <f>IF(N148="základná",J148,0)</f>
        <v>0</v>
      </c>
      <c r="BF148" s="161">
        <f>IF(N148="znížená",J148,0)</f>
        <v>0</v>
      </c>
      <c r="BG148" s="161">
        <f>IF(N148="zákl. prenesená",J148,0)</f>
        <v>0</v>
      </c>
      <c r="BH148" s="161">
        <f>IF(N148="zníž. prenesená",J148,0)</f>
        <v>0</v>
      </c>
      <c r="BI148" s="161">
        <f>IF(N148="nulová",J148,0)</f>
        <v>0</v>
      </c>
      <c r="BJ148" s="18" t="s">
        <v>92</v>
      </c>
      <c r="BK148" s="161">
        <f>ROUND(I148*H148,2)</f>
        <v>0</v>
      </c>
      <c r="BL148" s="18" t="s">
        <v>190</v>
      </c>
      <c r="BM148" s="276" t="s">
        <v>230</v>
      </c>
    </row>
    <row r="149" s="2" customFormat="1" ht="37.8" customHeight="1">
      <c r="A149" s="41"/>
      <c r="B149" s="42"/>
      <c r="C149" s="264" t="s">
        <v>218</v>
      </c>
      <c r="D149" s="264" t="s">
        <v>186</v>
      </c>
      <c r="E149" s="265" t="s">
        <v>759</v>
      </c>
      <c r="F149" s="266" t="s">
        <v>760</v>
      </c>
      <c r="G149" s="267" t="s">
        <v>281</v>
      </c>
      <c r="H149" s="268">
        <v>14.5</v>
      </c>
      <c r="I149" s="269"/>
      <c r="J149" s="270">
        <f>ROUND(I149*H149,2)</f>
        <v>0</v>
      </c>
      <c r="K149" s="271"/>
      <c r="L149" s="44"/>
      <c r="M149" s="272" t="s">
        <v>1</v>
      </c>
      <c r="N149" s="273" t="s">
        <v>46</v>
      </c>
      <c r="O149" s="100"/>
      <c r="P149" s="274">
        <f>O149*H149</f>
        <v>0</v>
      </c>
      <c r="Q149" s="274">
        <v>0</v>
      </c>
      <c r="R149" s="274">
        <f>Q149*H149</f>
        <v>0</v>
      </c>
      <c r="S149" s="274">
        <v>0</v>
      </c>
      <c r="T149" s="27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76" t="s">
        <v>190</v>
      </c>
      <c r="AT149" s="276" t="s">
        <v>186</v>
      </c>
      <c r="AU149" s="276" t="s">
        <v>92</v>
      </c>
      <c r="AY149" s="18" t="s">
        <v>183</v>
      </c>
      <c r="BE149" s="161">
        <f>IF(N149="základná",J149,0)</f>
        <v>0</v>
      </c>
      <c r="BF149" s="161">
        <f>IF(N149="znížená",J149,0)</f>
        <v>0</v>
      </c>
      <c r="BG149" s="161">
        <f>IF(N149="zákl. prenesená",J149,0)</f>
        <v>0</v>
      </c>
      <c r="BH149" s="161">
        <f>IF(N149="zníž. prenesená",J149,0)</f>
        <v>0</v>
      </c>
      <c r="BI149" s="161">
        <f>IF(N149="nulová",J149,0)</f>
        <v>0</v>
      </c>
      <c r="BJ149" s="18" t="s">
        <v>92</v>
      </c>
      <c r="BK149" s="161">
        <f>ROUND(I149*H149,2)</f>
        <v>0</v>
      </c>
      <c r="BL149" s="18" t="s">
        <v>190</v>
      </c>
      <c r="BM149" s="276" t="s">
        <v>252</v>
      </c>
    </row>
    <row r="150" s="2" customFormat="1" ht="37.8" customHeight="1">
      <c r="A150" s="41"/>
      <c r="B150" s="42"/>
      <c r="C150" s="264" t="s">
        <v>224</v>
      </c>
      <c r="D150" s="264" t="s">
        <v>186</v>
      </c>
      <c r="E150" s="265" t="s">
        <v>761</v>
      </c>
      <c r="F150" s="266" t="s">
        <v>762</v>
      </c>
      <c r="G150" s="267" t="s">
        <v>281</v>
      </c>
      <c r="H150" s="268">
        <v>2</v>
      </c>
      <c r="I150" s="269"/>
      <c r="J150" s="270">
        <f>ROUND(I150*H150,2)</f>
        <v>0</v>
      </c>
      <c r="K150" s="271"/>
      <c r="L150" s="44"/>
      <c r="M150" s="272" t="s">
        <v>1</v>
      </c>
      <c r="N150" s="273" t="s">
        <v>46</v>
      </c>
      <c r="O150" s="100"/>
      <c r="P150" s="274">
        <f>O150*H150</f>
        <v>0</v>
      </c>
      <c r="Q150" s="274">
        <v>0</v>
      </c>
      <c r="R150" s="274">
        <f>Q150*H150</f>
        <v>0</v>
      </c>
      <c r="S150" s="274">
        <v>0</v>
      </c>
      <c r="T150" s="275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76" t="s">
        <v>190</v>
      </c>
      <c r="AT150" s="276" t="s">
        <v>186</v>
      </c>
      <c r="AU150" s="276" t="s">
        <v>92</v>
      </c>
      <c r="AY150" s="18" t="s">
        <v>183</v>
      </c>
      <c r="BE150" s="161">
        <f>IF(N150="základná",J150,0)</f>
        <v>0</v>
      </c>
      <c r="BF150" s="161">
        <f>IF(N150="znížená",J150,0)</f>
        <v>0</v>
      </c>
      <c r="BG150" s="161">
        <f>IF(N150="zákl. prenesená",J150,0)</f>
        <v>0</v>
      </c>
      <c r="BH150" s="161">
        <f>IF(N150="zníž. prenesená",J150,0)</f>
        <v>0</v>
      </c>
      <c r="BI150" s="161">
        <f>IF(N150="nulová",J150,0)</f>
        <v>0</v>
      </c>
      <c r="BJ150" s="18" t="s">
        <v>92</v>
      </c>
      <c r="BK150" s="161">
        <f>ROUND(I150*H150,2)</f>
        <v>0</v>
      </c>
      <c r="BL150" s="18" t="s">
        <v>190</v>
      </c>
      <c r="BM150" s="276" t="s">
        <v>262</v>
      </c>
    </row>
    <row r="151" s="2" customFormat="1" ht="24.15" customHeight="1">
      <c r="A151" s="41"/>
      <c r="B151" s="42"/>
      <c r="C151" s="264" t="s">
        <v>231</v>
      </c>
      <c r="D151" s="264" t="s">
        <v>186</v>
      </c>
      <c r="E151" s="265" t="s">
        <v>763</v>
      </c>
      <c r="F151" s="266" t="s">
        <v>764</v>
      </c>
      <c r="G151" s="267" t="s">
        <v>281</v>
      </c>
      <c r="H151" s="268">
        <v>2</v>
      </c>
      <c r="I151" s="269"/>
      <c r="J151" s="270">
        <f>ROUND(I151*H151,2)</f>
        <v>0</v>
      </c>
      <c r="K151" s="271"/>
      <c r="L151" s="44"/>
      <c r="M151" s="272" t="s">
        <v>1</v>
      </c>
      <c r="N151" s="273" t="s">
        <v>46</v>
      </c>
      <c r="O151" s="100"/>
      <c r="P151" s="274">
        <f>O151*H151</f>
        <v>0</v>
      </c>
      <c r="Q151" s="274">
        <v>0</v>
      </c>
      <c r="R151" s="274">
        <f>Q151*H151</f>
        <v>0</v>
      </c>
      <c r="S151" s="274">
        <v>0</v>
      </c>
      <c r="T151" s="275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76" t="s">
        <v>190</v>
      </c>
      <c r="AT151" s="276" t="s">
        <v>186</v>
      </c>
      <c r="AU151" s="276" t="s">
        <v>92</v>
      </c>
      <c r="AY151" s="18" t="s">
        <v>183</v>
      </c>
      <c r="BE151" s="161">
        <f>IF(N151="základná",J151,0)</f>
        <v>0</v>
      </c>
      <c r="BF151" s="161">
        <f>IF(N151="znížená",J151,0)</f>
        <v>0</v>
      </c>
      <c r="BG151" s="161">
        <f>IF(N151="zákl. prenesená",J151,0)</f>
        <v>0</v>
      </c>
      <c r="BH151" s="161">
        <f>IF(N151="zníž. prenesená",J151,0)</f>
        <v>0</v>
      </c>
      <c r="BI151" s="161">
        <f>IF(N151="nulová",J151,0)</f>
        <v>0</v>
      </c>
      <c r="BJ151" s="18" t="s">
        <v>92</v>
      </c>
      <c r="BK151" s="161">
        <f>ROUND(I151*H151,2)</f>
        <v>0</v>
      </c>
      <c r="BL151" s="18" t="s">
        <v>190</v>
      </c>
      <c r="BM151" s="276" t="s">
        <v>273</v>
      </c>
    </row>
    <row r="152" s="2" customFormat="1" ht="24.15" customHeight="1">
      <c r="A152" s="41"/>
      <c r="B152" s="42"/>
      <c r="C152" s="264" t="s">
        <v>184</v>
      </c>
      <c r="D152" s="264" t="s">
        <v>186</v>
      </c>
      <c r="E152" s="265" t="s">
        <v>765</v>
      </c>
      <c r="F152" s="266" t="s">
        <v>766</v>
      </c>
      <c r="G152" s="267" t="s">
        <v>767</v>
      </c>
      <c r="H152" s="268">
        <v>3</v>
      </c>
      <c r="I152" s="269"/>
      <c r="J152" s="270">
        <f>ROUND(I152*H152,2)</f>
        <v>0</v>
      </c>
      <c r="K152" s="271"/>
      <c r="L152" s="44"/>
      <c r="M152" s="272" t="s">
        <v>1</v>
      </c>
      <c r="N152" s="273" t="s">
        <v>46</v>
      </c>
      <c r="O152" s="100"/>
      <c r="P152" s="274">
        <f>O152*H152</f>
        <v>0</v>
      </c>
      <c r="Q152" s="274">
        <v>0</v>
      </c>
      <c r="R152" s="274">
        <f>Q152*H152</f>
        <v>0</v>
      </c>
      <c r="S152" s="274">
        <v>0</v>
      </c>
      <c r="T152" s="275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76" t="s">
        <v>190</v>
      </c>
      <c r="AT152" s="276" t="s">
        <v>186</v>
      </c>
      <c r="AU152" s="276" t="s">
        <v>92</v>
      </c>
      <c r="AY152" s="18" t="s">
        <v>183</v>
      </c>
      <c r="BE152" s="161">
        <f>IF(N152="základná",J152,0)</f>
        <v>0</v>
      </c>
      <c r="BF152" s="161">
        <f>IF(N152="znížená",J152,0)</f>
        <v>0</v>
      </c>
      <c r="BG152" s="161">
        <f>IF(N152="zákl. prenesená",J152,0)</f>
        <v>0</v>
      </c>
      <c r="BH152" s="161">
        <f>IF(N152="zníž. prenesená",J152,0)</f>
        <v>0</v>
      </c>
      <c r="BI152" s="161">
        <f>IF(N152="nulová",J152,0)</f>
        <v>0</v>
      </c>
      <c r="BJ152" s="18" t="s">
        <v>92</v>
      </c>
      <c r="BK152" s="161">
        <f>ROUND(I152*H152,2)</f>
        <v>0</v>
      </c>
      <c r="BL152" s="18" t="s">
        <v>190</v>
      </c>
      <c r="BM152" s="276" t="s">
        <v>284</v>
      </c>
    </row>
    <row r="153" s="2" customFormat="1" ht="21.75" customHeight="1">
      <c r="A153" s="41"/>
      <c r="B153" s="42"/>
      <c r="C153" s="264" t="s">
        <v>230</v>
      </c>
      <c r="D153" s="264" t="s">
        <v>186</v>
      </c>
      <c r="E153" s="265" t="s">
        <v>311</v>
      </c>
      <c r="F153" s="266" t="s">
        <v>312</v>
      </c>
      <c r="G153" s="267" t="s">
        <v>313</v>
      </c>
      <c r="H153" s="268">
        <v>1.413</v>
      </c>
      <c r="I153" s="269"/>
      <c r="J153" s="270">
        <f>ROUND(I153*H153,2)</f>
        <v>0</v>
      </c>
      <c r="K153" s="271"/>
      <c r="L153" s="44"/>
      <c r="M153" s="272" t="s">
        <v>1</v>
      </c>
      <c r="N153" s="273" t="s">
        <v>46</v>
      </c>
      <c r="O153" s="100"/>
      <c r="P153" s="274">
        <f>O153*H153</f>
        <v>0</v>
      </c>
      <c r="Q153" s="274">
        <v>0</v>
      </c>
      <c r="R153" s="274">
        <f>Q153*H153</f>
        <v>0</v>
      </c>
      <c r="S153" s="274">
        <v>0</v>
      </c>
      <c r="T153" s="275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76" t="s">
        <v>190</v>
      </c>
      <c r="AT153" s="276" t="s">
        <v>186</v>
      </c>
      <c r="AU153" s="276" t="s">
        <v>92</v>
      </c>
      <c r="AY153" s="18" t="s">
        <v>183</v>
      </c>
      <c r="BE153" s="161">
        <f>IF(N153="základná",J153,0)</f>
        <v>0</v>
      </c>
      <c r="BF153" s="161">
        <f>IF(N153="znížená",J153,0)</f>
        <v>0</v>
      </c>
      <c r="BG153" s="161">
        <f>IF(N153="zákl. prenesená",J153,0)</f>
        <v>0</v>
      </c>
      <c r="BH153" s="161">
        <f>IF(N153="zníž. prenesená",J153,0)</f>
        <v>0</v>
      </c>
      <c r="BI153" s="161">
        <f>IF(N153="nulová",J153,0)</f>
        <v>0</v>
      </c>
      <c r="BJ153" s="18" t="s">
        <v>92</v>
      </c>
      <c r="BK153" s="161">
        <f>ROUND(I153*H153,2)</f>
        <v>0</v>
      </c>
      <c r="BL153" s="18" t="s">
        <v>190</v>
      </c>
      <c r="BM153" s="276" t="s">
        <v>7</v>
      </c>
    </row>
    <row r="154" s="2" customFormat="1" ht="24.15" customHeight="1">
      <c r="A154" s="41"/>
      <c r="B154" s="42"/>
      <c r="C154" s="264" t="s">
        <v>245</v>
      </c>
      <c r="D154" s="264" t="s">
        <v>186</v>
      </c>
      <c r="E154" s="265" t="s">
        <v>316</v>
      </c>
      <c r="F154" s="266" t="s">
        <v>317</v>
      </c>
      <c r="G154" s="267" t="s">
        <v>313</v>
      </c>
      <c r="H154" s="268">
        <v>12.717000000000001</v>
      </c>
      <c r="I154" s="269"/>
      <c r="J154" s="270">
        <f>ROUND(I154*H154,2)</f>
        <v>0</v>
      </c>
      <c r="K154" s="271"/>
      <c r="L154" s="44"/>
      <c r="M154" s="272" t="s">
        <v>1</v>
      </c>
      <c r="N154" s="273" t="s">
        <v>46</v>
      </c>
      <c r="O154" s="100"/>
      <c r="P154" s="274">
        <f>O154*H154</f>
        <v>0</v>
      </c>
      <c r="Q154" s="274">
        <v>0</v>
      </c>
      <c r="R154" s="274">
        <f>Q154*H154</f>
        <v>0</v>
      </c>
      <c r="S154" s="274">
        <v>0</v>
      </c>
      <c r="T154" s="275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76" t="s">
        <v>190</v>
      </c>
      <c r="AT154" s="276" t="s">
        <v>186</v>
      </c>
      <c r="AU154" s="276" t="s">
        <v>92</v>
      </c>
      <c r="AY154" s="18" t="s">
        <v>183</v>
      </c>
      <c r="BE154" s="161">
        <f>IF(N154="základná",J154,0)</f>
        <v>0</v>
      </c>
      <c r="BF154" s="161">
        <f>IF(N154="znížená",J154,0)</f>
        <v>0</v>
      </c>
      <c r="BG154" s="161">
        <f>IF(N154="zákl. prenesená",J154,0)</f>
        <v>0</v>
      </c>
      <c r="BH154" s="161">
        <f>IF(N154="zníž. prenesená",J154,0)</f>
        <v>0</v>
      </c>
      <c r="BI154" s="161">
        <f>IF(N154="nulová",J154,0)</f>
        <v>0</v>
      </c>
      <c r="BJ154" s="18" t="s">
        <v>92</v>
      </c>
      <c r="BK154" s="161">
        <f>ROUND(I154*H154,2)</f>
        <v>0</v>
      </c>
      <c r="BL154" s="18" t="s">
        <v>190</v>
      </c>
      <c r="BM154" s="276" t="s">
        <v>304</v>
      </c>
    </row>
    <row r="155" s="2" customFormat="1" ht="24.15" customHeight="1">
      <c r="A155" s="41"/>
      <c r="B155" s="42"/>
      <c r="C155" s="264" t="s">
        <v>252</v>
      </c>
      <c r="D155" s="264" t="s">
        <v>186</v>
      </c>
      <c r="E155" s="265" t="s">
        <v>321</v>
      </c>
      <c r="F155" s="266" t="s">
        <v>322</v>
      </c>
      <c r="G155" s="267" t="s">
        <v>313</v>
      </c>
      <c r="H155" s="268">
        <v>1.413</v>
      </c>
      <c r="I155" s="269"/>
      <c r="J155" s="270">
        <f>ROUND(I155*H155,2)</f>
        <v>0</v>
      </c>
      <c r="K155" s="271"/>
      <c r="L155" s="44"/>
      <c r="M155" s="272" t="s">
        <v>1</v>
      </c>
      <c r="N155" s="273" t="s">
        <v>46</v>
      </c>
      <c r="O155" s="100"/>
      <c r="P155" s="274">
        <f>O155*H155</f>
        <v>0</v>
      </c>
      <c r="Q155" s="274">
        <v>0</v>
      </c>
      <c r="R155" s="274">
        <f>Q155*H155</f>
        <v>0</v>
      </c>
      <c r="S155" s="274">
        <v>0</v>
      </c>
      <c r="T155" s="275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76" t="s">
        <v>190</v>
      </c>
      <c r="AT155" s="276" t="s">
        <v>186</v>
      </c>
      <c r="AU155" s="276" t="s">
        <v>92</v>
      </c>
      <c r="AY155" s="18" t="s">
        <v>183</v>
      </c>
      <c r="BE155" s="161">
        <f>IF(N155="základná",J155,0)</f>
        <v>0</v>
      </c>
      <c r="BF155" s="161">
        <f>IF(N155="znížená",J155,0)</f>
        <v>0</v>
      </c>
      <c r="BG155" s="161">
        <f>IF(N155="zákl. prenesená",J155,0)</f>
        <v>0</v>
      </c>
      <c r="BH155" s="161">
        <f>IF(N155="zníž. prenesená",J155,0)</f>
        <v>0</v>
      </c>
      <c r="BI155" s="161">
        <f>IF(N155="nulová",J155,0)</f>
        <v>0</v>
      </c>
      <c r="BJ155" s="18" t="s">
        <v>92</v>
      </c>
      <c r="BK155" s="161">
        <f>ROUND(I155*H155,2)</f>
        <v>0</v>
      </c>
      <c r="BL155" s="18" t="s">
        <v>190</v>
      </c>
      <c r="BM155" s="276" t="s">
        <v>315</v>
      </c>
    </row>
    <row r="156" s="2" customFormat="1" ht="24.15" customHeight="1">
      <c r="A156" s="41"/>
      <c r="B156" s="42"/>
      <c r="C156" s="264" t="s">
        <v>257</v>
      </c>
      <c r="D156" s="264" t="s">
        <v>186</v>
      </c>
      <c r="E156" s="265" t="s">
        <v>325</v>
      </c>
      <c r="F156" s="266" t="s">
        <v>326</v>
      </c>
      <c r="G156" s="267" t="s">
        <v>313</v>
      </c>
      <c r="H156" s="268">
        <v>8.4779999999999998</v>
      </c>
      <c r="I156" s="269"/>
      <c r="J156" s="270">
        <f>ROUND(I156*H156,2)</f>
        <v>0</v>
      </c>
      <c r="K156" s="271"/>
      <c r="L156" s="44"/>
      <c r="M156" s="272" t="s">
        <v>1</v>
      </c>
      <c r="N156" s="273" t="s">
        <v>46</v>
      </c>
      <c r="O156" s="100"/>
      <c r="P156" s="274">
        <f>O156*H156</f>
        <v>0</v>
      </c>
      <c r="Q156" s="274">
        <v>0</v>
      </c>
      <c r="R156" s="274">
        <f>Q156*H156</f>
        <v>0</v>
      </c>
      <c r="S156" s="274">
        <v>0</v>
      </c>
      <c r="T156" s="275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76" t="s">
        <v>190</v>
      </c>
      <c r="AT156" s="276" t="s">
        <v>186</v>
      </c>
      <c r="AU156" s="276" t="s">
        <v>92</v>
      </c>
      <c r="AY156" s="18" t="s">
        <v>183</v>
      </c>
      <c r="BE156" s="161">
        <f>IF(N156="základná",J156,0)</f>
        <v>0</v>
      </c>
      <c r="BF156" s="161">
        <f>IF(N156="znížená",J156,0)</f>
        <v>0</v>
      </c>
      <c r="BG156" s="161">
        <f>IF(N156="zákl. prenesená",J156,0)</f>
        <v>0</v>
      </c>
      <c r="BH156" s="161">
        <f>IF(N156="zníž. prenesená",J156,0)</f>
        <v>0</v>
      </c>
      <c r="BI156" s="161">
        <f>IF(N156="nulová",J156,0)</f>
        <v>0</v>
      </c>
      <c r="BJ156" s="18" t="s">
        <v>92</v>
      </c>
      <c r="BK156" s="161">
        <f>ROUND(I156*H156,2)</f>
        <v>0</v>
      </c>
      <c r="BL156" s="18" t="s">
        <v>190</v>
      </c>
      <c r="BM156" s="276" t="s">
        <v>324</v>
      </c>
    </row>
    <row r="157" s="2" customFormat="1" ht="24.15" customHeight="1">
      <c r="A157" s="41"/>
      <c r="B157" s="42"/>
      <c r="C157" s="264" t="s">
        <v>262</v>
      </c>
      <c r="D157" s="264" t="s">
        <v>186</v>
      </c>
      <c r="E157" s="265" t="s">
        <v>768</v>
      </c>
      <c r="F157" s="266" t="s">
        <v>769</v>
      </c>
      <c r="G157" s="267" t="s">
        <v>313</v>
      </c>
      <c r="H157" s="268">
        <v>1.413</v>
      </c>
      <c r="I157" s="269"/>
      <c r="J157" s="270">
        <f>ROUND(I157*H157,2)</f>
        <v>0</v>
      </c>
      <c r="K157" s="271"/>
      <c r="L157" s="44"/>
      <c r="M157" s="272" t="s">
        <v>1</v>
      </c>
      <c r="N157" s="273" t="s">
        <v>46</v>
      </c>
      <c r="O157" s="100"/>
      <c r="P157" s="274">
        <f>O157*H157</f>
        <v>0</v>
      </c>
      <c r="Q157" s="274">
        <v>0</v>
      </c>
      <c r="R157" s="274">
        <f>Q157*H157</f>
        <v>0</v>
      </c>
      <c r="S157" s="274">
        <v>0</v>
      </c>
      <c r="T157" s="275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76" t="s">
        <v>190</v>
      </c>
      <c r="AT157" s="276" t="s">
        <v>186</v>
      </c>
      <c r="AU157" s="276" t="s">
        <v>92</v>
      </c>
      <c r="AY157" s="18" t="s">
        <v>183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8" t="s">
        <v>92</v>
      </c>
      <c r="BK157" s="161">
        <f>ROUND(I157*H157,2)</f>
        <v>0</v>
      </c>
      <c r="BL157" s="18" t="s">
        <v>190</v>
      </c>
      <c r="BM157" s="276" t="s">
        <v>333</v>
      </c>
    </row>
    <row r="158" s="2" customFormat="1" ht="24.15" customHeight="1">
      <c r="A158" s="41"/>
      <c r="B158" s="42"/>
      <c r="C158" s="264" t="s">
        <v>268</v>
      </c>
      <c r="D158" s="264" t="s">
        <v>186</v>
      </c>
      <c r="E158" s="265" t="s">
        <v>330</v>
      </c>
      <c r="F158" s="266" t="s">
        <v>331</v>
      </c>
      <c r="G158" s="267" t="s">
        <v>313</v>
      </c>
      <c r="H158" s="268">
        <v>1.413</v>
      </c>
      <c r="I158" s="269"/>
      <c r="J158" s="270">
        <f>ROUND(I158*H158,2)</f>
        <v>0</v>
      </c>
      <c r="K158" s="271"/>
      <c r="L158" s="44"/>
      <c r="M158" s="272" t="s">
        <v>1</v>
      </c>
      <c r="N158" s="273" t="s">
        <v>46</v>
      </c>
      <c r="O158" s="100"/>
      <c r="P158" s="274">
        <f>O158*H158</f>
        <v>0</v>
      </c>
      <c r="Q158" s="274">
        <v>0</v>
      </c>
      <c r="R158" s="274">
        <f>Q158*H158</f>
        <v>0</v>
      </c>
      <c r="S158" s="274">
        <v>0</v>
      </c>
      <c r="T158" s="275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76" t="s">
        <v>190</v>
      </c>
      <c r="AT158" s="276" t="s">
        <v>186</v>
      </c>
      <c r="AU158" s="276" t="s">
        <v>92</v>
      </c>
      <c r="AY158" s="18" t="s">
        <v>183</v>
      </c>
      <c r="BE158" s="161">
        <f>IF(N158="základná",J158,0)</f>
        <v>0</v>
      </c>
      <c r="BF158" s="161">
        <f>IF(N158="znížená",J158,0)</f>
        <v>0</v>
      </c>
      <c r="BG158" s="161">
        <f>IF(N158="zákl. prenesená",J158,0)</f>
        <v>0</v>
      </c>
      <c r="BH158" s="161">
        <f>IF(N158="zníž. prenesená",J158,0)</f>
        <v>0</v>
      </c>
      <c r="BI158" s="161">
        <f>IF(N158="nulová",J158,0)</f>
        <v>0</v>
      </c>
      <c r="BJ158" s="18" t="s">
        <v>92</v>
      </c>
      <c r="BK158" s="161">
        <f>ROUND(I158*H158,2)</f>
        <v>0</v>
      </c>
      <c r="BL158" s="18" t="s">
        <v>190</v>
      </c>
      <c r="BM158" s="276" t="s">
        <v>347</v>
      </c>
    </row>
    <row r="159" s="12" customFormat="1" ht="22.8" customHeight="1">
      <c r="A159" s="12"/>
      <c r="B159" s="249"/>
      <c r="C159" s="250"/>
      <c r="D159" s="251" t="s">
        <v>79</v>
      </c>
      <c r="E159" s="262" t="s">
        <v>337</v>
      </c>
      <c r="F159" s="262" t="s">
        <v>770</v>
      </c>
      <c r="G159" s="250"/>
      <c r="H159" s="250"/>
      <c r="I159" s="253"/>
      <c r="J159" s="263">
        <f>BK159</f>
        <v>0</v>
      </c>
      <c r="K159" s="250"/>
      <c r="L159" s="254"/>
      <c r="M159" s="255"/>
      <c r="N159" s="256"/>
      <c r="O159" s="256"/>
      <c r="P159" s="257">
        <f>P160</f>
        <v>0</v>
      </c>
      <c r="Q159" s="256"/>
      <c r="R159" s="257">
        <f>R160</f>
        <v>0</v>
      </c>
      <c r="S159" s="256"/>
      <c r="T159" s="258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59" t="s">
        <v>87</v>
      </c>
      <c r="AT159" s="260" t="s">
        <v>79</v>
      </c>
      <c r="AU159" s="260" t="s">
        <v>87</v>
      </c>
      <c r="AY159" s="259" t="s">
        <v>183</v>
      </c>
      <c r="BK159" s="261">
        <f>BK160</f>
        <v>0</v>
      </c>
    </row>
    <row r="160" s="2" customFormat="1" ht="33" customHeight="1">
      <c r="A160" s="41"/>
      <c r="B160" s="42"/>
      <c r="C160" s="264" t="s">
        <v>273</v>
      </c>
      <c r="D160" s="264" t="s">
        <v>186</v>
      </c>
      <c r="E160" s="265" t="s">
        <v>771</v>
      </c>
      <c r="F160" s="266" t="s">
        <v>772</v>
      </c>
      <c r="G160" s="267" t="s">
        <v>313</v>
      </c>
      <c r="H160" s="268">
        <v>5.0289999999999999</v>
      </c>
      <c r="I160" s="269"/>
      <c r="J160" s="270">
        <f>ROUND(I160*H160,2)</f>
        <v>0</v>
      </c>
      <c r="K160" s="271"/>
      <c r="L160" s="44"/>
      <c r="M160" s="272" t="s">
        <v>1</v>
      </c>
      <c r="N160" s="273" t="s">
        <v>46</v>
      </c>
      <c r="O160" s="100"/>
      <c r="P160" s="274">
        <f>O160*H160</f>
        <v>0</v>
      </c>
      <c r="Q160" s="274">
        <v>0</v>
      </c>
      <c r="R160" s="274">
        <f>Q160*H160</f>
        <v>0</v>
      </c>
      <c r="S160" s="274">
        <v>0</v>
      </c>
      <c r="T160" s="275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76" t="s">
        <v>190</v>
      </c>
      <c r="AT160" s="276" t="s">
        <v>186</v>
      </c>
      <c r="AU160" s="276" t="s">
        <v>92</v>
      </c>
      <c r="AY160" s="18" t="s">
        <v>183</v>
      </c>
      <c r="BE160" s="161">
        <f>IF(N160="základná",J160,0)</f>
        <v>0</v>
      </c>
      <c r="BF160" s="161">
        <f>IF(N160="znížená",J160,0)</f>
        <v>0</v>
      </c>
      <c r="BG160" s="161">
        <f>IF(N160="zákl. prenesená",J160,0)</f>
        <v>0</v>
      </c>
      <c r="BH160" s="161">
        <f>IF(N160="zníž. prenesená",J160,0)</f>
        <v>0</v>
      </c>
      <c r="BI160" s="161">
        <f>IF(N160="nulová",J160,0)</f>
        <v>0</v>
      </c>
      <c r="BJ160" s="18" t="s">
        <v>92</v>
      </c>
      <c r="BK160" s="161">
        <f>ROUND(I160*H160,2)</f>
        <v>0</v>
      </c>
      <c r="BL160" s="18" t="s">
        <v>190</v>
      </c>
      <c r="BM160" s="276" t="s">
        <v>362</v>
      </c>
    </row>
    <row r="161" s="12" customFormat="1" ht="25.92" customHeight="1">
      <c r="A161" s="12"/>
      <c r="B161" s="249"/>
      <c r="C161" s="250"/>
      <c r="D161" s="251" t="s">
        <v>79</v>
      </c>
      <c r="E161" s="252" t="s">
        <v>343</v>
      </c>
      <c r="F161" s="252" t="s">
        <v>773</v>
      </c>
      <c r="G161" s="250"/>
      <c r="H161" s="250"/>
      <c r="I161" s="253"/>
      <c r="J161" s="228">
        <f>BK161</f>
        <v>0</v>
      </c>
      <c r="K161" s="250"/>
      <c r="L161" s="254"/>
      <c r="M161" s="255"/>
      <c r="N161" s="256"/>
      <c r="O161" s="256"/>
      <c r="P161" s="257">
        <f>P162+P170+P191+P204+P244</f>
        <v>0</v>
      </c>
      <c r="Q161" s="256"/>
      <c r="R161" s="257">
        <f>R162+R170+R191+R204+R244</f>
        <v>50.658029999999997</v>
      </c>
      <c r="S161" s="256"/>
      <c r="T161" s="258">
        <f>T162+T170+T191+T204+T244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59" t="s">
        <v>92</v>
      </c>
      <c r="AT161" s="260" t="s">
        <v>79</v>
      </c>
      <c r="AU161" s="260" t="s">
        <v>80</v>
      </c>
      <c r="AY161" s="259" t="s">
        <v>183</v>
      </c>
      <c r="BK161" s="261">
        <f>BK162+BK170+BK191+BK204+BK244</f>
        <v>0</v>
      </c>
    </row>
    <row r="162" s="12" customFormat="1" ht="22.8" customHeight="1">
      <c r="A162" s="12"/>
      <c r="B162" s="249"/>
      <c r="C162" s="250"/>
      <c r="D162" s="251" t="s">
        <v>79</v>
      </c>
      <c r="E162" s="262" t="s">
        <v>545</v>
      </c>
      <c r="F162" s="262" t="s">
        <v>774</v>
      </c>
      <c r="G162" s="250"/>
      <c r="H162" s="250"/>
      <c r="I162" s="253"/>
      <c r="J162" s="263">
        <f>BK162</f>
        <v>0</v>
      </c>
      <c r="K162" s="250"/>
      <c r="L162" s="254"/>
      <c r="M162" s="255"/>
      <c r="N162" s="256"/>
      <c r="O162" s="256"/>
      <c r="P162" s="257">
        <f>SUM(P163:P169)</f>
        <v>0</v>
      </c>
      <c r="Q162" s="256"/>
      <c r="R162" s="257">
        <f>SUM(R163:R169)</f>
        <v>0.0022799999999999999</v>
      </c>
      <c r="S162" s="256"/>
      <c r="T162" s="258">
        <f>SUM(T163:T169)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59" t="s">
        <v>92</v>
      </c>
      <c r="AT162" s="260" t="s">
        <v>79</v>
      </c>
      <c r="AU162" s="260" t="s">
        <v>87</v>
      </c>
      <c r="AY162" s="259" t="s">
        <v>183</v>
      </c>
      <c r="BK162" s="261">
        <f>SUM(BK163:BK169)</f>
        <v>0</v>
      </c>
    </row>
    <row r="163" s="2" customFormat="1" ht="24.15" customHeight="1">
      <c r="A163" s="41"/>
      <c r="B163" s="42"/>
      <c r="C163" s="264" t="s">
        <v>278</v>
      </c>
      <c r="D163" s="264" t="s">
        <v>186</v>
      </c>
      <c r="E163" s="265" t="s">
        <v>775</v>
      </c>
      <c r="F163" s="266" t="s">
        <v>776</v>
      </c>
      <c r="G163" s="267" t="s">
        <v>281</v>
      </c>
      <c r="H163" s="268">
        <v>19.699999999999999</v>
      </c>
      <c r="I163" s="269"/>
      <c r="J163" s="270">
        <f>ROUND(I163*H163,2)</f>
        <v>0</v>
      </c>
      <c r="K163" s="271"/>
      <c r="L163" s="44"/>
      <c r="M163" s="272" t="s">
        <v>1</v>
      </c>
      <c r="N163" s="273" t="s">
        <v>46</v>
      </c>
      <c r="O163" s="100"/>
      <c r="P163" s="274">
        <f>O163*H163</f>
        <v>0</v>
      </c>
      <c r="Q163" s="274">
        <v>9.1370558375634505E-06</v>
      </c>
      <c r="R163" s="274">
        <f>Q163*H163</f>
        <v>0.00017999999999999996</v>
      </c>
      <c r="S163" s="274">
        <v>0</v>
      </c>
      <c r="T163" s="275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76" t="s">
        <v>273</v>
      </c>
      <c r="AT163" s="276" t="s">
        <v>186</v>
      </c>
      <c r="AU163" s="276" t="s">
        <v>92</v>
      </c>
      <c r="AY163" s="18" t="s">
        <v>183</v>
      </c>
      <c r="BE163" s="161">
        <f>IF(N163="základná",J163,0)</f>
        <v>0</v>
      </c>
      <c r="BF163" s="161">
        <f>IF(N163="znížená",J163,0)</f>
        <v>0</v>
      </c>
      <c r="BG163" s="161">
        <f>IF(N163="zákl. prenesená",J163,0)</f>
        <v>0</v>
      </c>
      <c r="BH163" s="161">
        <f>IF(N163="zníž. prenesená",J163,0)</f>
        <v>0</v>
      </c>
      <c r="BI163" s="161">
        <f>IF(N163="nulová",J163,0)</f>
        <v>0</v>
      </c>
      <c r="BJ163" s="18" t="s">
        <v>92</v>
      </c>
      <c r="BK163" s="161">
        <f>ROUND(I163*H163,2)</f>
        <v>0</v>
      </c>
      <c r="BL163" s="18" t="s">
        <v>273</v>
      </c>
      <c r="BM163" s="276" t="s">
        <v>375</v>
      </c>
    </row>
    <row r="164" s="2" customFormat="1" ht="24.15" customHeight="1">
      <c r="A164" s="41"/>
      <c r="B164" s="42"/>
      <c r="C164" s="316" t="s">
        <v>284</v>
      </c>
      <c r="D164" s="316" t="s">
        <v>511</v>
      </c>
      <c r="E164" s="317" t="s">
        <v>777</v>
      </c>
      <c r="F164" s="318" t="s">
        <v>778</v>
      </c>
      <c r="G164" s="319" t="s">
        <v>281</v>
      </c>
      <c r="H164" s="320">
        <v>13.699999999999999</v>
      </c>
      <c r="I164" s="321"/>
      <c r="J164" s="322">
        <f>ROUND(I164*H164,2)</f>
        <v>0</v>
      </c>
      <c r="K164" s="323"/>
      <c r="L164" s="324"/>
      <c r="M164" s="325" t="s">
        <v>1</v>
      </c>
      <c r="N164" s="326" t="s">
        <v>46</v>
      </c>
      <c r="O164" s="100"/>
      <c r="P164" s="274">
        <f>O164*H164</f>
        <v>0</v>
      </c>
      <c r="Q164" s="274">
        <v>8.0291970802919696E-05</v>
      </c>
      <c r="R164" s="274">
        <f>Q164*H164</f>
        <v>0.0010999999999999999</v>
      </c>
      <c r="S164" s="274">
        <v>0</v>
      </c>
      <c r="T164" s="275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76" t="s">
        <v>362</v>
      </c>
      <c r="AT164" s="276" t="s">
        <v>511</v>
      </c>
      <c r="AU164" s="276" t="s">
        <v>92</v>
      </c>
      <c r="AY164" s="18" t="s">
        <v>183</v>
      </c>
      <c r="BE164" s="161">
        <f>IF(N164="základná",J164,0)</f>
        <v>0</v>
      </c>
      <c r="BF164" s="161">
        <f>IF(N164="znížená",J164,0)</f>
        <v>0</v>
      </c>
      <c r="BG164" s="161">
        <f>IF(N164="zákl. prenesená",J164,0)</f>
        <v>0</v>
      </c>
      <c r="BH164" s="161">
        <f>IF(N164="zníž. prenesená",J164,0)</f>
        <v>0</v>
      </c>
      <c r="BI164" s="161">
        <f>IF(N164="nulová",J164,0)</f>
        <v>0</v>
      </c>
      <c r="BJ164" s="18" t="s">
        <v>92</v>
      </c>
      <c r="BK164" s="161">
        <f>ROUND(I164*H164,2)</f>
        <v>0</v>
      </c>
      <c r="BL164" s="18" t="s">
        <v>273</v>
      </c>
      <c r="BM164" s="276" t="s">
        <v>385</v>
      </c>
    </row>
    <row r="165" s="2" customFormat="1" ht="24.15" customHeight="1">
      <c r="A165" s="41"/>
      <c r="B165" s="42"/>
      <c r="C165" s="316" t="s">
        <v>290</v>
      </c>
      <c r="D165" s="316" t="s">
        <v>511</v>
      </c>
      <c r="E165" s="317" t="s">
        <v>779</v>
      </c>
      <c r="F165" s="318" t="s">
        <v>780</v>
      </c>
      <c r="G165" s="319" t="s">
        <v>281</v>
      </c>
      <c r="H165" s="320">
        <v>6</v>
      </c>
      <c r="I165" s="321"/>
      <c r="J165" s="322">
        <f>ROUND(I165*H165,2)</f>
        <v>0</v>
      </c>
      <c r="K165" s="323"/>
      <c r="L165" s="324"/>
      <c r="M165" s="325" t="s">
        <v>1</v>
      </c>
      <c r="N165" s="326" t="s">
        <v>46</v>
      </c>
      <c r="O165" s="100"/>
      <c r="P165" s="274">
        <f>O165*H165</f>
        <v>0</v>
      </c>
      <c r="Q165" s="274">
        <v>9.0000000000000006E-05</v>
      </c>
      <c r="R165" s="274">
        <f>Q165*H165</f>
        <v>0.00054000000000000001</v>
      </c>
      <c r="S165" s="274">
        <v>0</v>
      </c>
      <c r="T165" s="275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76" t="s">
        <v>362</v>
      </c>
      <c r="AT165" s="276" t="s">
        <v>511</v>
      </c>
      <c r="AU165" s="276" t="s">
        <v>92</v>
      </c>
      <c r="AY165" s="18" t="s">
        <v>183</v>
      </c>
      <c r="BE165" s="161">
        <f>IF(N165="základná",J165,0)</f>
        <v>0</v>
      </c>
      <c r="BF165" s="161">
        <f>IF(N165="znížená",J165,0)</f>
        <v>0</v>
      </c>
      <c r="BG165" s="161">
        <f>IF(N165="zákl. prenesená",J165,0)</f>
        <v>0</v>
      </c>
      <c r="BH165" s="161">
        <f>IF(N165="zníž. prenesená",J165,0)</f>
        <v>0</v>
      </c>
      <c r="BI165" s="161">
        <f>IF(N165="nulová",J165,0)</f>
        <v>0</v>
      </c>
      <c r="BJ165" s="18" t="s">
        <v>92</v>
      </c>
      <c r="BK165" s="161">
        <f>ROUND(I165*H165,2)</f>
        <v>0</v>
      </c>
      <c r="BL165" s="18" t="s">
        <v>273</v>
      </c>
      <c r="BM165" s="276" t="s">
        <v>395</v>
      </c>
    </row>
    <row r="166" s="2" customFormat="1" ht="24.15" customHeight="1">
      <c r="A166" s="41"/>
      <c r="B166" s="42"/>
      <c r="C166" s="264" t="s">
        <v>7</v>
      </c>
      <c r="D166" s="264" t="s">
        <v>186</v>
      </c>
      <c r="E166" s="265" t="s">
        <v>781</v>
      </c>
      <c r="F166" s="266" t="s">
        <v>782</v>
      </c>
      <c r="G166" s="267" t="s">
        <v>281</v>
      </c>
      <c r="H166" s="268">
        <v>14</v>
      </c>
      <c r="I166" s="269"/>
      <c r="J166" s="270">
        <f>ROUND(I166*H166,2)</f>
        <v>0</v>
      </c>
      <c r="K166" s="271"/>
      <c r="L166" s="44"/>
      <c r="M166" s="272" t="s">
        <v>1</v>
      </c>
      <c r="N166" s="273" t="s">
        <v>46</v>
      </c>
      <c r="O166" s="100"/>
      <c r="P166" s="274">
        <f>O166*H166</f>
        <v>0</v>
      </c>
      <c r="Q166" s="274">
        <v>2.0000000000000002E-05</v>
      </c>
      <c r="R166" s="274">
        <f>Q166*H166</f>
        <v>0.00028000000000000003</v>
      </c>
      <c r="S166" s="274">
        <v>0</v>
      </c>
      <c r="T166" s="275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76" t="s">
        <v>273</v>
      </c>
      <c r="AT166" s="276" t="s">
        <v>186</v>
      </c>
      <c r="AU166" s="276" t="s">
        <v>92</v>
      </c>
      <c r="AY166" s="18" t="s">
        <v>183</v>
      </c>
      <c r="BE166" s="161">
        <f>IF(N166="základná",J166,0)</f>
        <v>0</v>
      </c>
      <c r="BF166" s="161">
        <f>IF(N166="znížená",J166,0)</f>
        <v>0</v>
      </c>
      <c r="BG166" s="161">
        <f>IF(N166="zákl. prenesená",J166,0)</f>
        <v>0</v>
      </c>
      <c r="BH166" s="161">
        <f>IF(N166="zníž. prenesená",J166,0)</f>
        <v>0</v>
      </c>
      <c r="BI166" s="161">
        <f>IF(N166="nulová",J166,0)</f>
        <v>0</v>
      </c>
      <c r="BJ166" s="18" t="s">
        <v>92</v>
      </c>
      <c r="BK166" s="161">
        <f>ROUND(I166*H166,2)</f>
        <v>0</v>
      </c>
      <c r="BL166" s="18" t="s">
        <v>273</v>
      </c>
      <c r="BM166" s="276" t="s">
        <v>407</v>
      </c>
    </row>
    <row r="167" s="2" customFormat="1" ht="24.15" customHeight="1">
      <c r="A167" s="41"/>
      <c r="B167" s="42"/>
      <c r="C167" s="316" t="s">
        <v>299</v>
      </c>
      <c r="D167" s="316" t="s">
        <v>511</v>
      </c>
      <c r="E167" s="317" t="s">
        <v>783</v>
      </c>
      <c r="F167" s="318" t="s">
        <v>784</v>
      </c>
      <c r="G167" s="319" t="s">
        <v>281</v>
      </c>
      <c r="H167" s="320">
        <v>10</v>
      </c>
      <c r="I167" s="321"/>
      <c r="J167" s="322">
        <f>ROUND(I167*H167,2)</f>
        <v>0</v>
      </c>
      <c r="K167" s="323"/>
      <c r="L167" s="324"/>
      <c r="M167" s="325" t="s">
        <v>1</v>
      </c>
      <c r="N167" s="326" t="s">
        <v>46</v>
      </c>
      <c r="O167" s="100"/>
      <c r="P167" s="274">
        <f>O167*H167</f>
        <v>0</v>
      </c>
      <c r="Q167" s="274">
        <v>1.0000000000000001E-05</v>
      </c>
      <c r="R167" s="274">
        <f>Q167*H167</f>
        <v>0.00010000000000000001</v>
      </c>
      <c r="S167" s="274">
        <v>0</v>
      </c>
      <c r="T167" s="275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76" t="s">
        <v>362</v>
      </c>
      <c r="AT167" s="276" t="s">
        <v>511</v>
      </c>
      <c r="AU167" s="276" t="s">
        <v>92</v>
      </c>
      <c r="AY167" s="18" t="s">
        <v>183</v>
      </c>
      <c r="BE167" s="161">
        <f>IF(N167="základná",J167,0)</f>
        <v>0</v>
      </c>
      <c r="BF167" s="161">
        <f>IF(N167="znížená",J167,0)</f>
        <v>0</v>
      </c>
      <c r="BG167" s="161">
        <f>IF(N167="zákl. prenesená",J167,0)</f>
        <v>0</v>
      </c>
      <c r="BH167" s="161">
        <f>IF(N167="zníž. prenesená",J167,0)</f>
        <v>0</v>
      </c>
      <c r="BI167" s="161">
        <f>IF(N167="nulová",J167,0)</f>
        <v>0</v>
      </c>
      <c r="BJ167" s="18" t="s">
        <v>92</v>
      </c>
      <c r="BK167" s="161">
        <f>ROUND(I167*H167,2)</f>
        <v>0</v>
      </c>
      <c r="BL167" s="18" t="s">
        <v>273</v>
      </c>
      <c r="BM167" s="276" t="s">
        <v>419</v>
      </c>
    </row>
    <row r="168" s="2" customFormat="1" ht="24.15" customHeight="1">
      <c r="A168" s="41"/>
      <c r="B168" s="42"/>
      <c r="C168" s="316" t="s">
        <v>304</v>
      </c>
      <c r="D168" s="316" t="s">
        <v>511</v>
      </c>
      <c r="E168" s="317" t="s">
        <v>785</v>
      </c>
      <c r="F168" s="318" t="s">
        <v>786</v>
      </c>
      <c r="G168" s="319" t="s">
        <v>281</v>
      </c>
      <c r="H168" s="320">
        <v>4</v>
      </c>
      <c r="I168" s="321"/>
      <c r="J168" s="322">
        <f>ROUND(I168*H168,2)</f>
        <v>0</v>
      </c>
      <c r="K168" s="323"/>
      <c r="L168" s="324"/>
      <c r="M168" s="325" t="s">
        <v>1</v>
      </c>
      <c r="N168" s="326" t="s">
        <v>46</v>
      </c>
      <c r="O168" s="100"/>
      <c r="P168" s="274">
        <f>O168*H168</f>
        <v>0</v>
      </c>
      <c r="Q168" s="274">
        <v>2.0000000000000002E-05</v>
      </c>
      <c r="R168" s="274">
        <f>Q168*H168</f>
        <v>8.0000000000000007E-05</v>
      </c>
      <c r="S168" s="274">
        <v>0</v>
      </c>
      <c r="T168" s="275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76" t="s">
        <v>362</v>
      </c>
      <c r="AT168" s="276" t="s">
        <v>511</v>
      </c>
      <c r="AU168" s="276" t="s">
        <v>92</v>
      </c>
      <c r="AY168" s="18" t="s">
        <v>183</v>
      </c>
      <c r="BE168" s="161">
        <f>IF(N168="základná",J168,0)</f>
        <v>0</v>
      </c>
      <c r="BF168" s="161">
        <f>IF(N168="znížená",J168,0)</f>
        <v>0</v>
      </c>
      <c r="BG168" s="161">
        <f>IF(N168="zákl. prenesená",J168,0)</f>
        <v>0</v>
      </c>
      <c r="BH168" s="161">
        <f>IF(N168="zníž. prenesená",J168,0)</f>
        <v>0</v>
      </c>
      <c r="BI168" s="161">
        <f>IF(N168="nulová",J168,0)</f>
        <v>0</v>
      </c>
      <c r="BJ168" s="18" t="s">
        <v>92</v>
      </c>
      <c r="BK168" s="161">
        <f>ROUND(I168*H168,2)</f>
        <v>0</v>
      </c>
      <c r="BL168" s="18" t="s">
        <v>273</v>
      </c>
      <c r="BM168" s="276" t="s">
        <v>613</v>
      </c>
    </row>
    <row r="169" s="2" customFormat="1" ht="24.15" customHeight="1">
      <c r="A169" s="41"/>
      <c r="B169" s="42"/>
      <c r="C169" s="264" t="s">
        <v>310</v>
      </c>
      <c r="D169" s="264" t="s">
        <v>186</v>
      </c>
      <c r="E169" s="265" t="s">
        <v>787</v>
      </c>
      <c r="F169" s="266" t="s">
        <v>788</v>
      </c>
      <c r="G169" s="267" t="s">
        <v>430</v>
      </c>
      <c r="H169" s="303"/>
      <c r="I169" s="269"/>
      <c r="J169" s="270">
        <f>ROUND(I169*H169,2)</f>
        <v>0</v>
      </c>
      <c r="K169" s="271"/>
      <c r="L169" s="44"/>
      <c r="M169" s="272" t="s">
        <v>1</v>
      </c>
      <c r="N169" s="273" t="s">
        <v>46</v>
      </c>
      <c r="O169" s="100"/>
      <c r="P169" s="274">
        <f>O169*H169</f>
        <v>0</v>
      </c>
      <c r="Q169" s="274">
        <v>0</v>
      </c>
      <c r="R169" s="274">
        <f>Q169*H169</f>
        <v>0</v>
      </c>
      <c r="S169" s="274">
        <v>0</v>
      </c>
      <c r="T169" s="275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76" t="s">
        <v>273</v>
      </c>
      <c r="AT169" s="276" t="s">
        <v>186</v>
      </c>
      <c r="AU169" s="276" t="s">
        <v>92</v>
      </c>
      <c r="AY169" s="18" t="s">
        <v>183</v>
      </c>
      <c r="BE169" s="161">
        <f>IF(N169="základná",J169,0)</f>
        <v>0</v>
      </c>
      <c r="BF169" s="161">
        <f>IF(N169="znížená",J169,0)</f>
        <v>0</v>
      </c>
      <c r="BG169" s="161">
        <f>IF(N169="zákl. prenesená",J169,0)</f>
        <v>0</v>
      </c>
      <c r="BH169" s="161">
        <f>IF(N169="zníž. prenesená",J169,0)</f>
        <v>0</v>
      </c>
      <c r="BI169" s="161">
        <f>IF(N169="nulová",J169,0)</f>
        <v>0</v>
      </c>
      <c r="BJ169" s="18" t="s">
        <v>92</v>
      </c>
      <c r="BK169" s="161">
        <f>ROUND(I169*H169,2)</f>
        <v>0</v>
      </c>
      <c r="BL169" s="18" t="s">
        <v>273</v>
      </c>
      <c r="BM169" s="276" t="s">
        <v>623</v>
      </c>
    </row>
    <row r="170" s="12" customFormat="1" ht="22.8" customHeight="1">
      <c r="A170" s="12"/>
      <c r="B170" s="249"/>
      <c r="C170" s="250"/>
      <c r="D170" s="251" t="s">
        <v>79</v>
      </c>
      <c r="E170" s="262" t="s">
        <v>345</v>
      </c>
      <c r="F170" s="262" t="s">
        <v>789</v>
      </c>
      <c r="G170" s="250"/>
      <c r="H170" s="250"/>
      <c r="I170" s="253"/>
      <c r="J170" s="263">
        <f>BK170</f>
        <v>0</v>
      </c>
      <c r="K170" s="250"/>
      <c r="L170" s="254"/>
      <c r="M170" s="255"/>
      <c r="N170" s="256"/>
      <c r="O170" s="256"/>
      <c r="P170" s="257">
        <f>SUM(P171:P190)</f>
        <v>0</v>
      </c>
      <c r="Q170" s="256"/>
      <c r="R170" s="257">
        <f>SUM(R171:R190)</f>
        <v>0.084020000000000025</v>
      </c>
      <c r="S170" s="256"/>
      <c r="T170" s="258">
        <f>SUM(T171:T190)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59" t="s">
        <v>92</v>
      </c>
      <c r="AT170" s="260" t="s">
        <v>79</v>
      </c>
      <c r="AU170" s="260" t="s">
        <v>87</v>
      </c>
      <c r="AY170" s="259" t="s">
        <v>183</v>
      </c>
      <c r="BK170" s="261">
        <f>SUM(BK171:BK190)</f>
        <v>0</v>
      </c>
    </row>
    <row r="171" s="2" customFormat="1" ht="24.15" customHeight="1">
      <c r="A171" s="41"/>
      <c r="B171" s="42"/>
      <c r="C171" s="264" t="s">
        <v>315</v>
      </c>
      <c r="D171" s="264" t="s">
        <v>186</v>
      </c>
      <c r="E171" s="265" t="s">
        <v>790</v>
      </c>
      <c r="F171" s="266" t="s">
        <v>791</v>
      </c>
      <c r="G171" s="267" t="s">
        <v>227</v>
      </c>
      <c r="H171" s="268">
        <v>1</v>
      </c>
      <c r="I171" s="269"/>
      <c r="J171" s="270">
        <f>ROUND(I171*H171,2)</f>
        <v>0</v>
      </c>
      <c r="K171" s="271"/>
      <c r="L171" s="44"/>
      <c r="M171" s="272" t="s">
        <v>1</v>
      </c>
      <c r="N171" s="273" t="s">
        <v>46</v>
      </c>
      <c r="O171" s="100"/>
      <c r="P171" s="274">
        <f>O171*H171</f>
        <v>0</v>
      </c>
      <c r="Q171" s="274">
        <v>0.0047200000000000002</v>
      </c>
      <c r="R171" s="274">
        <f>Q171*H171</f>
        <v>0.0047200000000000002</v>
      </c>
      <c r="S171" s="274">
        <v>0</v>
      </c>
      <c r="T171" s="27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76" t="s">
        <v>273</v>
      </c>
      <c r="AT171" s="276" t="s">
        <v>186</v>
      </c>
      <c r="AU171" s="276" t="s">
        <v>92</v>
      </c>
      <c r="AY171" s="18" t="s">
        <v>183</v>
      </c>
      <c r="BE171" s="161">
        <f>IF(N171="základná",J171,0)</f>
        <v>0</v>
      </c>
      <c r="BF171" s="161">
        <f>IF(N171="znížená",J171,0)</f>
        <v>0</v>
      </c>
      <c r="BG171" s="161">
        <f>IF(N171="zákl. prenesená",J171,0)</f>
        <v>0</v>
      </c>
      <c r="BH171" s="161">
        <f>IF(N171="zníž. prenesená",J171,0)</f>
        <v>0</v>
      </c>
      <c r="BI171" s="161">
        <f>IF(N171="nulová",J171,0)</f>
        <v>0</v>
      </c>
      <c r="BJ171" s="18" t="s">
        <v>92</v>
      </c>
      <c r="BK171" s="161">
        <f>ROUND(I171*H171,2)</f>
        <v>0</v>
      </c>
      <c r="BL171" s="18" t="s">
        <v>273</v>
      </c>
      <c r="BM171" s="276" t="s">
        <v>633</v>
      </c>
    </row>
    <row r="172" s="2" customFormat="1" ht="24.15" customHeight="1">
      <c r="A172" s="41"/>
      <c r="B172" s="42"/>
      <c r="C172" s="264" t="s">
        <v>320</v>
      </c>
      <c r="D172" s="264" t="s">
        <v>186</v>
      </c>
      <c r="E172" s="265" t="s">
        <v>792</v>
      </c>
      <c r="F172" s="266" t="s">
        <v>793</v>
      </c>
      <c r="G172" s="267" t="s">
        <v>227</v>
      </c>
      <c r="H172" s="268">
        <v>5</v>
      </c>
      <c r="I172" s="269"/>
      <c r="J172" s="270">
        <f>ROUND(I172*H172,2)</f>
        <v>0</v>
      </c>
      <c r="K172" s="271"/>
      <c r="L172" s="44"/>
      <c r="M172" s="272" t="s">
        <v>1</v>
      </c>
      <c r="N172" s="273" t="s">
        <v>46</v>
      </c>
      <c r="O172" s="100"/>
      <c r="P172" s="274">
        <f>O172*H172</f>
        <v>0</v>
      </c>
      <c r="Q172" s="274">
        <v>0.00023000000000000001</v>
      </c>
      <c r="R172" s="274">
        <f>Q172*H172</f>
        <v>0.00115</v>
      </c>
      <c r="S172" s="274">
        <v>0</v>
      </c>
      <c r="T172" s="275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76" t="s">
        <v>273</v>
      </c>
      <c r="AT172" s="276" t="s">
        <v>186</v>
      </c>
      <c r="AU172" s="276" t="s">
        <v>92</v>
      </c>
      <c r="AY172" s="18" t="s">
        <v>183</v>
      </c>
      <c r="BE172" s="161">
        <f>IF(N172="základná",J172,0)</f>
        <v>0</v>
      </c>
      <c r="BF172" s="161">
        <f>IF(N172="znížená",J172,0)</f>
        <v>0</v>
      </c>
      <c r="BG172" s="161">
        <f>IF(N172="zákl. prenesená",J172,0)</f>
        <v>0</v>
      </c>
      <c r="BH172" s="161">
        <f>IF(N172="zníž. prenesená",J172,0)</f>
        <v>0</v>
      </c>
      <c r="BI172" s="161">
        <f>IF(N172="nulová",J172,0)</f>
        <v>0</v>
      </c>
      <c r="BJ172" s="18" t="s">
        <v>92</v>
      </c>
      <c r="BK172" s="161">
        <f>ROUND(I172*H172,2)</f>
        <v>0</v>
      </c>
      <c r="BL172" s="18" t="s">
        <v>273</v>
      </c>
      <c r="BM172" s="276" t="s">
        <v>642</v>
      </c>
    </row>
    <row r="173" s="2" customFormat="1" ht="33" customHeight="1">
      <c r="A173" s="41"/>
      <c r="B173" s="42"/>
      <c r="C173" s="264" t="s">
        <v>324</v>
      </c>
      <c r="D173" s="264" t="s">
        <v>186</v>
      </c>
      <c r="E173" s="265" t="s">
        <v>794</v>
      </c>
      <c r="F173" s="266" t="s">
        <v>795</v>
      </c>
      <c r="G173" s="267" t="s">
        <v>227</v>
      </c>
      <c r="H173" s="268">
        <v>5</v>
      </c>
      <c r="I173" s="269"/>
      <c r="J173" s="270">
        <f>ROUND(I173*H173,2)</f>
        <v>0</v>
      </c>
      <c r="K173" s="271"/>
      <c r="L173" s="44"/>
      <c r="M173" s="272" t="s">
        <v>1</v>
      </c>
      <c r="N173" s="273" t="s">
        <v>46</v>
      </c>
      <c r="O173" s="100"/>
      <c r="P173" s="274">
        <f>O173*H173</f>
        <v>0</v>
      </c>
      <c r="Q173" s="274">
        <v>0.00089999999999999998</v>
      </c>
      <c r="R173" s="274">
        <f>Q173*H173</f>
        <v>0.0044999999999999997</v>
      </c>
      <c r="S173" s="274">
        <v>0</v>
      </c>
      <c r="T173" s="275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76" t="s">
        <v>273</v>
      </c>
      <c r="AT173" s="276" t="s">
        <v>186</v>
      </c>
      <c r="AU173" s="276" t="s">
        <v>92</v>
      </c>
      <c r="AY173" s="18" t="s">
        <v>183</v>
      </c>
      <c r="BE173" s="161">
        <f>IF(N173="základná",J173,0)</f>
        <v>0</v>
      </c>
      <c r="BF173" s="161">
        <f>IF(N173="znížená",J173,0)</f>
        <v>0</v>
      </c>
      <c r="BG173" s="161">
        <f>IF(N173="zákl. prenesená",J173,0)</f>
        <v>0</v>
      </c>
      <c r="BH173" s="161">
        <f>IF(N173="zníž. prenesená",J173,0)</f>
        <v>0</v>
      </c>
      <c r="BI173" s="161">
        <f>IF(N173="nulová",J173,0)</f>
        <v>0</v>
      </c>
      <c r="BJ173" s="18" t="s">
        <v>92</v>
      </c>
      <c r="BK173" s="161">
        <f>ROUND(I173*H173,2)</f>
        <v>0</v>
      </c>
      <c r="BL173" s="18" t="s">
        <v>273</v>
      </c>
      <c r="BM173" s="276" t="s">
        <v>653</v>
      </c>
    </row>
    <row r="174" s="2" customFormat="1" ht="16.5" customHeight="1">
      <c r="A174" s="41"/>
      <c r="B174" s="42"/>
      <c r="C174" s="264" t="s">
        <v>329</v>
      </c>
      <c r="D174" s="264" t="s">
        <v>186</v>
      </c>
      <c r="E174" s="265" t="s">
        <v>796</v>
      </c>
      <c r="F174" s="266" t="s">
        <v>797</v>
      </c>
      <c r="G174" s="267" t="s">
        <v>281</v>
      </c>
      <c r="H174" s="268">
        <v>6</v>
      </c>
      <c r="I174" s="269"/>
      <c r="J174" s="270">
        <f>ROUND(I174*H174,2)</f>
        <v>0</v>
      </c>
      <c r="K174" s="271"/>
      <c r="L174" s="44"/>
      <c r="M174" s="272" t="s">
        <v>1</v>
      </c>
      <c r="N174" s="273" t="s">
        <v>46</v>
      </c>
      <c r="O174" s="100"/>
      <c r="P174" s="274">
        <f>O174*H174</f>
        <v>0</v>
      </c>
      <c r="Q174" s="274">
        <v>0.00147</v>
      </c>
      <c r="R174" s="274">
        <f>Q174*H174</f>
        <v>0.0088199999999999997</v>
      </c>
      <c r="S174" s="274">
        <v>0</v>
      </c>
      <c r="T174" s="275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76" t="s">
        <v>273</v>
      </c>
      <c r="AT174" s="276" t="s">
        <v>186</v>
      </c>
      <c r="AU174" s="276" t="s">
        <v>92</v>
      </c>
      <c r="AY174" s="18" t="s">
        <v>183</v>
      </c>
      <c r="BE174" s="161">
        <f>IF(N174="základná",J174,0)</f>
        <v>0</v>
      </c>
      <c r="BF174" s="161">
        <f>IF(N174="znížená",J174,0)</f>
        <v>0</v>
      </c>
      <c r="BG174" s="161">
        <f>IF(N174="zákl. prenesená",J174,0)</f>
        <v>0</v>
      </c>
      <c r="BH174" s="161">
        <f>IF(N174="zníž. prenesená",J174,0)</f>
        <v>0</v>
      </c>
      <c r="BI174" s="161">
        <f>IF(N174="nulová",J174,0)</f>
        <v>0</v>
      </c>
      <c r="BJ174" s="18" t="s">
        <v>92</v>
      </c>
      <c r="BK174" s="161">
        <f>ROUND(I174*H174,2)</f>
        <v>0</v>
      </c>
      <c r="BL174" s="18" t="s">
        <v>273</v>
      </c>
      <c r="BM174" s="276" t="s">
        <v>798</v>
      </c>
    </row>
    <row r="175" s="2" customFormat="1" ht="21.75" customHeight="1">
      <c r="A175" s="41"/>
      <c r="B175" s="42"/>
      <c r="C175" s="264" t="s">
        <v>333</v>
      </c>
      <c r="D175" s="264" t="s">
        <v>186</v>
      </c>
      <c r="E175" s="265" t="s">
        <v>799</v>
      </c>
      <c r="F175" s="266" t="s">
        <v>800</v>
      </c>
      <c r="G175" s="267" t="s">
        <v>281</v>
      </c>
      <c r="H175" s="268">
        <v>51.200000000000003</v>
      </c>
      <c r="I175" s="269"/>
      <c r="J175" s="270">
        <f>ROUND(I175*H175,2)</f>
        <v>0</v>
      </c>
      <c r="K175" s="271"/>
      <c r="L175" s="44"/>
      <c r="M175" s="272" t="s">
        <v>1</v>
      </c>
      <c r="N175" s="273" t="s">
        <v>46</v>
      </c>
      <c r="O175" s="100"/>
      <c r="P175" s="274">
        <f>O175*H175</f>
        <v>0</v>
      </c>
      <c r="Q175" s="274">
        <v>0.00074003906250000003</v>
      </c>
      <c r="R175" s="274">
        <f>Q175*H175</f>
        <v>0.037890000000000007</v>
      </c>
      <c r="S175" s="274">
        <v>0</v>
      </c>
      <c r="T175" s="275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76" t="s">
        <v>273</v>
      </c>
      <c r="AT175" s="276" t="s">
        <v>186</v>
      </c>
      <c r="AU175" s="276" t="s">
        <v>92</v>
      </c>
      <c r="AY175" s="18" t="s">
        <v>183</v>
      </c>
      <c r="BE175" s="161">
        <f>IF(N175="základná",J175,0)</f>
        <v>0</v>
      </c>
      <c r="BF175" s="161">
        <f>IF(N175="znížená",J175,0)</f>
        <v>0</v>
      </c>
      <c r="BG175" s="161">
        <f>IF(N175="zákl. prenesená",J175,0)</f>
        <v>0</v>
      </c>
      <c r="BH175" s="161">
        <f>IF(N175="zníž. prenesená",J175,0)</f>
        <v>0</v>
      </c>
      <c r="BI175" s="161">
        <f>IF(N175="nulová",J175,0)</f>
        <v>0</v>
      </c>
      <c r="BJ175" s="18" t="s">
        <v>92</v>
      </c>
      <c r="BK175" s="161">
        <f>ROUND(I175*H175,2)</f>
        <v>0</v>
      </c>
      <c r="BL175" s="18" t="s">
        <v>273</v>
      </c>
      <c r="BM175" s="276" t="s">
        <v>801</v>
      </c>
    </row>
    <row r="176" s="2" customFormat="1" ht="21.75" customHeight="1">
      <c r="A176" s="41"/>
      <c r="B176" s="42"/>
      <c r="C176" s="264" t="s">
        <v>339</v>
      </c>
      <c r="D176" s="264" t="s">
        <v>186</v>
      </c>
      <c r="E176" s="265" t="s">
        <v>802</v>
      </c>
      <c r="F176" s="266" t="s">
        <v>803</v>
      </c>
      <c r="G176" s="267" t="s">
        <v>281</v>
      </c>
      <c r="H176" s="268">
        <v>16.600000000000001</v>
      </c>
      <c r="I176" s="269"/>
      <c r="J176" s="270">
        <f>ROUND(I176*H176,2)</f>
        <v>0</v>
      </c>
      <c r="K176" s="271"/>
      <c r="L176" s="44"/>
      <c r="M176" s="272" t="s">
        <v>1</v>
      </c>
      <c r="N176" s="273" t="s">
        <v>46</v>
      </c>
      <c r="O176" s="100"/>
      <c r="P176" s="274">
        <f>O176*H176</f>
        <v>0</v>
      </c>
      <c r="Q176" s="274">
        <v>0.00083012048192771101</v>
      </c>
      <c r="R176" s="274">
        <f>Q176*H176</f>
        <v>0.013780000000000004</v>
      </c>
      <c r="S176" s="274">
        <v>0</v>
      </c>
      <c r="T176" s="275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76" t="s">
        <v>273</v>
      </c>
      <c r="AT176" s="276" t="s">
        <v>186</v>
      </c>
      <c r="AU176" s="276" t="s">
        <v>92</v>
      </c>
      <c r="AY176" s="18" t="s">
        <v>183</v>
      </c>
      <c r="BE176" s="161">
        <f>IF(N176="základná",J176,0)</f>
        <v>0</v>
      </c>
      <c r="BF176" s="161">
        <f>IF(N176="znížená",J176,0)</f>
        <v>0</v>
      </c>
      <c r="BG176" s="161">
        <f>IF(N176="zákl. prenesená",J176,0)</f>
        <v>0</v>
      </c>
      <c r="BH176" s="161">
        <f>IF(N176="zníž. prenesená",J176,0)</f>
        <v>0</v>
      </c>
      <c r="BI176" s="161">
        <f>IF(N176="nulová",J176,0)</f>
        <v>0</v>
      </c>
      <c r="BJ176" s="18" t="s">
        <v>92</v>
      </c>
      <c r="BK176" s="161">
        <f>ROUND(I176*H176,2)</f>
        <v>0</v>
      </c>
      <c r="BL176" s="18" t="s">
        <v>273</v>
      </c>
      <c r="BM176" s="276" t="s">
        <v>804</v>
      </c>
    </row>
    <row r="177" s="2" customFormat="1" ht="21.75" customHeight="1">
      <c r="A177" s="41"/>
      <c r="B177" s="42"/>
      <c r="C177" s="264" t="s">
        <v>347</v>
      </c>
      <c r="D177" s="264" t="s">
        <v>186</v>
      </c>
      <c r="E177" s="265" t="s">
        <v>805</v>
      </c>
      <c r="F177" s="266" t="s">
        <v>806</v>
      </c>
      <c r="G177" s="267" t="s">
        <v>281</v>
      </c>
      <c r="H177" s="268">
        <v>5.5</v>
      </c>
      <c r="I177" s="269"/>
      <c r="J177" s="270">
        <f>ROUND(I177*H177,2)</f>
        <v>0</v>
      </c>
      <c r="K177" s="271"/>
      <c r="L177" s="44"/>
      <c r="M177" s="272" t="s">
        <v>1</v>
      </c>
      <c r="N177" s="273" t="s">
        <v>46</v>
      </c>
      <c r="O177" s="100"/>
      <c r="P177" s="274">
        <f>O177*H177</f>
        <v>0</v>
      </c>
      <c r="Q177" s="274">
        <v>0.00150909090909091</v>
      </c>
      <c r="R177" s="274">
        <f>Q177*H177</f>
        <v>0.0083000000000000053</v>
      </c>
      <c r="S177" s="274">
        <v>0</v>
      </c>
      <c r="T177" s="275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76" t="s">
        <v>273</v>
      </c>
      <c r="AT177" s="276" t="s">
        <v>186</v>
      </c>
      <c r="AU177" s="276" t="s">
        <v>92</v>
      </c>
      <c r="AY177" s="18" t="s">
        <v>183</v>
      </c>
      <c r="BE177" s="161">
        <f>IF(N177="základná",J177,0)</f>
        <v>0</v>
      </c>
      <c r="BF177" s="161">
        <f>IF(N177="znížená",J177,0)</f>
        <v>0</v>
      </c>
      <c r="BG177" s="161">
        <f>IF(N177="zákl. prenesená",J177,0)</f>
        <v>0</v>
      </c>
      <c r="BH177" s="161">
        <f>IF(N177="zníž. prenesená",J177,0)</f>
        <v>0</v>
      </c>
      <c r="BI177" s="161">
        <f>IF(N177="nulová",J177,0)</f>
        <v>0</v>
      </c>
      <c r="BJ177" s="18" t="s">
        <v>92</v>
      </c>
      <c r="BK177" s="161">
        <f>ROUND(I177*H177,2)</f>
        <v>0</v>
      </c>
      <c r="BL177" s="18" t="s">
        <v>273</v>
      </c>
      <c r="BM177" s="276" t="s">
        <v>807</v>
      </c>
    </row>
    <row r="178" s="2" customFormat="1" ht="16.5" customHeight="1">
      <c r="A178" s="41"/>
      <c r="B178" s="42"/>
      <c r="C178" s="264" t="s">
        <v>355</v>
      </c>
      <c r="D178" s="264" t="s">
        <v>186</v>
      </c>
      <c r="E178" s="265" t="s">
        <v>808</v>
      </c>
      <c r="F178" s="266" t="s">
        <v>809</v>
      </c>
      <c r="G178" s="267" t="s">
        <v>227</v>
      </c>
      <c r="H178" s="268">
        <v>3</v>
      </c>
      <c r="I178" s="269"/>
      <c r="J178" s="270">
        <f>ROUND(I178*H178,2)</f>
        <v>0</v>
      </c>
      <c r="K178" s="271"/>
      <c r="L178" s="44"/>
      <c r="M178" s="272" t="s">
        <v>1</v>
      </c>
      <c r="N178" s="273" t="s">
        <v>46</v>
      </c>
      <c r="O178" s="100"/>
      <c r="P178" s="274">
        <f>O178*H178</f>
        <v>0</v>
      </c>
      <c r="Q178" s="274">
        <v>0.00019000000000000001</v>
      </c>
      <c r="R178" s="274">
        <f>Q178*H178</f>
        <v>0.00056999999999999998</v>
      </c>
      <c r="S178" s="274">
        <v>0</v>
      </c>
      <c r="T178" s="275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76" t="s">
        <v>273</v>
      </c>
      <c r="AT178" s="276" t="s">
        <v>186</v>
      </c>
      <c r="AU178" s="276" t="s">
        <v>92</v>
      </c>
      <c r="AY178" s="18" t="s">
        <v>183</v>
      </c>
      <c r="BE178" s="161">
        <f>IF(N178="základná",J178,0)</f>
        <v>0</v>
      </c>
      <c r="BF178" s="161">
        <f>IF(N178="znížená",J178,0)</f>
        <v>0</v>
      </c>
      <c r="BG178" s="161">
        <f>IF(N178="zákl. prenesená",J178,0)</f>
        <v>0</v>
      </c>
      <c r="BH178" s="161">
        <f>IF(N178="zníž. prenesená",J178,0)</f>
        <v>0</v>
      </c>
      <c r="BI178" s="161">
        <f>IF(N178="nulová",J178,0)</f>
        <v>0</v>
      </c>
      <c r="BJ178" s="18" t="s">
        <v>92</v>
      </c>
      <c r="BK178" s="161">
        <f>ROUND(I178*H178,2)</f>
        <v>0</v>
      </c>
      <c r="BL178" s="18" t="s">
        <v>273</v>
      </c>
      <c r="BM178" s="276" t="s">
        <v>810</v>
      </c>
    </row>
    <row r="179" s="2" customFormat="1" ht="24.15" customHeight="1">
      <c r="A179" s="41"/>
      <c r="B179" s="42"/>
      <c r="C179" s="316" t="s">
        <v>362</v>
      </c>
      <c r="D179" s="316" t="s">
        <v>511</v>
      </c>
      <c r="E179" s="317" t="s">
        <v>811</v>
      </c>
      <c r="F179" s="318" t="s">
        <v>812</v>
      </c>
      <c r="G179" s="319" t="s">
        <v>227</v>
      </c>
      <c r="H179" s="320">
        <v>3</v>
      </c>
      <c r="I179" s="321"/>
      <c r="J179" s="322">
        <f>ROUND(I179*H179,2)</f>
        <v>0</v>
      </c>
      <c r="K179" s="323"/>
      <c r="L179" s="324"/>
      <c r="M179" s="325" t="s">
        <v>1</v>
      </c>
      <c r="N179" s="326" t="s">
        <v>46</v>
      </c>
      <c r="O179" s="100"/>
      <c r="P179" s="274">
        <f>O179*H179</f>
        <v>0</v>
      </c>
      <c r="Q179" s="274">
        <v>0.00035</v>
      </c>
      <c r="R179" s="274">
        <f>Q179*H179</f>
        <v>0.0010499999999999999</v>
      </c>
      <c r="S179" s="274">
        <v>0</v>
      </c>
      <c r="T179" s="275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76" t="s">
        <v>362</v>
      </c>
      <c r="AT179" s="276" t="s">
        <v>511</v>
      </c>
      <c r="AU179" s="276" t="s">
        <v>92</v>
      </c>
      <c r="AY179" s="18" t="s">
        <v>183</v>
      </c>
      <c r="BE179" s="161">
        <f>IF(N179="základná",J179,0)</f>
        <v>0</v>
      </c>
      <c r="BF179" s="161">
        <f>IF(N179="znížená",J179,0)</f>
        <v>0</v>
      </c>
      <c r="BG179" s="161">
        <f>IF(N179="zákl. prenesená",J179,0)</f>
        <v>0</v>
      </c>
      <c r="BH179" s="161">
        <f>IF(N179="zníž. prenesená",J179,0)</f>
        <v>0</v>
      </c>
      <c r="BI179" s="161">
        <f>IF(N179="nulová",J179,0)</f>
        <v>0</v>
      </c>
      <c r="BJ179" s="18" t="s">
        <v>92</v>
      </c>
      <c r="BK179" s="161">
        <f>ROUND(I179*H179,2)</f>
        <v>0</v>
      </c>
      <c r="BL179" s="18" t="s">
        <v>273</v>
      </c>
      <c r="BM179" s="276" t="s">
        <v>813</v>
      </c>
    </row>
    <row r="180" s="2" customFormat="1" ht="24.15" customHeight="1">
      <c r="A180" s="41"/>
      <c r="B180" s="42"/>
      <c r="C180" s="264" t="s">
        <v>370</v>
      </c>
      <c r="D180" s="264" t="s">
        <v>186</v>
      </c>
      <c r="E180" s="265" t="s">
        <v>814</v>
      </c>
      <c r="F180" s="266" t="s">
        <v>815</v>
      </c>
      <c r="G180" s="267" t="s">
        <v>227</v>
      </c>
      <c r="H180" s="268">
        <v>2</v>
      </c>
      <c r="I180" s="269"/>
      <c r="J180" s="270">
        <f>ROUND(I180*H180,2)</f>
        <v>0</v>
      </c>
      <c r="K180" s="271"/>
      <c r="L180" s="44"/>
      <c r="M180" s="272" t="s">
        <v>1</v>
      </c>
      <c r="N180" s="273" t="s">
        <v>46</v>
      </c>
      <c r="O180" s="100"/>
      <c r="P180" s="274">
        <f>O180*H180</f>
        <v>0</v>
      </c>
      <c r="Q180" s="274">
        <v>0</v>
      </c>
      <c r="R180" s="274">
        <f>Q180*H180</f>
        <v>0</v>
      </c>
      <c r="S180" s="274">
        <v>0</v>
      </c>
      <c r="T180" s="275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76" t="s">
        <v>273</v>
      </c>
      <c r="AT180" s="276" t="s">
        <v>186</v>
      </c>
      <c r="AU180" s="276" t="s">
        <v>92</v>
      </c>
      <c r="AY180" s="18" t="s">
        <v>183</v>
      </c>
      <c r="BE180" s="161">
        <f>IF(N180="základná",J180,0)</f>
        <v>0</v>
      </c>
      <c r="BF180" s="161">
        <f>IF(N180="znížená",J180,0)</f>
        <v>0</v>
      </c>
      <c r="BG180" s="161">
        <f>IF(N180="zákl. prenesená",J180,0)</f>
        <v>0</v>
      </c>
      <c r="BH180" s="161">
        <f>IF(N180="zníž. prenesená",J180,0)</f>
        <v>0</v>
      </c>
      <c r="BI180" s="161">
        <f>IF(N180="nulová",J180,0)</f>
        <v>0</v>
      </c>
      <c r="BJ180" s="18" t="s">
        <v>92</v>
      </c>
      <c r="BK180" s="161">
        <f>ROUND(I180*H180,2)</f>
        <v>0</v>
      </c>
      <c r="BL180" s="18" t="s">
        <v>273</v>
      </c>
      <c r="BM180" s="276" t="s">
        <v>816</v>
      </c>
    </row>
    <row r="181" s="2" customFormat="1" ht="49.05" customHeight="1">
      <c r="A181" s="41"/>
      <c r="B181" s="42"/>
      <c r="C181" s="316" t="s">
        <v>375</v>
      </c>
      <c r="D181" s="316" t="s">
        <v>511</v>
      </c>
      <c r="E181" s="317" t="s">
        <v>817</v>
      </c>
      <c r="F181" s="318" t="s">
        <v>818</v>
      </c>
      <c r="G181" s="319" t="s">
        <v>227</v>
      </c>
      <c r="H181" s="320">
        <v>2</v>
      </c>
      <c r="I181" s="321"/>
      <c r="J181" s="322">
        <f>ROUND(I181*H181,2)</f>
        <v>0</v>
      </c>
      <c r="K181" s="323"/>
      <c r="L181" s="324"/>
      <c r="M181" s="325" t="s">
        <v>1</v>
      </c>
      <c r="N181" s="326" t="s">
        <v>46</v>
      </c>
      <c r="O181" s="100"/>
      <c r="P181" s="274">
        <f>O181*H181</f>
        <v>0</v>
      </c>
      <c r="Q181" s="274">
        <v>0.00023000000000000001</v>
      </c>
      <c r="R181" s="274">
        <f>Q181*H181</f>
        <v>0.00046000000000000001</v>
      </c>
      <c r="S181" s="274">
        <v>0</v>
      </c>
      <c r="T181" s="275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76" t="s">
        <v>362</v>
      </c>
      <c r="AT181" s="276" t="s">
        <v>511</v>
      </c>
      <c r="AU181" s="276" t="s">
        <v>92</v>
      </c>
      <c r="AY181" s="18" t="s">
        <v>183</v>
      </c>
      <c r="BE181" s="161">
        <f>IF(N181="základná",J181,0)</f>
        <v>0</v>
      </c>
      <c r="BF181" s="161">
        <f>IF(N181="znížená",J181,0)</f>
        <v>0</v>
      </c>
      <c r="BG181" s="161">
        <f>IF(N181="zákl. prenesená",J181,0)</f>
        <v>0</v>
      </c>
      <c r="BH181" s="161">
        <f>IF(N181="zníž. prenesená",J181,0)</f>
        <v>0</v>
      </c>
      <c r="BI181" s="161">
        <f>IF(N181="nulová",J181,0)</f>
        <v>0</v>
      </c>
      <c r="BJ181" s="18" t="s">
        <v>92</v>
      </c>
      <c r="BK181" s="161">
        <f>ROUND(I181*H181,2)</f>
        <v>0</v>
      </c>
      <c r="BL181" s="18" t="s">
        <v>273</v>
      </c>
      <c r="BM181" s="276" t="s">
        <v>819</v>
      </c>
    </row>
    <row r="182" s="2" customFormat="1" ht="24.15" customHeight="1">
      <c r="A182" s="41"/>
      <c r="B182" s="42"/>
      <c r="C182" s="264" t="s">
        <v>380</v>
      </c>
      <c r="D182" s="264" t="s">
        <v>186</v>
      </c>
      <c r="E182" s="265" t="s">
        <v>820</v>
      </c>
      <c r="F182" s="266" t="s">
        <v>821</v>
      </c>
      <c r="G182" s="267" t="s">
        <v>227</v>
      </c>
      <c r="H182" s="268">
        <v>3</v>
      </c>
      <c r="I182" s="269"/>
      <c r="J182" s="270">
        <f>ROUND(I182*H182,2)</f>
        <v>0</v>
      </c>
      <c r="K182" s="271"/>
      <c r="L182" s="44"/>
      <c r="M182" s="272" t="s">
        <v>1</v>
      </c>
      <c r="N182" s="273" t="s">
        <v>46</v>
      </c>
      <c r="O182" s="100"/>
      <c r="P182" s="274">
        <f>O182*H182</f>
        <v>0</v>
      </c>
      <c r="Q182" s="274">
        <v>0</v>
      </c>
      <c r="R182" s="274">
        <f>Q182*H182</f>
        <v>0</v>
      </c>
      <c r="S182" s="274">
        <v>0</v>
      </c>
      <c r="T182" s="275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76" t="s">
        <v>273</v>
      </c>
      <c r="AT182" s="276" t="s">
        <v>186</v>
      </c>
      <c r="AU182" s="276" t="s">
        <v>92</v>
      </c>
      <c r="AY182" s="18" t="s">
        <v>183</v>
      </c>
      <c r="BE182" s="161">
        <f>IF(N182="základná",J182,0)</f>
        <v>0</v>
      </c>
      <c r="BF182" s="161">
        <f>IF(N182="znížená",J182,0)</f>
        <v>0</v>
      </c>
      <c r="BG182" s="161">
        <f>IF(N182="zákl. prenesená",J182,0)</f>
        <v>0</v>
      </c>
      <c r="BH182" s="161">
        <f>IF(N182="zníž. prenesená",J182,0)</f>
        <v>0</v>
      </c>
      <c r="BI182" s="161">
        <f>IF(N182="nulová",J182,0)</f>
        <v>0</v>
      </c>
      <c r="BJ182" s="18" t="s">
        <v>92</v>
      </c>
      <c r="BK182" s="161">
        <f>ROUND(I182*H182,2)</f>
        <v>0</v>
      </c>
      <c r="BL182" s="18" t="s">
        <v>273</v>
      </c>
      <c r="BM182" s="276" t="s">
        <v>822</v>
      </c>
    </row>
    <row r="183" s="2" customFormat="1" ht="24.15" customHeight="1">
      <c r="A183" s="41"/>
      <c r="B183" s="42"/>
      <c r="C183" s="264" t="s">
        <v>385</v>
      </c>
      <c r="D183" s="264" t="s">
        <v>186</v>
      </c>
      <c r="E183" s="265" t="s">
        <v>823</v>
      </c>
      <c r="F183" s="266" t="s">
        <v>824</v>
      </c>
      <c r="G183" s="267" t="s">
        <v>227</v>
      </c>
      <c r="H183" s="268">
        <v>3</v>
      </c>
      <c r="I183" s="269"/>
      <c r="J183" s="270">
        <f>ROUND(I183*H183,2)</f>
        <v>0</v>
      </c>
      <c r="K183" s="271"/>
      <c r="L183" s="44"/>
      <c r="M183" s="272" t="s">
        <v>1</v>
      </c>
      <c r="N183" s="273" t="s">
        <v>46</v>
      </c>
      <c r="O183" s="100"/>
      <c r="P183" s="274">
        <f>O183*H183</f>
        <v>0</v>
      </c>
      <c r="Q183" s="274">
        <v>0</v>
      </c>
      <c r="R183" s="274">
        <f>Q183*H183</f>
        <v>0</v>
      </c>
      <c r="S183" s="274">
        <v>0</v>
      </c>
      <c r="T183" s="275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76" t="s">
        <v>273</v>
      </c>
      <c r="AT183" s="276" t="s">
        <v>186</v>
      </c>
      <c r="AU183" s="276" t="s">
        <v>92</v>
      </c>
      <c r="AY183" s="18" t="s">
        <v>183</v>
      </c>
      <c r="BE183" s="161">
        <f>IF(N183="základná",J183,0)</f>
        <v>0</v>
      </c>
      <c r="BF183" s="161">
        <f>IF(N183="znížená",J183,0)</f>
        <v>0</v>
      </c>
      <c r="BG183" s="161">
        <f>IF(N183="zákl. prenesená",J183,0)</f>
        <v>0</v>
      </c>
      <c r="BH183" s="161">
        <f>IF(N183="zníž. prenesená",J183,0)</f>
        <v>0</v>
      </c>
      <c r="BI183" s="161">
        <f>IF(N183="nulová",J183,0)</f>
        <v>0</v>
      </c>
      <c r="BJ183" s="18" t="s">
        <v>92</v>
      </c>
      <c r="BK183" s="161">
        <f>ROUND(I183*H183,2)</f>
        <v>0</v>
      </c>
      <c r="BL183" s="18" t="s">
        <v>273</v>
      </c>
      <c r="BM183" s="276" t="s">
        <v>825</v>
      </c>
    </row>
    <row r="184" s="2" customFormat="1" ht="24.15" customHeight="1">
      <c r="A184" s="41"/>
      <c r="B184" s="42"/>
      <c r="C184" s="264" t="s">
        <v>390</v>
      </c>
      <c r="D184" s="264" t="s">
        <v>186</v>
      </c>
      <c r="E184" s="265" t="s">
        <v>826</v>
      </c>
      <c r="F184" s="266" t="s">
        <v>827</v>
      </c>
      <c r="G184" s="267" t="s">
        <v>227</v>
      </c>
      <c r="H184" s="268">
        <v>3</v>
      </c>
      <c r="I184" s="269"/>
      <c r="J184" s="270">
        <f>ROUND(I184*H184,2)</f>
        <v>0</v>
      </c>
      <c r="K184" s="271"/>
      <c r="L184" s="44"/>
      <c r="M184" s="272" t="s">
        <v>1</v>
      </c>
      <c r="N184" s="273" t="s">
        <v>46</v>
      </c>
      <c r="O184" s="100"/>
      <c r="P184" s="274">
        <f>O184*H184</f>
        <v>0</v>
      </c>
      <c r="Q184" s="274">
        <v>0</v>
      </c>
      <c r="R184" s="274">
        <f>Q184*H184</f>
        <v>0</v>
      </c>
      <c r="S184" s="274">
        <v>0</v>
      </c>
      <c r="T184" s="275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76" t="s">
        <v>273</v>
      </c>
      <c r="AT184" s="276" t="s">
        <v>186</v>
      </c>
      <c r="AU184" s="276" t="s">
        <v>92</v>
      </c>
      <c r="AY184" s="18" t="s">
        <v>183</v>
      </c>
      <c r="BE184" s="161">
        <f>IF(N184="základná",J184,0)</f>
        <v>0</v>
      </c>
      <c r="BF184" s="161">
        <f>IF(N184="znížená",J184,0)</f>
        <v>0</v>
      </c>
      <c r="BG184" s="161">
        <f>IF(N184="zákl. prenesená",J184,0)</f>
        <v>0</v>
      </c>
      <c r="BH184" s="161">
        <f>IF(N184="zníž. prenesená",J184,0)</f>
        <v>0</v>
      </c>
      <c r="BI184" s="161">
        <f>IF(N184="nulová",J184,0)</f>
        <v>0</v>
      </c>
      <c r="BJ184" s="18" t="s">
        <v>92</v>
      </c>
      <c r="BK184" s="161">
        <f>ROUND(I184*H184,2)</f>
        <v>0</v>
      </c>
      <c r="BL184" s="18" t="s">
        <v>273</v>
      </c>
      <c r="BM184" s="276" t="s">
        <v>828</v>
      </c>
    </row>
    <row r="185" s="2" customFormat="1" ht="16.5" customHeight="1">
      <c r="A185" s="41"/>
      <c r="B185" s="42"/>
      <c r="C185" s="264" t="s">
        <v>395</v>
      </c>
      <c r="D185" s="264" t="s">
        <v>186</v>
      </c>
      <c r="E185" s="265" t="s">
        <v>829</v>
      </c>
      <c r="F185" s="266" t="s">
        <v>830</v>
      </c>
      <c r="G185" s="267" t="s">
        <v>227</v>
      </c>
      <c r="H185" s="268">
        <v>2</v>
      </c>
      <c r="I185" s="269"/>
      <c r="J185" s="270">
        <f>ROUND(I185*H185,2)</f>
        <v>0</v>
      </c>
      <c r="K185" s="271"/>
      <c r="L185" s="44"/>
      <c r="M185" s="272" t="s">
        <v>1</v>
      </c>
      <c r="N185" s="273" t="s">
        <v>46</v>
      </c>
      <c r="O185" s="100"/>
      <c r="P185" s="274">
        <f>O185*H185</f>
        <v>0</v>
      </c>
      <c r="Q185" s="274">
        <v>0.00010000000000000001</v>
      </c>
      <c r="R185" s="274">
        <f>Q185*H185</f>
        <v>0.00020000000000000001</v>
      </c>
      <c r="S185" s="274">
        <v>0</v>
      </c>
      <c r="T185" s="275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76" t="s">
        <v>273</v>
      </c>
      <c r="AT185" s="276" t="s">
        <v>186</v>
      </c>
      <c r="AU185" s="276" t="s">
        <v>92</v>
      </c>
      <c r="AY185" s="18" t="s">
        <v>183</v>
      </c>
      <c r="BE185" s="161">
        <f>IF(N185="základná",J185,0)</f>
        <v>0</v>
      </c>
      <c r="BF185" s="161">
        <f>IF(N185="znížená",J185,0)</f>
        <v>0</v>
      </c>
      <c r="BG185" s="161">
        <f>IF(N185="zákl. prenesená",J185,0)</f>
        <v>0</v>
      </c>
      <c r="BH185" s="161">
        <f>IF(N185="zníž. prenesená",J185,0)</f>
        <v>0</v>
      </c>
      <c r="BI185" s="161">
        <f>IF(N185="nulová",J185,0)</f>
        <v>0</v>
      </c>
      <c r="BJ185" s="18" t="s">
        <v>92</v>
      </c>
      <c r="BK185" s="161">
        <f>ROUND(I185*H185,2)</f>
        <v>0</v>
      </c>
      <c r="BL185" s="18" t="s">
        <v>273</v>
      </c>
      <c r="BM185" s="276" t="s">
        <v>831</v>
      </c>
    </row>
    <row r="186" s="2" customFormat="1" ht="24.15" customHeight="1">
      <c r="A186" s="41"/>
      <c r="B186" s="42"/>
      <c r="C186" s="316" t="s">
        <v>401</v>
      </c>
      <c r="D186" s="316" t="s">
        <v>511</v>
      </c>
      <c r="E186" s="317" t="s">
        <v>832</v>
      </c>
      <c r="F186" s="318" t="s">
        <v>833</v>
      </c>
      <c r="G186" s="319" t="s">
        <v>227</v>
      </c>
      <c r="H186" s="320">
        <v>2</v>
      </c>
      <c r="I186" s="321"/>
      <c r="J186" s="322">
        <f>ROUND(I186*H186,2)</f>
        <v>0</v>
      </c>
      <c r="K186" s="323"/>
      <c r="L186" s="324"/>
      <c r="M186" s="325" t="s">
        <v>1</v>
      </c>
      <c r="N186" s="326" t="s">
        <v>46</v>
      </c>
      <c r="O186" s="100"/>
      <c r="P186" s="274">
        <f>O186*H186</f>
        <v>0</v>
      </c>
      <c r="Q186" s="274">
        <v>0.00071000000000000002</v>
      </c>
      <c r="R186" s="274">
        <f>Q186*H186</f>
        <v>0.00142</v>
      </c>
      <c r="S186" s="274">
        <v>0</v>
      </c>
      <c r="T186" s="275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76" t="s">
        <v>362</v>
      </c>
      <c r="AT186" s="276" t="s">
        <v>511</v>
      </c>
      <c r="AU186" s="276" t="s">
        <v>92</v>
      </c>
      <c r="AY186" s="18" t="s">
        <v>183</v>
      </c>
      <c r="BE186" s="161">
        <f>IF(N186="základná",J186,0)</f>
        <v>0</v>
      </c>
      <c r="BF186" s="161">
        <f>IF(N186="znížená",J186,0)</f>
        <v>0</v>
      </c>
      <c r="BG186" s="161">
        <f>IF(N186="zákl. prenesená",J186,0)</f>
        <v>0</v>
      </c>
      <c r="BH186" s="161">
        <f>IF(N186="zníž. prenesená",J186,0)</f>
        <v>0</v>
      </c>
      <c r="BI186" s="161">
        <f>IF(N186="nulová",J186,0)</f>
        <v>0</v>
      </c>
      <c r="BJ186" s="18" t="s">
        <v>92</v>
      </c>
      <c r="BK186" s="161">
        <f>ROUND(I186*H186,2)</f>
        <v>0</v>
      </c>
      <c r="BL186" s="18" t="s">
        <v>273</v>
      </c>
      <c r="BM186" s="276" t="s">
        <v>834</v>
      </c>
    </row>
    <row r="187" s="2" customFormat="1" ht="24.15" customHeight="1">
      <c r="A187" s="41"/>
      <c r="B187" s="42"/>
      <c r="C187" s="264" t="s">
        <v>407</v>
      </c>
      <c r="D187" s="264" t="s">
        <v>186</v>
      </c>
      <c r="E187" s="265" t="s">
        <v>835</v>
      </c>
      <c r="F187" s="266" t="s">
        <v>836</v>
      </c>
      <c r="G187" s="267" t="s">
        <v>227</v>
      </c>
      <c r="H187" s="268">
        <v>1</v>
      </c>
      <c r="I187" s="269"/>
      <c r="J187" s="270">
        <f>ROUND(I187*H187,2)</f>
        <v>0</v>
      </c>
      <c r="K187" s="271"/>
      <c r="L187" s="44"/>
      <c r="M187" s="272" t="s">
        <v>1</v>
      </c>
      <c r="N187" s="273" t="s">
        <v>46</v>
      </c>
      <c r="O187" s="100"/>
      <c r="P187" s="274">
        <f>O187*H187</f>
        <v>0</v>
      </c>
      <c r="Q187" s="274">
        <v>0.00116</v>
      </c>
      <c r="R187" s="274">
        <f>Q187*H187</f>
        <v>0.00116</v>
      </c>
      <c r="S187" s="274">
        <v>0</v>
      </c>
      <c r="T187" s="275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76" t="s">
        <v>273</v>
      </c>
      <c r="AT187" s="276" t="s">
        <v>186</v>
      </c>
      <c r="AU187" s="276" t="s">
        <v>92</v>
      </c>
      <c r="AY187" s="18" t="s">
        <v>183</v>
      </c>
      <c r="BE187" s="161">
        <f>IF(N187="základná",J187,0)</f>
        <v>0</v>
      </c>
      <c r="BF187" s="161">
        <f>IF(N187="znížená",J187,0)</f>
        <v>0</v>
      </c>
      <c r="BG187" s="161">
        <f>IF(N187="zákl. prenesená",J187,0)</f>
        <v>0</v>
      </c>
      <c r="BH187" s="161">
        <f>IF(N187="zníž. prenesená",J187,0)</f>
        <v>0</v>
      </c>
      <c r="BI187" s="161">
        <f>IF(N187="nulová",J187,0)</f>
        <v>0</v>
      </c>
      <c r="BJ187" s="18" t="s">
        <v>92</v>
      </c>
      <c r="BK187" s="161">
        <f>ROUND(I187*H187,2)</f>
        <v>0</v>
      </c>
      <c r="BL187" s="18" t="s">
        <v>273</v>
      </c>
      <c r="BM187" s="276" t="s">
        <v>837</v>
      </c>
    </row>
    <row r="188" s="2" customFormat="1" ht="24.15" customHeight="1">
      <c r="A188" s="41"/>
      <c r="B188" s="42"/>
      <c r="C188" s="264" t="s">
        <v>413</v>
      </c>
      <c r="D188" s="264" t="s">
        <v>186</v>
      </c>
      <c r="E188" s="265" t="s">
        <v>838</v>
      </c>
      <c r="F188" s="266" t="s">
        <v>839</v>
      </c>
      <c r="G188" s="267" t="s">
        <v>281</v>
      </c>
      <c r="H188" s="268">
        <v>79.299999999999997</v>
      </c>
      <c r="I188" s="269"/>
      <c r="J188" s="270">
        <f>ROUND(I188*H188,2)</f>
        <v>0</v>
      </c>
      <c r="K188" s="271"/>
      <c r="L188" s="44"/>
      <c r="M188" s="272" t="s">
        <v>1</v>
      </c>
      <c r="N188" s="273" t="s">
        <v>46</v>
      </c>
      <c r="O188" s="100"/>
      <c r="P188" s="274">
        <f>O188*H188</f>
        <v>0</v>
      </c>
      <c r="Q188" s="274">
        <v>0</v>
      </c>
      <c r="R188" s="274">
        <f>Q188*H188</f>
        <v>0</v>
      </c>
      <c r="S188" s="274">
        <v>0</v>
      </c>
      <c r="T188" s="275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76" t="s">
        <v>273</v>
      </c>
      <c r="AT188" s="276" t="s">
        <v>186</v>
      </c>
      <c r="AU188" s="276" t="s">
        <v>92</v>
      </c>
      <c r="AY188" s="18" t="s">
        <v>183</v>
      </c>
      <c r="BE188" s="161">
        <f>IF(N188="základná",J188,0)</f>
        <v>0</v>
      </c>
      <c r="BF188" s="161">
        <f>IF(N188="znížená",J188,0)</f>
        <v>0</v>
      </c>
      <c r="BG188" s="161">
        <f>IF(N188="zákl. prenesená",J188,0)</f>
        <v>0</v>
      </c>
      <c r="BH188" s="161">
        <f>IF(N188="zníž. prenesená",J188,0)</f>
        <v>0</v>
      </c>
      <c r="BI188" s="161">
        <f>IF(N188="nulová",J188,0)</f>
        <v>0</v>
      </c>
      <c r="BJ188" s="18" t="s">
        <v>92</v>
      </c>
      <c r="BK188" s="161">
        <f>ROUND(I188*H188,2)</f>
        <v>0</v>
      </c>
      <c r="BL188" s="18" t="s">
        <v>273</v>
      </c>
      <c r="BM188" s="276" t="s">
        <v>840</v>
      </c>
    </row>
    <row r="189" s="2" customFormat="1" ht="24.15" customHeight="1">
      <c r="A189" s="41"/>
      <c r="B189" s="42"/>
      <c r="C189" s="264" t="s">
        <v>419</v>
      </c>
      <c r="D189" s="264" t="s">
        <v>186</v>
      </c>
      <c r="E189" s="265" t="s">
        <v>841</v>
      </c>
      <c r="F189" s="266" t="s">
        <v>842</v>
      </c>
      <c r="G189" s="267" t="s">
        <v>430</v>
      </c>
      <c r="H189" s="303"/>
      <c r="I189" s="269"/>
      <c r="J189" s="270">
        <f>ROUND(I189*H189,2)</f>
        <v>0</v>
      </c>
      <c r="K189" s="271"/>
      <c r="L189" s="44"/>
      <c r="M189" s="272" t="s">
        <v>1</v>
      </c>
      <c r="N189" s="273" t="s">
        <v>46</v>
      </c>
      <c r="O189" s="100"/>
      <c r="P189" s="274">
        <f>O189*H189</f>
        <v>0</v>
      </c>
      <c r="Q189" s="274">
        <v>0</v>
      </c>
      <c r="R189" s="274">
        <f>Q189*H189</f>
        <v>0</v>
      </c>
      <c r="S189" s="274">
        <v>0</v>
      </c>
      <c r="T189" s="275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76" t="s">
        <v>273</v>
      </c>
      <c r="AT189" s="276" t="s">
        <v>186</v>
      </c>
      <c r="AU189" s="276" t="s">
        <v>92</v>
      </c>
      <c r="AY189" s="18" t="s">
        <v>183</v>
      </c>
      <c r="BE189" s="161">
        <f>IF(N189="základná",J189,0)</f>
        <v>0</v>
      </c>
      <c r="BF189" s="161">
        <f>IF(N189="znížená",J189,0)</f>
        <v>0</v>
      </c>
      <c r="BG189" s="161">
        <f>IF(N189="zákl. prenesená",J189,0)</f>
        <v>0</v>
      </c>
      <c r="BH189" s="161">
        <f>IF(N189="zníž. prenesená",J189,0)</f>
        <v>0</v>
      </c>
      <c r="BI189" s="161">
        <f>IF(N189="nulová",J189,0)</f>
        <v>0</v>
      </c>
      <c r="BJ189" s="18" t="s">
        <v>92</v>
      </c>
      <c r="BK189" s="161">
        <f>ROUND(I189*H189,2)</f>
        <v>0</v>
      </c>
      <c r="BL189" s="18" t="s">
        <v>273</v>
      </c>
      <c r="BM189" s="276" t="s">
        <v>843</v>
      </c>
    </row>
    <row r="190" s="2" customFormat="1" ht="24.15" customHeight="1">
      <c r="A190" s="41"/>
      <c r="B190" s="42"/>
      <c r="C190" s="264" t="s">
        <v>427</v>
      </c>
      <c r="D190" s="264" t="s">
        <v>186</v>
      </c>
      <c r="E190" s="265" t="s">
        <v>844</v>
      </c>
      <c r="F190" s="266" t="s">
        <v>845</v>
      </c>
      <c r="G190" s="267" t="s">
        <v>430</v>
      </c>
      <c r="H190" s="303"/>
      <c r="I190" s="269"/>
      <c r="J190" s="270">
        <f>ROUND(I190*H190,2)</f>
        <v>0</v>
      </c>
      <c r="K190" s="271"/>
      <c r="L190" s="44"/>
      <c r="M190" s="272" t="s">
        <v>1</v>
      </c>
      <c r="N190" s="273" t="s">
        <v>46</v>
      </c>
      <c r="O190" s="100"/>
      <c r="P190" s="274">
        <f>O190*H190</f>
        <v>0</v>
      </c>
      <c r="Q190" s="274">
        <v>0</v>
      </c>
      <c r="R190" s="274">
        <f>Q190*H190</f>
        <v>0</v>
      </c>
      <c r="S190" s="274">
        <v>0</v>
      </c>
      <c r="T190" s="275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76" t="s">
        <v>273</v>
      </c>
      <c r="AT190" s="276" t="s">
        <v>186</v>
      </c>
      <c r="AU190" s="276" t="s">
        <v>92</v>
      </c>
      <c r="AY190" s="18" t="s">
        <v>183</v>
      </c>
      <c r="BE190" s="161">
        <f>IF(N190="základná",J190,0)</f>
        <v>0</v>
      </c>
      <c r="BF190" s="161">
        <f>IF(N190="znížená",J190,0)</f>
        <v>0</v>
      </c>
      <c r="BG190" s="161">
        <f>IF(N190="zákl. prenesená",J190,0)</f>
        <v>0</v>
      </c>
      <c r="BH190" s="161">
        <f>IF(N190="zníž. prenesená",J190,0)</f>
        <v>0</v>
      </c>
      <c r="BI190" s="161">
        <f>IF(N190="nulová",J190,0)</f>
        <v>0</v>
      </c>
      <c r="BJ190" s="18" t="s">
        <v>92</v>
      </c>
      <c r="BK190" s="161">
        <f>ROUND(I190*H190,2)</f>
        <v>0</v>
      </c>
      <c r="BL190" s="18" t="s">
        <v>273</v>
      </c>
      <c r="BM190" s="276" t="s">
        <v>846</v>
      </c>
    </row>
    <row r="191" s="12" customFormat="1" ht="22.8" customHeight="1">
      <c r="A191" s="12"/>
      <c r="B191" s="249"/>
      <c r="C191" s="250"/>
      <c r="D191" s="251" t="s">
        <v>79</v>
      </c>
      <c r="E191" s="262" t="s">
        <v>847</v>
      </c>
      <c r="F191" s="262" t="s">
        <v>848</v>
      </c>
      <c r="G191" s="250"/>
      <c r="H191" s="250"/>
      <c r="I191" s="253"/>
      <c r="J191" s="263">
        <f>BK191</f>
        <v>0</v>
      </c>
      <c r="K191" s="250"/>
      <c r="L191" s="254"/>
      <c r="M191" s="255"/>
      <c r="N191" s="256"/>
      <c r="O191" s="256"/>
      <c r="P191" s="257">
        <f>SUM(P192:P203)</f>
        <v>0</v>
      </c>
      <c r="Q191" s="256"/>
      <c r="R191" s="257">
        <f>SUM(R192:R203)</f>
        <v>0.055550000000000002</v>
      </c>
      <c r="S191" s="256"/>
      <c r="T191" s="258">
        <f>SUM(T192:T203)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59" t="s">
        <v>92</v>
      </c>
      <c r="AT191" s="260" t="s">
        <v>79</v>
      </c>
      <c r="AU191" s="260" t="s">
        <v>87</v>
      </c>
      <c r="AY191" s="259" t="s">
        <v>183</v>
      </c>
      <c r="BK191" s="261">
        <f>SUM(BK192:BK203)</f>
        <v>0</v>
      </c>
    </row>
    <row r="192" s="2" customFormat="1" ht="24.15" customHeight="1">
      <c r="A192" s="41"/>
      <c r="B192" s="42"/>
      <c r="C192" s="264" t="s">
        <v>613</v>
      </c>
      <c r="D192" s="264" t="s">
        <v>186</v>
      </c>
      <c r="E192" s="265" t="s">
        <v>849</v>
      </c>
      <c r="F192" s="266" t="s">
        <v>850</v>
      </c>
      <c r="G192" s="267" t="s">
        <v>227</v>
      </c>
      <c r="H192" s="268">
        <v>4</v>
      </c>
      <c r="I192" s="269"/>
      <c r="J192" s="270">
        <f>ROUND(I192*H192,2)</f>
        <v>0</v>
      </c>
      <c r="K192" s="271"/>
      <c r="L192" s="44"/>
      <c r="M192" s="272" t="s">
        <v>1</v>
      </c>
      <c r="N192" s="273" t="s">
        <v>46</v>
      </c>
      <c r="O192" s="100"/>
      <c r="P192" s="274">
        <f>O192*H192</f>
        <v>0</v>
      </c>
      <c r="Q192" s="274">
        <v>0.00332</v>
      </c>
      <c r="R192" s="274">
        <f>Q192*H192</f>
        <v>0.01328</v>
      </c>
      <c r="S192" s="274">
        <v>0</v>
      </c>
      <c r="T192" s="275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76" t="s">
        <v>273</v>
      </c>
      <c r="AT192" s="276" t="s">
        <v>186</v>
      </c>
      <c r="AU192" s="276" t="s">
        <v>92</v>
      </c>
      <c r="AY192" s="18" t="s">
        <v>183</v>
      </c>
      <c r="BE192" s="161">
        <f>IF(N192="základná",J192,0)</f>
        <v>0</v>
      </c>
      <c r="BF192" s="161">
        <f>IF(N192="znížená",J192,0)</f>
        <v>0</v>
      </c>
      <c r="BG192" s="161">
        <f>IF(N192="zákl. prenesená",J192,0)</f>
        <v>0</v>
      </c>
      <c r="BH192" s="161">
        <f>IF(N192="zníž. prenesená",J192,0)</f>
        <v>0</v>
      </c>
      <c r="BI192" s="161">
        <f>IF(N192="nulová",J192,0)</f>
        <v>0</v>
      </c>
      <c r="BJ192" s="18" t="s">
        <v>92</v>
      </c>
      <c r="BK192" s="161">
        <f>ROUND(I192*H192,2)</f>
        <v>0</v>
      </c>
      <c r="BL192" s="18" t="s">
        <v>273</v>
      </c>
      <c r="BM192" s="276" t="s">
        <v>851</v>
      </c>
    </row>
    <row r="193" s="2" customFormat="1" ht="24.15" customHeight="1">
      <c r="A193" s="41"/>
      <c r="B193" s="42"/>
      <c r="C193" s="264" t="s">
        <v>618</v>
      </c>
      <c r="D193" s="264" t="s">
        <v>186</v>
      </c>
      <c r="E193" s="265" t="s">
        <v>852</v>
      </c>
      <c r="F193" s="266" t="s">
        <v>853</v>
      </c>
      <c r="G193" s="267" t="s">
        <v>227</v>
      </c>
      <c r="H193" s="268">
        <v>4</v>
      </c>
      <c r="I193" s="269"/>
      <c r="J193" s="270">
        <f>ROUND(I193*H193,2)</f>
        <v>0</v>
      </c>
      <c r="K193" s="271"/>
      <c r="L193" s="44"/>
      <c r="M193" s="272" t="s">
        <v>1</v>
      </c>
      <c r="N193" s="273" t="s">
        <v>46</v>
      </c>
      <c r="O193" s="100"/>
      <c r="P193" s="274">
        <f>O193*H193</f>
        <v>0</v>
      </c>
      <c r="Q193" s="274">
        <v>0.0040400000000000002</v>
      </c>
      <c r="R193" s="274">
        <f>Q193*H193</f>
        <v>0.016160000000000001</v>
      </c>
      <c r="S193" s="274">
        <v>0</v>
      </c>
      <c r="T193" s="275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76" t="s">
        <v>273</v>
      </c>
      <c r="AT193" s="276" t="s">
        <v>186</v>
      </c>
      <c r="AU193" s="276" t="s">
        <v>92</v>
      </c>
      <c r="AY193" s="18" t="s">
        <v>183</v>
      </c>
      <c r="BE193" s="161">
        <f>IF(N193="základná",J193,0)</f>
        <v>0</v>
      </c>
      <c r="BF193" s="161">
        <f>IF(N193="znížená",J193,0)</f>
        <v>0</v>
      </c>
      <c r="BG193" s="161">
        <f>IF(N193="zákl. prenesená",J193,0)</f>
        <v>0</v>
      </c>
      <c r="BH193" s="161">
        <f>IF(N193="zníž. prenesená",J193,0)</f>
        <v>0</v>
      </c>
      <c r="BI193" s="161">
        <f>IF(N193="nulová",J193,0)</f>
        <v>0</v>
      </c>
      <c r="BJ193" s="18" t="s">
        <v>92</v>
      </c>
      <c r="BK193" s="161">
        <f>ROUND(I193*H193,2)</f>
        <v>0</v>
      </c>
      <c r="BL193" s="18" t="s">
        <v>273</v>
      </c>
      <c r="BM193" s="276" t="s">
        <v>854</v>
      </c>
    </row>
    <row r="194" s="2" customFormat="1" ht="24.15" customHeight="1">
      <c r="A194" s="41"/>
      <c r="B194" s="42"/>
      <c r="C194" s="264" t="s">
        <v>623</v>
      </c>
      <c r="D194" s="264" t="s">
        <v>186</v>
      </c>
      <c r="E194" s="265" t="s">
        <v>855</v>
      </c>
      <c r="F194" s="266" t="s">
        <v>856</v>
      </c>
      <c r="G194" s="267" t="s">
        <v>281</v>
      </c>
      <c r="H194" s="268">
        <v>23.699999999999999</v>
      </c>
      <c r="I194" s="269"/>
      <c r="J194" s="270">
        <f>ROUND(I194*H194,2)</f>
        <v>0</v>
      </c>
      <c r="K194" s="271"/>
      <c r="L194" s="44"/>
      <c r="M194" s="272" t="s">
        <v>1</v>
      </c>
      <c r="N194" s="273" t="s">
        <v>46</v>
      </c>
      <c r="O194" s="100"/>
      <c r="P194" s="274">
        <f>O194*H194</f>
        <v>0</v>
      </c>
      <c r="Q194" s="274">
        <v>0.00043122362869198302</v>
      </c>
      <c r="R194" s="274">
        <f>Q194*H194</f>
        <v>0.010219999999999998</v>
      </c>
      <c r="S194" s="274">
        <v>0</v>
      </c>
      <c r="T194" s="275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76" t="s">
        <v>273</v>
      </c>
      <c r="AT194" s="276" t="s">
        <v>186</v>
      </c>
      <c r="AU194" s="276" t="s">
        <v>92</v>
      </c>
      <c r="AY194" s="18" t="s">
        <v>183</v>
      </c>
      <c r="BE194" s="161">
        <f>IF(N194="základná",J194,0)</f>
        <v>0</v>
      </c>
      <c r="BF194" s="161">
        <f>IF(N194="znížená",J194,0)</f>
        <v>0</v>
      </c>
      <c r="BG194" s="161">
        <f>IF(N194="zákl. prenesená",J194,0)</f>
        <v>0</v>
      </c>
      <c r="BH194" s="161">
        <f>IF(N194="zníž. prenesená",J194,0)</f>
        <v>0</v>
      </c>
      <c r="BI194" s="161">
        <f>IF(N194="nulová",J194,0)</f>
        <v>0</v>
      </c>
      <c r="BJ194" s="18" t="s">
        <v>92</v>
      </c>
      <c r="BK194" s="161">
        <f>ROUND(I194*H194,2)</f>
        <v>0</v>
      </c>
      <c r="BL194" s="18" t="s">
        <v>273</v>
      </c>
      <c r="BM194" s="276" t="s">
        <v>857</v>
      </c>
    </row>
    <row r="195" s="2" customFormat="1" ht="24.15" customHeight="1">
      <c r="A195" s="41"/>
      <c r="B195" s="42"/>
      <c r="C195" s="264" t="s">
        <v>627</v>
      </c>
      <c r="D195" s="264" t="s">
        <v>186</v>
      </c>
      <c r="E195" s="265" t="s">
        <v>858</v>
      </c>
      <c r="F195" s="266" t="s">
        <v>859</v>
      </c>
      <c r="G195" s="267" t="s">
        <v>281</v>
      </c>
      <c r="H195" s="268">
        <v>10</v>
      </c>
      <c r="I195" s="269"/>
      <c r="J195" s="270">
        <f>ROUND(I195*H195,2)</f>
        <v>0</v>
      </c>
      <c r="K195" s="271"/>
      <c r="L195" s="44"/>
      <c r="M195" s="272" t="s">
        <v>1</v>
      </c>
      <c r="N195" s="273" t="s">
        <v>46</v>
      </c>
      <c r="O195" s="100"/>
      <c r="P195" s="274">
        <f>O195*H195</f>
        <v>0</v>
      </c>
      <c r="Q195" s="274">
        <v>0.00055999999999999995</v>
      </c>
      <c r="R195" s="274">
        <f>Q195*H195</f>
        <v>0.0055999999999999991</v>
      </c>
      <c r="S195" s="274">
        <v>0</v>
      </c>
      <c r="T195" s="275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76" t="s">
        <v>273</v>
      </c>
      <c r="AT195" s="276" t="s">
        <v>186</v>
      </c>
      <c r="AU195" s="276" t="s">
        <v>92</v>
      </c>
      <c r="AY195" s="18" t="s">
        <v>183</v>
      </c>
      <c r="BE195" s="161">
        <f>IF(N195="základná",J195,0)</f>
        <v>0</v>
      </c>
      <c r="BF195" s="161">
        <f>IF(N195="znížená",J195,0)</f>
        <v>0</v>
      </c>
      <c r="BG195" s="161">
        <f>IF(N195="zákl. prenesená",J195,0)</f>
        <v>0</v>
      </c>
      <c r="BH195" s="161">
        <f>IF(N195="zníž. prenesená",J195,0)</f>
        <v>0</v>
      </c>
      <c r="BI195" s="161">
        <f>IF(N195="nulová",J195,0)</f>
        <v>0</v>
      </c>
      <c r="BJ195" s="18" t="s">
        <v>92</v>
      </c>
      <c r="BK195" s="161">
        <f>ROUND(I195*H195,2)</f>
        <v>0</v>
      </c>
      <c r="BL195" s="18" t="s">
        <v>273</v>
      </c>
      <c r="BM195" s="276" t="s">
        <v>860</v>
      </c>
    </row>
    <row r="196" s="2" customFormat="1" ht="24.15" customHeight="1">
      <c r="A196" s="41"/>
      <c r="B196" s="42"/>
      <c r="C196" s="264" t="s">
        <v>633</v>
      </c>
      <c r="D196" s="264" t="s">
        <v>186</v>
      </c>
      <c r="E196" s="265" t="s">
        <v>861</v>
      </c>
      <c r="F196" s="266" t="s">
        <v>862</v>
      </c>
      <c r="G196" s="267" t="s">
        <v>227</v>
      </c>
      <c r="H196" s="268">
        <v>13</v>
      </c>
      <c r="I196" s="269"/>
      <c r="J196" s="270">
        <f>ROUND(I196*H196,2)</f>
        <v>0</v>
      </c>
      <c r="K196" s="271"/>
      <c r="L196" s="44"/>
      <c r="M196" s="272" t="s">
        <v>1</v>
      </c>
      <c r="N196" s="273" t="s">
        <v>46</v>
      </c>
      <c r="O196" s="100"/>
      <c r="P196" s="274">
        <f>O196*H196</f>
        <v>0</v>
      </c>
      <c r="Q196" s="274">
        <v>3.0000000000000001E-05</v>
      </c>
      <c r="R196" s="274">
        <f>Q196*H196</f>
        <v>0.00038999999999999999</v>
      </c>
      <c r="S196" s="274">
        <v>0</v>
      </c>
      <c r="T196" s="275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76" t="s">
        <v>273</v>
      </c>
      <c r="AT196" s="276" t="s">
        <v>186</v>
      </c>
      <c r="AU196" s="276" t="s">
        <v>92</v>
      </c>
      <c r="AY196" s="18" t="s">
        <v>183</v>
      </c>
      <c r="BE196" s="161">
        <f>IF(N196="základná",J196,0)</f>
        <v>0</v>
      </c>
      <c r="BF196" s="161">
        <f>IF(N196="znížená",J196,0)</f>
        <v>0</v>
      </c>
      <c r="BG196" s="161">
        <f>IF(N196="zákl. prenesená",J196,0)</f>
        <v>0</v>
      </c>
      <c r="BH196" s="161">
        <f>IF(N196="zníž. prenesená",J196,0)</f>
        <v>0</v>
      </c>
      <c r="BI196" s="161">
        <f>IF(N196="nulová",J196,0)</f>
        <v>0</v>
      </c>
      <c r="BJ196" s="18" t="s">
        <v>92</v>
      </c>
      <c r="BK196" s="161">
        <f>ROUND(I196*H196,2)</f>
        <v>0</v>
      </c>
      <c r="BL196" s="18" t="s">
        <v>273</v>
      </c>
      <c r="BM196" s="276" t="s">
        <v>863</v>
      </c>
    </row>
    <row r="197" s="2" customFormat="1" ht="24.15" customHeight="1">
      <c r="A197" s="41"/>
      <c r="B197" s="42"/>
      <c r="C197" s="316" t="s">
        <v>638</v>
      </c>
      <c r="D197" s="316" t="s">
        <v>511</v>
      </c>
      <c r="E197" s="317" t="s">
        <v>864</v>
      </c>
      <c r="F197" s="318" t="s">
        <v>865</v>
      </c>
      <c r="G197" s="319" t="s">
        <v>227</v>
      </c>
      <c r="H197" s="320">
        <v>13</v>
      </c>
      <c r="I197" s="321"/>
      <c r="J197" s="322">
        <f>ROUND(I197*H197,2)</f>
        <v>0</v>
      </c>
      <c r="K197" s="323"/>
      <c r="L197" s="324"/>
      <c r="M197" s="325" t="s">
        <v>1</v>
      </c>
      <c r="N197" s="326" t="s">
        <v>46</v>
      </c>
      <c r="O197" s="100"/>
      <c r="P197" s="274">
        <f>O197*H197</f>
        <v>0</v>
      </c>
      <c r="Q197" s="274">
        <v>0.00018000000000000001</v>
      </c>
      <c r="R197" s="274">
        <f>Q197*H197</f>
        <v>0.0023400000000000001</v>
      </c>
      <c r="S197" s="274">
        <v>0</v>
      </c>
      <c r="T197" s="275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76" t="s">
        <v>362</v>
      </c>
      <c r="AT197" s="276" t="s">
        <v>511</v>
      </c>
      <c r="AU197" s="276" t="s">
        <v>92</v>
      </c>
      <c r="AY197" s="18" t="s">
        <v>183</v>
      </c>
      <c r="BE197" s="161">
        <f>IF(N197="základná",J197,0)</f>
        <v>0</v>
      </c>
      <c r="BF197" s="161">
        <f>IF(N197="znížená",J197,0)</f>
        <v>0</v>
      </c>
      <c r="BG197" s="161">
        <f>IF(N197="zákl. prenesená",J197,0)</f>
        <v>0</v>
      </c>
      <c r="BH197" s="161">
        <f>IF(N197="zníž. prenesená",J197,0)</f>
        <v>0</v>
      </c>
      <c r="BI197" s="161">
        <f>IF(N197="nulová",J197,0)</f>
        <v>0</v>
      </c>
      <c r="BJ197" s="18" t="s">
        <v>92</v>
      </c>
      <c r="BK197" s="161">
        <f>ROUND(I197*H197,2)</f>
        <v>0</v>
      </c>
      <c r="BL197" s="18" t="s">
        <v>273</v>
      </c>
      <c r="BM197" s="276" t="s">
        <v>866</v>
      </c>
    </row>
    <row r="198" s="2" customFormat="1" ht="16.5" customHeight="1">
      <c r="A198" s="41"/>
      <c r="B198" s="42"/>
      <c r="C198" s="264" t="s">
        <v>642</v>
      </c>
      <c r="D198" s="264" t="s">
        <v>186</v>
      </c>
      <c r="E198" s="265" t="s">
        <v>867</v>
      </c>
      <c r="F198" s="266" t="s">
        <v>868</v>
      </c>
      <c r="G198" s="267" t="s">
        <v>227</v>
      </c>
      <c r="H198" s="268">
        <v>13</v>
      </c>
      <c r="I198" s="269"/>
      <c r="J198" s="270">
        <f>ROUND(I198*H198,2)</f>
        <v>0</v>
      </c>
      <c r="K198" s="271"/>
      <c r="L198" s="44"/>
      <c r="M198" s="272" t="s">
        <v>1</v>
      </c>
      <c r="N198" s="273" t="s">
        <v>46</v>
      </c>
      <c r="O198" s="100"/>
      <c r="P198" s="274">
        <f>O198*H198</f>
        <v>0</v>
      </c>
      <c r="Q198" s="274">
        <v>0</v>
      </c>
      <c r="R198" s="274">
        <f>Q198*H198</f>
        <v>0</v>
      </c>
      <c r="S198" s="274">
        <v>0</v>
      </c>
      <c r="T198" s="275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76" t="s">
        <v>273</v>
      </c>
      <c r="AT198" s="276" t="s">
        <v>186</v>
      </c>
      <c r="AU198" s="276" t="s">
        <v>92</v>
      </c>
      <c r="AY198" s="18" t="s">
        <v>183</v>
      </c>
      <c r="BE198" s="161">
        <f>IF(N198="základná",J198,0)</f>
        <v>0</v>
      </c>
      <c r="BF198" s="161">
        <f>IF(N198="znížená",J198,0)</f>
        <v>0</v>
      </c>
      <c r="BG198" s="161">
        <f>IF(N198="zákl. prenesená",J198,0)</f>
        <v>0</v>
      </c>
      <c r="BH198" s="161">
        <f>IF(N198="zníž. prenesená",J198,0)</f>
        <v>0</v>
      </c>
      <c r="BI198" s="161">
        <f>IF(N198="nulová",J198,0)</f>
        <v>0</v>
      </c>
      <c r="BJ198" s="18" t="s">
        <v>92</v>
      </c>
      <c r="BK198" s="161">
        <f>ROUND(I198*H198,2)</f>
        <v>0</v>
      </c>
      <c r="BL198" s="18" t="s">
        <v>273</v>
      </c>
      <c r="BM198" s="276" t="s">
        <v>869</v>
      </c>
    </row>
    <row r="199" s="2" customFormat="1" ht="24.15" customHeight="1">
      <c r="A199" s="41"/>
      <c r="B199" s="42"/>
      <c r="C199" s="264" t="s">
        <v>648</v>
      </c>
      <c r="D199" s="264" t="s">
        <v>186</v>
      </c>
      <c r="E199" s="265" t="s">
        <v>870</v>
      </c>
      <c r="F199" s="266" t="s">
        <v>871</v>
      </c>
      <c r="G199" s="267" t="s">
        <v>227</v>
      </c>
      <c r="H199" s="268">
        <v>6</v>
      </c>
      <c r="I199" s="269"/>
      <c r="J199" s="270">
        <f>ROUND(I199*H199,2)</f>
        <v>0</v>
      </c>
      <c r="K199" s="271"/>
      <c r="L199" s="44"/>
      <c r="M199" s="272" t="s">
        <v>1</v>
      </c>
      <c r="N199" s="273" t="s">
        <v>46</v>
      </c>
      <c r="O199" s="100"/>
      <c r="P199" s="274">
        <f>O199*H199</f>
        <v>0</v>
      </c>
      <c r="Q199" s="274">
        <v>5.5000000000000002E-05</v>
      </c>
      <c r="R199" s="274">
        <f>Q199*H199</f>
        <v>0.00033</v>
      </c>
      <c r="S199" s="274">
        <v>0</v>
      </c>
      <c r="T199" s="275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76" t="s">
        <v>273</v>
      </c>
      <c r="AT199" s="276" t="s">
        <v>186</v>
      </c>
      <c r="AU199" s="276" t="s">
        <v>92</v>
      </c>
      <c r="AY199" s="18" t="s">
        <v>183</v>
      </c>
      <c r="BE199" s="161">
        <f>IF(N199="základná",J199,0)</f>
        <v>0</v>
      </c>
      <c r="BF199" s="161">
        <f>IF(N199="znížená",J199,0)</f>
        <v>0</v>
      </c>
      <c r="BG199" s="161">
        <f>IF(N199="zákl. prenesená",J199,0)</f>
        <v>0</v>
      </c>
      <c r="BH199" s="161">
        <f>IF(N199="zníž. prenesená",J199,0)</f>
        <v>0</v>
      </c>
      <c r="BI199" s="161">
        <f>IF(N199="nulová",J199,0)</f>
        <v>0</v>
      </c>
      <c r="BJ199" s="18" t="s">
        <v>92</v>
      </c>
      <c r="BK199" s="161">
        <f>ROUND(I199*H199,2)</f>
        <v>0</v>
      </c>
      <c r="BL199" s="18" t="s">
        <v>273</v>
      </c>
      <c r="BM199" s="276" t="s">
        <v>872</v>
      </c>
    </row>
    <row r="200" s="2" customFormat="1" ht="16.5" customHeight="1">
      <c r="A200" s="41"/>
      <c r="B200" s="42"/>
      <c r="C200" s="316" t="s">
        <v>653</v>
      </c>
      <c r="D200" s="316" t="s">
        <v>511</v>
      </c>
      <c r="E200" s="317" t="s">
        <v>873</v>
      </c>
      <c r="F200" s="318" t="s">
        <v>874</v>
      </c>
      <c r="G200" s="319" t="s">
        <v>227</v>
      </c>
      <c r="H200" s="320">
        <v>6</v>
      </c>
      <c r="I200" s="321"/>
      <c r="J200" s="322">
        <f>ROUND(I200*H200,2)</f>
        <v>0</v>
      </c>
      <c r="K200" s="323"/>
      <c r="L200" s="324"/>
      <c r="M200" s="325" t="s">
        <v>1</v>
      </c>
      <c r="N200" s="326" t="s">
        <v>46</v>
      </c>
      <c r="O200" s="100"/>
      <c r="P200" s="274">
        <f>O200*H200</f>
        <v>0</v>
      </c>
      <c r="Q200" s="274">
        <v>0.00010000000000000001</v>
      </c>
      <c r="R200" s="274">
        <f>Q200*H200</f>
        <v>0.00060000000000000006</v>
      </c>
      <c r="S200" s="274">
        <v>0</v>
      </c>
      <c r="T200" s="275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76" t="s">
        <v>362</v>
      </c>
      <c r="AT200" s="276" t="s">
        <v>511</v>
      </c>
      <c r="AU200" s="276" t="s">
        <v>92</v>
      </c>
      <c r="AY200" s="18" t="s">
        <v>183</v>
      </c>
      <c r="BE200" s="161">
        <f>IF(N200="základná",J200,0)</f>
        <v>0</v>
      </c>
      <c r="BF200" s="161">
        <f>IF(N200="znížená",J200,0)</f>
        <v>0</v>
      </c>
      <c r="BG200" s="161">
        <f>IF(N200="zákl. prenesená",J200,0)</f>
        <v>0</v>
      </c>
      <c r="BH200" s="161">
        <f>IF(N200="zníž. prenesená",J200,0)</f>
        <v>0</v>
      </c>
      <c r="BI200" s="161">
        <f>IF(N200="nulová",J200,0)</f>
        <v>0</v>
      </c>
      <c r="BJ200" s="18" t="s">
        <v>92</v>
      </c>
      <c r="BK200" s="161">
        <f>ROUND(I200*H200,2)</f>
        <v>0</v>
      </c>
      <c r="BL200" s="18" t="s">
        <v>273</v>
      </c>
      <c r="BM200" s="276" t="s">
        <v>875</v>
      </c>
    </row>
    <row r="201" s="2" customFormat="1" ht="24.15" customHeight="1">
      <c r="A201" s="41"/>
      <c r="B201" s="42"/>
      <c r="C201" s="264" t="s">
        <v>658</v>
      </c>
      <c r="D201" s="264" t="s">
        <v>186</v>
      </c>
      <c r="E201" s="265" t="s">
        <v>876</v>
      </c>
      <c r="F201" s="266" t="s">
        <v>877</v>
      </c>
      <c r="G201" s="267" t="s">
        <v>281</v>
      </c>
      <c r="H201" s="268">
        <v>33.700000000000003</v>
      </c>
      <c r="I201" s="269"/>
      <c r="J201" s="270">
        <f>ROUND(I201*H201,2)</f>
        <v>0</v>
      </c>
      <c r="K201" s="271"/>
      <c r="L201" s="44"/>
      <c r="M201" s="272" t="s">
        <v>1</v>
      </c>
      <c r="N201" s="273" t="s">
        <v>46</v>
      </c>
      <c r="O201" s="100"/>
      <c r="P201" s="274">
        <f>O201*H201</f>
        <v>0</v>
      </c>
      <c r="Q201" s="274">
        <v>0.000186646884272997</v>
      </c>
      <c r="R201" s="274">
        <f>Q201*H201</f>
        <v>0.0062899999999999996</v>
      </c>
      <c r="S201" s="274">
        <v>0</v>
      </c>
      <c r="T201" s="275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76" t="s">
        <v>273</v>
      </c>
      <c r="AT201" s="276" t="s">
        <v>186</v>
      </c>
      <c r="AU201" s="276" t="s">
        <v>92</v>
      </c>
      <c r="AY201" s="18" t="s">
        <v>183</v>
      </c>
      <c r="BE201" s="161">
        <f>IF(N201="základná",J201,0)</f>
        <v>0</v>
      </c>
      <c r="BF201" s="161">
        <f>IF(N201="znížená",J201,0)</f>
        <v>0</v>
      </c>
      <c r="BG201" s="161">
        <f>IF(N201="zákl. prenesená",J201,0)</f>
        <v>0</v>
      </c>
      <c r="BH201" s="161">
        <f>IF(N201="zníž. prenesená",J201,0)</f>
        <v>0</v>
      </c>
      <c r="BI201" s="161">
        <f>IF(N201="nulová",J201,0)</f>
        <v>0</v>
      </c>
      <c r="BJ201" s="18" t="s">
        <v>92</v>
      </c>
      <c r="BK201" s="161">
        <f>ROUND(I201*H201,2)</f>
        <v>0</v>
      </c>
      <c r="BL201" s="18" t="s">
        <v>273</v>
      </c>
      <c r="BM201" s="276" t="s">
        <v>878</v>
      </c>
    </row>
    <row r="202" s="2" customFormat="1" ht="24.15" customHeight="1">
      <c r="A202" s="41"/>
      <c r="B202" s="42"/>
      <c r="C202" s="264" t="s">
        <v>798</v>
      </c>
      <c r="D202" s="264" t="s">
        <v>186</v>
      </c>
      <c r="E202" s="265" t="s">
        <v>879</v>
      </c>
      <c r="F202" s="266" t="s">
        <v>880</v>
      </c>
      <c r="G202" s="267" t="s">
        <v>281</v>
      </c>
      <c r="H202" s="268">
        <v>33.700000000000003</v>
      </c>
      <c r="I202" s="269"/>
      <c r="J202" s="270">
        <f>ROUND(I202*H202,2)</f>
        <v>0</v>
      </c>
      <c r="K202" s="271"/>
      <c r="L202" s="44"/>
      <c r="M202" s="272" t="s">
        <v>1</v>
      </c>
      <c r="N202" s="273" t="s">
        <v>46</v>
      </c>
      <c r="O202" s="100"/>
      <c r="P202" s="274">
        <f>O202*H202</f>
        <v>0</v>
      </c>
      <c r="Q202" s="274">
        <v>1.00890207715134E-05</v>
      </c>
      <c r="R202" s="274">
        <f>Q202*H202</f>
        <v>0.0003400000000000016</v>
      </c>
      <c r="S202" s="274">
        <v>0</v>
      </c>
      <c r="T202" s="275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76" t="s">
        <v>273</v>
      </c>
      <c r="AT202" s="276" t="s">
        <v>186</v>
      </c>
      <c r="AU202" s="276" t="s">
        <v>92</v>
      </c>
      <c r="AY202" s="18" t="s">
        <v>183</v>
      </c>
      <c r="BE202" s="161">
        <f>IF(N202="základná",J202,0)</f>
        <v>0</v>
      </c>
      <c r="BF202" s="161">
        <f>IF(N202="znížená",J202,0)</f>
        <v>0</v>
      </c>
      <c r="BG202" s="161">
        <f>IF(N202="zákl. prenesená",J202,0)</f>
        <v>0</v>
      </c>
      <c r="BH202" s="161">
        <f>IF(N202="zníž. prenesená",J202,0)</f>
        <v>0</v>
      </c>
      <c r="BI202" s="161">
        <f>IF(N202="nulová",J202,0)</f>
        <v>0</v>
      </c>
      <c r="BJ202" s="18" t="s">
        <v>92</v>
      </c>
      <c r="BK202" s="161">
        <f>ROUND(I202*H202,2)</f>
        <v>0</v>
      </c>
      <c r="BL202" s="18" t="s">
        <v>273</v>
      </c>
      <c r="BM202" s="276" t="s">
        <v>881</v>
      </c>
    </row>
    <row r="203" s="2" customFormat="1" ht="24.15" customHeight="1">
      <c r="A203" s="41"/>
      <c r="B203" s="42"/>
      <c r="C203" s="264" t="s">
        <v>882</v>
      </c>
      <c r="D203" s="264" t="s">
        <v>186</v>
      </c>
      <c r="E203" s="265" t="s">
        <v>883</v>
      </c>
      <c r="F203" s="266" t="s">
        <v>884</v>
      </c>
      <c r="G203" s="267" t="s">
        <v>430</v>
      </c>
      <c r="H203" s="303"/>
      <c r="I203" s="269"/>
      <c r="J203" s="270">
        <f>ROUND(I203*H203,2)</f>
        <v>0</v>
      </c>
      <c r="K203" s="271"/>
      <c r="L203" s="44"/>
      <c r="M203" s="272" t="s">
        <v>1</v>
      </c>
      <c r="N203" s="273" t="s">
        <v>46</v>
      </c>
      <c r="O203" s="100"/>
      <c r="P203" s="274">
        <f>O203*H203</f>
        <v>0</v>
      </c>
      <c r="Q203" s="274">
        <v>0</v>
      </c>
      <c r="R203" s="274">
        <f>Q203*H203</f>
        <v>0</v>
      </c>
      <c r="S203" s="274">
        <v>0</v>
      </c>
      <c r="T203" s="275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76" t="s">
        <v>273</v>
      </c>
      <c r="AT203" s="276" t="s">
        <v>186</v>
      </c>
      <c r="AU203" s="276" t="s">
        <v>92</v>
      </c>
      <c r="AY203" s="18" t="s">
        <v>183</v>
      </c>
      <c r="BE203" s="161">
        <f>IF(N203="základná",J203,0)</f>
        <v>0</v>
      </c>
      <c r="BF203" s="161">
        <f>IF(N203="znížená",J203,0)</f>
        <v>0</v>
      </c>
      <c r="BG203" s="161">
        <f>IF(N203="zákl. prenesená",J203,0)</f>
        <v>0</v>
      </c>
      <c r="BH203" s="161">
        <f>IF(N203="zníž. prenesená",J203,0)</f>
        <v>0</v>
      </c>
      <c r="BI203" s="161">
        <f>IF(N203="nulová",J203,0)</f>
        <v>0</v>
      </c>
      <c r="BJ203" s="18" t="s">
        <v>92</v>
      </c>
      <c r="BK203" s="161">
        <f>ROUND(I203*H203,2)</f>
        <v>0</v>
      </c>
      <c r="BL203" s="18" t="s">
        <v>273</v>
      </c>
      <c r="BM203" s="276" t="s">
        <v>885</v>
      </c>
    </row>
    <row r="204" s="12" customFormat="1" ht="22.8" customHeight="1">
      <c r="A204" s="12"/>
      <c r="B204" s="249"/>
      <c r="C204" s="250"/>
      <c r="D204" s="251" t="s">
        <v>79</v>
      </c>
      <c r="E204" s="262" t="s">
        <v>353</v>
      </c>
      <c r="F204" s="262" t="s">
        <v>886</v>
      </c>
      <c r="G204" s="250"/>
      <c r="H204" s="250"/>
      <c r="I204" s="253"/>
      <c r="J204" s="263">
        <f>BK204</f>
        <v>0</v>
      </c>
      <c r="K204" s="250"/>
      <c r="L204" s="254"/>
      <c r="M204" s="255"/>
      <c r="N204" s="256"/>
      <c r="O204" s="256"/>
      <c r="P204" s="257">
        <f>SUM(P205:P243)</f>
        <v>0</v>
      </c>
      <c r="Q204" s="256"/>
      <c r="R204" s="257">
        <f>SUM(R205:R243)</f>
        <v>0.51254</v>
      </c>
      <c r="S204" s="256"/>
      <c r="T204" s="258">
        <f>SUM(T205:T243)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59" t="s">
        <v>92</v>
      </c>
      <c r="AT204" s="260" t="s">
        <v>79</v>
      </c>
      <c r="AU204" s="260" t="s">
        <v>87</v>
      </c>
      <c r="AY204" s="259" t="s">
        <v>183</v>
      </c>
      <c r="BK204" s="261">
        <f>SUM(BK205:BK243)</f>
        <v>0</v>
      </c>
    </row>
    <row r="205" s="2" customFormat="1" ht="24.15" customHeight="1">
      <c r="A205" s="41"/>
      <c r="B205" s="42"/>
      <c r="C205" s="264" t="s">
        <v>801</v>
      </c>
      <c r="D205" s="264" t="s">
        <v>186</v>
      </c>
      <c r="E205" s="265" t="s">
        <v>887</v>
      </c>
      <c r="F205" s="266" t="s">
        <v>888</v>
      </c>
      <c r="G205" s="267" t="s">
        <v>889</v>
      </c>
      <c r="H205" s="268">
        <v>1</v>
      </c>
      <c r="I205" s="269"/>
      <c r="J205" s="270">
        <f>ROUND(I205*H205,2)</f>
        <v>0</v>
      </c>
      <c r="K205" s="271"/>
      <c r="L205" s="44"/>
      <c r="M205" s="272" t="s">
        <v>1</v>
      </c>
      <c r="N205" s="273" t="s">
        <v>46</v>
      </c>
      <c r="O205" s="100"/>
      <c r="P205" s="274">
        <f>O205*H205</f>
        <v>0</v>
      </c>
      <c r="Q205" s="274">
        <v>0</v>
      </c>
      <c r="R205" s="274">
        <f>Q205*H205</f>
        <v>0</v>
      </c>
      <c r="S205" s="274">
        <v>0</v>
      </c>
      <c r="T205" s="275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76" t="s">
        <v>273</v>
      </c>
      <c r="AT205" s="276" t="s">
        <v>186</v>
      </c>
      <c r="AU205" s="276" t="s">
        <v>92</v>
      </c>
      <c r="AY205" s="18" t="s">
        <v>183</v>
      </c>
      <c r="BE205" s="161">
        <f>IF(N205="základná",J205,0)</f>
        <v>0</v>
      </c>
      <c r="BF205" s="161">
        <f>IF(N205="znížená",J205,0)</f>
        <v>0</v>
      </c>
      <c r="BG205" s="161">
        <f>IF(N205="zákl. prenesená",J205,0)</f>
        <v>0</v>
      </c>
      <c r="BH205" s="161">
        <f>IF(N205="zníž. prenesená",J205,0)</f>
        <v>0</v>
      </c>
      <c r="BI205" s="161">
        <f>IF(N205="nulová",J205,0)</f>
        <v>0</v>
      </c>
      <c r="BJ205" s="18" t="s">
        <v>92</v>
      </c>
      <c r="BK205" s="161">
        <f>ROUND(I205*H205,2)</f>
        <v>0</v>
      </c>
      <c r="BL205" s="18" t="s">
        <v>273</v>
      </c>
      <c r="BM205" s="276" t="s">
        <v>890</v>
      </c>
    </row>
    <row r="206" s="2" customFormat="1" ht="24.15" customHeight="1">
      <c r="A206" s="41"/>
      <c r="B206" s="42"/>
      <c r="C206" s="264" t="s">
        <v>891</v>
      </c>
      <c r="D206" s="264" t="s">
        <v>186</v>
      </c>
      <c r="E206" s="265" t="s">
        <v>892</v>
      </c>
      <c r="F206" s="266" t="s">
        <v>893</v>
      </c>
      <c r="G206" s="267" t="s">
        <v>227</v>
      </c>
      <c r="H206" s="268">
        <v>3</v>
      </c>
      <c r="I206" s="269"/>
      <c r="J206" s="270">
        <f>ROUND(I206*H206,2)</f>
        <v>0</v>
      </c>
      <c r="K206" s="271"/>
      <c r="L206" s="44"/>
      <c r="M206" s="272" t="s">
        <v>1</v>
      </c>
      <c r="N206" s="273" t="s">
        <v>46</v>
      </c>
      <c r="O206" s="100"/>
      <c r="P206" s="274">
        <f>O206*H206</f>
        <v>0</v>
      </c>
      <c r="Q206" s="274">
        <v>0</v>
      </c>
      <c r="R206" s="274">
        <f>Q206*H206</f>
        <v>0</v>
      </c>
      <c r="S206" s="274">
        <v>0</v>
      </c>
      <c r="T206" s="275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76" t="s">
        <v>273</v>
      </c>
      <c r="AT206" s="276" t="s">
        <v>186</v>
      </c>
      <c r="AU206" s="276" t="s">
        <v>92</v>
      </c>
      <c r="AY206" s="18" t="s">
        <v>183</v>
      </c>
      <c r="BE206" s="161">
        <f>IF(N206="základná",J206,0)</f>
        <v>0</v>
      </c>
      <c r="BF206" s="161">
        <f>IF(N206="znížená",J206,0)</f>
        <v>0</v>
      </c>
      <c r="BG206" s="161">
        <f>IF(N206="zákl. prenesená",J206,0)</f>
        <v>0</v>
      </c>
      <c r="BH206" s="161">
        <f>IF(N206="zníž. prenesená",J206,0)</f>
        <v>0</v>
      </c>
      <c r="BI206" s="161">
        <f>IF(N206="nulová",J206,0)</f>
        <v>0</v>
      </c>
      <c r="BJ206" s="18" t="s">
        <v>92</v>
      </c>
      <c r="BK206" s="161">
        <f>ROUND(I206*H206,2)</f>
        <v>0</v>
      </c>
      <c r="BL206" s="18" t="s">
        <v>273</v>
      </c>
      <c r="BM206" s="276" t="s">
        <v>894</v>
      </c>
    </row>
    <row r="207" s="2" customFormat="1" ht="33" customHeight="1">
      <c r="A207" s="41"/>
      <c r="B207" s="42"/>
      <c r="C207" s="316" t="s">
        <v>804</v>
      </c>
      <c r="D207" s="316" t="s">
        <v>511</v>
      </c>
      <c r="E207" s="317" t="s">
        <v>895</v>
      </c>
      <c r="F207" s="318" t="s">
        <v>896</v>
      </c>
      <c r="G207" s="319" t="s">
        <v>227</v>
      </c>
      <c r="H207" s="320">
        <v>3</v>
      </c>
      <c r="I207" s="321"/>
      <c r="J207" s="322">
        <f>ROUND(I207*H207,2)</f>
        <v>0</v>
      </c>
      <c r="K207" s="323"/>
      <c r="L207" s="324"/>
      <c r="M207" s="325" t="s">
        <v>1</v>
      </c>
      <c r="N207" s="326" t="s">
        <v>46</v>
      </c>
      <c r="O207" s="100"/>
      <c r="P207" s="274">
        <f>O207*H207</f>
        <v>0</v>
      </c>
      <c r="Q207" s="274">
        <v>0.0057999999999999996</v>
      </c>
      <c r="R207" s="274">
        <f>Q207*H207</f>
        <v>0.017399999999999999</v>
      </c>
      <c r="S207" s="274">
        <v>0</v>
      </c>
      <c r="T207" s="275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76" t="s">
        <v>362</v>
      </c>
      <c r="AT207" s="276" t="s">
        <v>511</v>
      </c>
      <c r="AU207" s="276" t="s">
        <v>92</v>
      </c>
      <c r="AY207" s="18" t="s">
        <v>183</v>
      </c>
      <c r="BE207" s="161">
        <f>IF(N207="základná",J207,0)</f>
        <v>0</v>
      </c>
      <c r="BF207" s="161">
        <f>IF(N207="znížená",J207,0)</f>
        <v>0</v>
      </c>
      <c r="BG207" s="161">
        <f>IF(N207="zákl. prenesená",J207,0)</f>
        <v>0</v>
      </c>
      <c r="BH207" s="161">
        <f>IF(N207="zníž. prenesená",J207,0)</f>
        <v>0</v>
      </c>
      <c r="BI207" s="161">
        <f>IF(N207="nulová",J207,0)</f>
        <v>0</v>
      </c>
      <c r="BJ207" s="18" t="s">
        <v>92</v>
      </c>
      <c r="BK207" s="161">
        <f>ROUND(I207*H207,2)</f>
        <v>0</v>
      </c>
      <c r="BL207" s="18" t="s">
        <v>273</v>
      </c>
      <c r="BM207" s="276" t="s">
        <v>897</v>
      </c>
    </row>
    <row r="208" s="2" customFormat="1" ht="16.5" customHeight="1">
      <c r="A208" s="41"/>
      <c r="B208" s="42"/>
      <c r="C208" s="264" t="s">
        <v>898</v>
      </c>
      <c r="D208" s="264" t="s">
        <v>186</v>
      </c>
      <c r="E208" s="265" t="s">
        <v>899</v>
      </c>
      <c r="F208" s="266" t="s">
        <v>900</v>
      </c>
      <c r="G208" s="267" t="s">
        <v>227</v>
      </c>
      <c r="H208" s="268">
        <v>4</v>
      </c>
      <c r="I208" s="269"/>
      <c r="J208" s="270">
        <f>ROUND(I208*H208,2)</f>
        <v>0</v>
      </c>
      <c r="K208" s="271"/>
      <c r="L208" s="44"/>
      <c r="M208" s="272" t="s">
        <v>1</v>
      </c>
      <c r="N208" s="273" t="s">
        <v>46</v>
      </c>
      <c r="O208" s="100"/>
      <c r="P208" s="274">
        <f>O208*H208</f>
        <v>0</v>
      </c>
      <c r="Q208" s="274">
        <v>0</v>
      </c>
      <c r="R208" s="274">
        <f>Q208*H208</f>
        <v>0</v>
      </c>
      <c r="S208" s="274">
        <v>0</v>
      </c>
      <c r="T208" s="275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76" t="s">
        <v>273</v>
      </c>
      <c r="AT208" s="276" t="s">
        <v>186</v>
      </c>
      <c r="AU208" s="276" t="s">
        <v>92</v>
      </c>
      <c r="AY208" s="18" t="s">
        <v>183</v>
      </c>
      <c r="BE208" s="161">
        <f>IF(N208="základná",J208,0)</f>
        <v>0</v>
      </c>
      <c r="BF208" s="161">
        <f>IF(N208="znížená",J208,0)</f>
        <v>0</v>
      </c>
      <c r="BG208" s="161">
        <f>IF(N208="zákl. prenesená",J208,0)</f>
        <v>0</v>
      </c>
      <c r="BH208" s="161">
        <f>IF(N208="zníž. prenesená",J208,0)</f>
        <v>0</v>
      </c>
      <c r="BI208" s="161">
        <f>IF(N208="nulová",J208,0)</f>
        <v>0</v>
      </c>
      <c r="BJ208" s="18" t="s">
        <v>92</v>
      </c>
      <c r="BK208" s="161">
        <f>ROUND(I208*H208,2)</f>
        <v>0</v>
      </c>
      <c r="BL208" s="18" t="s">
        <v>273</v>
      </c>
      <c r="BM208" s="276" t="s">
        <v>901</v>
      </c>
    </row>
    <row r="209" s="2" customFormat="1" ht="16.5" customHeight="1">
      <c r="A209" s="41"/>
      <c r="B209" s="42"/>
      <c r="C209" s="316" t="s">
        <v>807</v>
      </c>
      <c r="D209" s="316" t="s">
        <v>511</v>
      </c>
      <c r="E209" s="317" t="s">
        <v>902</v>
      </c>
      <c r="F209" s="318" t="s">
        <v>903</v>
      </c>
      <c r="G209" s="319" t="s">
        <v>227</v>
      </c>
      <c r="H209" s="320">
        <v>1</v>
      </c>
      <c r="I209" s="321"/>
      <c r="J209" s="322">
        <f>ROUND(I209*H209,2)</f>
        <v>0</v>
      </c>
      <c r="K209" s="323"/>
      <c r="L209" s="324"/>
      <c r="M209" s="325" t="s">
        <v>1</v>
      </c>
      <c r="N209" s="326" t="s">
        <v>46</v>
      </c>
      <c r="O209" s="100"/>
      <c r="P209" s="274">
        <f>O209*H209</f>
        <v>0</v>
      </c>
      <c r="Q209" s="274">
        <v>0.0135</v>
      </c>
      <c r="R209" s="274">
        <f>Q209*H209</f>
        <v>0.0135</v>
      </c>
      <c r="S209" s="274">
        <v>0</v>
      </c>
      <c r="T209" s="275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76" t="s">
        <v>362</v>
      </c>
      <c r="AT209" s="276" t="s">
        <v>511</v>
      </c>
      <c r="AU209" s="276" t="s">
        <v>92</v>
      </c>
      <c r="AY209" s="18" t="s">
        <v>183</v>
      </c>
      <c r="BE209" s="161">
        <f>IF(N209="základná",J209,0)</f>
        <v>0</v>
      </c>
      <c r="BF209" s="161">
        <f>IF(N209="znížená",J209,0)</f>
        <v>0</v>
      </c>
      <c r="BG209" s="161">
        <f>IF(N209="zákl. prenesená",J209,0)</f>
        <v>0</v>
      </c>
      <c r="BH209" s="161">
        <f>IF(N209="zníž. prenesená",J209,0)</f>
        <v>0</v>
      </c>
      <c r="BI209" s="161">
        <f>IF(N209="nulová",J209,0)</f>
        <v>0</v>
      </c>
      <c r="BJ209" s="18" t="s">
        <v>92</v>
      </c>
      <c r="BK209" s="161">
        <f>ROUND(I209*H209,2)</f>
        <v>0</v>
      </c>
      <c r="BL209" s="18" t="s">
        <v>273</v>
      </c>
      <c r="BM209" s="276" t="s">
        <v>904</v>
      </c>
    </row>
    <row r="210" s="2" customFormat="1" ht="16.5" customHeight="1">
      <c r="A210" s="41"/>
      <c r="B210" s="42"/>
      <c r="C210" s="316" t="s">
        <v>905</v>
      </c>
      <c r="D210" s="316" t="s">
        <v>511</v>
      </c>
      <c r="E210" s="317" t="s">
        <v>906</v>
      </c>
      <c r="F210" s="318" t="s">
        <v>907</v>
      </c>
      <c r="G210" s="319" t="s">
        <v>227</v>
      </c>
      <c r="H210" s="320">
        <v>2</v>
      </c>
      <c r="I210" s="321"/>
      <c r="J210" s="322">
        <f>ROUND(I210*H210,2)</f>
        <v>0</v>
      </c>
      <c r="K210" s="323"/>
      <c r="L210" s="324"/>
      <c r="M210" s="325" t="s">
        <v>1</v>
      </c>
      <c r="N210" s="326" t="s">
        <v>46</v>
      </c>
      <c r="O210" s="100"/>
      <c r="P210" s="274">
        <f>O210*H210</f>
        <v>0</v>
      </c>
      <c r="Q210" s="274">
        <v>0.032000000000000001</v>
      </c>
      <c r="R210" s="274">
        <f>Q210*H210</f>
        <v>0.064000000000000001</v>
      </c>
      <c r="S210" s="274">
        <v>0</v>
      </c>
      <c r="T210" s="275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76" t="s">
        <v>362</v>
      </c>
      <c r="AT210" s="276" t="s">
        <v>511</v>
      </c>
      <c r="AU210" s="276" t="s">
        <v>92</v>
      </c>
      <c r="AY210" s="18" t="s">
        <v>183</v>
      </c>
      <c r="BE210" s="161">
        <f>IF(N210="základná",J210,0)</f>
        <v>0</v>
      </c>
      <c r="BF210" s="161">
        <f>IF(N210="znížená",J210,0)</f>
        <v>0</v>
      </c>
      <c r="BG210" s="161">
        <f>IF(N210="zákl. prenesená",J210,0)</f>
        <v>0</v>
      </c>
      <c r="BH210" s="161">
        <f>IF(N210="zníž. prenesená",J210,0)</f>
        <v>0</v>
      </c>
      <c r="BI210" s="161">
        <f>IF(N210="nulová",J210,0)</f>
        <v>0</v>
      </c>
      <c r="BJ210" s="18" t="s">
        <v>92</v>
      </c>
      <c r="BK210" s="161">
        <f>ROUND(I210*H210,2)</f>
        <v>0</v>
      </c>
      <c r="BL210" s="18" t="s">
        <v>273</v>
      </c>
      <c r="BM210" s="276" t="s">
        <v>908</v>
      </c>
    </row>
    <row r="211" s="2" customFormat="1" ht="24.15" customHeight="1">
      <c r="A211" s="41"/>
      <c r="B211" s="42"/>
      <c r="C211" s="264" t="s">
        <v>810</v>
      </c>
      <c r="D211" s="264" t="s">
        <v>186</v>
      </c>
      <c r="E211" s="265" t="s">
        <v>909</v>
      </c>
      <c r="F211" s="266" t="s">
        <v>910</v>
      </c>
      <c r="G211" s="267" t="s">
        <v>889</v>
      </c>
      <c r="H211" s="268">
        <v>14</v>
      </c>
      <c r="I211" s="269"/>
      <c r="J211" s="270">
        <f>ROUND(I211*H211,2)</f>
        <v>0</v>
      </c>
      <c r="K211" s="271"/>
      <c r="L211" s="44"/>
      <c r="M211" s="272" t="s">
        <v>1</v>
      </c>
      <c r="N211" s="273" t="s">
        <v>46</v>
      </c>
      <c r="O211" s="100"/>
      <c r="P211" s="274">
        <f>O211*H211</f>
        <v>0</v>
      </c>
      <c r="Q211" s="274">
        <v>0</v>
      </c>
      <c r="R211" s="274">
        <f>Q211*H211</f>
        <v>0</v>
      </c>
      <c r="S211" s="274">
        <v>0</v>
      </c>
      <c r="T211" s="275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76" t="s">
        <v>273</v>
      </c>
      <c r="AT211" s="276" t="s">
        <v>186</v>
      </c>
      <c r="AU211" s="276" t="s">
        <v>92</v>
      </c>
      <c r="AY211" s="18" t="s">
        <v>183</v>
      </c>
      <c r="BE211" s="161">
        <f>IF(N211="základná",J211,0)</f>
        <v>0</v>
      </c>
      <c r="BF211" s="161">
        <f>IF(N211="znížená",J211,0)</f>
        <v>0</v>
      </c>
      <c r="BG211" s="161">
        <f>IF(N211="zákl. prenesená",J211,0)</f>
        <v>0</v>
      </c>
      <c r="BH211" s="161">
        <f>IF(N211="zníž. prenesená",J211,0)</f>
        <v>0</v>
      </c>
      <c r="BI211" s="161">
        <f>IF(N211="nulová",J211,0)</f>
        <v>0</v>
      </c>
      <c r="BJ211" s="18" t="s">
        <v>92</v>
      </c>
      <c r="BK211" s="161">
        <f>ROUND(I211*H211,2)</f>
        <v>0</v>
      </c>
      <c r="BL211" s="18" t="s">
        <v>273</v>
      </c>
      <c r="BM211" s="276" t="s">
        <v>911</v>
      </c>
    </row>
    <row r="212" s="2" customFormat="1" ht="24.15" customHeight="1">
      <c r="A212" s="41"/>
      <c r="B212" s="42"/>
      <c r="C212" s="264" t="s">
        <v>912</v>
      </c>
      <c r="D212" s="264" t="s">
        <v>186</v>
      </c>
      <c r="E212" s="265" t="s">
        <v>913</v>
      </c>
      <c r="F212" s="266" t="s">
        <v>914</v>
      </c>
      <c r="G212" s="267" t="s">
        <v>227</v>
      </c>
      <c r="H212" s="268">
        <v>17</v>
      </c>
      <c r="I212" s="269"/>
      <c r="J212" s="270">
        <f>ROUND(I212*H212,2)</f>
        <v>0</v>
      </c>
      <c r="K212" s="271"/>
      <c r="L212" s="44"/>
      <c r="M212" s="272" t="s">
        <v>1</v>
      </c>
      <c r="N212" s="273" t="s">
        <v>46</v>
      </c>
      <c r="O212" s="100"/>
      <c r="P212" s="274">
        <f>O212*H212</f>
        <v>0</v>
      </c>
      <c r="Q212" s="274">
        <v>0.00027999999999999998</v>
      </c>
      <c r="R212" s="274">
        <f>Q212*H212</f>
        <v>0.0047599999999999995</v>
      </c>
      <c r="S212" s="274">
        <v>0</v>
      </c>
      <c r="T212" s="275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76" t="s">
        <v>273</v>
      </c>
      <c r="AT212" s="276" t="s">
        <v>186</v>
      </c>
      <c r="AU212" s="276" t="s">
        <v>92</v>
      </c>
      <c r="AY212" s="18" t="s">
        <v>183</v>
      </c>
      <c r="BE212" s="161">
        <f>IF(N212="základná",J212,0)</f>
        <v>0</v>
      </c>
      <c r="BF212" s="161">
        <f>IF(N212="znížená",J212,0)</f>
        <v>0</v>
      </c>
      <c r="BG212" s="161">
        <f>IF(N212="zákl. prenesená",J212,0)</f>
        <v>0</v>
      </c>
      <c r="BH212" s="161">
        <f>IF(N212="zníž. prenesená",J212,0)</f>
        <v>0</v>
      </c>
      <c r="BI212" s="161">
        <f>IF(N212="nulová",J212,0)</f>
        <v>0</v>
      </c>
      <c r="BJ212" s="18" t="s">
        <v>92</v>
      </c>
      <c r="BK212" s="161">
        <f>ROUND(I212*H212,2)</f>
        <v>0</v>
      </c>
      <c r="BL212" s="18" t="s">
        <v>273</v>
      </c>
      <c r="BM212" s="276" t="s">
        <v>915</v>
      </c>
    </row>
    <row r="213" s="2" customFormat="1" ht="21.75" customHeight="1">
      <c r="A213" s="41"/>
      <c r="B213" s="42"/>
      <c r="C213" s="316" t="s">
        <v>813</v>
      </c>
      <c r="D213" s="316" t="s">
        <v>511</v>
      </c>
      <c r="E213" s="317" t="s">
        <v>916</v>
      </c>
      <c r="F213" s="318" t="s">
        <v>917</v>
      </c>
      <c r="G213" s="319" t="s">
        <v>227</v>
      </c>
      <c r="H213" s="320">
        <v>15</v>
      </c>
      <c r="I213" s="321"/>
      <c r="J213" s="322">
        <f>ROUND(I213*H213,2)</f>
        <v>0</v>
      </c>
      <c r="K213" s="323"/>
      <c r="L213" s="324"/>
      <c r="M213" s="325" t="s">
        <v>1</v>
      </c>
      <c r="N213" s="326" t="s">
        <v>46</v>
      </c>
      <c r="O213" s="100"/>
      <c r="P213" s="274">
        <f>O213*H213</f>
        <v>0</v>
      </c>
      <c r="Q213" s="274">
        <v>0.0141</v>
      </c>
      <c r="R213" s="274">
        <f>Q213*H213</f>
        <v>0.21149999999999999</v>
      </c>
      <c r="S213" s="274">
        <v>0</v>
      </c>
      <c r="T213" s="275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76" t="s">
        <v>362</v>
      </c>
      <c r="AT213" s="276" t="s">
        <v>511</v>
      </c>
      <c r="AU213" s="276" t="s">
        <v>92</v>
      </c>
      <c r="AY213" s="18" t="s">
        <v>183</v>
      </c>
      <c r="BE213" s="161">
        <f>IF(N213="základná",J213,0)</f>
        <v>0</v>
      </c>
      <c r="BF213" s="161">
        <f>IF(N213="znížená",J213,0)</f>
        <v>0</v>
      </c>
      <c r="BG213" s="161">
        <f>IF(N213="zákl. prenesená",J213,0)</f>
        <v>0</v>
      </c>
      <c r="BH213" s="161">
        <f>IF(N213="zníž. prenesená",J213,0)</f>
        <v>0</v>
      </c>
      <c r="BI213" s="161">
        <f>IF(N213="nulová",J213,0)</f>
        <v>0</v>
      </c>
      <c r="BJ213" s="18" t="s">
        <v>92</v>
      </c>
      <c r="BK213" s="161">
        <f>ROUND(I213*H213,2)</f>
        <v>0</v>
      </c>
      <c r="BL213" s="18" t="s">
        <v>273</v>
      </c>
      <c r="BM213" s="276" t="s">
        <v>918</v>
      </c>
    </row>
    <row r="214" s="2" customFormat="1" ht="16.5" customHeight="1">
      <c r="A214" s="41"/>
      <c r="B214" s="42"/>
      <c r="C214" s="316" t="s">
        <v>919</v>
      </c>
      <c r="D214" s="316" t="s">
        <v>511</v>
      </c>
      <c r="E214" s="317" t="s">
        <v>920</v>
      </c>
      <c r="F214" s="318" t="s">
        <v>921</v>
      </c>
      <c r="G214" s="319" t="s">
        <v>227</v>
      </c>
      <c r="H214" s="320">
        <v>2</v>
      </c>
      <c r="I214" s="321"/>
      <c r="J214" s="322">
        <f>ROUND(I214*H214,2)</f>
        <v>0</v>
      </c>
      <c r="K214" s="323"/>
      <c r="L214" s="324"/>
      <c r="M214" s="325" t="s">
        <v>1</v>
      </c>
      <c r="N214" s="326" t="s">
        <v>46</v>
      </c>
      <c r="O214" s="100"/>
      <c r="P214" s="274">
        <f>O214*H214</f>
        <v>0</v>
      </c>
      <c r="Q214" s="274">
        <v>0.044999999999999998</v>
      </c>
      <c r="R214" s="274">
        <f>Q214*H214</f>
        <v>0.089999999999999997</v>
      </c>
      <c r="S214" s="274">
        <v>0</v>
      </c>
      <c r="T214" s="275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76" t="s">
        <v>362</v>
      </c>
      <c r="AT214" s="276" t="s">
        <v>511</v>
      </c>
      <c r="AU214" s="276" t="s">
        <v>92</v>
      </c>
      <c r="AY214" s="18" t="s">
        <v>183</v>
      </c>
      <c r="BE214" s="161">
        <f>IF(N214="základná",J214,0)</f>
        <v>0</v>
      </c>
      <c r="BF214" s="161">
        <f>IF(N214="znížená",J214,0)</f>
        <v>0</v>
      </c>
      <c r="BG214" s="161">
        <f>IF(N214="zákl. prenesená",J214,0)</f>
        <v>0</v>
      </c>
      <c r="BH214" s="161">
        <f>IF(N214="zníž. prenesená",J214,0)</f>
        <v>0</v>
      </c>
      <c r="BI214" s="161">
        <f>IF(N214="nulová",J214,0)</f>
        <v>0</v>
      </c>
      <c r="BJ214" s="18" t="s">
        <v>92</v>
      </c>
      <c r="BK214" s="161">
        <f>ROUND(I214*H214,2)</f>
        <v>0</v>
      </c>
      <c r="BL214" s="18" t="s">
        <v>273</v>
      </c>
      <c r="BM214" s="276" t="s">
        <v>922</v>
      </c>
    </row>
    <row r="215" s="2" customFormat="1" ht="16.5" customHeight="1">
      <c r="A215" s="41"/>
      <c r="B215" s="42"/>
      <c r="C215" s="264" t="s">
        <v>816</v>
      </c>
      <c r="D215" s="264" t="s">
        <v>186</v>
      </c>
      <c r="E215" s="265" t="s">
        <v>923</v>
      </c>
      <c r="F215" s="266" t="s">
        <v>924</v>
      </c>
      <c r="G215" s="267" t="s">
        <v>227</v>
      </c>
      <c r="H215" s="268">
        <v>1</v>
      </c>
      <c r="I215" s="269"/>
      <c r="J215" s="270">
        <f>ROUND(I215*H215,2)</f>
        <v>0</v>
      </c>
      <c r="K215" s="271"/>
      <c r="L215" s="44"/>
      <c r="M215" s="272" t="s">
        <v>1</v>
      </c>
      <c r="N215" s="273" t="s">
        <v>46</v>
      </c>
      <c r="O215" s="100"/>
      <c r="P215" s="274">
        <f>O215*H215</f>
        <v>0</v>
      </c>
      <c r="Q215" s="274">
        <v>0.00075000000000000002</v>
      </c>
      <c r="R215" s="274">
        <f>Q215*H215</f>
        <v>0.00075000000000000002</v>
      </c>
      <c r="S215" s="274">
        <v>0</v>
      </c>
      <c r="T215" s="275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76" t="s">
        <v>273</v>
      </c>
      <c r="AT215" s="276" t="s">
        <v>186</v>
      </c>
      <c r="AU215" s="276" t="s">
        <v>92</v>
      </c>
      <c r="AY215" s="18" t="s">
        <v>183</v>
      </c>
      <c r="BE215" s="161">
        <f>IF(N215="základná",J215,0)</f>
        <v>0</v>
      </c>
      <c r="BF215" s="161">
        <f>IF(N215="znížená",J215,0)</f>
        <v>0</v>
      </c>
      <c r="BG215" s="161">
        <f>IF(N215="zákl. prenesená",J215,0)</f>
        <v>0</v>
      </c>
      <c r="BH215" s="161">
        <f>IF(N215="zníž. prenesená",J215,0)</f>
        <v>0</v>
      </c>
      <c r="BI215" s="161">
        <f>IF(N215="nulová",J215,0)</f>
        <v>0</v>
      </c>
      <c r="BJ215" s="18" t="s">
        <v>92</v>
      </c>
      <c r="BK215" s="161">
        <f>ROUND(I215*H215,2)</f>
        <v>0</v>
      </c>
      <c r="BL215" s="18" t="s">
        <v>273</v>
      </c>
      <c r="BM215" s="276" t="s">
        <v>925</v>
      </c>
    </row>
    <row r="216" s="2" customFormat="1" ht="16.5" customHeight="1">
      <c r="A216" s="41"/>
      <c r="B216" s="42"/>
      <c r="C216" s="316" t="s">
        <v>926</v>
      </c>
      <c r="D216" s="316" t="s">
        <v>511</v>
      </c>
      <c r="E216" s="317" t="s">
        <v>927</v>
      </c>
      <c r="F216" s="318" t="s">
        <v>928</v>
      </c>
      <c r="G216" s="319" t="s">
        <v>227</v>
      </c>
      <c r="H216" s="320">
        <v>1</v>
      </c>
      <c r="I216" s="321"/>
      <c r="J216" s="322">
        <f>ROUND(I216*H216,2)</f>
        <v>0</v>
      </c>
      <c r="K216" s="323"/>
      <c r="L216" s="324"/>
      <c r="M216" s="325" t="s">
        <v>1</v>
      </c>
      <c r="N216" s="326" t="s">
        <v>46</v>
      </c>
      <c r="O216" s="100"/>
      <c r="P216" s="274">
        <f>O216*H216</f>
        <v>0</v>
      </c>
      <c r="Q216" s="274">
        <v>0.017999999999999999</v>
      </c>
      <c r="R216" s="274">
        <f>Q216*H216</f>
        <v>0.017999999999999999</v>
      </c>
      <c r="S216" s="274">
        <v>0</v>
      </c>
      <c r="T216" s="275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76" t="s">
        <v>362</v>
      </c>
      <c r="AT216" s="276" t="s">
        <v>511</v>
      </c>
      <c r="AU216" s="276" t="s">
        <v>92</v>
      </c>
      <c r="AY216" s="18" t="s">
        <v>183</v>
      </c>
      <c r="BE216" s="161">
        <f>IF(N216="základná",J216,0)</f>
        <v>0</v>
      </c>
      <c r="BF216" s="161">
        <f>IF(N216="znížená",J216,0)</f>
        <v>0</v>
      </c>
      <c r="BG216" s="161">
        <f>IF(N216="zákl. prenesená",J216,0)</f>
        <v>0</v>
      </c>
      <c r="BH216" s="161">
        <f>IF(N216="zníž. prenesená",J216,0)</f>
        <v>0</v>
      </c>
      <c r="BI216" s="161">
        <f>IF(N216="nulová",J216,0)</f>
        <v>0</v>
      </c>
      <c r="BJ216" s="18" t="s">
        <v>92</v>
      </c>
      <c r="BK216" s="161">
        <f>ROUND(I216*H216,2)</f>
        <v>0</v>
      </c>
      <c r="BL216" s="18" t="s">
        <v>273</v>
      </c>
      <c r="BM216" s="276" t="s">
        <v>929</v>
      </c>
    </row>
    <row r="217" s="2" customFormat="1" ht="16.5" customHeight="1">
      <c r="A217" s="41"/>
      <c r="B217" s="42"/>
      <c r="C217" s="264" t="s">
        <v>819</v>
      </c>
      <c r="D217" s="264" t="s">
        <v>186</v>
      </c>
      <c r="E217" s="265" t="s">
        <v>930</v>
      </c>
      <c r="F217" s="266" t="s">
        <v>931</v>
      </c>
      <c r="G217" s="267" t="s">
        <v>227</v>
      </c>
      <c r="H217" s="268">
        <v>3</v>
      </c>
      <c r="I217" s="269"/>
      <c r="J217" s="270">
        <f>ROUND(I217*H217,2)</f>
        <v>0</v>
      </c>
      <c r="K217" s="271"/>
      <c r="L217" s="44"/>
      <c r="M217" s="272" t="s">
        <v>1</v>
      </c>
      <c r="N217" s="273" t="s">
        <v>46</v>
      </c>
      <c r="O217" s="100"/>
      <c r="P217" s="274">
        <f>O217*H217</f>
        <v>0</v>
      </c>
      <c r="Q217" s="274">
        <v>0</v>
      </c>
      <c r="R217" s="274">
        <f>Q217*H217</f>
        <v>0</v>
      </c>
      <c r="S217" s="274">
        <v>0</v>
      </c>
      <c r="T217" s="275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76" t="s">
        <v>273</v>
      </c>
      <c r="AT217" s="276" t="s">
        <v>186</v>
      </c>
      <c r="AU217" s="276" t="s">
        <v>92</v>
      </c>
      <c r="AY217" s="18" t="s">
        <v>183</v>
      </c>
      <c r="BE217" s="161">
        <f>IF(N217="základná",J217,0)</f>
        <v>0</v>
      </c>
      <c r="BF217" s="161">
        <f>IF(N217="znížená",J217,0)</f>
        <v>0</v>
      </c>
      <c r="BG217" s="161">
        <f>IF(N217="zákl. prenesená",J217,0)</f>
        <v>0</v>
      </c>
      <c r="BH217" s="161">
        <f>IF(N217="zníž. prenesená",J217,0)</f>
        <v>0</v>
      </c>
      <c r="BI217" s="161">
        <f>IF(N217="nulová",J217,0)</f>
        <v>0</v>
      </c>
      <c r="BJ217" s="18" t="s">
        <v>92</v>
      </c>
      <c r="BK217" s="161">
        <f>ROUND(I217*H217,2)</f>
        <v>0</v>
      </c>
      <c r="BL217" s="18" t="s">
        <v>273</v>
      </c>
      <c r="BM217" s="276" t="s">
        <v>932</v>
      </c>
    </row>
    <row r="218" s="2" customFormat="1" ht="16.5" customHeight="1">
      <c r="A218" s="41"/>
      <c r="B218" s="42"/>
      <c r="C218" s="316" t="s">
        <v>933</v>
      </c>
      <c r="D218" s="316" t="s">
        <v>511</v>
      </c>
      <c r="E218" s="317" t="s">
        <v>934</v>
      </c>
      <c r="F218" s="318" t="s">
        <v>935</v>
      </c>
      <c r="G218" s="319" t="s">
        <v>227</v>
      </c>
      <c r="H218" s="320">
        <v>3</v>
      </c>
      <c r="I218" s="321"/>
      <c r="J218" s="322">
        <f>ROUND(I218*H218,2)</f>
        <v>0</v>
      </c>
      <c r="K218" s="323"/>
      <c r="L218" s="324"/>
      <c r="M218" s="325" t="s">
        <v>1</v>
      </c>
      <c r="N218" s="326" t="s">
        <v>46</v>
      </c>
      <c r="O218" s="100"/>
      <c r="P218" s="274">
        <f>O218*H218</f>
        <v>0</v>
      </c>
      <c r="Q218" s="274">
        <v>0.002</v>
      </c>
      <c r="R218" s="274">
        <f>Q218*H218</f>
        <v>0.0060000000000000001</v>
      </c>
      <c r="S218" s="274">
        <v>0</v>
      </c>
      <c r="T218" s="275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76" t="s">
        <v>362</v>
      </c>
      <c r="AT218" s="276" t="s">
        <v>511</v>
      </c>
      <c r="AU218" s="276" t="s">
        <v>92</v>
      </c>
      <c r="AY218" s="18" t="s">
        <v>183</v>
      </c>
      <c r="BE218" s="161">
        <f>IF(N218="základná",J218,0)</f>
        <v>0</v>
      </c>
      <c r="BF218" s="161">
        <f>IF(N218="znížená",J218,0)</f>
        <v>0</v>
      </c>
      <c r="BG218" s="161">
        <f>IF(N218="zákl. prenesená",J218,0)</f>
        <v>0</v>
      </c>
      <c r="BH218" s="161">
        <f>IF(N218="zníž. prenesená",J218,0)</f>
        <v>0</v>
      </c>
      <c r="BI218" s="161">
        <f>IF(N218="nulová",J218,0)</f>
        <v>0</v>
      </c>
      <c r="BJ218" s="18" t="s">
        <v>92</v>
      </c>
      <c r="BK218" s="161">
        <f>ROUND(I218*H218,2)</f>
        <v>0</v>
      </c>
      <c r="BL218" s="18" t="s">
        <v>273</v>
      </c>
      <c r="BM218" s="276" t="s">
        <v>936</v>
      </c>
    </row>
    <row r="219" s="2" customFormat="1" ht="21.75" customHeight="1">
      <c r="A219" s="41"/>
      <c r="B219" s="42"/>
      <c r="C219" s="264" t="s">
        <v>822</v>
      </c>
      <c r="D219" s="264" t="s">
        <v>186</v>
      </c>
      <c r="E219" s="265" t="s">
        <v>937</v>
      </c>
      <c r="F219" s="266" t="s">
        <v>938</v>
      </c>
      <c r="G219" s="267" t="s">
        <v>227</v>
      </c>
      <c r="H219" s="268">
        <v>8</v>
      </c>
      <c r="I219" s="269"/>
      <c r="J219" s="270">
        <f>ROUND(I219*H219,2)</f>
        <v>0</v>
      </c>
      <c r="K219" s="271"/>
      <c r="L219" s="44"/>
      <c r="M219" s="272" t="s">
        <v>1</v>
      </c>
      <c r="N219" s="273" t="s">
        <v>46</v>
      </c>
      <c r="O219" s="100"/>
      <c r="P219" s="274">
        <f>O219*H219</f>
        <v>0</v>
      </c>
      <c r="Q219" s="274">
        <v>0</v>
      </c>
      <c r="R219" s="274">
        <f>Q219*H219</f>
        <v>0</v>
      </c>
      <c r="S219" s="274">
        <v>0</v>
      </c>
      <c r="T219" s="275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76" t="s">
        <v>273</v>
      </c>
      <c r="AT219" s="276" t="s">
        <v>186</v>
      </c>
      <c r="AU219" s="276" t="s">
        <v>92</v>
      </c>
      <c r="AY219" s="18" t="s">
        <v>183</v>
      </c>
      <c r="BE219" s="161">
        <f>IF(N219="základná",J219,0)</f>
        <v>0</v>
      </c>
      <c r="BF219" s="161">
        <f>IF(N219="znížená",J219,0)</f>
        <v>0</v>
      </c>
      <c r="BG219" s="161">
        <f>IF(N219="zákl. prenesená",J219,0)</f>
        <v>0</v>
      </c>
      <c r="BH219" s="161">
        <f>IF(N219="zníž. prenesená",J219,0)</f>
        <v>0</v>
      </c>
      <c r="BI219" s="161">
        <f>IF(N219="nulová",J219,0)</f>
        <v>0</v>
      </c>
      <c r="BJ219" s="18" t="s">
        <v>92</v>
      </c>
      <c r="BK219" s="161">
        <f>ROUND(I219*H219,2)</f>
        <v>0</v>
      </c>
      <c r="BL219" s="18" t="s">
        <v>273</v>
      </c>
      <c r="BM219" s="276" t="s">
        <v>939</v>
      </c>
    </row>
    <row r="220" s="2" customFormat="1" ht="21.75" customHeight="1">
      <c r="A220" s="41"/>
      <c r="B220" s="42"/>
      <c r="C220" s="316" t="s">
        <v>940</v>
      </c>
      <c r="D220" s="316" t="s">
        <v>511</v>
      </c>
      <c r="E220" s="317" t="s">
        <v>941</v>
      </c>
      <c r="F220" s="318" t="s">
        <v>942</v>
      </c>
      <c r="G220" s="319" t="s">
        <v>227</v>
      </c>
      <c r="H220" s="320">
        <v>4</v>
      </c>
      <c r="I220" s="321"/>
      <c r="J220" s="322">
        <f>ROUND(I220*H220,2)</f>
        <v>0</v>
      </c>
      <c r="K220" s="323"/>
      <c r="L220" s="324"/>
      <c r="M220" s="325" t="s">
        <v>1</v>
      </c>
      <c r="N220" s="326" t="s">
        <v>46</v>
      </c>
      <c r="O220" s="100"/>
      <c r="P220" s="274">
        <f>O220*H220</f>
        <v>0</v>
      </c>
      <c r="Q220" s="274">
        <v>0.00035</v>
      </c>
      <c r="R220" s="274">
        <f>Q220*H220</f>
        <v>0.0014</v>
      </c>
      <c r="S220" s="274">
        <v>0</v>
      </c>
      <c r="T220" s="275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76" t="s">
        <v>362</v>
      </c>
      <c r="AT220" s="276" t="s">
        <v>511</v>
      </c>
      <c r="AU220" s="276" t="s">
        <v>92</v>
      </c>
      <c r="AY220" s="18" t="s">
        <v>183</v>
      </c>
      <c r="BE220" s="161">
        <f>IF(N220="základná",J220,0)</f>
        <v>0</v>
      </c>
      <c r="BF220" s="161">
        <f>IF(N220="znížená",J220,0)</f>
        <v>0</v>
      </c>
      <c r="BG220" s="161">
        <f>IF(N220="zákl. prenesená",J220,0)</f>
        <v>0</v>
      </c>
      <c r="BH220" s="161">
        <f>IF(N220="zníž. prenesená",J220,0)</f>
        <v>0</v>
      </c>
      <c r="BI220" s="161">
        <f>IF(N220="nulová",J220,0)</f>
        <v>0</v>
      </c>
      <c r="BJ220" s="18" t="s">
        <v>92</v>
      </c>
      <c r="BK220" s="161">
        <f>ROUND(I220*H220,2)</f>
        <v>0</v>
      </c>
      <c r="BL220" s="18" t="s">
        <v>273</v>
      </c>
      <c r="BM220" s="276" t="s">
        <v>943</v>
      </c>
    </row>
    <row r="221" s="2" customFormat="1" ht="21.75" customHeight="1">
      <c r="A221" s="41"/>
      <c r="B221" s="42"/>
      <c r="C221" s="316" t="s">
        <v>825</v>
      </c>
      <c r="D221" s="316" t="s">
        <v>511</v>
      </c>
      <c r="E221" s="317" t="s">
        <v>944</v>
      </c>
      <c r="F221" s="318" t="s">
        <v>945</v>
      </c>
      <c r="G221" s="319" t="s">
        <v>227</v>
      </c>
      <c r="H221" s="320">
        <v>4</v>
      </c>
      <c r="I221" s="321"/>
      <c r="J221" s="322">
        <f>ROUND(I221*H221,2)</f>
        <v>0</v>
      </c>
      <c r="K221" s="323"/>
      <c r="L221" s="324"/>
      <c r="M221" s="325" t="s">
        <v>1</v>
      </c>
      <c r="N221" s="326" t="s">
        <v>46</v>
      </c>
      <c r="O221" s="100"/>
      <c r="P221" s="274">
        <f>O221*H221</f>
        <v>0</v>
      </c>
      <c r="Q221" s="274">
        <v>0.00040999999999999999</v>
      </c>
      <c r="R221" s="274">
        <f>Q221*H221</f>
        <v>0.00164</v>
      </c>
      <c r="S221" s="274">
        <v>0</v>
      </c>
      <c r="T221" s="275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76" t="s">
        <v>362</v>
      </c>
      <c r="AT221" s="276" t="s">
        <v>511</v>
      </c>
      <c r="AU221" s="276" t="s">
        <v>92</v>
      </c>
      <c r="AY221" s="18" t="s">
        <v>183</v>
      </c>
      <c r="BE221" s="161">
        <f>IF(N221="základná",J221,0)</f>
        <v>0</v>
      </c>
      <c r="BF221" s="161">
        <f>IF(N221="znížená",J221,0)</f>
        <v>0</v>
      </c>
      <c r="BG221" s="161">
        <f>IF(N221="zákl. prenesená",J221,0)</f>
        <v>0</v>
      </c>
      <c r="BH221" s="161">
        <f>IF(N221="zníž. prenesená",J221,0)</f>
        <v>0</v>
      </c>
      <c r="BI221" s="161">
        <f>IF(N221="nulová",J221,0)</f>
        <v>0</v>
      </c>
      <c r="BJ221" s="18" t="s">
        <v>92</v>
      </c>
      <c r="BK221" s="161">
        <f>ROUND(I221*H221,2)</f>
        <v>0</v>
      </c>
      <c r="BL221" s="18" t="s">
        <v>273</v>
      </c>
      <c r="BM221" s="276" t="s">
        <v>946</v>
      </c>
    </row>
    <row r="222" s="2" customFormat="1" ht="24.15" customHeight="1">
      <c r="A222" s="41"/>
      <c r="B222" s="42"/>
      <c r="C222" s="264" t="s">
        <v>947</v>
      </c>
      <c r="D222" s="264" t="s">
        <v>186</v>
      </c>
      <c r="E222" s="265" t="s">
        <v>948</v>
      </c>
      <c r="F222" s="266" t="s">
        <v>949</v>
      </c>
      <c r="G222" s="267" t="s">
        <v>227</v>
      </c>
      <c r="H222" s="268">
        <v>2</v>
      </c>
      <c r="I222" s="269"/>
      <c r="J222" s="270">
        <f>ROUND(I222*H222,2)</f>
        <v>0</v>
      </c>
      <c r="K222" s="271"/>
      <c r="L222" s="44"/>
      <c r="M222" s="272" t="s">
        <v>1</v>
      </c>
      <c r="N222" s="273" t="s">
        <v>46</v>
      </c>
      <c r="O222" s="100"/>
      <c r="P222" s="274">
        <f>O222*H222</f>
        <v>0</v>
      </c>
      <c r="Q222" s="274">
        <v>0</v>
      </c>
      <c r="R222" s="274">
        <f>Q222*H222</f>
        <v>0</v>
      </c>
      <c r="S222" s="274">
        <v>0</v>
      </c>
      <c r="T222" s="275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76" t="s">
        <v>273</v>
      </c>
      <c r="AT222" s="276" t="s">
        <v>186</v>
      </c>
      <c r="AU222" s="276" t="s">
        <v>92</v>
      </c>
      <c r="AY222" s="18" t="s">
        <v>183</v>
      </c>
      <c r="BE222" s="161">
        <f>IF(N222="základná",J222,0)</f>
        <v>0</v>
      </c>
      <c r="BF222" s="161">
        <f>IF(N222="znížená",J222,0)</f>
        <v>0</v>
      </c>
      <c r="BG222" s="161">
        <f>IF(N222="zákl. prenesená",J222,0)</f>
        <v>0</v>
      </c>
      <c r="BH222" s="161">
        <f>IF(N222="zníž. prenesená",J222,0)</f>
        <v>0</v>
      </c>
      <c r="BI222" s="161">
        <f>IF(N222="nulová",J222,0)</f>
        <v>0</v>
      </c>
      <c r="BJ222" s="18" t="s">
        <v>92</v>
      </c>
      <c r="BK222" s="161">
        <f>ROUND(I222*H222,2)</f>
        <v>0</v>
      </c>
      <c r="BL222" s="18" t="s">
        <v>273</v>
      </c>
      <c r="BM222" s="276" t="s">
        <v>950</v>
      </c>
    </row>
    <row r="223" s="2" customFormat="1" ht="16.5" customHeight="1">
      <c r="A223" s="41"/>
      <c r="B223" s="42"/>
      <c r="C223" s="316" t="s">
        <v>828</v>
      </c>
      <c r="D223" s="316" t="s">
        <v>511</v>
      </c>
      <c r="E223" s="317" t="s">
        <v>951</v>
      </c>
      <c r="F223" s="318" t="s">
        <v>952</v>
      </c>
      <c r="G223" s="319" t="s">
        <v>227</v>
      </c>
      <c r="H223" s="320">
        <v>2</v>
      </c>
      <c r="I223" s="321"/>
      <c r="J223" s="322">
        <f>ROUND(I223*H223,2)</f>
        <v>0</v>
      </c>
      <c r="K223" s="323"/>
      <c r="L223" s="324"/>
      <c r="M223" s="325" t="s">
        <v>1</v>
      </c>
      <c r="N223" s="326" t="s">
        <v>46</v>
      </c>
      <c r="O223" s="100"/>
      <c r="P223" s="274">
        <f>O223*H223</f>
        <v>0</v>
      </c>
      <c r="Q223" s="274">
        <v>0.010500000000000001</v>
      </c>
      <c r="R223" s="274">
        <f>Q223*H223</f>
        <v>0.021000000000000001</v>
      </c>
      <c r="S223" s="274">
        <v>0</v>
      </c>
      <c r="T223" s="275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76" t="s">
        <v>362</v>
      </c>
      <c r="AT223" s="276" t="s">
        <v>511</v>
      </c>
      <c r="AU223" s="276" t="s">
        <v>92</v>
      </c>
      <c r="AY223" s="18" t="s">
        <v>183</v>
      </c>
      <c r="BE223" s="161">
        <f>IF(N223="základná",J223,0)</f>
        <v>0</v>
      </c>
      <c r="BF223" s="161">
        <f>IF(N223="znížená",J223,0)</f>
        <v>0</v>
      </c>
      <c r="BG223" s="161">
        <f>IF(N223="zákl. prenesená",J223,0)</f>
        <v>0</v>
      </c>
      <c r="BH223" s="161">
        <f>IF(N223="zníž. prenesená",J223,0)</f>
        <v>0</v>
      </c>
      <c r="BI223" s="161">
        <f>IF(N223="nulová",J223,0)</f>
        <v>0</v>
      </c>
      <c r="BJ223" s="18" t="s">
        <v>92</v>
      </c>
      <c r="BK223" s="161">
        <f>ROUND(I223*H223,2)</f>
        <v>0</v>
      </c>
      <c r="BL223" s="18" t="s">
        <v>273</v>
      </c>
      <c r="BM223" s="276" t="s">
        <v>953</v>
      </c>
    </row>
    <row r="224" s="2" customFormat="1" ht="37.8" customHeight="1">
      <c r="A224" s="41"/>
      <c r="B224" s="42"/>
      <c r="C224" s="264" t="s">
        <v>954</v>
      </c>
      <c r="D224" s="264" t="s">
        <v>186</v>
      </c>
      <c r="E224" s="265" t="s">
        <v>955</v>
      </c>
      <c r="F224" s="266" t="s">
        <v>956</v>
      </c>
      <c r="G224" s="267" t="s">
        <v>313</v>
      </c>
      <c r="H224" s="268">
        <v>0.34699999999999998</v>
      </c>
      <c r="I224" s="269"/>
      <c r="J224" s="270">
        <f>ROUND(I224*H224,2)</f>
        <v>0</v>
      </c>
      <c r="K224" s="271"/>
      <c r="L224" s="44"/>
      <c r="M224" s="272" t="s">
        <v>1</v>
      </c>
      <c r="N224" s="273" t="s">
        <v>46</v>
      </c>
      <c r="O224" s="100"/>
      <c r="P224" s="274">
        <f>O224*H224</f>
        <v>0</v>
      </c>
      <c r="Q224" s="274">
        <v>0</v>
      </c>
      <c r="R224" s="274">
        <f>Q224*H224</f>
        <v>0</v>
      </c>
      <c r="S224" s="274">
        <v>0</v>
      </c>
      <c r="T224" s="275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76" t="s">
        <v>273</v>
      </c>
      <c r="AT224" s="276" t="s">
        <v>186</v>
      </c>
      <c r="AU224" s="276" t="s">
        <v>92</v>
      </c>
      <c r="AY224" s="18" t="s">
        <v>183</v>
      </c>
      <c r="BE224" s="161">
        <f>IF(N224="základná",J224,0)</f>
        <v>0</v>
      </c>
      <c r="BF224" s="161">
        <f>IF(N224="znížená",J224,0)</f>
        <v>0</v>
      </c>
      <c r="BG224" s="161">
        <f>IF(N224="zákl. prenesená",J224,0)</f>
        <v>0</v>
      </c>
      <c r="BH224" s="161">
        <f>IF(N224="zníž. prenesená",J224,0)</f>
        <v>0</v>
      </c>
      <c r="BI224" s="161">
        <f>IF(N224="nulová",J224,0)</f>
        <v>0</v>
      </c>
      <c r="BJ224" s="18" t="s">
        <v>92</v>
      </c>
      <c r="BK224" s="161">
        <f>ROUND(I224*H224,2)</f>
        <v>0</v>
      </c>
      <c r="BL224" s="18" t="s">
        <v>273</v>
      </c>
      <c r="BM224" s="276" t="s">
        <v>957</v>
      </c>
    </row>
    <row r="225" s="2" customFormat="1" ht="16.5" customHeight="1">
      <c r="A225" s="41"/>
      <c r="B225" s="42"/>
      <c r="C225" s="264" t="s">
        <v>831</v>
      </c>
      <c r="D225" s="264" t="s">
        <v>186</v>
      </c>
      <c r="E225" s="265" t="s">
        <v>958</v>
      </c>
      <c r="F225" s="266" t="s">
        <v>959</v>
      </c>
      <c r="G225" s="267" t="s">
        <v>227</v>
      </c>
      <c r="H225" s="268">
        <v>14</v>
      </c>
      <c r="I225" s="269"/>
      <c r="J225" s="270">
        <f>ROUND(I225*H225,2)</f>
        <v>0</v>
      </c>
      <c r="K225" s="271"/>
      <c r="L225" s="44"/>
      <c r="M225" s="272" t="s">
        <v>1</v>
      </c>
      <c r="N225" s="273" t="s">
        <v>46</v>
      </c>
      <c r="O225" s="100"/>
      <c r="P225" s="274">
        <f>O225*H225</f>
        <v>0</v>
      </c>
      <c r="Q225" s="274">
        <v>0</v>
      </c>
      <c r="R225" s="274">
        <f>Q225*H225</f>
        <v>0</v>
      </c>
      <c r="S225" s="274">
        <v>0</v>
      </c>
      <c r="T225" s="275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76" t="s">
        <v>273</v>
      </c>
      <c r="AT225" s="276" t="s">
        <v>186</v>
      </c>
      <c r="AU225" s="276" t="s">
        <v>92</v>
      </c>
      <c r="AY225" s="18" t="s">
        <v>183</v>
      </c>
      <c r="BE225" s="161">
        <f>IF(N225="základná",J225,0)</f>
        <v>0</v>
      </c>
      <c r="BF225" s="161">
        <f>IF(N225="znížená",J225,0)</f>
        <v>0</v>
      </c>
      <c r="BG225" s="161">
        <f>IF(N225="zákl. prenesená",J225,0)</f>
        <v>0</v>
      </c>
      <c r="BH225" s="161">
        <f>IF(N225="zníž. prenesená",J225,0)</f>
        <v>0</v>
      </c>
      <c r="BI225" s="161">
        <f>IF(N225="nulová",J225,0)</f>
        <v>0</v>
      </c>
      <c r="BJ225" s="18" t="s">
        <v>92</v>
      </c>
      <c r="BK225" s="161">
        <f>ROUND(I225*H225,2)</f>
        <v>0</v>
      </c>
      <c r="BL225" s="18" t="s">
        <v>273</v>
      </c>
      <c r="BM225" s="276" t="s">
        <v>960</v>
      </c>
    </row>
    <row r="226" s="2" customFormat="1" ht="21.75" customHeight="1">
      <c r="A226" s="41"/>
      <c r="B226" s="42"/>
      <c r="C226" s="264" t="s">
        <v>961</v>
      </c>
      <c r="D226" s="264" t="s">
        <v>186</v>
      </c>
      <c r="E226" s="265" t="s">
        <v>962</v>
      </c>
      <c r="F226" s="266" t="s">
        <v>963</v>
      </c>
      <c r="G226" s="267" t="s">
        <v>227</v>
      </c>
      <c r="H226" s="268">
        <v>3</v>
      </c>
      <c r="I226" s="269"/>
      <c r="J226" s="270">
        <f>ROUND(I226*H226,2)</f>
        <v>0</v>
      </c>
      <c r="K226" s="271"/>
      <c r="L226" s="44"/>
      <c r="M226" s="272" t="s">
        <v>1</v>
      </c>
      <c r="N226" s="273" t="s">
        <v>46</v>
      </c>
      <c r="O226" s="100"/>
      <c r="P226" s="274">
        <f>O226*H226</f>
        <v>0</v>
      </c>
      <c r="Q226" s="274">
        <v>8.0000000000000007E-05</v>
      </c>
      <c r="R226" s="274">
        <f>Q226*H226</f>
        <v>0.00024000000000000003</v>
      </c>
      <c r="S226" s="274">
        <v>0</v>
      </c>
      <c r="T226" s="275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76" t="s">
        <v>273</v>
      </c>
      <c r="AT226" s="276" t="s">
        <v>186</v>
      </c>
      <c r="AU226" s="276" t="s">
        <v>92</v>
      </c>
      <c r="AY226" s="18" t="s">
        <v>183</v>
      </c>
      <c r="BE226" s="161">
        <f>IF(N226="základná",J226,0)</f>
        <v>0</v>
      </c>
      <c r="BF226" s="161">
        <f>IF(N226="znížená",J226,0)</f>
        <v>0</v>
      </c>
      <c r="BG226" s="161">
        <f>IF(N226="zákl. prenesená",J226,0)</f>
        <v>0</v>
      </c>
      <c r="BH226" s="161">
        <f>IF(N226="zníž. prenesená",J226,0)</f>
        <v>0</v>
      </c>
      <c r="BI226" s="161">
        <f>IF(N226="nulová",J226,0)</f>
        <v>0</v>
      </c>
      <c r="BJ226" s="18" t="s">
        <v>92</v>
      </c>
      <c r="BK226" s="161">
        <f>ROUND(I226*H226,2)</f>
        <v>0</v>
      </c>
      <c r="BL226" s="18" t="s">
        <v>273</v>
      </c>
      <c r="BM226" s="276" t="s">
        <v>964</v>
      </c>
    </row>
    <row r="227" s="2" customFormat="1" ht="24.15" customHeight="1">
      <c r="A227" s="41"/>
      <c r="B227" s="42"/>
      <c r="C227" s="316" t="s">
        <v>834</v>
      </c>
      <c r="D227" s="316" t="s">
        <v>511</v>
      </c>
      <c r="E227" s="317" t="s">
        <v>965</v>
      </c>
      <c r="F227" s="318" t="s">
        <v>966</v>
      </c>
      <c r="G227" s="319" t="s">
        <v>227</v>
      </c>
      <c r="H227" s="320">
        <v>3</v>
      </c>
      <c r="I227" s="321"/>
      <c r="J227" s="322">
        <f>ROUND(I227*H227,2)</f>
        <v>0</v>
      </c>
      <c r="K227" s="323"/>
      <c r="L227" s="324"/>
      <c r="M227" s="325" t="s">
        <v>1</v>
      </c>
      <c r="N227" s="326" t="s">
        <v>46</v>
      </c>
      <c r="O227" s="100"/>
      <c r="P227" s="274">
        <f>O227*H227</f>
        <v>0</v>
      </c>
      <c r="Q227" s="274">
        <v>0.00011</v>
      </c>
      <c r="R227" s="274">
        <f>Q227*H227</f>
        <v>0.00033</v>
      </c>
      <c r="S227" s="274">
        <v>0</v>
      </c>
      <c r="T227" s="275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76" t="s">
        <v>362</v>
      </c>
      <c r="AT227" s="276" t="s">
        <v>511</v>
      </c>
      <c r="AU227" s="276" t="s">
        <v>92</v>
      </c>
      <c r="AY227" s="18" t="s">
        <v>183</v>
      </c>
      <c r="BE227" s="161">
        <f>IF(N227="základná",J227,0)</f>
        <v>0</v>
      </c>
      <c r="BF227" s="161">
        <f>IF(N227="znížená",J227,0)</f>
        <v>0</v>
      </c>
      <c r="BG227" s="161">
        <f>IF(N227="zákl. prenesená",J227,0)</f>
        <v>0</v>
      </c>
      <c r="BH227" s="161">
        <f>IF(N227="zníž. prenesená",J227,0)</f>
        <v>0</v>
      </c>
      <c r="BI227" s="161">
        <f>IF(N227="nulová",J227,0)</f>
        <v>0</v>
      </c>
      <c r="BJ227" s="18" t="s">
        <v>92</v>
      </c>
      <c r="BK227" s="161">
        <f>ROUND(I227*H227,2)</f>
        <v>0</v>
      </c>
      <c r="BL227" s="18" t="s">
        <v>273</v>
      </c>
      <c r="BM227" s="276" t="s">
        <v>967</v>
      </c>
    </row>
    <row r="228" s="2" customFormat="1" ht="33" customHeight="1">
      <c r="A228" s="41"/>
      <c r="B228" s="42"/>
      <c r="C228" s="316" t="s">
        <v>968</v>
      </c>
      <c r="D228" s="316" t="s">
        <v>511</v>
      </c>
      <c r="E228" s="317" t="s">
        <v>969</v>
      </c>
      <c r="F228" s="318" t="s">
        <v>970</v>
      </c>
      <c r="G228" s="319" t="s">
        <v>227</v>
      </c>
      <c r="H228" s="320">
        <v>3</v>
      </c>
      <c r="I228" s="321"/>
      <c r="J228" s="322">
        <f>ROUND(I228*H228,2)</f>
        <v>0</v>
      </c>
      <c r="K228" s="323"/>
      <c r="L228" s="324"/>
      <c r="M228" s="325" t="s">
        <v>1</v>
      </c>
      <c r="N228" s="326" t="s">
        <v>46</v>
      </c>
      <c r="O228" s="100"/>
      <c r="P228" s="274">
        <f>O228*H228</f>
        <v>0</v>
      </c>
      <c r="Q228" s="274">
        <v>0.00077999999999999999</v>
      </c>
      <c r="R228" s="274">
        <f>Q228*H228</f>
        <v>0.0023400000000000001</v>
      </c>
      <c r="S228" s="274">
        <v>0</v>
      </c>
      <c r="T228" s="275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76" t="s">
        <v>362</v>
      </c>
      <c r="AT228" s="276" t="s">
        <v>511</v>
      </c>
      <c r="AU228" s="276" t="s">
        <v>92</v>
      </c>
      <c r="AY228" s="18" t="s">
        <v>183</v>
      </c>
      <c r="BE228" s="161">
        <f>IF(N228="základná",J228,0)</f>
        <v>0</v>
      </c>
      <c r="BF228" s="161">
        <f>IF(N228="znížená",J228,0)</f>
        <v>0</v>
      </c>
      <c r="BG228" s="161">
        <f>IF(N228="zákl. prenesená",J228,0)</f>
        <v>0</v>
      </c>
      <c r="BH228" s="161">
        <f>IF(N228="zníž. prenesená",J228,0)</f>
        <v>0</v>
      </c>
      <c r="BI228" s="161">
        <f>IF(N228="nulová",J228,0)</f>
        <v>0</v>
      </c>
      <c r="BJ228" s="18" t="s">
        <v>92</v>
      </c>
      <c r="BK228" s="161">
        <f>ROUND(I228*H228,2)</f>
        <v>0</v>
      </c>
      <c r="BL228" s="18" t="s">
        <v>273</v>
      </c>
      <c r="BM228" s="276" t="s">
        <v>971</v>
      </c>
    </row>
    <row r="229" s="2" customFormat="1" ht="16.5" customHeight="1">
      <c r="A229" s="41"/>
      <c r="B229" s="42"/>
      <c r="C229" s="264" t="s">
        <v>837</v>
      </c>
      <c r="D229" s="264" t="s">
        <v>186</v>
      </c>
      <c r="E229" s="265" t="s">
        <v>972</v>
      </c>
      <c r="F229" s="266" t="s">
        <v>973</v>
      </c>
      <c r="G229" s="267" t="s">
        <v>227</v>
      </c>
      <c r="H229" s="268">
        <v>34</v>
      </c>
      <c r="I229" s="269"/>
      <c r="J229" s="270">
        <f>ROUND(I229*H229,2)</f>
        <v>0</v>
      </c>
      <c r="K229" s="271"/>
      <c r="L229" s="44"/>
      <c r="M229" s="272" t="s">
        <v>1</v>
      </c>
      <c r="N229" s="273" t="s">
        <v>46</v>
      </c>
      <c r="O229" s="100"/>
      <c r="P229" s="274">
        <f>O229*H229</f>
        <v>0</v>
      </c>
      <c r="Q229" s="274">
        <v>8.0000000000000007E-05</v>
      </c>
      <c r="R229" s="274">
        <f>Q229*H229</f>
        <v>0.0027200000000000002</v>
      </c>
      <c r="S229" s="274">
        <v>0</v>
      </c>
      <c r="T229" s="275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76" t="s">
        <v>273</v>
      </c>
      <c r="AT229" s="276" t="s">
        <v>186</v>
      </c>
      <c r="AU229" s="276" t="s">
        <v>92</v>
      </c>
      <c r="AY229" s="18" t="s">
        <v>183</v>
      </c>
      <c r="BE229" s="161">
        <f>IF(N229="základná",J229,0)</f>
        <v>0</v>
      </c>
      <c r="BF229" s="161">
        <f>IF(N229="znížená",J229,0)</f>
        <v>0</v>
      </c>
      <c r="BG229" s="161">
        <f>IF(N229="zákl. prenesená",J229,0)</f>
        <v>0</v>
      </c>
      <c r="BH229" s="161">
        <f>IF(N229="zníž. prenesená",J229,0)</f>
        <v>0</v>
      </c>
      <c r="BI229" s="161">
        <f>IF(N229="nulová",J229,0)</f>
        <v>0</v>
      </c>
      <c r="BJ229" s="18" t="s">
        <v>92</v>
      </c>
      <c r="BK229" s="161">
        <f>ROUND(I229*H229,2)</f>
        <v>0</v>
      </c>
      <c r="BL229" s="18" t="s">
        <v>273</v>
      </c>
      <c r="BM229" s="276" t="s">
        <v>974</v>
      </c>
    </row>
    <row r="230" s="2" customFormat="1" ht="24.15" customHeight="1">
      <c r="A230" s="41"/>
      <c r="B230" s="42"/>
      <c r="C230" s="316" t="s">
        <v>975</v>
      </c>
      <c r="D230" s="316" t="s">
        <v>511</v>
      </c>
      <c r="E230" s="317" t="s">
        <v>976</v>
      </c>
      <c r="F230" s="318" t="s">
        <v>977</v>
      </c>
      <c r="G230" s="319" t="s">
        <v>227</v>
      </c>
      <c r="H230" s="320">
        <v>34</v>
      </c>
      <c r="I230" s="321"/>
      <c r="J230" s="322">
        <f>ROUND(I230*H230,2)</f>
        <v>0</v>
      </c>
      <c r="K230" s="323"/>
      <c r="L230" s="324"/>
      <c r="M230" s="325" t="s">
        <v>1</v>
      </c>
      <c r="N230" s="326" t="s">
        <v>46</v>
      </c>
      <c r="O230" s="100"/>
      <c r="P230" s="274">
        <f>O230*H230</f>
        <v>0</v>
      </c>
      <c r="Q230" s="274">
        <v>0.00016000000000000001</v>
      </c>
      <c r="R230" s="274">
        <f>Q230*H230</f>
        <v>0.0054400000000000004</v>
      </c>
      <c r="S230" s="274">
        <v>0</v>
      </c>
      <c r="T230" s="275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76" t="s">
        <v>362</v>
      </c>
      <c r="AT230" s="276" t="s">
        <v>511</v>
      </c>
      <c r="AU230" s="276" t="s">
        <v>92</v>
      </c>
      <c r="AY230" s="18" t="s">
        <v>183</v>
      </c>
      <c r="BE230" s="161">
        <f>IF(N230="základná",J230,0)</f>
        <v>0</v>
      </c>
      <c r="BF230" s="161">
        <f>IF(N230="znížená",J230,0)</f>
        <v>0</v>
      </c>
      <c r="BG230" s="161">
        <f>IF(N230="zákl. prenesená",J230,0)</f>
        <v>0</v>
      </c>
      <c r="BH230" s="161">
        <f>IF(N230="zníž. prenesená",J230,0)</f>
        <v>0</v>
      </c>
      <c r="BI230" s="161">
        <f>IF(N230="nulová",J230,0)</f>
        <v>0</v>
      </c>
      <c r="BJ230" s="18" t="s">
        <v>92</v>
      </c>
      <c r="BK230" s="161">
        <f>ROUND(I230*H230,2)</f>
        <v>0</v>
      </c>
      <c r="BL230" s="18" t="s">
        <v>273</v>
      </c>
      <c r="BM230" s="276" t="s">
        <v>978</v>
      </c>
    </row>
    <row r="231" s="2" customFormat="1" ht="24.15" customHeight="1">
      <c r="A231" s="41"/>
      <c r="B231" s="42"/>
      <c r="C231" s="264" t="s">
        <v>840</v>
      </c>
      <c r="D231" s="264" t="s">
        <v>186</v>
      </c>
      <c r="E231" s="265" t="s">
        <v>979</v>
      </c>
      <c r="F231" s="266" t="s">
        <v>980</v>
      </c>
      <c r="G231" s="267" t="s">
        <v>889</v>
      </c>
      <c r="H231" s="268">
        <v>14</v>
      </c>
      <c r="I231" s="269"/>
      <c r="J231" s="270">
        <f>ROUND(I231*H231,2)</f>
        <v>0</v>
      </c>
      <c r="K231" s="271"/>
      <c r="L231" s="44"/>
      <c r="M231" s="272" t="s">
        <v>1</v>
      </c>
      <c r="N231" s="273" t="s">
        <v>46</v>
      </c>
      <c r="O231" s="100"/>
      <c r="P231" s="274">
        <f>O231*H231</f>
        <v>0</v>
      </c>
      <c r="Q231" s="274">
        <v>0</v>
      </c>
      <c r="R231" s="274">
        <f>Q231*H231</f>
        <v>0</v>
      </c>
      <c r="S231" s="274">
        <v>0</v>
      </c>
      <c r="T231" s="275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76" t="s">
        <v>273</v>
      </c>
      <c r="AT231" s="276" t="s">
        <v>186</v>
      </c>
      <c r="AU231" s="276" t="s">
        <v>92</v>
      </c>
      <c r="AY231" s="18" t="s">
        <v>183</v>
      </c>
      <c r="BE231" s="161">
        <f>IF(N231="základná",J231,0)</f>
        <v>0</v>
      </c>
      <c r="BF231" s="161">
        <f>IF(N231="znížená",J231,0)</f>
        <v>0</v>
      </c>
      <c r="BG231" s="161">
        <f>IF(N231="zákl. prenesená",J231,0)</f>
        <v>0</v>
      </c>
      <c r="BH231" s="161">
        <f>IF(N231="zníž. prenesená",J231,0)</f>
        <v>0</v>
      </c>
      <c r="BI231" s="161">
        <f>IF(N231="nulová",J231,0)</f>
        <v>0</v>
      </c>
      <c r="BJ231" s="18" t="s">
        <v>92</v>
      </c>
      <c r="BK231" s="161">
        <f>ROUND(I231*H231,2)</f>
        <v>0</v>
      </c>
      <c r="BL231" s="18" t="s">
        <v>273</v>
      </c>
      <c r="BM231" s="276" t="s">
        <v>981</v>
      </c>
    </row>
    <row r="232" s="2" customFormat="1" ht="33" customHeight="1">
      <c r="A232" s="41"/>
      <c r="B232" s="42"/>
      <c r="C232" s="264" t="s">
        <v>982</v>
      </c>
      <c r="D232" s="264" t="s">
        <v>186</v>
      </c>
      <c r="E232" s="265" t="s">
        <v>983</v>
      </c>
      <c r="F232" s="266" t="s">
        <v>984</v>
      </c>
      <c r="G232" s="267" t="s">
        <v>227</v>
      </c>
      <c r="H232" s="268">
        <v>17</v>
      </c>
      <c r="I232" s="269"/>
      <c r="J232" s="270">
        <f>ROUND(I232*H232,2)</f>
        <v>0</v>
      </c>
      <c r="K232" s="271"/>
      <c r="L232" s="44"/>
      <c r="M232" s="272" t="s">
        <v>1</v>
      </c>
      <c r="N232" s="273" t="s">
        <v>46</v>
      </c>
      <c r="O232" s="100"/>
      <c r="P232" s="274">
        <f>O232*H232</f>
        <v>0</v>
      </c>
      <c r="Q232" s="274">
        <v>0.00010000000000000001</v>
      </c>
      <c r="R232" s="274">
        <f>Q232*H232</f>
        <v>0.0017000000000000001</v>
      </c>
      <c r="S232" s="274">
        <v>0</v>
      </c>
      <c r="T232" s="275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76" t="s">
        <v>273</v>
      </c>
      <c r="AT232" s="276" t="s">
        <v>186</v>
      </c>
      <c r="AU232" s="276" t="s">
        <v>92</v>
      </c>
      <c r="AY232" s="18" t="s">
        <v>183</v>
      </c>
      <c r="BE232" s="161">
        <f>IF(N232="základná",J232,0)</f>
        <v>0</v>
      </c>
      <c r="BF232" s="161">
        <f>IF(N232="znížená",J232,0)</f>
        <v>0</v>
      </c>
      <c r="BG232" s="161">
        <f>IF(N232="zákl. prenesená",J232,0)</f>
        <v>0</v>
      </c>
      <c r="BH232" s="161">
        <f>IF(N232="zníž. prenesená",J232,0)</f>
        <v>0</v>
      </c>
      <c r="BI232" s="161">
        <f>IF(N232="nulová",J232,0)</f>
        <v>0</v>
      </c>
      <c r="BJ232" s="18" t="s">
        <v>92</v>
      </c>
      <c r="BK232" s="161">
        <f>ROUND(I232*H232,2)</f>
        <v>0</v>
      </c>
      <c r="BL232" s="18" t="s">
        <v>273</v>
      </c>
      <c r="BM232" s="276" t="s">
        <v>985</v>
      </c>
    </row>
    <row r="233" s="2" customFormat="1" ht="16.5" customHeight="1">
      <c r="A233" s="41"/>
      <c r="B233" s="42"/>
      <c r="C233" s="316" t="s">
        <v>843</v>
      </c>
      <c r="D233" s="316" t="s">
        <v>511</v>
      </c>
      <c r="E233" s="317" t="s">
        <v>986</v>
      </c>
      <c r="F233" s="318" t="s">
        <v>987</v>
      </c>
      <c r="G233" s="319" t="s">
        <v>227</v>
      </c>
      <c r="H233" s="320">
        <v>17</v>
      </c>
      <c r="I233" s="321"/>
      <c r="J233" s="322">
        <f>ROUND(I233*H233,2)</f>
        <v>0</v>
      </c>
      <c r="K233" s="323"/>
      <c r="L233" s="324"/>
      <c r="M233" s="325" t="s">
        <v>1</v>
      </c>
      <c r="N233" s="326" t="s">
        <v>46</v>
      </c>
      <c r="O233" s="100"/>
      <c r="P233" s="274">
        <f>O233*H233</f>
        <v>0</v>
      </c>
      <c r="Q233" s="274">
        <v>0.002</v>
      </c>
      <c r="R233" s="274">
        <f>Q233*H233</f>
        <v>0.034000000000000002</v>
      </c>
      <c r="S233" s="274">
        <v>0</v>
      </c>
      <c r="T233" s="275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76" t="s">
        <v>362</v>
      </c>
      <c r="AT233" s="276" t="s">
        <v>511</v>
      </c>
      <c r="AU233" s="276" t="s">
        <v>92</v>
      </c>
      <c r="AY233" s="18" t="s">
        <v>183</v>
      </c>
      <c r="BE233" s="161">
        <f>IF(N233="základná",J233,0)</f>
        <v>0</v>
      </c>
      <c r="BF233" s="161">
        <f>IF(N233="znížená",J233,0)</f>
        <v>0</v>
      </c>
      <c r="BG233" s="161">
        <f>IF(N233="zákl. prenesená",J233,0)</f>
        <v>0</v>
      </c>
      <c r="BH233" s="161">
        <f>IF(N233="zníž. prenesená",J233,0)</f>
        <v>0</v>
      </c>
      <c r="BI233" s="161">
        <f>IF(N233="nulová",J233,0)</f>
        <v>0</v>
      </c>
      <c r="BJ233" s="18" t="s">
        <v>92</v>
      </c>
      <c r="BK233" s="161">
        <f>ROUND(I233*H233,2)</f>
        <v>0</v>
      </c>
      <c r="BL233" s="18" t="s">
        <v>273</v>
      </c>
      <c r="BM233" s="276" t="s">
        <v>589</v>
      </c>
    </row>
    <row r="234" s="2" customFormat="1" ht="21.75" customHeight="1">
      <c r="A234" s="41"/>
      <c r="B234" s="42"/>
      <c r="C234" s="264" t="s">
        <v>988</v>
      </c>
      <c r="D234" s="264" t="s">
        <v>186</v>
      </c>
      <c r="E234" s="265" t="s">
        <v>989</v>
      </c>
      <c r="F234" s="266" t="s">
        <v>990</v>
      </c>
      <c r="G234" s="267" t="s">
        <v>227</v>
      </c>
      <c r="H234" s="268">
        <v>2</v>
      </c>
      <c r="I234" s="269"/>
      <c r="J234" s="270">
        <f>ROUND(I234*H234,2)</f>
        <v>0</v>
      </c>
      <c r="K234" s="271"/>
      <c r="L234" s="44"/>
      <c r="M234" s="272" t="s">
        <v>1</v>
      </c>
      <c r="N234" s="273" t="s">
        <v>46</v>
      </c>
      <c r="O234" s="100"/>
      <c r="P234" s="274">
        <f>O234*H234</f>
        <v>0</v>
      </c>
      <c r="Q234" s="274">
        <v>5.0000000000000004E-06</v>
      </c>
      <c r="R234" s="274">
        <f>Q234*H234</f>
        <v>1.0000000000000001E-05</v>
      </c>
      <c r="S234" s="274">
        <v>0</v>
      </c>
      <c r="T234" s="275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76" t="s">
        <v>273</v>
      </c>
      <c r="AT234" s="276" t="s">
        <v>186</v>
      </c>
      <c r="AU234" s="276" t="s">
        <v>92</v>
      </c>
      <c r="AY234" s="18" t="s">
        <v>183</v>
      </c>
      <c r="BE234" s="161">
        <f>IF(N234="základná",J234,0)</f>
        <v>0</v>
      </c>
      <c r="BF234" s="161">
        <f>IF(N234="znížená",J234,0)</f>
        <v>0</v>
      </c>
      <c r="BG234" s="161">
        <f>IF(N234="zákl. prenesená",J234,0)</f>
        <v>0</v>
      </c>
      <c r="BH234" s="161">
        <f>IF(N234="zníž. prenesená",J234,0)</f>
        <v>0</v>
      </c>
      <c r="BI234" s="161">
        <f>IF(N234="nulová",J234,0)</f>
        <v>0</v>
      </c>
      <c r="BJ234" s="18" t="s">
        <v>92</v>
      </c>
      <c r="BK234" s="161">
        <f>ROUND(I234*H234,2)</f>
        <v>0</v>
      </c>
      <c r="BL234" s="18" t="s">
        <v>273</v>
      </c>
      <c r="BM234" s="276" t="s">
        <v>991</v>
      </c>
    </row>
    <row r="235" s="2" customFormat="1" ht="16.5" customHeight="1">
      <c r="A235" s="41"/>
      <c r="B235" s="42"/>
      <c r="C235" s="316" t="s">
        <v>846</v>
      </c>
      <c r="D235" s="316" t="s">
        <v>511</v>
      </c>
      <c r="E235" s="317" t="s">
        <v>992</v>
      </c>
      <c r="F235" s="318" t="s">
        <v>993</v>
      </c>
      <c r="G235" s="319" t="s">
        <v>227</v>
      </c>
      <c r="H235" s="320">
        <v>2</v>
      </c>
      <c r="I235" s="321"/>
      <c r="J235" s="322">
        <f>ROUND(I235*H235,2)</f>
        <v>0</v>
      </c>
      <c r="K235" s="323"/>
      <c r="L235" s="324"/>
      <c r="M235" s="325" t="s">
        <v>1</v>
      </c>
      <c r="N235" s="326" t="s">
        <v>46</v>
      </c>
      <c r="O235" s="100"/>
      <c r="P235" s="274">
        <f>O235*H235</f>
        <v>0</v>
      </c>
      <c r="Q235" s="274">
        <v>0.0014</v>
      </c>
      <c r="R235" s="274">
        <f>Q235*H235</f>
        <v>0.0028</v>
      </c>
      <c r="S235" s="274">
        <v>0</v>
      </c>
      <c r="T235" s="275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76" t="s">
        <v>362</v>
      </c>
      <c r="AT235" s="276" t="s">
        <v>511</v>
      </c>
      <c r="AU235" s="276" t="s">
        <v>92</v>
      </c>
      <c r="AY235" s="18" t="s">
        <v>183</v>
      </c>
      <c r="BE235" s="161">
        <f>IF(N235="základná",J235,0)</f>
        <v>0</v>
      </c>
      <c r="BF235" s="161">
        <f>IF(N235="znížená",J235,0)</f>
        <v>0</v>
      </c>
      <c r="BG235" s="161">
        <f>IF(N235="zákl. prenesená",J235,0)</f>
        <v>0</v>
      </c>
      <c r="BH235" s="161">
        <f>IF(N235="zníž. prenesená",J235,0)</f>
        <v>0</v>
      </c>
      <c r="BI235" s="161">
        <f>IF(N235="nulová",J235,0)</f>
        <v>0</v>
      </c>
      <c r="BJ235" s="18" t="s">
        <v>92</v>
      </c>
      <c r="BK235" s="161">
        <f>ROUND(I235*H235,2)</f>
        <v>0</v>
      </c>
      <c r="BL235" s="18" t="s">
        <v>273</v>
      </c>
      <c r="BM235" s="276" t="s">
        <v>994</v>
      </c>
    </row>
    <row r="236" s="2" customFormat="1" ht="21.75" customHeight="1">
      <c r="A236" s="41"/>
      <c r="B236" s="42"/>
      <c r="C236" s="316" t="s">
        <v>995</v>
      </c>
      <c r="D236" s="316" t="s">
        <v>511</v>
      </c>
      <c r="E236" s="317" t="s">
        <v>996</v>
      </c>
      <c r="F236" s="318" t="s">
        <v>997</v>
      </c>
      <c r="G236" s="319" t="s">
        <v>227</v>
      </c>
      <c r="H236" s="320">
        <v>2</v>
      </c>
      <c r="I236" s="321"/>
      <c r="J236" s="322">
        <f>ROUND(I236*H236,2)</f>
        <v>0</v>
      </c>
      <c r="K236" s="323"/>
      <c r="L236" s="324"/>
      <c r="M236" s="325" t="s">
        <v>1</v>
      </c>
      <c r="N236" s="326" t="s">
        <v>46</v>
      </c>
      <c r="O236" s="100"/>
      <c r="P236" s="274">
        <f>O236*H236</f>
        <v>0</v>
      </c>
      <c r="Q236" s="274">
        <v>0.0023500000000000001</v>
      </c>
      <c r="R236" s="274">
        <f>Q236*H236</f>
        <v>0.0047000000000000002</v>
      </c>
      <c r="S236" s="274">
        <v>0</v>
      </c>
      <c r="T236" s="275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76" t="s">
        <v>362</v>
      </c>
      <c r="AT236" s="276" t="s">
        <v>511</v>
      </c>
      <c r="AU236" s="276" t="s">
        <v>92</v>
      </c>
      <c r="AY236" s="18" t="s">
        <v>183</v>
      </c>
      <c r="BE236" s="161">
        <f>IF(N236="základná",J236,0)</f>
        <v>0</v>
      </c>
      <c r="BF236" s="161">
        <f>IF(N236="znížená",J236,0)</f>
        <v>0</v>
      </c>
      <c r="BG236" s="161">
        <f>IF(N236="zákl. prenesená",J236,0)</f>
        <v>0</v>
      </c>
      <c r="BH236" s="161">
        <f>IF(N236="zníž. prenesená",J236,0)</f>
        <v>0</v>
      </c>
      <c r="BI236" s="161">
        <f>IF(N236="nulová",J236,0)</f>
        <v>0</v>
      </c>
      <c r="BJ236" s="18" t="s">
        <v>92</v>
      </c>
      <c r="BK236" s="161">
        <f>ROUND(I236*H236,2)</f>
        <v>0</v>
      </c>
      <c r="BL236" s="18" t="s">
        <v>273</v>
      </c>
      <c r="BM236" s="276" t="s">
        <v>998</v>
      </c>
    </row>
    <row r="237" s="2" customFormat="1" ht="24.15" customHeight="1">
      <c r="A237" s="41"/>
      <c r="B237" s="42"/>
      <c r="C237" s="264" t="s">
        <v>851</v>
      </c>
      <c r="D237" s="264" t="s">
        <v>186</v>
      </c>
      <c r="E237" s="265" t="s">
        <v>999</v>
      </c>
      <c r="F237" s="266" t="s">
        <v>1000</v>
      </c>
      <c r="G237" s="267" t="s">
        <v>227</v>
      </c>
      <c r="H237" s="268">
        <v>2</v>
      </c>
      <c r="I237" s="269"/>
      <c r="J237" s="270">
        <f>ROUND(I237*H237,2)</f>
        <v>0</v>
      </c>
      <c r="K237" s="271"/>
      <c r="L237" s="44"/>
      <c r="M237" s="272" t="s">
        <v>1</v>
      </c>
      <c r="N237" s="273" t="s">
        <v>46</v>
      </c>
      <c r="O237" s="100"/>
      <c r="P237" s="274">
        <f>O237*H237</f>
        <v>0</v>
      </c>
      <c r="Q237" s="274">
        <v>0</v>
      </c>
      <c r="R237" s="274">
        <f>Q237*H237</f>
        <v>0</v>
      </c>
      <c r="S237" s="274">
        <v>0</v>
      </c>
      <c r="T237" s="275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76" t="s">
        <v>273</v>
      </c>
      <c r="AT237" s="276" t="s">
        <v>186</v>
      </c>
      <c r="AU237" s="276" t="s">
        <v>92</v>
      </c>
      <c r="AY237" s="18" t="s">
        <v>183</v>
      </c>
      <c r="BE237" s="161">
        <f>IF(N237="základná",J237,0)</f>
        <v>0</v>
      </c>
      <c r="BF237" s="161">
        <f>IF(N237="znížená",J237,0)</f>
        <v>0</v>
      </c>
      <c r="BG237" s="161">
        <f>IF(N237="zákl. prenesená",J237,0)</f>
        <v>0</v>
      </c>
      <c r="BH237" s="161">
        <f>IF(N237="zníž. prenesená",J237,0)</f>
        <v>0</v>
      </c>
      <c r="BI237" s="161">
        <f>IF(N237="nulová",J237,0)</f>
        <v>0</v>
      </c>
      <c r="BJ237" s="18" t="s">
        <v>92</v>
      </c>
      <c r="BK237" s="161">
        <f>ROUND(I237*H237,2)</f>
        <v>0</v>
      </c>
      <c r="BL237" s="18" t="s">
        <v>273</v>
      </c>
      <c r="BM237" s="276" t="s">
        <v>1001</v>
      </c>
    </row>
    <row r="238" s="2" customFormat="1" ht="37.8" customHeight="1">
      <c r="A238" s="41"/>
      <c r="B238" s="42"/>
      <c r="C238" s="264" t="s">
        <v>1002</v>
      </c>
      <c r="D238" s="264" t="s">
        <v>186</v>
      </c>
      <c r="E238" s="265" t="s">
        <v>1003</v>
      </c>
      <c r="F238" s="266" t="s">
        <v>1004</v>
      </c>
      <c r="G238" s="267" t="s">
        <v>227</v>
      </c>
      <c r="H238" s="268">
        <v>14</v>
      </c>
      <c r="I238" s="269"/>
      <c r="J238" s="270">
        <f>ROUND(I238*H238,2)</f>
        <v>0</v>
      </c>
      <c r="K238" s="271"/>
      <c r="L238" s="44"/>
      <c r="M238" s="272" t="s">
        <v>1</v>
      </c>
      <c r="N238" s="273" t="s">
        <v>46</v>
      </c>
      <c r="O238" s="100"/>
      <c r="P238" s="274">
        <f>O238*H238</f>
        <v>0</v>
      </c>
      <c r="Q238" s="274">
        <v>0</v>
      </c>
      <c r="R238" s="274">
        <f>Q238*H238</f>
        <v>0</v>
      </c>
      <c r="S238" s="274">
        <v>0</v>
      </c>
      <c r="T238" s="275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76" t="s">
        <v>273</v>
      </c>
      <c r="AT238" s="276" t="s">
        <v>186</v>
      </c>
      <c r="AU238" s="276" t="s">
        <v>92</v>
      </c>
      <c r="AY238" s="18" t="s">
        <v>183</v>
      </c>
      <c r="BE238" s="161">
        <f>IF(N238="základná",J238,0)</f>
        <v>0</v>
      </c>
      <c r="BF238" s="161">
        <f>IF(N238="znížená",J238,0)</f>
        <v>0</v>
      </c>
      <c r="BG238" s="161">
        <f>IF(N238="zákl. prenesená",J238,0)</f>
        <v>0</v>
      </c>
      <c r="BH238" s="161">
        <f>IF(N238="zníž. prenesená",J238,0)</f>
        <v>0</v>
      </c>
      <c r="BI238" s="161">
        <f>IF(N238="nulová",J238,0)</f>
        <v>0</v>
      </c>
      <c r="BJ238" s="18" t="s">
        <v>92</v>
      </c>
      <c r="BK238" s="161">
        <f>ROUND(I238*H238,2)</f>
        <v>0</v>
      </c>
      <c r="BL238" s="18" t="s">
        <v>273</v>
      </c>
      <c r="BM238" s="276" t="s">
        <v>1005</v>
      </c>
    </row>
    <row r="239" s="2" customFormat="1" ht="24.15" customHeight="1">
      <c r="A239" s="41"/>
      <c r="B239" s="42"/>
      <c r="C239" s="264" t="s">
        <v>854</v>
      </c>
      <c r="D239" s="264" t="s">
        <v>186</v>
      </c>
      <c r="E239" s="265" t="s">
        <v>1006</v>
      </c>
      <c r="F239" s="266" t="s">
        <v>1007</v>
      </c>
      <c r="G239" s="267" t="s">
        <v>227</v>
      </c>
      <c r="H239" s="268">
        <v>17</v>
      </c>
      <c r="I239" s="269"/>
      <c r="J239" s="270">
        <f>ROUND(I239*H239,2)</f>
        <v>0</v>
      </c>
      <c r="K239" s="271"/>
      <c r="L239" s="44"/>
      <c r="M239" s="272" t="s">
        <v>1</v>
      </c>
      <c r="N239" s="273" t="s">
        <v>46</v>
      </c>
      <c r="O239" s="100"/>
      <c r="P239" s="274">
        <f>O239*H239</f>
        <v>0</v>
      </c>
      <c r="Q239" s="274">
        <v>0</v>
      </c>
      <c r="R239" s="274">
        <f>Q239*H239</f>
        <v>0</v>
      </c>
      <c r="S239" s="274">
        <v>0</v>
      </c>
      <c r="T239" s="275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76" t="s">
        <v>273</v>
      </c>
      <c r="AT239" s="276" t="s">
        <v>186</v>
      </c>
      <c r="AU239" s="276" t="s">
        <v>92</v>
      </c>
      <c r="AY239" s="18" t="s">
        <v>183</v>
      </c>
      <c r="BE239" s="161">
        <f>IF(N239="základná",J239,0)</f>
        <v>0</v>
      </c>
      <c r="BF239" s="161">
        <f>IF(N239="znížená",J239,0)</f>
        <v>0</v>
      </c>
      <c r="BG239" s="161">
        <f>IF(N239="zákl. prenesená",J239,0)</f>
        <v>0</v>
      </c>
      <c r="BH239" s="161">
        <f>IF(N239="zníž. prenesená",J239,0)</f>
        <v>0</v>
      </c>
      <c r="BI239" s="161">
        <f>IF(N239="nulová",J239,0)</f>
        <v>0</v>
      </c>
      <c r="BJ239" s="18" t="s">
        <v>92</v>
      </c>
      <c r="BK239" s="161">
        <f>ROUND(I239*H239,2)</f>
        <v>0</v>
      </c>
      <c r="BL239" s="18" t="s">
        <v>273</v>
      </c>
      <c r="BM239" s="276" t="s">
        <v>1008</v>
      </c>
    </row>
    <row r="240" s="2" customFormat="1" ht="21.75" customHeight="1">
      <c r="A240" s="41"/>
      <c r="B240" s="42"/>
      <c r="C240" s="316" t="s">
        <v>1009</v>
      </c>
      <c r="D240" s="316" t="s">
        <v>511</v>
      </c>
      <c r="E240" s="317" t="s">
        <v>1010</v>
      </c>
      <c r="F240" s="318" t="s">
        <v>1011</v>
      </c>
      <c r="G240" s="319" t="s">
        <v>227</v>
      </c>
      <c r="H240" s="320">
        <v>17</v>
      </c>
      <c r="I240" s="321"/>
      <c r="J240" s="322">
        <f>ROUND(I240*H240,2)</f>
        <v>0</v>
      </c>
      <c r="K240" s="323"/>
      <c r="L240" s="324"/>
      <c r="M240" s="325" t="s">
        <v>1</v>
      </c>
      <c r="N240" s="326" t="s">
        <v>46</v>
      </c>
      <c r="O240" s="100"/>
      <c r="P240" s="274">
        <f>O240*H240</f>
        <v>0</v>
      </c>
      <c r="Q240" s="274">
        <v>0.00033</v>
      </c>
      <c r="R240" s="274">
        <f>Q240*H240</f>
        <v>0.0056100000000000004</v>
      </c>
      <c r="S240" s="274">
        <v>0</v>
      </c>
      <c r="T240" s="275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76" t="s">
        <v>362</v>
      </c>
      <c r="AT240" s="276" t="s">
        <v>511</v>
      </c>
      <c r="AU240" s="276" t="s">
        <v>92</v>
      </c>
      <c r="AY240" s="18" t="s">
        <v>183</v>
      </c>
      <c r="BE240" s="161">
        <f>IF(N240="základná",J240,0)</f>
        <v>0</v>
      </c>
      <c r="BF240" s="161">
        <f>IF(N240="znížená",J240,0)</f>
        <v>0</v>
      </c>
      <c r="BG240" s="161">
        <f>IF(N240="zákl. prenesená",J240,0)</f>
        <v>0</v>
      </c>
      <c r="BH240" s="161">
        <f>IF(N240="zníž. prenesená",J240,0)</f>
        <v>0</v>
      </c>
      <c r="BI240" s="161">
        <f>IF(N240="nulová",J240,0)</f>
        <v>0</v>
      </c>
      <c r="BJ240" s="18" t="s">
        <v>92</v>
      </c>
      <c r="BK240" s="161">
        <f>ROUND(I240*H240,2)</f>
        <v>0</v>
      </c>
      <c r="BL240" s="18" t="s">
        <v>273</v>
      </c>
      <c r="BM240" s="276" t="s">
        <v>1012</v>
      </c>
    </row>
    <row r="241" s="2" customFormat="1" ht="24.15" customHeight="1">
      <c r="A241" s="41"/>
      <c r="B241" s="42"/>
      <c r="C241" s="264" t="s">
        <v>857</v>
      </c>
      <c r="D241" s="264" t="s">
        <v>186</v>
      </c>
      <c r="E241" s="265" t="s">
        <v>1013</v>
      </c>
      <c r="F241" s="266" t="s">
        <v>1014</v>
      </c>
      <c r="G241" s="267" t="s">
        <v>227</v>
      </c>
      <c r="H241" s="268">
        <v>3</v>
      </c>
      <c r="I241" s="269"/>
      <c r="J241" s="270">
        <f>ROUND(I241*H241,2)</f>
        <v>0</v>
      </c>
      <c r="K241" s="271"/>
      <c r="L241" s="44"/>
      <c r="M241" s="272" t="s">
        <v>1</v>
      </c>
      <c r="N241" s="273" t="s">
        <v>46</v>
      </c>
      <c r="O241" s="100"/>
      <c r="P241" s="274">
        <f>O241*H241</f>
        <v>0</v>
      </c>
      <c r="Q241" s="274">
        <v>0</v>
      </c>
      <c r="R241" s="274">
        <f>Q241*H241</f>
        <v>0</v>
      </c>
      <c r="S241" s="274">
        <v>0</v>
      </c>
      <c r="T241" s="275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76" t="s">
        <v>273</v>
      </c>
      <c r="AT241" s="276" t="s">
        <v>186</v>
      </c>
      <c r="AU241" s="276" t="s">
        <v>92</v>
      </c>
      <c r="AY241" s="18" t="s">
        <v>183</v>
      </c>
      <c r="BE241" s="161">
        <f>IF(N241="základná",J241,0)</f>
        <v>0</v>
      </c>
      <c r="BF241" s="161">
        <f>IF(N241="znížená",J241,0)</f>
        <v>0</v>
      </c>
      <c r="BG241" s="161">
        <f>IF(N241="zákl. prenesená",J241,0)</f>
        <v>0</v>
      </c>
      <c r="BH241" s="161">
        <f>IF(N241="zníž. prenesená",J241,0)</f>
        <v>0</v>
      </c>
      <c r="BI241" s="161">
        <f>IF(N241="nulová",J241,0)</f>
        <v>0</v>
      </c>
      <c r="BJ241" s="18" t="s">
        <v>92</v>
      </c>
      <c r="BK241" s="161">
        <f>ROUND(I241*H241,2)</f>
        <v>0</v>
      </c>
      <c r="BL241" s="18" t="s">
        <v>273</v>
      </c>
      <c r="BM241" s="276" t="s">
        <v>1015</v>
      </c>
    </row>
    <row r="242" s="2" customFormat="1" ht="37.8" customHeight="1">
      <c r="A242" s="41"/>
      <c r="B242" s="42"/>
      <c r="C242" s="316" t="s">
        <v>1016</v>
      </c>
      <c r="D242" s="316" t="s">
        <v>511</v>
      </c>
      <c r="E242" s="317" t="s">
        <v>1017</v>
      </c>
      <c r="F242" s="318" t="s">
        <v>1018</v>
      </c>
      <c r="G242" s="319" t="s">
        <v>227</v>
      </c>
      <c r="H242" s="320">
        <v>3</v>
      </c>
      <c r="I242" s="321"/>
      <c r="J242" s="322">
        <f>ROUND(I242*H242,2)</f>
        <v>0</v>
      </c>
      <c r="K242" s="323"/>
      <c r="L242" s="324"/>
      <c r="M242" s="325" t="s">
        <v>1</v>
      </c>
      <c r="N242" s="326" t="s">
        <v>46</v>
      </c>
      <c r="O242" s="100"/>
      <c r="P242" s="274">
        <f>O242*H242</f>
        <v>0</v>
      </c>
      <c r="Q242" s="274">
        <v>0.00089999999999999998</v>
      </c>
      <c r="R242" s="274">
        <f>Q242*H242</f>
        <v>0.0027000000000000001</v>
      </c>
      <c r="S242" s="274">
        <v>0</v>
      </c>
      <c r="T242" s="275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76" t="s">
        <v>362</v>
      </c>
      <c r="AT242" s="276" t="s">
        <v>511</v>
      </c>
      <c r="AU242" s="276" t="s">
        <v>92</v>
      </c>
      <c r="AY242" s="18" t="s">
        <v>183</v>
      </c>
      <c r="BE242" s="161">
        <f>IF(N242="základná",J242,0)</f>
        <v>0</v>
      </c>
      <c r="BF242" s="161">
        <f>IF(N242="znížená",J242,0)</f>
        <v>0</v>
      </c>
      <c r="BG242" s="161">
        <f>IF(N242="zákl. prenesená",J242,0)</f>
        <v>0</v>
      </c>
      <c r="BH242" s="161">
        <f>IF(N242="zníž. prenesená",J242,0)</f>
        <v>0</v>
      </c>
      <c r="BI242" s="161">
        <f>IF(N242="nulová",J242,0)</f>
        <v>0</v>
      </c>
      <c r="BJ242" s="18" t="s">
        <v>92</v>
      </c>
      <c r="BK242" s="161">
        <f>ROUND(I242*H242,2)</f>
        <v>0</v>
      </c>
      <c r="BL242" s="18" t="s">
        <v>273</v>
      </c>
      <c r="BM242" s="276" t="s">
        <v>1019</v>
      </c>
    </row>
    <row r="243" s="2" customFormat="1" ht="24.15" customHeight="1">
      <c r="A243" s="41"/>
      <c r="B243" s="42"/>
      <c r="C243" s="264" t="s">
        <v>860</v>
      </c>
      <c r="D243" s="264" t="s">
        <v>186</v>
      </c>
      <c r="E243" s="265" t="s">
        <v>1020</v>
      </c>
      <c r="F243" s="266" t="s">
        <v>1021</v>
      </c>
      <c r="G243" s="267" t="s">
        <v>430</v>
      </c>
      <c r="H243" s="303"/>
      <c r="I243" s="269"/>
      <c r="J243" s="270">
        <f>ROUND(I243*H243,2)</f>
        <v>0</v>
      </c>
      <c r="K243" s="271"/>
      <c r="L243" s="44"/>
      <c r="M243" s="272" t="s">
        <v>1</v>
      </c>
      <c r="N243" s="273" t="s">
        <v>46</v>
      </c>
      <c r="O243" s="100"/>
      <c r="P243" s="274">
        <f>O243*H243</f>
        <v>0</v>
      </c>
      <c r="Q243" s="274">
        <v>0</v>
      </c>
      <c r="R243" s="274">
        <f>Q243*H243</f>
        <v>0</v>
      </c>
      <c r="S243" s="274">
        <v>0</v>
      </c>
      <c r="T243" s="275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76" t="s">
        <v>273</v>
      </c>
      <c r="AT243" s="276" t="s">
        <v>186</v>
      </c>
      <c r="AU243" s="276" t="s">
        <v>92</v>
      </c>
      <c r="AY243" s="18" t="s">
        <v>183</v>
      </c>
      <c r="BE243" s="161">
        <f>IF(N243="základná",J243,0)</f>
        <v>0</v>
      </c>
      <c r="BF243" s="161">
        <f>IF(N243="znížená",J243,0)</f>
        <v>0</v>
      </c>
      <c r="BG243" s="161">
        <f>IF(N243="zákl. prenesená",J243,0)</f>
        <v>0</v>
      </c>
      <c r="BH243" s="161">
        <f>IF(N243="zníž. prenesená",J243,0)</f>
        <v>0</v>
      </c>
      <c r="BI243" s="161">
        <f>IF(N243="nulová",J243,0)</f>
        <v>0</v>
      </c>
      <c r="BJ243" s="18" t="s">
        <v>92</v>
      </c>
      <c r="BK243" s="161">
        <f>ROUND(I243*H243,2)</f>
        <v>0</v>
      </c>
      <c r="BL243" s="18" t="s">
        <v>273</v>
      </c>
      <c r="BM243" s="276" t="s">
        <v>1022</v>
      </c>
    </row>
    <row r="244" s="12" customFormat="1" ht="22.8" customHeight="1">
      <c r="A244" s="12"/>
      <c r="B244" s="249"/>
      <c r="C244" s="250"/>
      <c r="D244" s="251" t="s">
        <v>79</v>
      </c>
      <c r="E244" s="262" t="s">
        <v>368</v>
      </c>
      <c r="F244" s="262" t="s">
        <v>1023</v>
      </c>
      <c r="G244" s="250"/>
      <c r="H244" s="250"/>
      <c r="I244" s="253"/>
      <c r="J244" s="263">
        <f>BK244</f>
        <v>0</v>
      </c>
      <c r="K244" s="250"/>
      <c r="L244" s="254"/>
      <c r="M244" s="255"/>
      <c r="N244" s="256"/>
      <c r="O244" s="256"/>
      <c r="P244" s="257">
        <f>SUM(P245:P247)</f>
        <v>0</v>
      </c>
      <c r="Q244" s="256"/>
      <c r="R244" s="257">
        <f>SUM(R245:R247)</f>
        <v>50.003639999999997</v>
      </c>
      <c r="S244" s="256"/>
      <c r="T244" s="258">
        <f>SUM(T245:T247)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59" t="s">
        <v>92</v>
      </c>
      <c r="AT244" s="260" t="s">
        <v>79</v>
      </c>
      <c r="AU244" s="260" t="s">
        <v>87</v>
      </c>
      <c r="AY244" s="259" t="s">
        <v>183</v>
      </c>
      <c r="BK244" s="261">
        <f>SUM(BK245:BK247)</f>
        <v>0</v>
      </c>
    </row>
    <row r="245" s="2" customFormat="1" ht="24.15" customHeight="1">
      <c r="A245" s="41"/>
      <c r="B245" s="42"/>
      <c r="C245" s="264" t="s">
        <v>1024</v>
      </c>
      <c r="D245" s="264" t="s">
        <v>186</v>
      </c>
      <c r="E245" s="265" t="s">
        <v>1025</v>
      </c>
      <c r="F245" s="266" t="s">
        <v>1026</v>
      </c>
      <c r="G245" s="267" t="s">
        <v>514</v>
      </c>
      <c r="H245" s="268">
        <v>50</v>
      </c>
      <c r="I245" s="269"/>
      <c r="J245" s="270">
        <f>ROUND(I245*H245,2)</f>
        <v>0</v>
      </c>
      <c r="K245" s="271"/>
      <c r="L245" s="44"/>
      <c r="M245" s="272" t="s">
        <v>1</v>
      </c>
      <c r="N245" s="273" t="s">
        <v>46</v>
      </c>
      <c r="O245" s="100"/>
      <c r="P245" s="274">
        <f>O245*H245</f>
        <v>0</v>
      </c>
      <c r="Q245" s="274">
        <v>7.2799999999999994E-05</v>
      </c>
      <c r="R245" s="274">
        <f>Q245*H245</f>
        <v>0.0036399999999999996</v>
      </c>
      <c r="S245" s="274">
        <v>0</v>
      </c>
      <c r="T245" s="275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76" t="s">
        <v>273</v>
      </c>
      <c r="AT245" s="276" t="s">
        <v>186</v>
      </c>
      <c r="AU245" s="276" t="s">
        <v>92</v>
      </c>
      <c r="AY245" s="18" t="s">
        <v>183</v>
      </c>
      <c r="BE245" s="161">
        <f>IF(N245="základná",J245,0)</f>
        <v>0</v>
      </c>
      <c r="BF245" s="161">
        <f>IF(N245="znížená",J245,0)</f>
        <v>0</v>
      </c>
      <c r="BG245" s="161">
        <f>IF(N245="zákl. prenesená",J245,0)</f>
        <v>0</v>
      </c>
      <c r="BH245" s="161">
        <f>IF(N245="zníž. prenesená",J245,0)</f>
        <v>0</v>
      </c>
      <c r="BI245" s="161">
        <f>IF(N245="nulová",J245,0)</f>
        <v>0</v>
      </c>
      <c r="BJ245" s="18" t="s">
        <v>92</v>
      </c>
      <c r="BK245" s="161">
        <f>ROUND(I245*H245,2)</f>
        <v>0</v>
      </c>
      <c r="BL245" s="18" t="s">
        <v>273</v>
      </c>
      <c r="BM245" s="276" t="s">
        <v>1027</v>
      </c>
    </row>
    <row r="246" s="2" customFormat="1" ht="16.5" customHeight="1">
      <c r="A246" s="41"/>
      <c r="B246" s="42"/>
      <c r="C246" s="316" t="s">
        <v>863</v>
      </c>
      <c r="D246" s="316" t="s">
        <v>511</v>
      </c>
      <c r="E246" s="317" t="s">
        <v>1028</v>
      </c>
      <c r="F246" s="318" t="s">
        <v>1029</v>
      </c>
      <c r="G246" s="319" t="s">
        <v>514</v>
      </c>
      <c r="H246" s="320">
        <v>50</v>
      </c>
      <c r="I246" s="321"/>
      <c r="J246" s="322">
        <f>ROUND(I246*H246,2)</f>
        <v>0</v>
      </c>
      <c r="K246" s="323"/>
      <c r="L246" s="324"/>
      <c r="M246" s="325" t="s">
        <v>1</v>
      </c>
      <c r="N246" s="326" t="s">
        <v>46</v>
      </c>
      <c r="O246" s="100"/>
      <c r="P246" s="274">
        <f>O246*H246</f>
        <v>0</v>
      </c>
      <c r="Q246" s="274">
        <v>1</v>
      </c>
      <c r="R246" s="274">
        <f>Q246*H246</f>
        <v>50</v>
      </c>
      <c r="S246" s="274">
        <v>0</v>
      </c>
      <c r="T246" s="275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76" t="s">
        <v>362</v>
      </c>
      <c r="AT246" s="276" t="s">
        <v>511</v>
      </c>
      <c r="AU246" s="276" t="s">
        <v>92</v>
      </c>
      <c r="AY246" s="18" t="s">
        <v>183</v>
      </c>
      <c r="BE246" s="161">
        <f>IF(N246="základná",J246,0)</f>
        <v>0</v>
      </c>
      <c r="BF246" s="161">
        <f>IF(N246="znížená",J246,0)</f>
        <v>0</v>
      </c>
      <c r="BG246" s="161">
        <f>IF(N246="zákl. prenesená",J246,0)</f>
        <v>0</v>
      </c>
      <c r="BH246" s="161">
        <f>IF(N246="zníž. prenesená",J246,0)</f>
        <v>0</v>
      </c>
      <c r="BI246" s="161">
        <f>IF(N246="nulová",J246,0)</f>
        <v>0</v>
      </c>
      <c r="BJ246" s="18" t="s">
        <v>92</v>
      </c>
      <c r="BK246" s="161">
        <f>ROUND(I246*H246,2)</f>
        <v>0</v>
      </c>
      <c r="BL246" s="18" t="s">
        <v>273</v>
      </c>
      <c r="BM246" s="276" t="s">
        <v>1030</v>
      </c>
    </row>
    <row r="247" s="2" customFormat="1" ht="24.15" customHeight="1">
      <c r="A247" s="41"/>
      <c r="B247" s="42"/>
      <c r="C247" s="264" t="s">
        <v>1031</v>
      </c>
      <c r="D247" s="264" t="s">
        <v>186</v>
      </c>
      <c r="E247" s="265" t="s">
        <v>1032</v>
      </c>
      <c r="F247" s="266" t="s">
        <v>1033</v>
      </c>
      <c r="G247" s="267" t="s">
        <v>430</v>
      </c>
      <c r="H247" s="303"/>
      <c r="I247" s="269"/>
      <c r="J247" s="270">
        <f>ROUND(I247*H247,2)</f>
        <v>0</v>
      </c>
      <c r="K247" s="271"/>
      <c r="L247" s="44"/>
      <c r="M247" s="272" t="s">
        <v>1</v>
      </c>
      <c r="N247" s="273" t="s">
        <v>46</v>
      </c>
      <c r="O247" s="100"/>
      <c r="P247" s="274">
        <f>O247*H247</f>
        <v>0</v>
      </c>
      <c r="Q247" s="274">
        <v>0</v>
      </c>
      <c r="R247" s="274">
        <f>Q247*H247</f>
        <v>0</v>
      </c>
      <c r="S247" s="274">
        <v>0</v>
      </c>
      <c r="T247" s="275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76" t="s">
        <v>273</v>
      </c>
      <c r="AT247" s="276" t="s">
        <v>186</v>
      </c>
      <c r="AU247" s="276" t="s">
        <v>92</v>
      </c>
      <c r="AY247" s="18" t="s">
        <v>183</v>
      </c>
      <c r="BE247" s="161">
        <f>IF(N247="základná",J247,0)</f>
        <v>0</v>
      </c>
      <c r="BF247" s="161">
        <f>IF(N247="znížená",J247,0)</f>
        <v>0</v>
      </c>
      <c r="BG247" s="161">
        <f>IF(N247="zákl. prenesená",J247,0)</f>
        <v>0</v>
      </c>
      <c r="BH247" s="161">
        <f>IF(N247="zníž. prenesená",J247,0)</f>
        <v>0</v>
      </c>
      <c r="BI247" s="161">
        <f>IF(N247="nulová",J247,0)</f>
        <v>0</v>
      </c>
      <c r="BJ247" s="18" t="s">
        <v>92</v>
      </c>
      <c r="BK247" s="161">
        <f>ROUND(I247*H247,2)</f>
        <v>0</v>
      </c>
      <c r="BL247" s="18" t="s">
        <v>273</v>
      </c>
      <c r="BM247" s="276" t="s">
        <v>1034</v>
      </c>
    </row>
    <row r="248" s="12" customFormat="1" ht="25.92" customHeight="1">
      <c r="A248" s="12"/>
      <c r="B248" s="249"/>
      <c r="C248" s="250"/>
      <c r="D248" s="251" t="s">
        <v>79</v>
      </c>
      <c r="E248" s="252" t="s">
        <v>1035</v>
      </c>
      <c r="F248" s="252" t="s">
        <v>1036</v>
      </c>
      <c r="G248" s="250"/>
      <c r="H248" s="250"/>
      <c r="I248" s="253"/>
      <c r="J248" s="228">
        <f>BK248</f>
        <v>0</v>
      </c>
      <c r="K248" s="250"/>
      <c r="L248" s="254"/>
      <c r="M248" s="255"/>
      <c r="N248" s="256"/>
      <c r="O248" s="256"/>
      <c r="P248" s="257">
        <f>SUM(P249:P251)</f>
        <v>0</v>
      </c>
      <c r="Q248" s="256"/>
      <c r="R248" s="257">
        <f>SUM(R249:R251)</f>
        <v>0</v>
      </c>
      <c r="S248" s="256"/>
      <c r="T248" s="258">
        <f>SUM(T249:T251)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59" t="s">
        <v>190</v>
      </c>
      <c r="AT248" s="260" t="s">
        <v>79</v>
      </c>
      <c r="AU248" s="260" t="s">
        <v>80</v>
      </c>
      <c r="AY248" s="259" t="s">
        <v>183</v>
      </c>
      <c r="BK248" s="261">
        <f>SUM(BK249:BK251)</f>
        <v>0</v>
      </c>
    </row>
    <row r="249" s="2" customFormat="1" ht="24.15" customHeight="1">
      <c r="A249" s="41"/>
      <c r="B249" s="42"/>
      <c r="C249" s="264" t="s">
        <v>866</v>
      </c>
      <c r="D249" s="264" t="s">
        <v>186</v>
      </c>
      <c r="E249" s="265" t="s">
        <v>1037</v>
      </c>
      <c r="F249" s="266" t="s">
        <v>1038</v>
      </c>
      <c r="G249" s="267" t="s">
        <v>767</v>
      </c>
      <c r="H249" s="268">
        <v>1</v>
      </c>
      <c r="I249" s="269"/>
      <c r="J249" s="270">
        <f>ROUND(I249*H249,2)</f>
        <v>0</v>
      </c>
      <c r="K249" s="271"/>
      <c r="L249" s="44"/>
      <c r="M249" s="272" t="s">
        <v>1</v>
      </c>
      <c r="N249" s="273" t="s">
        <v>46</v>
      </c>
      <c r="O249" s="100"/>
      <c r="P249" s="274">
        <f>O249*H249</f>
        <v>0</v>
      </c>
      <c r="Q249" s="274">
        <v>0</v>
      </c>
      <c r="R249" s="274">
        <f>Q249*H249</f>
        <v>0</v>
      </c>
      <c r="S249" s="274">
        <v>0</v>
      </c>
      <c r="T249" s="275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76" t="s">
        <v>1039</v>
      </c>
      <c r="AT249" s="276" t="s">
        <v>186</v>
      </c>
      <c r="AU249" s="276" t="s">
        <v>87</v>
      </c>
      <c r="AY249" s="18" t="s">
        <v>183</v>
      </c>
      <c r="BE249" s="161">
        <f>IF(N249="základná",J249,0)</f>
        <v>0</v>
      </c>
      <c r="BF249" s="161">
        <f>IF(N249="znížená",J249,0)</f>
        <v>0</v>
      </c>
      <c r="BG249" s="161">
        <f>IF(N249="zákl. prenesená",J249,0)</f>
        <v>0</v>
      </c>
      <c r="BH249" s="161">
        <f>IF(N249="zníž. prenesená",J249,0)</f>
        <v>0</v>
      </c>
      <c r="BI249" s="161">
        <f>IF(N249="nulová",J249,0)</f>
        <v>0</v>
      </c>
      <c r="BJ249" s="18" t="s">
        <v>92</v>
      </c>
      <c r="BK249" s="161">
        <f>ROUND(I249*H249,2)</f>
        <v>0</v>
      </c>
      <c r="BL249" s="18" t="s">
        <v>1039</v>
      </c>
      <c r="BM249" s="276" t="s">
        <v>1040</v>
      </c>
    </row>
    <row r="250" s="2" customFormat="1" ht="24.15" customHeight="1">
      <c r="A250" s="41"/>
      <c r="B250" s="42"/>
      <c r="C250" s="264" t="s">
        <v>337</v>
      </c>
      <c r="D250" s="264" t="s">
        <v>186</v>
      </c>
      <c r="E250" s="265" t="s">
        <v>1041</v>
      </c>
      <c r="F250" s="266" t="s">
        <v>1042</v>
      </c>
      <c r="G250" s="267" t="s">
        <v>767</v>
      </c>
      <c r="H250" s="268">
        <v>1</v>
      </c>
      <c r="I250" s="269"/>
      <c r="J250" s="270">
        <f>ROUND(I250*H250,2)</f>
        <v>0</v>
      </c>
      <c r="K250" s="271"/>
      <c r="L250" s="44"/>
      <c r="M250" s="272" t="s">
        <v>1</v>
      </c>
      <c r="N250" s="273" t="s">
        <v>46</v>
      </c>
      <c r="O250" s="100"/>
      <c r="P250" s="274">
        <f>O250*H250</f>
        <v>0</v>
      </c>
      <c r="Q250" s="274">
        <v>0</v>
      </c>
      <c r="R250" s="274">
        <f>Q250*H250</f>
        <v>0</v>
      </c>
      <c r="S250" s="274">
        <v>0</v>
      </c>
      <c r="T250" s="275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76" t="s">
        <v>1039</v>
      </c>
      <c r="AT250" s="276" t="s">
        <v>186</v>
      </c>
      <c r="AU250" s="276" t="s">
        <v>87</v>
      </c>
      <c r="AY250" s="18" t="s">
        <v>183</v>
      </c>
      <c r="BE250" s="161">
        <f>IF(N250="základná",J250,0)</f>
        <v>0</v>
      </c>
      <c r="BF250" s="161">
        <f>IF(N250="znížená",J250,0)</f>
        <v>0</v>
      </c>
      <c r="BG250" s="161">
        <f>IF(N250="zákl. prenesená",J250,0)</f>
        <v>0</v>
      </c>
      <c r="BH250" s="161">
        <f>IF(N250="zníž. prenesená",J250,0)</f>
        <v>0</v>
      </c>
      <c r="BI250" s="161">
        <f>IF(N250="nulová",J250,0)</f>
        <v>0</v>
      </c>
      <c r="BJ250" s="18" t="s">
        <v>92</v>
      </c>
      <c r="BK250" s="161">
        <f>ROUND(I250*H250,2)</f>
        <v>0</v>
      </c>
      <c r="BL250" s="18" t="s">
        <v>1039</v>
      </c>
      <c r="BM250" s="276" t="s">
        <v>1043</v>
      </c>
    </row>
    <row r="251" s="2" customFormat="1" ht="21.75" customHeight="1">
      <c r="A251" s="41"/>
      <c r="B251" s="42"/>
      <c r="C251" s="264" t="s">
        <v>869</v>
      </c>
      <c r="D251" s="264" t="s">
        <v>186</v>
      </c>
      <c r="E251" s="265" t="s">
        <v>1044</v>
      </c>
      <c r="F251" s="266" t="s">
        <v>1045</v>
      </c>
      <c r="G251" s="267" t="s">
        <v>767</v>
      </c>
      <c r="H251" s="268">
        <v>1</v>
      </c>
      <c r="I251" s="269"/>
      <c r="J251" s="270">
        <f>ROUND(I251*H251,2)</f>
        <v>0</v>
      </c>
      <c r="K251" s="271"/>
      <c r="L251" s="44"/>
      <c r="M251" s="272" t="s">
        <v>1</v>
      </c>
      <c r="N251" s="273" t="s">
        <v>46</v>
      </c>
      <c r="O251" s="100"/>
      <c r="P251" s="274">
        <f>O251*H251</f>
        <v>0</v>
      </c>
      <c r="Q251" s="274">
        <v>0</v>
      </c>
      <c r="R251" s="274">
        <f>Q251*H251</f>
        <v>0</v>
      </c>
      <c r="S251" s="274">
        <v>0</v>
      </c>
      <c r="T251" s="275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76" t="s">
        <v>1039</v>
      </c>
      <c r="AT251" s="276" t="s">
        <v>186</v>
      </c>
      <c r="AU251" s="276" t="s">
        <v>87</v>
      </c>
      <c r="AY251" s="18" t="s">
        <v>183</v>
      </c>
      <c r="BE251" s="161">
        <f>IF(N251="základná",J251,0)</f>
        <v>0</v>
      </c>
      <c r="BF251" s="161">
        <f>IF(N251="znížená",J251,0)</f>
        <v>0</v>
      </c>
      <c r="BG251" s="161">
        <f>IF(N251="zákl. prenesená",J251,0)</f>
        <v>0</v>
      </c>
      <c r="BH251" s="161">
        <f>IF(N251="zníž. prenesená",J251,0)</f>
        <v>0</v>
      </c>
      <c r="BI251" s="161">
        <f>IF(N251="nulová",J251,0)</f>
        <v>0</v>
      </c>
      <c r="BJ251" s="18" t="s">
        <v>92</v>
      </c>
      <c r="BK251" s="161">
        <f>ROUND(I251*H251,2)</f>
        <v>0</v>
      </c>
      <c r="BL251" s="18" t="s">
        <v>1039</v>
      </c>
      <c r="BM251" s="276" t="s">
        <v>1046</v>
      </c>
    </row>
    <row r="252" s="2" customFormat="1" ht="49.92" customHeight="1">
      <c r="A252" s="41"/>
      <c r="B252" s="42"/>
      <c r="C252" s="43"/>
      <c r="D252" s="43"/>
      <c r="E252" s="252" t="s">
        <v>433</v>
      </c>
      <c r="F252" s="252" t="s">
        <v>434</v>
      </c>
      <c r="G252" s="43"/>
      <c r="H252" s="43"/>
      <c r="I252" s="43"/>
      <c r="J252" s="228">
        <f>BK252</f>
        <v>0</v>
      </c>
      <c r="K252" s="43"/>
      <c r="L252" s="44"/>
      <c r="M252" s="279"/>
      <c r="N252" s="280"/>
      <c r="O252" s="100"/>
      <c r="P252" s="100"/>
      <c r="Q252" s="100"/>
      <c r="R252" s="100"/>
      <c r="S252" s="100"/>
      <c r="T252" s="101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18" t="s">
        <v>79</v>
      </c>
      <c r="AU252" s="18" t="s">
        <v>80</v>
      </c>
      <c r="AY252" s="18" t="s">
        <v>435</v>
      </c>
      <c r="BK252" s="161">
        <f>SUM(BK253:BK262)</f>
        <v>0</v>
      </c>
    </row>
    <row r="253" s="2" customFormat="1" ht="16.32" customHeight="1">
      <c r="A253" s="41"/>
      <c r="B253" s="42"/>
      <c r="C253" s="304" t="s">
        <v>1</v>
      </c>
      <c r="D253" s="304" t="s">
        <v>186</v>
      </c>
      <c r="E253" s="305" t="s">
        <v>1</v>
      </c>
      <c r="F253" s="306" t="s">
        <v>1</v>
      </c>
      <c r="G253" s="307" t="s">
        <v>1</v>
      </c>
      <c r="H253" s="308"/>
      <c r="I253" s="309"/>
      <c r="J253" s="310">
        <f>BK253</f>
        <v>0</v>
      </c>
      <c r="K253" s="271"/>
      <c r="L253" s="44"/>
      <c r="M253" s="311" t="s">
        <v>1</v>
      </c>
      <c r="N253" s="312" t="s">
        <v>46</v>
      </c>
      <c r="O253" s="100"/>
      <c r="P253" s="100"/>
      <c r="Q253" s="100"/>
      <c r="R253" s="100"/>
      <c r="S253" s="100"/>
      <c r="T253" s="101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18" t="s">
        <v>435</v>
      </c>
      <c r="AU253" s="18" t="s">
        <v>87</v>
      </c>
      <c r="AY253" s="18" t="s">
        <v>435</v>
      </c>
      <c r="BE253" s="161">
        <f>IF(N253="základná",J253,0)</f>
        <v>0</v>
      </c>
      <c r="BF253" s="161">
        <f>IF(N253="znížená",J253,0)</f>
        <v>0</v>
      </c>
      <c r="BG253" s="161">
        <f>IF(N253="zákl. prenesená",J253,0)</f>
        <v>0</v>
      </c>
      <c r="BH253" s="161">
        <f>IF(N253="zníž. prenesená",J253,0)</f>
        <v>0</v>
      </c>
      <c r="BI253" s="161">
        <f>IF(N253="nulová",J253,0)</f>
        <v>0</v>
      </c>
      <c r="BJ253" s="18" t="s">
        <v>92</v>
      </c>
      <c r="BK253" s="161">
        <f>I253*H253</f>
        <v>0</v>
      </c>
    </row>
    <row r="254" s="2" customFormat="1" ht="16.32" customHeight="1">
      <c r="A254" s="41"/>
      <c r="B254" s="42"/>
      <c r="C254" s="304" t="s">
        <v>1</v>
      </c>
      <c r="D254" s="304" t="s">
        <v>186</v>
      </c>
      <c r="E254" s="305" t="s">
        <v>1</v>
      </c>
      <c r="F254" s="306" t="s">
        <v>1</v>
      </c>
      <c r="G254" s="307" t="s">
        <v>1</v>
      </c>
      <c r="H254" s="308"/>
      <c r="I254" s="309"/>
      <c r="J254" s="310">
        <f>BK254</f>
        <v>0</v>
      </c>
      <c r="K254" s="271"/>
      <c r="L254" s="44"/>
      <c r="M254" s="311" t="s">
        <v>1</v>
      </c>
      <c r="N254" s="312" t="s">
        <v>46</v>
      </c>
      <c r="O254" s="100"/>
      <c r="P254" s="100"/>
      <c r="Q254" s="100"/>
      <c r="R254" s="100"/>
      <c r="S254" s="100"/>
      <c r="T254" s="101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18" t="s">
        <v>435</v>
      </c>
      <c r="AU254" s="18" t="s">
        <v>87</v>
      </c>
      <c r="AY254" s="18" t="s">
        <v>435</v>
      </c>
      <c r="BE254" s="161">
        <f>IF(N254="základná",J254,0)</f>
        <v>0</v>
      </c>
      <c r="BF254" s="161">
        <f>IF(N254="znížená",J254,0)</f>
        <v>0</v>
      </c>
      <c r="BG254" s="161">
        <f>IF(N254="zákl. prenesená",J254,0)</f>
        <v>0</v>
      </c>
      <c r="BH254" s="161">
        <f>IF(N254="zníž. prenesená",J254,0)</f>
        <v>0</v>
      </c>
      <c r="BI254" s="161">
        <f>IF(N254="nulová",J254,0)</f>
        <v>0</v>
      </c>
      <c r="BJ254" s="18" t="s">
        <v>92</v>
      </c>
      <c r="BK254" s="161">
        <f>I254*H254</f>
        <v>0</v>
      </c>
    </row>
    <row r="255" s="2" customFormat="1" ht="16.32" customHeight="1">
      <c r="A255" s="41"/>
      <c r="B255" s="42"/>
      <c r="C255" s="304" t="s">
        <v>1</v>
      </c>
      <c r="D255" s="304" t="s">
        <v>186</v>
      </c>
      <c r="E255" s="305" t="s">
        <v>1</v>
      </c>
      <c r="F255" s="306" t="s">
        <v>1</v>
      </c>
      <c r="G255" s="307" t="s">
        <v>1</v>
      </c>
      <c r="H255" s="308"/>
      <c r="I255" s="309"/>
      <c r="J255" s="310">
        <f>BK255</f>
        <v>0</v>
      </c>
      <c r="K255" s="271"/>
      <c r="L255" s="44"/>
      <c r="M255" s="311" t="s">
        <v>1</v>
      </c>
      <c r="N255" s="312" t="s">
        <v>46</v>
      </c>
      <c r="O255" s="100"/>
      <c r="P255" s="100"/>
      <c r="Q255" s="100"/>
      <c r="R255" s="100"/>
      <c r="S255" s="100"/>
      <c r="T255" s="101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18" t="s">
        <v>435</v>
      </c>
      <c r="AU255" s="18" t="s">
        <v>87</v>
      </c>
      <c r="AY255" s="18" t="s">
        <v>435</v>
      </c>
      <c r="BE255" s="161">
        <f>IF(N255="základná",J255,0)</f>
        <v>0</v>
      </c>
      <c r="BF255" s="161">
        <f>IF(N255="znížená",J255,0)</f>
        <v>0</v>
      </c>
      <c r="BG255" s="161">
        <f>IF(N255="zákl. prenesená",J255,0)</f>
        <v>0</v>
      </c>
      <c r="BH255" s="161">
        <f>IF(N255="zníž. prenesená",J255,0)</f>
        <v>0</v>
      </c>
      <c r="BI255" s="161">
        <f>IF(N255="nulová",J255,0)</f>
        <v>0</v>
      </c>
      <c r="BJ255" s="18" t="s">
        <v>92</v>
      </c>
      <c r="BK255" s="161">
        <f>I255*H255</f>
        <v>0</v>
      </c>
    </row>
    <row r="256" s="2" customFormat="1" ht="16.32" customHeight="1">
      <c r="A256" s="41"/>
      <c r="B256" s="42"/>
      <c r="C256" s="304" t="s">
        <v>1</v>
      </c>
      <c r="D256" s="304" t="s">
        <v>186</v>
      </c>
      <c r="E256" s="305" t="s">
        <v>1</v>
      </c>
      <c r="F256" s="306" t="s">
        <v>1</v>
      </c>
      <c r="G256" s="307" t="s">
        <v>1</v>
      </c>
      <c r="H256" s="308"/>
      <c r="I256" s="309"/>
      <c r="J256" s="310">
        <f>BK256</f>
        <v>0</v>
      </c>
      <c r="K256" s="271"/>
      <c r="L256" s="44"/>
      <c r="M256" s="311" t="s">
        <v>1</v>
      </c>
      <c r="N256" s="312" t="s">
        <v>46</v>
      </c>
      <c r="O256" s="100"/>
      <c r="P256" s="100"/>
      <c r="Q256" s="100"/>
      <c r="R256" s="100"/>
      <c r="S256" s="100"/>
      <c r="T256" s="101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18" t="s">
        <v>435</v>
      </c>
      <c r="AU256" s="18" t="s">
        <v>87</v>
      </c>
      <c r="AY256" s="18" t="s">
        <v>435</v>
      </c>
      <c r="BE256" s="161">
        <f>IF(N256="základná",J256,0)</f>
        <v>0</v>
      </c>
      <c r="BF256" s="161">
        <f>IF(N256="znížená",J256,0)</f>
        <v>0</v>
      </c>
      <c r="BG256" s="161">
        <f>IF(N256="zákl. prenesená",J256,0)</f>
        <v>0</v>
      </c>
      <c r="BH256" s="161">
        <f>IF(N256="zníž. prenesená",J256,0)</f>
        <v>0</v>
      </c>
      <c r="BI256" s="161">
        <f>IF(N256="nulová",J256,0)</f>
        <v>0</v>
      </c>
      <c r="BJ256" s="18" t="s">
        <v>92</v>
      </c>
      <c r="BK256" s="161">
        <f>I256*H256</f>
        <v>0</v>
      </c>
    </row>
    <row r="257" s="2" customFormat="1" ht="16.32" customHeight="1">
      <c r="A257" s="41"/>
      <c r="B257" s="42"/>
      <c r="C257" s="304" t="s">
        <v>1</v>
      </c>
      <c r="D257" s="304" t="s">
        <v>186</v>
      </c>
      <c r="E257" s="305" t="s">
        <v>1</v>
      </c>
      <c r="F257" s="306" t="s">
        <v>1</v>
      </c>
      <c r="G257" s="307" t="s">
        <v>1</v>
      </c>
      <c r="H257" s="308"/>
      <c r="I257" s="309"/>
      <c r="J257" s="310">
        <f>BK257</f>
        <v>0</v>
      </c>
      <c r="K257" s="271"/>
      <c r="L257" s="44"/>
      <c r="M257" s="311" t="s">
        <v>1</v>
      </c>
      <c r="N257" s="312" t="s">
        <v>46</v>
      </c>
      <c r="O257" s="100"/>
      <c r="P257" s="100"/>
      <c r="Q257" s="100"/>
      <c r="R257" s="100"/>
      <c r="S257" s="100"/>
      <c r="T257" s="101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18" t="s">
        <v>435</v>
      </c>
      <c r="AU257" s="18" t="s">
        <v>87</v>
      </c>
      <c r="AY257" s="18" t="s">
        <v>435</v>
      </c>
      <c r="BE257" s="161">
        <f>IF(N257="základná",J257,0)</f>
        <v>0</v>
      </c>
      <c r="BF257" s="161">
        <f>IF(N257="znížená",J257,0)</f>
        <v>0</v>
      </c>
      <c r="BG257" s="161">
        <f>IF(N257="zákl. prenesená",J257,0)</f>
        <v>0</v>
      </c>
      <c r="BH257" s="161">
        <f>IF(N257="zníž. prenesená",J257,0)</f>
        <v>0</v>
      </c>
      <c r="BI257" s="161">
        <f>IF(N257="nulová",J257,0)</f>
        <v>0</v>
      </c>
      <c r="BJ257" s="18" t="s">
        <v>92</v>
      </c>
      <c r="BK257" s="161">
        <f>I257*H257</f>
        <v>0</v>
      </c>
    </row>
    <row r="258" s="2" customFormat="1" ht="16.32" customHeight="1">
      <c r="A258" s="41"/>
      <c r="B258" s="42"/>
      <c r="C258" s="304" t="s">
        <v>1</v>
      </c>
      <c r="D258" s="304" t="s">
        <v>186</v>
      </c>
      <c r="E258" s="305" t="s">
        <v>1</v>
      </c>
      <c r="F258" s="306" t="s">
        <v>1</v>
      </c>
      <c r="G258" s="307" t="s">
        <v>1</v>
      </c>
      <c r="H258" s="308"/>
      <c r="I258" s="309"/>
      <c r="J258" s="310">
        <f>BK258</f>
        <v>0</v>
      </c>
      <c r="K258" s="271"/>
      <c r="L258" s="44"/>
      <c r="M258" s="311" t="s">
        <v>1</v>
      </c>
      <c r="N258" s="312" t="s">
        <v>46</v>
      </c>
      <c r="O258" s="100"/>
      <c r="P258" s="100"/>
      <c r="Q258" s="100"/>
      <c r="R258" s="100"/>
      <c r="S258" s="100"/>
      <c r="T258" s="101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18" t="s">
        <v>435</v>
      </c>
      <c r="AU258" s="18" t="s">
        <v>87</v>
      </c>
      <c r="AY258" s="18" t="s">
        <v>435</v>
      </c>
      <c r="BE258" s="161">
        <f>IF(N258="základná",J258,0)</f>
        <v>0</v>
      </c>
      <c r="BF258" s="161">
        <f>IF(N258="znížená",J258,0)</f>
        <v>0</v>
      </c>
      <c r="BG258" s="161">
        <f>IF(N258="zákl. prenesená",J258,0)</f>
        <v>0</v>
      </c>
      <c r="BH258" s="161">
        <f>IF(N258="zníž. prenesená",J258,0)</f>
        <v>0</v>
      </c>
      <c r="BI258" s="161">
        <f>IF(N258="nulová",J258,0)</f>
        <v>0</v>
      </c>
      <c r="BJ258" s="18" t="s">
        <v>92</v>
      </c>
      <c r="BK258" s="161">
        <f>I258*H258</f>
        <v>0</v>
      </c>
    </row>
    <row r="259" s="2" customFormat="1" ht="16.32" customHeight="1">
      <c r="A259" s="41"/>
      <c r="B259" s="42"/>
      <c r="C259" s="304" t="s">
        <v>1</v>
      </c>
      <c r="D259" s="304" t="s">
        <v>186</v>
      </c>
      <c r="E259" s="305" t="s">
        <v>1</v>
      </c>
      <c r="F259" s="306" t="s">
        <v>1</v>
      </c>
      <c r="G259" s="307" t="s">
        <v>1</v>
      </c>
      <c r="H259" s="308"/>
      <c r="I259" s="309"/>
      <c r="J259" s="310">
        <f>BK259</f>
        <v>0</v>
      </c>
      <c r="K259" s="271"/>
      <c r="L259" s="44"/>
      <c r="M259" s="311" t="s">
        <v>1</v>
      </c>
      <c r="N259" s="312" t="s">
        <v>46</v>
      </c>
      <c r="O259" s="100"/>
      <c r="P259" s="100"/>
      <c r="Q259" s="100"/>
      <c r="R259" s="100"/>
      <c r="S259" s="100"/>
      <c r="T259" s="101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18" t="s">
        <v>435</v>
      </c>
      <c r="AU259" s="18" t="s">
        <v>87</v>
      </c>
      <c r="AY259" s="18" t="s">
        <v>435</v>
      </c>
      <c r="BE259" s="161">
        <f>IF(N259="základná",J259,0)</f>
        <v>0</v>
      </c>
      <c r="BF259" s="161">
        <f>IF(N259="znížená",J259,0)</f>
        <v>0</v>
      </c>
      <c r="BG259" s="161">
        <f>IF(N259="zákl. prenesená",J259,0)</f>
        <v>0</v>
      </c>
      <c r="BH259" s="161">
        <f>IF(N259="zníž. prenesená",J259,0)</f>
        <v>0</v>
      </c>
      <c r="BI259" s="161">
        <f>IF(N259="nulová",J259,0)</f>
        <v>0</v>
      </c>
      <c r="BJ259" s="18" t="s">
        <v>92</v>
      </c>
      <c r="BK259" s="161">
        <f>I259*H259</f>
        <v>0</v>
      </c>
    </row>
    <row r="260" s="2" customFormat="1" ht="16.32" customHeight="1">
      <c r="A260" s="41"/>
      <c r="B260" s="42"/>
      <c r="C260" s="304" t="s">
        <v>1</v>
      </c>
      <c r="D260" s="304" t="s">
        <v>186</v>
      </c>
      <c r="E260" s="305" t="s">
        <v>1</v>
      </c>
      <c r="F260" s="306" t="s">
        <v>1</v>
      </c>
      <c r="G260" s="307" t="s">
        <v>1</v>
      </c>
      <c r="H260" s="308"/>
      <c r="I260" s="309"/>
      <c r="J260" s="310">
        <f>BK260</f>
        <v>0</v>
      </c>
      <c r="K260" s="271"/>
      <c r="L260" s="44"/>
      <c r="M260" s="311" t="s">
        <v>1</v>
      </c>
      <c r="N260" s="312" t="s">
        <v>46</v>
      </c>
      <c r="O260" s="100"/>
      <c r="P260" s="100"/>
      <c r="Q260" s="100"/>
      <c r="R260" s="100"/>
      <c r="S260" s="100"/>
      <c r="T260" s="101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18" t="s">
        <v>435</v>
      </c>
      <c r="AU260" s="18" t="s">
        <v>87</v>
      </c>
      <c r="AY260" s="18" t="s">
        <v>435</v>
      </c>
      <c r="BE260" s="161">
        <f>IF(N260="základná",J260,0)</f>
        <v>0</v>
      </c>
      <c r="BF260" s="161">
        <f>IF(N260="znížená",J260,0)</f>
        <v>0</v>
      </c>
      <c r="BG260" s="161">
        <f>IF(N260="zákl. prenesená",J260,0)</f>
        <v>0</v>
      </c>
      <c r="BH260" s="161">
        <f>IF(N260="zníž. prenesená",J260,0)</f>
        <v>0</v>
      </c>
      <c r="BI260" s="161">
        <f>IF(N260="nulová",J260,0)</f>
        <v>0</v>
      </c>
      <c r="BJ260" s="18" t="s">
        <v>92</v>
      </c>
      <c r="BK260" s="161">
        <f>I260*H260</f>
        <v>0</v>
      </c>
    </row>
    <row r="261" s="2" customFormat="1" ht="16.32" customHeight="1">
      <c r="A261" s="41"/>
      <c r="B261" s="42"/>
      <c r="C261" s="304" t="s">
        <v>1</v>
      </c>
      <c r="D261" s="304" t="s">
        <v>186</v>
      </c>
      <c r="E261" s="305" t="s">
        <v>1</v>
      </c>
      <c r="F261" s="306" t="s">
        <v>1</v>
      </c>
      <c r="G261" s="307" t="s">
        <v>1</v>
      </c>
      <c r="H261" s="308"/>
      <c r="I261" s="309"/>
      <c r="J261" s="310">
        <f>BK261</f>
        <v>0</v>
      </c>
      <c r="K261" s="271"/>
      <c r="L261" s="44"/>
      <c r="M261" s="311" t="s">
        <v>1</v>
      </c>
      <c r="N261" s="312" t="s">
        <v>46</v>
      </c>
      <c r="O261" s="100"/>
      <c r="P261" s="100"/>
      <c r="Q261" s="100"/>
      <c r="R261" s="100"/>
      <c r="S261" s="100"/>
      <c r="T261" s="101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18" t="s">
        <v>435</v>
      </c>
      <c r="AU261" s="18" t="s">
        <v>87</v>
      </c>
      <c r="AY261" s="18" t="s">
        <v>435</v>
      </c>
      <c r="BE261" s="161">
        <f>IF(N261="základná",J261,0)</f>
        <v>0</v>
      </c>
      <c r="BF261" s="161">
        <f>IF(N261="znížená",J261,0)</f>
        <v>0</v>
      </c>
      <c r="BG261" s="161">
        <f>IF(N261="zákl. prenesená",J261,0)</f>
        <v>0</v>
      </c>
      <c r="BH261" s="161">
        <f>IF(N261="zníž. prenesená",J261,0)</f>
        <v>0</v>
      </c>
      <c r="BI261" s="161">
        <f>IF(N261="nulová",J261,0)</f>
        <v>0</v>
      </c>
      <c r="BJ261" s="18" t="s">
        <v>92</v>
      </c>
      <c r="BK261" s="161">
        <f>I261*H261</f>
        <v>0</v>
      </c>
    </row>
    <row r="262" s="2" customFormat="1" ht="16.32" customHeight="1">
      <c r="A262" s="41"/>
      <c r="B262" s="42"/>
      <c r="C262" s="304" t="s">
        <v>1</v>
      </c>
      <c r="D262" s="304" t="s">
        <v>186</v>
      </c>
      <c r="E262" s="305" t="s">
        <v>1</v>
      </c>
      <c r="F262" s="306" t="s">
        <v>1</v>
      </c>
      <c r="G262" s="307" t="s">
        <v>1</v>
      </c>
      <c r="H262" s="308"/>
      <c r="I262" s="309"/>
      <c r="J262" s="310">
        <f>BK262</f>
        <v>0</v>
      </c>
      <c r="K262" s="271"/>
      <c r="L262" s="44"/>
      <c r="M262" s="311" t="s">
        <v>1</v>
      </c>
      <c r="N262" s="312" t="s">
        <v>46</v>
      </c>
      <c r="O262" s="313"/>
      <c r="P262" s="313"/>
      <c r="Q262" s="313"/>
      <c r="R262" s="313"/>
      <c r="S262" s="313"/>
      <c r="T262" s="314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18" t="s">
        <v>435</v>
      </c>
      <c r="AU262" s="18" t="s">
        <v>87</v>
      </c>
      <c r="AY262" s="18" t="s">
        <v>435</v>
      </c>
      <c r="BE262" s="161">
        <f>IF(N262="základná",J262,0)</f>
        <v>0</v>
      </c>
      <c r="BF262" s="161">
        <f>IF(N262="znížená",J262,0)</f>
        <v>0</v>
      </c>
      <c r="BG262" s="161">
        <f>IF(N262="zákl. prenesená",J262,0)</f>
        <v>0</v>
      </c>
      <c r="BH262" s="161">
        <f>IF(N262="zníž. prenesená",J262,0)</f>
        <v>0</v>
      </c>
      <c r="BI262" s="161">
        <f>IF(N262="nulová",J262,0)</f>
        <v>0</v>
      </c>
      <c r="BJ262" s="18" t="s">
        <v>92</v>
      </c>
      <c r="BK262" s="161">
        <f>I262*H262</f>
        <v>0</v>
      </c>
    </row>
    <row r="263" s="2" customFormat="1" ht="6.96" customHeight="1">
      <c r="A263" s="41"/>
      <c r="B263" s="75"/>
      <c r="C263" s="76"/>
      <c r="D263" s="76"/>
      <c r="E263" s="76"/>
      <c r="F263" s="76"/>
      <c r="G263" s="76"/>
      <c r="H263" s="76"/>
      <c r="I263" s="76"/>
      <c r="J263" s="76"/>
      <c r="K263" s="76"/>
      <c r="L263" s="44"/>
      <c r="M263" s="41"/>
      <c r="O263" s="41"/>
      <c r="P263" s="41"/>
      <c r="Q263" s="41"/>
      <c r="R263" s="41"/>
      <c r="S263" s="41"/>
      <c r="T263" s="41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</row>
  </sheetData>
  <sheetProtection sheet="1" autoFilter="0" formatColumns="0" formatRows="0" objects="1" scenarios="1" spinCount="100000" saltValue="aIC+KMiz9q/Vu50gYsUZ6c2oZKNqu66d7lGqmr47RvPk1FegorGX+uIEWSga7Q7oPB/XIWq4XG37l3f/wzP3WA==" hashValue="Twlpz0vccv+1Y4XSMfaIEXFGeCDR3qv1Cojkk52kyCPKofO0kVbDSM0DDHNnSvWukFhrY2sZ5mti8xfT4QX3Lw==" algorithmName="SHA-512" password="C6F9"/>
  <autoFilter ref="C140:K262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13:F113"/>
    <mergeCell ref="D114:F114"/>
    <mergeCell ref="D115:F115"/>
    <mergeCell ref="D116:F116"/>
    <mergeCell ref="D117:F117"/>
    <mergeCell ref="E129:H129"/>
    <mergeCell ref="E131:H131"/>
    <mergeCell ref="E133:H133"/>
    <mergeCell ref="L2:V2"/>
  </mergeCells>
  <dataValidations count="2">
    <dataValidation type="list" allowBlank="1" showInputMessage="1" showErrorMessage="1" error="Povolené sú hodnoty K, M." sqref="D253:D263">
      <formula1>"K, M"</formula1>
    </dataValidation>
    <dataValidation type="list" allowBlank="1" showInputMessage="1" showErrorMessage="1" error="Povolené sú hodnoty základná, znížená, nulová." sqref="N253:N263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116</v>
      </c>
    </row>
    <row r="3" s="1" customFormat="1" ht="6.96" customHeight="1">
      <c r="B3" s="168"/>
      <c r="C3" s="169"/>
      <c r="D3" s="169"/>
      <c r="E3" s="169"/>
      <c r="F3" s="169"/>
      <c r="G3" s="169"/>
      <c r="H3" s="169"/>
      <c r="I3" s="169"/>
      <c r="J3" s="169"/>
      <c r="K3" s="169"/>
      <c r="L3" s="21"/>
      <c r="AT3" s="18" t="s">
        <v>80</v>
      </c>
    </row>
    <row r="4" s="1" customFormat="1" ht="24.96" customHeight="1">
      <c r="B4" s="21"/>
      <c r="D4" s="170" t="s">
        <v>135</v>
      </c>
      <c r="L4" s="21"/>
      <c r="M4" s="171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72" t="s">
        <v>15</v>
      </c>
      <c r="L6" s="21"/>
    </row>
    <row r="7" s="1" customFormat="1" ht="16.5" customHeight="1">
      <c r="B7" s="21"/>
      <c r="E7" s="173" t="str">
        <f>'Rekapitulácia stavby'!K6</f>
        <v>NÚRCH - modernizácia vybraných rehabilitačných priestorov</v>
      </c>
      <c r="F7" s="172"/>
      <c r="G7" s="172"/>
      <c r="H7" s="172"/>
      <c r="L7" s="21"/>
    </row>
    <row r="8" s="1" customFormat="1" ht="12" customHeight="1">
      <c r="B8" s="21"/>
      <c r="D8" s="172" t="s">
        <v>136</v>
      </c>
      <c r="L8" s="21"/>
    </row>
    <row r="9" s="2" customFormat="1" ht="16.5" customHeight="1">
      <c r="A9" s="41"/>
      <c r="B9" s="44"/>
      <c r="C9" s="41"/>
      <c r="D9" s="41"/>
      <c r="E9" s="173" t="s">
        <v>137</v>
      </c>
      <c r="F9" s="41"/>
      <c r="G9" s="41"/>
      <c r="H9" s="41"/>
      <c r="I9" s="41"/>
      <c r="J9" s="41"/>
      <c r="K9" s="41"/>
      <c r="L9" s="72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4"/>
      <c r="C10" s="41"/>
      <c r="D10" s="172" t="s">
        <v>138</v>
      </c>
      <c r="E10" s="41"/>
      <c r="F10" s="41"/>
      <c r="G10" s="41"/>
      <c r="H10" s="41"/>
      <c r="I10" s="41"/>
      <c r="J10" s="41"/>
      <c r="K10" s="41"/>
      <c r="L10" s="72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4"/>
      <c r="C11" s="41"/>
      <c r="D11" s="41"/>
      <c r="E11" s="175" t="s">
        <v>1047</v>
      </c>
      <c r="F11" s="41"/>
      <c r="G11" s="41"/>
      <c r="H11" s="41"/>
      <c r="I11" s="41"/>
      <c r="J11" s="41"/>
      <c r="K11" s="41"/>
      <c r="L11" s="72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4"/>
      <c r="C12" s="41"/>
      <c r="D12" s="41"/>
      <c r="E12" s="41"/>
      <c r="F12" s="41"/>
      <c r="G12" s="41"/>
      <c r="H12" s="41"/>
      <c r="I12" s="41"/>
      <c r="J12" s="41"/>
      <c r="K12" s="41"/>
      <c r="L12" s="72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4"/>
      <c r="C13" s="41"/>
      <c r="D13" s="172" t="s">
        <v>17</v>
      </c>
      <c r="E13" s="41"/>
      <c r="F13" s="150" t="s">
        <v>1</v>
      </c>
      <c r="G13" s="41"/>
      <c r="H13" s="41"/>
      <c r="I13" s="172" t="s">
        <v>18</v>
      </c>
      <c r="J13" s="150" t="s">
        <v>1</v>
      </c>
      <c r="K13" s="41"/>
      <c r="L13" s="72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4"/>
      <c r="C14" s="41"/>
      <c r="D14" s="172" t="s">
        <v>19</v>
      </c>
      <c r="E14" s="41"/>
      <c r="F14" s="150" t="s">
        <v>20</v>
      </c>
      <c r="G14" s="41"/>
      <c r="H14" s="41"/>
      <c r="I14" s="172" t="s">
        <v>21</v>
      </c>
      <c r="J14" s="176" t="str">
        <f>'Rekapitulácia stavby'!AN8</f>
        <v>21. 12. 2022</v>
      </c>
      <c r="K14" s="41"/>
      <c r="L14" s="72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4"/>
      <c r="C15" s="41"/>
      <c r="D15" s="41"/>
      <c r="E15" s="41"/>
      <c r="F15" s="41"/>
      <c r="G15" s="41"/>
      <c r="H15" s="41"/>
      <c r="I15" s="41"/>
      <c r="J15" s="41"/>
      <c r="K15" s="41"/>
      <c r="L15" s="72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4"/>
      <c r="C16" s="41"/>
      <c r="D16" s="172" t="s">
        <v>23</v>
      </c>
      <c r="E16" s="41"/>
      <c r="F16" s="41"/>
      <c r="G16" s="41"/>
      <c r="H16" s="41"/>
      <c r="I16" s="172" t="s">
        <v>24</v>
      </c>
      <c r="J16" s="150" t="s">
        <v>1</v>
      </c>
      <c r="K16" s="41"/>
      <c r="L16" s="72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4"/>
      <c r="C17" s="41"/>
      <c r="D17" s="41"/>
      <c r="E17" s="150" t="s">
        <v>25</v>
      </c>
      <c r="F17" s="41"/>
      <c r="G17" s="41"/>
      <c r="H17" s="41"/>
      <c r="I17" s="172" t="s">
        <v>26</v>
      </c>
      <c r="J17" s="150" t="s">
        <v>1</v>
      </c>
      <c r="K17" s="41"/>
      <c r="L17" s="72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4"/>
      <c r="C18" s="41"/>
      <c r="D18" s="41"/>
      <c r="E18" s="41"/>
      <c r="F18" s="41"/>
      <c r="G18" s="41"/>
      <c r="H18" s="41"/>
      <c r="I18" s="41"/>
      <c r="J18" s="41"/>
      <c r="K18" s="41"/>
      <c r="L18" s="72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4"/>
      <c r="C19" s="41"/>
      <c r="D19" s="172" t="s">
        <v>27</v>
      </c>
      <c r="E19" s="41"/>
      <c r="F19" s="41"/>
      <c r="G19" s="41"/>
      <c r="H19" s="41"/>
      <c r="I19" s="172" t="s">
        <v>24</v>
      </c>
      <c r="J19" s="34" t="str">
        <f>'Rekapitulácia stavby'!AN13</f>
        <v>Vyplň údaj</v>
      </c>
      <c r="K19" s="41"/>
      <c r="L19" s="72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4"/>
      <c r="C20" s="41"/>
      <c r="D20" s="41"/>
      <c r="E20" s="34" t="str">
        <f>'Rekapitulácia stavby'!E14</f>
        <v>Vyplň údaj</v>
      </c>
      <c r="F20" s="150"/>
      <c r="G20" s="150"/>
      <c r="H20" s="150"/>
      <c r="I20" s="172" t="s">
        <v>26</v>
      </c>
      <c r="J20" s="34" t="str">
        <f>'Rekapitulácia stavby'!AN14</f>
        <v>Vyplň údaj</v>
      </c>
      <c r="K20" s="41"/>
      <c r="L20" s="72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4"/>
      <c r="C21" s="41"/>
      <c r="D21" s="41"/>
      <c r="E21" s="41"/>
      <c r="F21" s="41"/>
      <c r="G21" s="41"/>
      <c r="H21" s="41"/>
      <c r="I21" s="41"/>
      <c r="J21" s="41"/>
      <c r="K21" s="41"/>
      <c r="L21" s="72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4"/>
      <c r="C22" s="41"/>
      <c r="D22" s="172" t="s">
        <v>29</v>
      </c>
      <c r="E22" s="41"/>
      <c r="F22" s="41"/>
      <c r="G22" s="41"/>
      <c r="H22" s="41"/>
      <c r="I22" s="172" t="s">
        <v>24</v>
      </c>
      <c r="J22" s="150" t="s">
        <v>30</v>
      </c>
      <c r="K22" s="41"/>
      <c r="L22" s="72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4"/>
      <c r="C23" s="41"/>
      <c r="D23" s="41"/>
      <c r="E23" s="150" t="s">
        <v>31</v>
      </c>
      <c r="F23" s="41"/>
      <c r="G23" s="41"/>
      <c r="H23" s="41"/>
      <c r="I23" s="172" t="s">
        <v>26</v>
      </c>
      <c r="J23" s="150" t="s">
        <v>32</v>
      </c>
      <c r="K23" s="41"/>
      <c r="L23" s="72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4"/>
      <c r="C24" s="41"/>
      <c r="D24" s="41"/>
      <c r="E24" s="41"/>
      <c r="F24" s="41"/>
      <c r="G24" s="41"/>
      <c r="H24" s="41"/>
      <c r="I24" s="41"/>
      <c r="J24" s="41"/>
      <c r="K24" s="41"/>
      <c r="L24" s="72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4"/>
      <c r="C25" s="41"/>
      <c r="D25" s="172" t="s">
        <v>34</v>
      </c>
      <c r="E25" s="41"/>
      <c r="F25" s="41"/>
      <c r="G25" s="41"/>
      <c r="H25" s="41"/>
      <c r="I25" s="172" t="s">
        <v>24</v>
      </c>
      <c r="J25" s="150" t="s">
        <v>1</v>
      </c>
      <c r="K25" s="41"/>
      <c r="L25" s="72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4"/>
      <c r="C26" s="41"/>
      <c r="D26" s="41"/>
      <c r="E26" s="150" t="s">
        <v>736</v>
      </c>
      <c r="F26" s="41"/>
      <c r="G26" s="41"/>
      <c r="H26" s="41"/>
      <c r="I26" s="172" t="s">
        <v>26</v>
      </c>
      <c r="J26" s="150" t="s">
        <v>1</v>
      </c>
      <c r="K26" s="41"/>
      <c r="L26" s="72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4"/>
      <c r="C27" s="41"/>
      <c r="D27" s="41"/>
      <c r="E27" s="41"/>
      <c r="F27" s="41"/>
      <c r="G27" s="41"/>
      <c r="H27" s="41"/>
      <c r="I27" s="41"/>
      <c r="J27" s="41"/>
      <c r="K27" s="41"/>
      <c r="L27" s="72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4"/>
      <c r="C28" s="41"/>
      <c r="D28" s="172" t="s">
        <v>36</v>
      </c>
      <c r="E28" s="41"/>
      <c r="F28" s="41"/>
      <c r="G28" s="41"/>
      <c r="H28" s="41"/>
      <c r="I28" s="41"/>
      <c r="J28" s="41"/>
      <c r="K28" s="41"/>
      <c r="L28" s="72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77"/>
      <c r="B29" s="178"/>
      <c r="C29" s="177"/>
      <c r="D29" s="177"/>
      <c r="E29" s="179" t="s">
        <v>1</v>
      </c>
      <c r="F29" s="179"/>
      <c r="G29" s="179"/>
      <c r="H29" s="179"/>
      <c r="I29" s="177"/>
      <c r="J29" s="177"/>
      <c r="K29" s="177"/>
      <c r="L29" s="180"/>
      <c r="S29" s="177"/>
      <c r="T29" s="177"/>
      <c r="U29" s="177"/>
      <c r="V29" s="177"/>
      <c r="W29" s="177"/>
      <c r="X29" s="177"/>
      <c r="Y29" s="177"/>
      <c r="Z29" s="177"/>
      <c r="AA29" s="177"/>
      <c r="AB29" s="177"/>
      <c r="AC29" s="177"/>
      <c r="AD29" s="177"/>
      <c r="AE29" s="177"/>
    </row>
    <row r="30" s="2" customFormat="1" ht="6.96" customHeight="1">
      <c r="A30" s="41"/>
      <c r="B30" s="44"/>
      <c r="C30" s="41"/>
      <c r="D30" s="41"/>
      <c r="E30" s="41"/>
      <c r="F30" s="41"/>
      <c r="G30" s="41"/>
      <c r="H30" s="41"/>
      <c r="I30" s="41"/>
      <c r="J30" s="41"/>
      <c r="K30" s="41"/>
      <c r="L30" s="72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4"/>
      <c r="C31" s="41"/>
      <c r="D31" s="181"/>
      <c r="E31" s="181"/>
      <c r="F31" s="181"/>
      <c r="G31" s="181"/>
      <c r="H31" s="181"/>
      <c r="I31" s="181"/>
      <c r="J31" s="181"/>
      <c r="K31" s="181"/>
      <c r="L31" s="72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4"/>
      <c r="C32" s="41"/>
      <c r="D32" s="150" t="s">
        <v>142</v>
      </c>
      <c r="E32" s="41"/>
      <c r="F32" s="41"/>
      <c r="G32" s="41"/>
      <c r="H32" s="41"/>
      <c r="I32" s="41"/>
      <c r="J32" s="182">
        <f>J98</f>
        <v>0</v>
      </c>
      <c r="K32" s="41"/>
      <c r="L32" s="72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4"/>
      <c r="C33" s="41"/>
      <c r="D33" s="183" t="s">
        <v>129</v>
      </c>
      <c r="E33" s="41"/>
      <c r="F33" s="41"/>
      <c r="G33" s="41"/>
      <c r="H33" s="41"/>
      <c r="I33" s="41"/>
      <c r="J33" s="182">
        <f>J105</f>
        <v>0</v>
      </c>
      <c r="K33" s="41"/>
      <c r="L33" s="72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4"/>
      <c r="C34" s="41"/>
      <c r="D34" s="184" t="s">
        <v>40</v>
      </c>
      <c r="E34" s="41"/>
      <c r="F34" s="41"/>
      <c r="G34" s="41"/>
      <c r="H34" s="41"/>
      <c r="I34" s="41"/>
      <c r="J34" s="185">
        <f>ROUND(J32 + J33, 2)</f>
        <v>0</v>
      </c>
      <c r="K34" s="41"/>
      <c r="L34" s="72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4"/>
      <c r="C35" s="41"/>
      <c r="D35" s="181"/>
      <c r="E35" s="181"/>
      <c r="F35" s="181"/>
      <c r="G35" s="181"/>
      <c r="H35" s="181"/>
      <c r="I35" s="181"/>
      <c r="J35" s="181"/>
      <c r="K35" s="181"/>
      <c r="L35" s="72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4"/>
      <c r="C36" s="41"/>
      <c r="D36" s="41"/>
      <c r="E36" s="41"/>
      <c r="F36" s="186" t="s">
        <v>42</v>
      </c>
      <c r="G36" s="41"/>
      <c r="H36" s="41"/>
      <c r="I36" s="186" t="s">
        <v>41</v>
      </c>
      <c r="J36" s="186" t="s">
        <v>43</v>
      </c>
      <c r="K36" s="41"/>
      <c r="L36" s="72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4"/>
      <c r="C37" s="41"/>
      <c r="D37" s="174" t="s">
        <v>44</v>
      </c>
      <c r="E37" s="187" t="s">
        <v>45</v>
      </c>
      <c r="F37" s="188">
        <f>ROUND((ROUND((SUM(BE105:BE112) + SUM(BE134:BE157)),  2) + SUM(BE159:BE168)), 2)</f>
        <v>0</v>
      </c>
      <c r="G37" s="189"/>
      <c r="H37" s="189"/>
      <c r="I37" s="190">
        <v>0.20000000000000001</v>
      </c>
      <c r="J37" s="188">
        <f>ROUND((ROUND(((SUM(BE105:BE112) + SUM(BE134:BE157))*I37),  2) + (SUM(BE159:BE168)*I37)), 2)</f>
        <v>0</v>
      </c>
      <c r="K37" s="41"/>
      <c r="L37" s="72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4"/>
      <c r="C38" s="41"/>
      <c r="D38" s="41"/>
      <c r="E38" s="187" t="s">
        <v>46</v>
      </c>
      <c r="F38" s="188">
        <f>ROUND((ROUND((SUM(BF105:BF112) + SUM(BF134:BF157)),  2) + SUM(BF159:BF168)), 2)</f>
        <v>0</v>
      </c>
      <c r="G38" s="189"/>
      <c r="H38" s="189"/>
      <c r="I38" s="190">
        <v>0.20000000000000001</v>
      </c>
      <c r="J38" s="188">
        <f>ROUND((ROUND(((SUM(BF105:BF112) + SUM(BF134:BF157))*I38),  2) + (SUM(BF159:BF168)*I38)), 2)</f>
        <v>0</v>
      </c>
      <c r="K38" s="41"/>
      <c r="L38" s="72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4"/>
      <c r="C39" s="41"/>
      <c r="D39" s="41"/>
      <c r="E39" s="172" t="s">
        <v>47</v>
      </c>
      <c r="F39" s="191">
        <f>ROUND((ROUND((SUM(BG105:BG112) + SUM(BG134:BG157)),  2) + SUM(BG159:BG168)), 2)</f>
        <v>0</v>
      </c>
      <c r="G39" s="41"/>
      <c r="H39" s="41"/>
      <c r="I39" s="192">
        <v>0.20000000000000001</v>
      </c>
      <c r="J39" s="191">
        <f>0</f>
        <v>0</v>
      </c>
      <c r="K39" s="41"/>
      <c r="L39" s="72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4"/>
      <c r="C40" s="41"/>
      <c r="D40" s="41"/>
      <c r="E40" s="172" t="s">
        <v>48</v>
      </c>
      <c r="F40" s="191">
        <f>ROUND((ROUND((SUM(BH105:BH112) + SUM(BH134:BH157)),  2) + SUM(BH159:BH168)), 2)</f>
        <v>0</v>
      </c>
      <c r="G40" s="41"/>
      <c r="H40" s="41"/>
      <c r="I40" s="192">
        <v>0.20000000000000001</v>
      </c>
      <c r="J40" s="191">
        <f>0</f>
        <v>0</v>
      </c>
      <c r="K40" s="41"/>
      <c r="L40" s="72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4"/>
      <c r="C41" s="41"/>
      <c r="D41" s="41"/>
      <c r="E41" s="187" t="s">
        <v>49</v>
      </c>
      <c r="F41" s="188">
        <f>ROUND((ROUND((SUM(BI105:BI112) + SUM(BI134:BI157)),  2) + SUM(BI159:BI168)), 2)</f>
        <v>0</v>
      </c>
      <c r="G41" s="189"/>
      <c r="H41" s="189"/>
      <c r="I41" s="190">
        <v>0</v>
      </c>
      <c r="J41" s="188">
        <f>0</f>
        <v>0</v>
      </c>
      <c r="K41" s="41"/>
      <c r="L41" s="72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4"/>
      <c r="C42" s="41"/>
      <c r="D42" s="41"/>
      <c r="E42" s="41"/>
      <c r="F42" s="41"/>
      <c r="G42" s="41"/>
      <c r="H42" s="41"/>
      <c r="I42" s="41"/>
      <c r="J42" s="41"/>
      <c r="K42" s="41"/>
      <c r="L42" s="72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4"/>
      <c r="C43" s="193"/>
      <c r="D43" s="194" t="s">
        <v>50</v>
      </c>
      <c r="E43" s="195"/>
      <c r="F43" s="195"/>
      <c r="G43" s="196" t="s">
        <v>51</v>
      </c>
      <c r="H43" s="197" t="s">
        <v>52</v>
      </c>
      <c r="I43" s="195"/>
      <c r="J43" s="198">
        <f>SUM(J34:J41)</f>
        <v>0</v>
      </c>
      <c r="K43" s="199"/>
      <c r="L43" s="72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44"/>
      <c r="C44" s="41"/>
      <c r="D44" s="41"/>
      <c r="E44" s="41"/>
      <c r="F44" s="41"/>
      <c r="G44" s="41"/>
      <c r="H44" s="41"/>
      <c r="I44" s="41"/>
      <c r="J44" s="41"/>
      <c r="K44" s="41"/>
      <c r="L44" s="72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2"/>
      <c r="D50" s="200" t="s">
        <v>53</v>
      </c>
      <c r="E50" s="201"/>
      <c r="F50" s="201"/>
      <c r="G50" s="200" t="s">
        <v>54</v>
      </c>
      <c r="H50" s="201"/>
      <c r="I50" s="201"/>
      <c r="J50" s="201"/>
      <c r="K50" s="201"/>
      <c r="L50" s="72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1"/>
      <c r="B61" s="44"/>
      <c r="C61" s="41"/>
      <c r="D61" s="202" t="s">
        <v>55</v>
      </c>
      <c r="E61" s="203"/>
      <c r="F61" s="204" t="s">
        <v>56</v>
      </c>
      <c r="G61" s="202" t="s">
        <v>55</v>
      </c>
      <c r="H61" s="203"/>
      <c r="I61" s="203"/>
      <c r="J61" s="205" t="s">
        <v>56</v>
      </c>
      <c r="K61" s="203"/>
      <c r="L61" s="72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1"/>
      <c r="B65" s="44"/>
      <c r="C65" s="41"/>
      <c r="D65" s="200" t="s">
        <v>57</v>
      </c>
      <c r="E65" s="206"/>
      <c r="F65" s="206"/>
      <c r="G65" s="200" t="s">
        <v>58</v>
      </c>
      <c r="H65" s="206"/>
      <c r="I65" s="206"/>
      <c r="J65" s="206"/>
      <c r="K65" s="206"/>
      <c r="L65" s="72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1"/>
      <c r="B76" s="44"/>
      <c r="C76" s="41"/>
      <c r="D76" s="202" t="s">
        <v>55</v>
      </c>
      <c r="E76" s="203"/>
      <c r="F76" s="204" t="s">
        <v>56</v>
      </c>
      <c r="G76" s="202" t="s">
        <v>55</v>
      </c>
      <c r="H76" s="203"/>
      <c r="I76" s="203"/>
      <c r="J76" s="205" t="s">
        <v>56</v>
      </c>
      <c r="K76" s="203"/>
      <c r="L76" s="72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4.4" customHeight="1">
      <c r="A77" s="41"/>
      <c r="B77" s="207"/>
      <c r="C77" s="208"/>
      <c r="D77" s="208"/>
      <c r="E77" s="208"/>
      <c r="F77" s="208"/>
      <c r="G77" s="208"/>
      <c r="H77" s="208"/>
      <c r="I77" s="208"/>
      <c r="J77" s="208"/>
      <c r="K77" s="208"/>
      <c r="L77" s="72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s="2" customFormat="1" ht="6.96" customHeight="1">
      <c r="A81" s="41"/>
      <c r="B81" s="209"/>
      <c r="C81" s="210"/>
      <c r="D81" s="210"/>
      <c r="E81" s="210"/>
      <c r="F81" s="210"/>
      <c r="G81" s="210"/>
      <c r="H81" s="210"/>
      <c r="I81" s="210"/>
      <c r="J81" s="210"/>
      <c r="K81" s="210"/>
      <c r="L81" s="72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4.96" customHeight="1">
      <c r="A82" s="41"/>
      <c r="B82" s="42"/>
      <c r="C82" s="24" t="s">
        <v>143</v>
      </c>
      <c r="D82" s="43"/>
      <c r="E82" s="43"/>
      <c r="F82" s="43"/>
      <c r="G82" s="43"/>
      <c r="H82" s="43"/>
      <c r="I82" s="43"/>
      <c r="J82" s="43"/>
      <c r="K82" s="43"/>
      <c r="L82" s="72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72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3" t="s">
        <v>15</v>
      </c>
      <c r="D84" s="43"/>
      <c r="E84" s="43"/>
      <c r="F84" s="43"/>
      <c r="G84" s="43"/>
      <c r="H84" s="43"/>
      <c r="I84" s="43"/>
      <c r="J84" s="43"/>
      <c r="K84" s="43"/>
      <c r="L84" s="72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211" t="str">
        <f>E7</f>
        <v>NÚRCH - modernizácia vybraných rehabilitačných priestorov</v>
      </c>
      <c r="F85" s="33"/>
      <c r="G85" s="33"/>
      <c r="H85" s="33"/>
      <c r="I85" s="43"/>
      <c r="J85" s="43"/>
      <c r="K85" s="43"/>
      <c r="L85" s="72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" customFormat="1" ht="12" customHeight="1">
      <c r="B86" s="22"/>
      <c r="C86" s="33" t="s">
        <v>136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41"/>
      <c r="B87" s="42"/>
      <c r="C87" s="43"/>
      <c r="D87" s="43"/>
      <c r="E87" s="211" t="s">
        <v>137</v>
      </c>
      <c r="F87" s="43"/>
      <c r="G87" s="43"/>
      <c r="H87" s="43"/>
      <c r="I87" s="43"/>
      <c r="J87" s="43"/>
      <c r="K87" s="43"/>
      <c r="L87" s="72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3" t="s">
        <v>138</v>
      </c>
      <c r="D88" s="43"/>
      <c r="E88" s="43"/>
      <c r="F88" s="43"/>
      <c r="G88" s="43"/>
      <c r="H88" s="43"/>
      <c r="I88" s="43"/>
      <c r="J88" s="43"/>
      <c r="K88" s="43"/>
      <c r="L88" s="72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6.5" customHeight="1">
      <c r="A89" s="41"/>
      <c r="B89" s="42"/>
      <c r="C89" s="43"/>
      <c r="D89" s="43"/>
      <c r="E89" s="85" t="str">
        <f>E11</f>
        <v>02-d - Vykurovanie</v>
      </c>
      <c r="F89" s="43"/>
      <c r="G89" s="43"/>
      <c r="H89" s="43"/>
      <c r="I89" s="43"/>
      <c r="J89" s="43"/>
      <c r="K89" s="43"/>
      <c r="L89" s="72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72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2" customHeight="1">
      <c r="A91" s="41"/>
      <c r="B91" s="42"/>
      <c r="C91" s="33" t="s">
        <v>19</v>
      </c>
      <c r="D91" s="43"/>
      <c r="E91" s="43"/>
      <c r="F91" s="28" t="str">
        <f>F14</f>
        <v>Piešťany, Nábrežie Ivana Krasku, p.č: 5825/2</v>
      </c>
      <c r="G91" s="43"/>
      <c r="H91" s="43"/>
      <c r="I91" s="33" t="s">
        <v>21</v>
      </c>
      <c r="J91" s="88" t="str">
        <f>IF(J14="","",J14)</f>
        <v>21. 12. 2022</v>
      </c>
      <c r="K91" s="43"/>
      <c r="L91" s="72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72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5.15" customHeight="1">
      <c r="A93" s="41"/>
      <c r="B93" s="42"/>
      <c r="C93" s="33" t="s">
        <v>23</v>
      </c>
      <c r="D93" s="43"/>
      <c r="E93" s="43"/>
      <c r="F93" s="28" t="str">
        <f>E17</f>
        <v>NURCH Piešťany, Nábr. I. Krasku 4, 921 12 Piešťany</v>
      </c>
      <c r="G93" s="43"/>
      <c r="H93" s="43"/>
      <c r="I93" s="33" t="s">
        <v>29</v>
      </c>
      <c r="J93" s="37" t="str">
        <f>E23</f>
        <v>Portik spol. s r.o.</v>
      </c>
      <c r="K93" s="43"/>
      <c r="L93" s="72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5.15" customHeight="1">
      <c r="A94" s="41"/>
      <c r="B94" s="42"/>
      <c r="C94" s="33" t="s">
        <v>27</v>
      </c>
      <c r="D94" s="43"/>
      <c r="E94" s="43"/>
      <c r="F94" s="28" t="str">
        <f>IF(E20="","",E20)</f>
        <v>Vyplň údaj</v>
      </c>
      <c r="G94" s="43"/>
      <c r="H94" s="43"/>
      <c r="I94" s="33" t="s">
        <v>34</v>
      </c>
      <c r="J94" s="37" t="str">
        <f>E26</f>
        <v>-</v>
      </c>
      <c r="K94" s="43"/>
      <c r="L94" s="72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0.32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72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29.28" customHeight="1">
      <c r="A96" s="41"/>
      <c r="B96" s="42"/>
      <c r="C96" s="213" t="s">
        <v>144</v>
      </c>
      <c r="D96" s="166"/>
      <c r="E96" s="166"/>
      <c r="F96" s="166"/>
      <c r="G96" s="166"/>
      <c r="H96" s="166"/>
      <c r="I96" s="166"/>
      <c r="J96" s="214" t="s">
        <v>145</v>
      </c>
      <c r="K96" s="166"/>
      <c r="L96" s="72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0.32" customHeight="1">
      <c r="A97" s="41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72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22.8" customHeight="1">
      <c r="A98" s="41"/>
      <c r="B98" s="42"/>
      <c r="C98" s="215" t="s">
        <v>146</v>
      </c>
      <c r="D98" s="43"/>
      <c r="E98" s="43"/>
      <c r="F98" s="43"/>
      <c r="G98" s="43"/>
      <c r="H98" s="43"/>
      <c r="I98" s="43"/>
      <c r="J98" s="119">
        <f>J134</f>
        <v>0</v>
      </c>
      <c r="K98" s="43"/>
      <c r="L98" s="72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U98" s="18" t="s">
        <v>147</v>
      </c>
    </row>
    <row r="99" s="9" customFormat="1" ht="24.96" customHeight="1">
      <c r="A99" s="9"/>
      <c r="B99" s="216"/>
      <c r="C99" s="217"/>
      <c r="D99" s="218" t="s">
        <v>151</v>
      </c>
      <c r="E99" s="219"/>
      <c r="F99" s="219"/>
      <c r="G99" s="219"/>
      <c r="H99" s="219"/>
      <c r="I99" s="219"/>
      <c r="J99" s="220">
        <f>J135</f>
        <v>0</v>
      </c>
      <c r="K99" s="217"/>
      <c r="L99" s="22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22"/>
      <c r="C100" s="141"/>
      <c r="D100" s="223" t="s">
        <v>1048</v>
      </c>
      <c r="E100" s="224"/>
      <c r="F100" s="224"/>
      <c r="G100" s="224"/>
      <c r="H100" s="224"/>
      <c r="I100" s="224"/>
      <c r="J100" s="225">
        <f>J136</f>
        <v>0</v>
      </c>
      <c r="K100" s="141"/>
      <c r="L100" s="22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216"/>
      <c r="C101" s="217"/>
      <c r="D101" s="218" t="s">
        <v>157</v>
      </c>
      <c r="E101" s="219"/>
      <c r="F101" s="219"/>
      <c r="G101" s="219"/>
      <c r="H101" s="219"/>
      <c r="I101" s="219"/>
      <c r="J101" s="220">
        <f>J151</f>
        <v>0</v>
      </c>
      <c r="K101" s="217"/>
      <c r="L101" s="22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1.84" customHeight="1">
      <c r="A102" s="9"/>
      <c r="B102" s="216"/>
      <c r="C102" s="217"/>
      <c r="D102" s="227" t="s">
        <v>159</v>
      </c>
      <c r="E102" s="217"/>
      <c r="F102" s="217"/>
      <c r="G102" s="217"/>
      <c r="H102" s="217"/>
      <c r="I102" s="217"/>
      <c r="J102" s="228">
        <f>J158</f>
        <v>0</v>
      </c>
      <c r="K102" s="217"/>
      <c r="L102" s="22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41"/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72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</row>
    <row r="104" s="2" customFormat="1" ht="6.96" customHeight="1">
      <c r="A104" s="41"/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72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</row>
    <row r="105" s="2" customFormat="1" ht="29.28" customHeight="1">
      <c r="A105" s="41"/>
      <c r="B105" s="42"/>
      <c r="C105" s="215" t="s">
        <v>160</v>
      </c>
      <c r="D105" s="43"/>
      <c r="E105" s="43"/>
      <c r="F105" s="43"/>
      <c r="G105" s="43"/>
      <c r="H105" s="43"/>
      <c r="I105" s="43"/>
      <c r="J105" s="229">
        <f>ROUND(J106 + J107 + J108 + J109 + J110 + J111,2)</f>
        <v>0</v>
      </c>
      <c r="K105" s="43"/>
      <c r="L105" s="72"/>
      <c r="N105" s="230" t="s">
        <v>44</v>
      </c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</row>
    <row r="106" s="2" customFormat="1" ht="18" customHeight="1">
      <c r="A106" s="41"/>
      <c r="B106" s="42"/>
      <c r="C106" s="43"/>
      <c r="D106" s="162" t="s">
        <v>161</v>
      </c>
      <c r="E106" s="157"/>
      <c r="F106" s="157"/>
      <c r="G106" s="43"/>
      <c r="H106" s="43"/>
      <c r="I106" s="43"/>
      <c r="J106" s="158">
        <v>0</v>
      </c>
      <c r="K106" s="43"/>
      <c r="L106" s="231"/>
      <c r="M106" s="232"/>
      <c r="N106" s="233" t="s">
        <v>46</v>
      </c>
      <c r="O106" s="232"/>
      <c r="P106" s="232"/>
      <c r="Q106" s="232"/>
      <c r="R106" s="232"/>
      <c r="S106" s="234"/>
      <c r="T106" s="234"/>
      <c r="U106" s="234"/>
      <c r="V106" s="234"/>
      <c r="W106" s="234"/>
      <c r="X106" s="234"/>
      <c r="Y106" s="234"/>
      <c r="Z106" s="234"/>
      <c r="AA106" s="234"/>
      <c r="AB106" s="234"/>
      <c r="AC106" s="234"/>
      <c r="AD106" s="234"/>
      <c r="AE106" s="234"/>
      <c r="AF106" s="232"/>
      <c r="AG106" s="232"/>
      <c r="AH106" s="232"/>
      <c r="AI106" s="232"/>
      <c r="AJ106" s="232"/>
      <c r="AK106" s="232"/>
      <c r="AL106" s="232"/>
      <c r="AM106" s="232"/>
      <c r="AN106" s="232"/>
      <c r="AO106" s="232"/>
      <c r="AP106" s="232"/>
      <c r="AQ106" s="232"/>
      <c r="AR106" s="232"/>
      <c r="AS106" s="232"/>
      <c r="AT106" s="232"/>
      <c r="AU106" s="232"/>
      <c r="AV106" s="232"/>
      <c r="AW106" s="232"/>
      <c r="AX106" s="232"/>
      <c r="AY106" s="235" t="s">
        <v>162</v>
      </c>
      <c r="AZ106" s="232"/>
      <c r="BA106" s="232"/>
      <c r="BB106" s="232"/>
      <c r="BC106" s="232"/>
      <c r="BD106" s="232"/>
      <c r="BE106" s="236">
        <f>IF(N106="základná",J106,0)</f>
        <v>0</v>
      </c>
      <c r="BF106" s="236">
        <f>IF(N106="znížená",J106,0)</f>
        <v>0</v>
      </c>
      <c r="BG106" s="236">
        <f>IF(N106="zákl. prenesená",J106,0)</f>
        <v>0</v>
      </c>
      <c r="BH106" s="236">
        <f>IF(N106="zníž. prenesená",J106,0)</f>
        <v>0</v>
      </c>
      <c r="BI106" s="236">
        <f>IF(N106="nulová",J106,0)</f>
        <v>0</v>
      </c>
      <c r="BJ106" s="235" t="s">
        <v>92</v>
      </c>
      <c r="BK106" s="232"/>
      <c r="BL106" s="232"/>
      <c r="BM106" s="232"/>
    </row>
    <row r="107" s="2" customFormat="1" ht="18" customHeight="1">
      <c r="A107" s="41"/>
      <c r="B107" s="42"/>
      <c r="C107" s="43"/>
      <c r="D107" s="162" t="s">
        <v>163</v>
      </c>
      <c r="E107" s="157"/>
      <c r="F107" s="157"/>
      <c r="G107" s="43"/>
      <c r="H107" s="43"/>
      <c r="I107" s="43"/>
      <c r="J107" s="158">
        <v>0</v>
      </c>
      <c r="K107" s="43"/>
      <c r="L107" s="231"/>
      <c r="M107" s="232"/>
      <c r="N107" s="233" t="s">
        <v>46</v>
      </c>
      <c r="O107" s="232"/>
      <c r="P107" s="232"/>
      <c r="Q107" s="232"/>
      <c r="R107" s="232"/>
      <c r="S107" s="234"/>
      <c r="T107" s="234"/>
      <c r="U107" s="234"/>
      <c r="V107" s="234"/>
      <c r="W107" s="234"/>
      <c r="X107" s="234"/>
      <c r="Y107" s="234"/>
      <c r="Z107" s="234"/>
      <c r="AA107" s="234"/>
      <c r="AB107" s="234"/>
      <c r="AC107" s="234"/>
      <c r="AD107" s="234"/>
      <c r="AE107" s="234"/>
      <c r="AF107" s="232"/>
      <c r="AG107" s="232"/>
      <c r="AH107" s="232"/>
      <c r="AI107" s="232"/>
      <c r="AJ107" s="232"/>
      <c r="AK107" s="232"/>
      <c r="AL107" s="232"/>
      <c r="AM107" s="232"/>
      <c r="AN107" s="232"/>
      <c r="AO107" s="232"/>
      <c r="AP107" s="232"/>
      <c r="AQ107" s="232"/>
      <c r="AR107" s="232"/>
      <c r="AS107" s="232"/>
      <c r="AT107" s="232"/>
      <c r="AU107" s="232"/>
      <c r="AV107" s="232"/>
      <c r="AW107" s="232"/>
      <c r="AX107" s="232"/>
      <c r="AY107" s="235" t="s">
        <v>162</v>
      </c>
      <c r="AZ107" s="232"/>
      <c r="BA107" s="232"/>
      <c r="BB107" s="232"/>
      <c r="BC107" s="232"/>
      <c r="BD107" s="232"/>
      <c r="BE107" s="236">
        <f>IF(N107="základná",J107,0)</f>
        <v>0</v>
      </c>
      <c r="BF107" s="236">
        <f>IF(N107="znížená",J107,0)</f>
        <v>0</v>
      </c>
      <c r="BG107" s="236">
        <f>IF(N107="zákl. prenesená",J107,0)</f>
        <v>0</v>
      </c>
      <c r="BH107" s="236">
        <f>IF(N107="zníž. prenesená",J107,0)</f>
        <v>0</v>
      </c>
      <c r="BI107" s="236">
        <f>IF(N107="nulová",J107,0)</f>
        <v>0</v>
      </c>
      <c r="BJ107" s="235" t="s">
        <v>92</v>
      </c>
      <c r="BK107" s="232"/>
      <c r="BL107" s="232"/>
      <c r="BM107" s="232"/>
    </row>
    <row r="108" s="2" customFormat="1" ht="18" customHeight="1">
      <c r="A108" s="41"/>
      <c r="B108" s="42"/>
      <c r="C108" s="43"/>
      <c r="D108" s="162" t="s">
        <v>164</v>
      </c>
      <c r="E108" s="157"/>
      <c r="F108" s="157"/>
      <c r="G108" s="43"/>
      <c r="H108" s="43"/>
      <c r="I108" s="43"/>
      <c r="J108" s="158">
        <v>0</v>
      </c>
      <c r="K108" s="43"/>
      <c r="L108" s="231"/>
      <c r="M108" s="232"/>
      <c r="N108" s="233" t="s">
        <v>46</v>
      </c>
      <c r="O108" s="232"/>
      <c r="P108" s="232"/>
      <c r="Q108" s="232"/>
      <c r="R108" s="232"/>
      <c r="S108" s="234"/>
      <c r="T108" s="234"/>
      <c r="U108" s="234"/>
      <c r="V108" s="234"/>
      <c r="W108" s="234"/>
      <c r="X108" s="234"/>
      <c r="Y108" s="234"/>
      <c r="Z108" s="234"/>
      <c r="AA108" s="234"/>
      <c r="AB108" s="234"/>
      <c r="AC108" s="234"/>
      <c r="AD108" s="234"/>
      <c r="AE108" s="234"/>
      <c r="AF108" s="232"/>
      <c r="AG108" s="232"/>
      <c r="AH108" s="232"/>
      <c r="AI108" s="232"/>
      <c r="AJ108" s="232"/>
      <c r="AK108" s="232"/>
      <c r="AL108" s="232"/>
      <c r="AM108" s="232"/>
      <c r="AN108" s="232"/>
      <c r="AO108" s="232"/>
      <c r="AP108" s="232"/>
      <c r="AQ108" s="232"/>
      <c r="AR108" s="232"/>
      <c r="AS108" s="232"/>
      <c r="AT108" s="232"/>
      <c r="AU108" s="232"/>
      <c r="AV108" s="232"/>
      <c r="AW108" s="232"/>
      <c r="AX108" s="232"/>
      <c r="AY108" s="235" t="s">
        <v>162</v>
      </c>
      <c r="AZ108" s="232"/>
      <c r="BA108" s="232"/>
      <c r="BB108" s="232"/>
      <c r="BC108" s="232"/>
      <c r="BD108" s="232"/>
      <c r="BE108" s="236">
        <f>IF(N108="základná",J108,0)</f>
        <v>0</v>
      </c>
      <c r="BF108" s="236">
        <f>IF(N108="znížená",J108,0)</f>
        <v>0</v>
      </c>
      <c r="BG108" s="236">
        <f>IF(N108="zákl. prenesená",J108,0)</f>
        <v>0</v>
      </c>
      <c r="BH108" s="236">
        <f>IF(N108="zníž. prenesená",J108,0)</f>
        <v>0</v>
      </c>
      <c r="BI108" s="236">
        <f>IF(N108="nulová",J108,0)</f>
        <v>0</v>
      </c>
      <c r="BJ108" s="235" t="s">
        <v>92</v>
      </c>
      <c r="BK108" s="232"/>
      <c r="BL108" s="232"/>
      <c r="BM108" s="232"/>
    </row>
    <row r="109" s="2" customFormat="1" ht="18" customHeight="1">
      <c r="A109" s="41"/>
      <c r="B109" s="42"/>
      <c r="C109" s="43"/>
      <c r="D109" s="162" t="s">
        <v>165</v>
      </c>
      <c r="E109" s="157"/>
      <c r="F109" s="157"/>
      <c r="G109" s="43"/>
      <c r="H109" s="43"/>
      <c r="I109" s="43"/>
      <c r="J109" s="158">
        <v>0</v>
      </c>
      <c r="K109" s="43"/>
      <c r="L109" s="231"/>
      <c r="M109" s="232"/>
      <c r="N109" s="233" t="s">
        <v>46</v>
      </c>
      <c r="O109" s="232"/>
      <c r="P109" s="232"/>
      <c r="Q109" s="232"/>
      <c r="R109" s="232"/>
      <c r="S109" s="234"/>
      <c r="T109" s="234"/>
      <c r="U109" s="234"/>
      <c r="V109" s="234"/>
      <c r="W109" s="234"/>
      <c r="X109" s="234"/>
      <c r="Y109" s="234"/>
      <c r="Z109" s="234"/>
      <c r="AA109" s="234"/>
      <c r="AB109" s="234"/>
      <c r="AC109" s="234"/>
      <c r="AD109" s="234"/>
      <c r="AE109" s="234"/>
      <c r="AF109" s="232"/>
      <c r="AG109" s="232"/>
      <c r="AH109" s="232"/>
      <c r="AI109" s="232"/>
      <c r="AJ109" s="232"/>
      <c r="AK109" s="232"/>
      <c r="AL109" s="232"/>
      <c r="AM109" s="232"/>
      <c r="AN109" s="232"/>
      <c r="AO109" s="232"/>
      <c r="AP109" s="232"/>
      <c r="AQ109" s="232"/>
      <c r="AR109" s="232"/>
      <c r="AS109" s="232"/>
      <c r="AT109" s="232"/>
      <c r="AU109" s="232"/>
      <c r="AV109" s="232"/>
      <c r="AW109" s="232"/>
      <c r="AX109" s="232"/>
      <c r="AY109" s="235" t="s">
        <v>162</v>
      </c>
      <c r="AZ109" s="232"/>
      <c r="BA109" s="232"/>
      <c r="BB109" s="232"/>
      <c r="BC109" s="232"/>
      <c r="BD109" s="232"/>
      <c r="BE109" s="236">
        <f>IF(N109="základná",J109,0)</f>
        <v>0</v>
      </c>
      <c r="BF109" s="236">
        <f>IF(N109="znížená",J109,0)</f>
        <v>0</v>
      </c>
      <c r="BG109" s="236">
        <f>IF(N109="zákl. prenesená",J109,0)</f>
        <v>0</v>
      </c>
      <c r="BH109" s="236">
        <f>IF(N109="zníž. prenesená",J109,0)</f>
        <v>0</v>
      </c>
      <c r="BI109" s="236">
        <f>IF(N109="nulová",J109,0)</f>
        <v>0</v>
      </c>
      <c r="BJ109" s="235" t="s">
        <v>92</v>
      </c>
      <c r="BK109" s="232"/>
      <c r="BL109" s="232"/>
      <c r="BM109" s="232"/>
    </row>
    <row r="110" s="2" customFormat="1" ht="18" customHeight="1">
      <c r="A110" s="41"/>
      <c r="B110" s="42"/>
      <c r="C110" s="43"/>
      <c r="D110" s="162" t="s">
        <v>166</v>
      </c>
      <c r="E110" s="157"/>
      <c r="F110" s="157"/>
      <c r="G110" s="43"/>
      <c r="H110" s="43"/>
      <c r="I110" s="43"/>
      <c r="J110" s="158">
        <v>0</v>
      </c>
      <c r="K110" s="43"/>
      <c r="L110" s="231"/>
      <c r="M110" s="232"/>
      <c r="N110" s="233" t="s">
        <v>46</v>
      </c>
      <c r="O110" s="232"/>
      <c r="P110" s="232"/>
      <c r="Q110" s="232"/>
      <c r="R110" s="232"/>
      <c r="S110" s="234"/>
      <c r="T110" s="234"/>
      <c r="U110" s="234"/>
      <c r="V110" s="234"/>
      <c r="W110" s="234"/>
      <c r="X110" s="234"/>
      <c r="Y110" s="234"/>
      <c r="Z110" s="234"/>
      <c r="AA110" s="234"/>
      <c r="AB110" s="234"/>
      <c r="AC110" s="234"/>
      <c r="AD110" s="234"/>
      <c r="AE110" s="234"/>
      <c r="AF110" s="232"/>
      <c r="AG110" s="232"/>
      <c r="AH110" s="232"/>
      <c r="AI110" s="232"/>
      <c r="AJ110" s="232"/>
      <c r="AK110" s="232"/>
      <c r="AL110" s="232"/>
      <c r="AM110" s="232"/>
      <c r="AN110" s="232"/>
      <c r="AO110" s="232"/>
      <c r="AP110" s="232"/>
      <c r="AQ110" s="232"/>
      <c r="AR110" s="232"/>
      <c r="AS110" s="232"/>
      <c r="AT110" s="232"/>
      <c r="AU110" s="232"/>
      <c r="AV110" s="232"/>
      <c r="AW110" s="232"/>
      <c r="AX110" s="232"/>
      <c r="AY110" s="235" t="s">
        <v>162</v>
      </c>
      <c r="AZ110" s="232"/>
      <c r="BA110" s="232"/>
      <c r="BB110" s="232"/>
      <c r="BC110" s="232"/>
      <c r="BD110" s="232"/>
      <c r="BE110" s="236">
        <f>IF(N110="základná",J110,0)</f>
        <v>0</v>
      </c>
      <c r="BF110" s="236">
        <f>IF(N110="znížená",J110,0)</f>
        <v>0</v>
      </c>
      <c r="BG110" s="236">
        <f>IF(N110="zákl. prenesená",J110,0)</f>
        <v>0</v>
      </c>
      <c r="BH110" s="236">
        <f>IF(N110="zníž. prenesená",J110,0)</f>
        <v>0</v>
      </c>
      <c r="BI110" s="236">
        <f>IF(N110="nulová",J110,0)</f>
        <v>0</v>
      </c>
      <c r="BJ110" s="235" t="s">
        <v>92</v>
      </c>
      <c r="BK110" s="232"/>
      <c r="BL110" s="232"/>
      <c r="BM110" s="232"/>
    </row>
    <row r="111" s="2" customFormat="1" ht="18" customHeight="1">
      <c r="A111" s="41"/>
      <c r="B111" s="42"/>
      <c r="C111" s="43"/>
      <c r="D111" s="157" t="s">
        <v>167</v>
      </c>
      <c r="E111" s="43"/>
      <c r="F111" s="43"/>
      <c r="G111" s="43"/>
      <c r="H111" s="43"/>
      <c r="I111" s="43"/>
      <c r="J111" s="158">
        <f>ROUND(J32*T111,2)</f>
        <v>0</v>
      </c>
      <c r="K111" s="43"/>
      <c r="L111" s="231"/>
      <c r="M111" s="232"/>
      <c r="N111" s="233" t="s">
        <v>46</v>
      </c>
      <c r="O111" s="232"/>
      <c r="P111" s="232"/>
      <c r="Q111" s="232"/>
      <c r="R111" s="232"/>
      <c r="S111" s="234"/>
      <c r="T111" s="234"/>
      <c r="U111" s="234"/>
      <c r="V111" s="234"/>
      <c r="W111" s="234"/>
      <c r="X111" s="234"/>
      <c r="Y111" s="234"/>
      <c r="Z111" s="234"/>
      <c r="AA111" s="234"/>
      <c r="AB111" s="234"/>
      <c r="AC111" s="234"/>
      <c r="AD111" s="234"/>
      <c r="AE111" s="234"/>
      <c r="AF111" s="232"/>
      <c r="AG111" s="232"/>
      <c r="AH111" s="232"/>
      <c r="AI111" s="232"/>
      <c r="AJ111" s="232"/>
      <c r="AK111" s="232"/>
      <c r="AL111" s="232"/>
      <c r="AM111" s="232"/>
      <c r="AN111" s="232"/>
      <c r="AO111" s="232"/>
      <c r="AP111" s="232"/>
      <c r="AQ111" s="232"/>
      <c r="AR111" s="232"/>
      <c r="AS111" s="232"/>
      <c r="AT111" s="232"/>
      <c r="AU111" s="232"/>
      <c r="AV111" s="232"/>
      <c r="AW111" s="232"/>
      <c r="AX111" s="232"/>
      <c r="AY111" s="235" t="s">
        <v>168</v>
      </c>
      <c r="AZ111" s="232"/>
      <c r="BA111" s="232"/>
      <c r="BB111" s="232"/>
      <c r="BC111" s="232"/>
      <c r="BD111" s="232"/>
      <c r="BE111" s="236">
        <f>IF(N111="základná",J111,0)</f>
        <v>0</v>
      </c>
      <c r="BF111" s="236">
        <f>IF(N111="znížená",J111,0)</f>
        <v>0</v>
      </c>
      <c r="BG111" s="236">
        <f>IF(N111="zákl. prenesená",J111,0)</f>
        <v>0</v>
      </c>
      <c r="BH111" s="236">
        <f>IF(N111="zníž. prenesená",J111,0)</f>
        <v>0</v>
      </c>
      <c r="BI111" s="236">
        <f>IF(N111="nulová",J111,0)</f>
        <v>0</v>
      </c>
      <c r="BJ111" s="235" t="s">
        <v>92</v>
      </c>
      <c r="BK111" s="232"/>
      <c r="BL111" s="232"/>
      <c r="BM111" s="232"/>
    </row>
    <row r="112" s="2" customFormat="1">
      <c r="A112" s="41"/>
      <c r="B112" s="42"/>
      <c r="C112" s="43"/>
      <c r="D112" s="43"/>
      <c r="E112" s="43"/>
      <c r="F112" s="43"/>
      <c r="G112" s="43"/>
      <c r="H112" s="43"/>
      <c r="I112" s="43"/>
      <c r="J112" s="43"/>
      <c r="K112" s="43"/>
      <c r="L112" s="72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</row>
    <row r="113" s="2" customFormat="1" ht="29.28" customHeight="1">
      <c r="A113" s="41"/>
      <c r="B113" s="42"/>
      <c r="C113" s="165" t="s">
        <v>134</v>
      </c>
      <c r="D113" s="166"/>
      <c r="E113" s="166"/>
      <c r="F113" s="166"/>
      <c r="G113" s="166"/>
      <c r="H113" s="166"/>
      <c r="I113" s="166"/>
      <c r="J113" s="167">
        <f>ROUND(J98+J105,2)</f>
        <v>0</v>
      </c>
      <c r="K113" s="166"/>
      <c r="L113" s="72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</row>
    <row r="114" s="2" customFormat="1" ht="6.96" customHeight="1">
      <c r="A114" s="41"/>
      <c r="B114" s="75"/>
      <c r="C114" s="76"/>
      <c r="D114" s="76"/>
      <c r="E114" s="76"/>
      <c r="F114" s="76"/>
      <c r="G114" s="76"/>
      <c r="H114" s="76"/>
      <c r="I114" s="76"/>
      <c r="J114" s="76"/>
      <c r="K114" s="76"/>
      <c r="L114" s="72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</row>
    <row r="118" s="2" customFormat="1" ht="6.96" customHeight="1">
      <c r="A118" s="41"/>
      <c r="B118" s="77"/>
      <c r="C118" s="78"/>
      <c r="D118" s="78"/>
      <c r="E118" s="78"/>
      <c r="F118" s="78"/>
      <c r="G118" s="78"/>
      <c r="H118" s="78"/>
      <c r="I118" s="78"/>
      <c r="J118" s="78"/>
      <c r="K118" s="78"/>
      <c r="L118" s="72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</row>
    <row r="119" s="2" customFormat="1" ht="24.96" customHeight="1">
      <c r="A119" s="41"/>
      <c r="B119" s="42"/>
      <c r="C119" s="24" t="s">
        <v>169</v>
      </c>
      <c r="D119" s="43"/>
      <c r="E119" s="43"/>
      <c r="F119" s="43"/>
      <c r="G119" s="43"/>
      <c r="H119" s="43"/>
      <c r="I119" s="43"/>
      <c r="J119" s="43"/>
      <c r="K119" s="43"/>
      <c r="L119" s="72"/>
      <c r="S119" s="41"/>
      <c r="T119" s="41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</row>
    <row r="120" s="2" customFormat="1" ht="6.96" customHeight="1">
      <c r="A120" s="41"/>
      <c r="B120" s="42"/>
      <c r="C120" s="43"/>
      <c r="D120" s="43"/>
      <c r="E120" s="43"/>
      <c r="F120" s="43"/>
      <c r="G120" s="43"/>
      <c r="H120" s="43"/>
      <c r="I120" s="43"/>
      <c r="J120" s="43"/>
      <c r="K120" s="43"/>
      <c r="L120" s="72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</row>
    <row r="121" s="2" customFormat="1" ht="12" customHeight="1">
      <c r="A121" s="41"/>
      <c r="B121" s="42"/>
      <c r="C121" s="33" t="s">
        <v>15</v>
      </c>
      <c r="D121" s="43"/>
      <c r="E121" s="43"/>
      <c r="F121" s="43"/>
      <c r="G121" s="43"/>
      <c r="H121" s="43"/>
      <c r="I121" s="43"/>
      <c r="J121" s="43"/>
      <c r="K121" s="43"/>
      <c r="L121" s="72"/>
      <c r="S121" s="41"/>
      <c r="T121" s="41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</row>
    <row r="122" s="2" customFormat="1" ht="16.5" customHeight="1">
      <c r="A122" s="41"/>
      <c r="B122" s="42"/>
      <c r="C122" s="43"/>
      <c r="D122" s="43"/>
      <c r="E122" s="211" t="str">
        <f>E7</f>
        <v>NÚRCH - modernizácia vybraných rehabilitačných priestorov</v>
      </c>
      <c r="F122" s="33"/>
      <c r="G122" s="33"/>
      <c r="H122" s="33"/>
      <c r="I122" s="43"/>
      <c r="J122" s="43"/>
      <c r="K122" s="43"/>
      <c r="L122" s="72"/>
      <c r="S122" s="41"/>
      <c r="T122" s="41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</row>
    <row r="123" s="1" customFormat="1" ht="12" customHeight="1">
      <c r="B123" s="22"/>
      <c r="C123" s="33" t="s">
        <v>136</v>
      </c>
      <c r="D123" s="23"/>
      <c r="E123" s="23"/>
      <c r="F123" s="23"/>
      <c r="G123" s="23"/>
      <c r="H123" s="23"/>
      <c r="I123" s="23"/>
      <c r="J123" s="23"/>
      <c r="K123" s="23"/>
      <c r="L123" s="21"/>
    </row>
    <row r="124" s="2" customFormat="1" ht="16.5" customHeight="1">
      <c r="A124" s="41"/>
      <c r="B124" s="42"/>
      <c r="C124" s="43"/>
      <c r="D124" s="43"/>
      <c r="E124" s="211" t="s">
        <v>137</v>
      </c>
      <c r="F124" s="43"/>
      <c r="G124" s="43"/>
      <c r="H124" s="43"/>
      <c r="I124" s="43"/>
      <c r="J124" s="43"/>
      <c r="K124" s="43"/>
      <c r="L124" s="72"/>
      <c r="S124" s="41"/>
      <c r="T124" s="41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</row>
    <row r="125" s="2" customFormat="1" ht="12" customHeight="1">
      <c r="A125" s="41"/>
      <c r="B125" s="42"/>
      <c r="C125" s="33" t="s">
        <v>138</v>
      </c>
      <c r="D125" s="43"/>
      <c r="E125" s="43"/>
      <c r="F125" s="43"/>
      <c r="G125" s="43"/>
      <c r="H125" s="43"/>
      <c r="I125" s="43"/>
      <c r="J125" s="43"/>
      <c r="K125" s="43"/>
      <c r="L125" s="72"/>
      <c r="S125" s="41"/>
      <c r="T125" s="41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</row>
    <row r="126" s="2" customFormat="1" ht="16.5" customHeight="1">
      <c r="A126" s="41"/>
      <c r="B126" s="42"/>
      <c r="C126" s="43"/>
      <c r="D126" s="43"/>
      <c r="E126" s="85" t="str">
        <f>E11</f>
        <v>02-d - Vykurovanie</v>
      </c>
      <c r="F126" s="43"/>
      <c r="G126" s="43"/>
      <c r="H126" s="43"/>
      <c r="I126" s="43"/>
      <c r="J126" s="43"/>
      <c r="K126" s="43"/>
      <c r="L126" s="72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</row>
    <row r="127" s="2" customFormat="1" ht="6.96" customHeight="1">
      <c r="A127" s="41"/>
      <c r="B127" s="42"/>
      <c r="C127" s="43"/>
      <c r="D127" s="43"/>
      <c r="E127" s="43"/>
      <c r="F127" s="43"/>
      <c r="G127" s="43"/>
      <c r="H127" s="43"/>
      <c r="I127" s="43"/>
      <c r="J127" s="43"/>
      <c r="K127" s="43"/>
      <c r="L127" s="72"/>
      <c r="S127" s="41"/>
      <c r="T127" s="41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</row>
    <row r="128" s="2" customFormat="1" ht="12" customHeight="1">
      <c r="A128" s="41"/>
      <c r="B128" s="42"/>
      <c r="C128" s="33" t="s">
        <v>19</v>
      </c>
      <c r="D128" s="43"/>
      <c r="E128" s="43"/>
      <c r="F128" s="28" t="str">
        <f>F14</f>
        <v>Piešťany, Nábrežie Ivana Krasku, p.č: 5825/2</v>
      </c>
      <c r="G128" s="43"/>
      <c r="H128" s="43"/>
      <c r="I128" s="33" t="s">
        <v>21</v>
      </c>
      <c r="J128" s="88" t="str">
        <f>IF(J14="","",J14)</f>
        <v>21. 12. 2022</v>
      </c>
      <c r="K128" s="43"/>
      <c r="L128" s="72"/>
      <c r="S128" s="41"/>
      <c r="T128" s="41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</row>
    <row r="129" s="2" customFormat="1" ht="6.96" customHeight="1">
      <c r="A129" s="41"/>
      <c r="B129" s="42"/>
      <c r="C129" s="43"/>
      <c r="D129" s="43"/>
      <c r="E129" s="43"/>
      <c r="F129" s="43"/>
      <c r="G129" s="43"/>
      <c r="H129" s="43"/>
      <c r="I129" s="43"/>
      <c r="J129" s="43"/>
      <c r="K129" s="43"/>
      <c r="L129" s="72"/>
      <c r="S129" s="41"/>
      <c r="T129" s="41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</row>
    <row r="130" s="2" customFormat="1" ht="15.15" customHeight="1">
      <c r="A130" s="41"/>
      <c r="B130" s="42"/>
      <c r="C130" s="33" t="s">
        <v>23</v>
      </c>
      <c r="D130" s="43"/>
      <c r="E130" s="43"/>
      <c r="F130" s="28" t="str">
        <f>E17</f>
        <v>NURCH Piešťany, Nábr. I. Krasku 4, 921 12 Piešťany</v>
      </c>
      <c r="G130" s="43"/>
      <c r="H130" s="43"/>
      <c r="I130" s="33" t="s">
        <v>29</v>
      </c>
      <c r="J130" s="37" t="str">
        <f>E23</f>
        <v>Portik spol. s r.o.</v>
      </c>
      <c r="K130" s="43"/>
      <c r="L130" s="72"/>
      <c r="S130" s="41"/>
      <c r="T130" s="41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</row>
    <row r="131" s="2" customFormat="1" ht="15.15" customHeight="1">
      <c r="A131" s="41"/>
      <c r="B131" s="42"/>
      <c r="C131" s="33" t="s">
        <v>27</v>
      </c>
      <c r="D131" s="43"/>
      <c r="E131" s="43"/>
      <c r="F131" s="28" t="str">
        <f>IF(E20="","",E20)</f>
        <v>Vyplň údaj</v>
      </c>
      <c r="G131" s="43"/>
      <c r="H131" s="43"/>
      <c r="I131" s="33" t="s">
        <v>34</v>
      </c>
      <c r="J131" s="37" t="str">
        <f>E26</f>
        <v>-</v>
      </c>
      <c r="K131" s="43"/>
      <c r="L131" s="72"/>
      <c r="S131" s="41"/>
      <c r="T131" s="41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</row>
    <row r="132" s="2" customFormat="1" ht="10.32" customHeight="1">
      <c r="A132" s="41"/>
      <c r="B132" s="42"/>
      <c r="C132" s="43"/>
      <c r="D132" s="43"/>
      <c r="E132" s="43"/>
      <c r="F132" s="43"/>
      <c r="G132" s="43"/>
      <c r="H132" s="43"/>
      <c r="I132" s="43"/>
      <c r="J132" s="43"/>
      <c r="K132" s="43"/>
      <c r="L132" s="72"/>
      <c r="S132" s="41"/>
      <c r="T132" s="41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</row>
    <row r="133" s="11" customFormat="1" ht="29.28" customHeight="1">
      <c r="A133" s="237"/>
      <c r="B133" s="238"/>
      <c r="C133" s="239" t="s">
        <v>170</v>
      </c>
      <c r="D133" s="240" t="s">
        <v>65</v>
      </c>
      <c r="E133" s="240" t="s">
        <v>61</v>
      </c>
      <c r="F133" s="240" t="s">
        <v>62</v>
      </c>
      <c r="G133" s="240" t="s">
        <v>171</v>
      </c>
      <c r="H133" s="240" t="s">
        <v>172</v>
      </c>
      <c r="I133" s="240" t="s">
        <v>173</v>
      </c>
      <c r="J133" s="241" t="s">
        <v>145</v>
      </c>
      <c r="K133" s="242" t="s">
        <v>174</v>
      </c>
      <c r="L133" s="243"/>
      <c r="M133" s="109" t="s">
        <v>1</v>
      </c>
      <c r="N133" s="110" t="s">
        <v>44</v>
      </c>
      <c r="O133" s="110" t="s">
        <v>175</v>
      </c>
      <c r="P133" s="110" t="s">
        <v>176</v>
      </c>
      <c r="Q133" s="110" t="s">
        <v>177</v>
      </c>
      <c r="R133" s="110" t="s">
        <v>178</v>
      </c>
      <c r="S133" s="110" t="s">
        <v>179</v>
      </c>
      <c r="T133" s="111" t="s">
        <v>180</v>
      </c>
      <c r="U133" s="237"/>
      <c r="V133" s="237"/>
      <c r="W133" s="237"/>
      <c r="X133" s="237"/>
      <c r="Y133" s="237"/>
      <c r="Z133" s="237"/>
      <c r="AA133" s="237"/>
      <c r="AB133" s="237"/>
      <c r="AC133" s="237"/>
      <c r="AD133" s="237"/>
      <c r="AE133" s="237"/>
    </row>
    <row r="134" s="2" customFormat="1" ht="22.8" customHeight="1">
      <c r="A134" s="41"/>
      <c r="B134" s="42"/>
      <c r="C134" s="116" t="s">
        <v>142</v>
      </c>
      <c r="D134" s="43"/>
      <c r="E134" s="43"/>
      <c r="F134" s="43"/>
      <c r="G134" s="43"/>
      <c r="H134" s="43"/>
      <c r="I134" s="43"/>
      <c r="J134" s="244">
        <f>BK134</f>
        <v>0</v>
      </c>
      <c r="K134" s="43"/>
      <c r="L134" s="44"/>
      <c r="M134" s="112"/>
      <c r="N134" s="245"/>
      <c r="O134" s="113"/>
      <c r="P134" s="246">
        <f>P135+P151+P158</f>
        <v>0</v>
      </c>
      <c r="Q134" s="113"/>
      <c r="R134" s="246">
        <f>R135+R151+R158</f>
        <v>0</v>
      </c>
      <c r="S134" s="113"/>
      <c r="T134" s="247">
        <f>T135+T151+T158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18" t="s">
        <v>79</v>
      </c>
      <c r="AU134" s="18" t="s">
        <v>147</v>
      </c>
      <c r="BK134" s="248">
        <f>BK135+BK151+BK158</f>
        <v>0</v>
      </c>
    </row>
    <row r="135" s="12" customFormat="1" ht="25.92" customHeight="1">
      <c r="A135" s="12"/>
      <c r="B135" s="249"/>
      <c r="C135" s="250"/>
      <c r="D135" s="251" t="s">
        <v>79</v>
      </c>
      <c r="E135" s="252" t="s">
        <v>343</v>
      </c>
      <c r="F135" s="252" t="s">
        <v>344</v>
      </c>
      <c r="G135" s="250"/>
      <c r="H135" s="250"/>
      <c r="I135" s="253"/>
      <c r="J135" s="228">
        <f>BK135</f>
        <v>0</v>
      </c>
      <c r="K135" s="250"/>
      <c r="L135" s="254"/>
      <c r="M135" s="255"/>
      <c r="N135" s="256"/>
      <c r="O135" s="256"/>
      <c r="P135" s="257">
        <f>P136</f>
        <v>0</v>
      </c>
      <c r="Q135" s="256"/>
      <c r="R135" s="257">
        <f>R136</f>
        <v>0</v>
      </c>
      <c r="S135" s="256"/>
      <c r="T135" s="258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59" t="s">
        <v>92</v>
      </c>
      <c r="AT135" s="260" t="s">
        <v>79</v>
      </c>
      <c r="AU135" s="260" t="s">
        <v>80</v>
      </c>
      <c r="AY135" s="259" t="s">
        <v>183</v>
      </c>
      <c r="BK135" s="261">
        <f>BK136</f>
        <v>0</v>
      </c>
    </row>
    <row r="136" s="12" customFormat="1" ht="22.8" customHeight="1">
      <c r="A136" s="12"/>
      <c r="B136" s="249"/>
      <c r="C136" s="250"/>
      <c r="D136" s="251" t="s">
        <v>79</v>
      </c>
      <c r="E136" s="262" t="s">
        <v>1049</v>
      </c>
      <c r="F136" s="262" t="s">
        <v>1050</v>
      </c>
      <c r="G136" s="250"/>
      <c r="H136" s="250"/>
      <c r="I136" s="253"/>
      <c r="J136" s="263">
        <f>BK136</f>
        <v>0</v>
      </c>
      <c r="K136" s="250"/>
      <c r="L136" s="254"/>
      <c r="M136" s="255"/>
      <c r="N136" s="256"/>
      <c r="O136" s="256"/>
      <c r="P136" s="257">
        <f>SUM(P137:P150)</f>
        <v>0</v>
      </c>
      <c r="Q136" s="256"/>
      <c r="R136" s="257">
        <f>SUM(R137:R150)</f>
        <v>0</v>
      </c>
      <c r="S136" s="256"/>
      <c r="T136" s="258">
        <f>SUM(T137:T150)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59" t="s">
        <v>87</v>
      </c>
      <c r="AT136" s="260" t="s">
        <v>79</v>
      </c>
      <c r="AU136" s="260" t="s">
        <v>87</v>
      </c>
      <c r="AY136" s="259" t="s">
        <v>183</v>
      </c>
      <c r="BK136" s="261">
        <f>SUM(BK137:BK150)</f>
        <v>0</v>
      </c>
    </row>
    <row r="137" s="2" customFormat="1" ht="24.15" customHeight="1">
      <c r="A137" s="41"/>
      <c r="B137" s="42"/>
      <c r="C137" s="264" t="s">
        <v>87</v>
      </c>
      <c r="D137" s="264" t="s">
        <v>186</v>
      </c>
      <c r="E137" s="265" t="s">
        <v>1051</v>
      </c>
      <c r="F137" s="266" t="s">
        <v>1052</v>
      </c>
      <c r="G137" s="267" t="s">
        <v>227</v>
      </c>
      <c r="H137" s="268">
        <v>1</v>
      </c>
      <c r="I137" s="269"/>
      <c r="J137" s="270">
        <f>ROUND(I137*H137,2)</f>
        <v>0</v>
      </c>
      <c r="K137" s="271"/>
      <c r="L137" s="44"/>
      <c r="M137" s="272" t="s">
        <v>1</v>
      </c>
      <c r="N137" s="273" t="s">
        <v>46</v>
      </c>
      <c r="O137" s="100"/>
      <c r="P137" s="274">
        <f>O137*H137</f>
        <v>0</v>
      </c>
      <c r="Q137" s="274">
        <v>0</v>
      </c>
      <c r="R137" s="274">
        <f>Q137*H137</f>
        <v>0</v>
      </c>
      <c r="S137" s="274">
        <v>0</v>
      </c>
      <c r="T137" s="275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76" t="s">
        <v>190</v>
      </c>
      <c r="AT137" s="276" t="s">
        <v>186</v>
      </c>
      <c r="AU137" s="276" t="s">
        <v>92</v>
      </c>
      <c r="AY137" s="18" t="s">
        <v>183</v>
      </c>
      <c r="BE137" s="161">
        <f>IF(N137="základná",J137,0)</f>
        <v>0</v>
      </c>
      <c r="BF137" s="161">
        <f>IF(N137="znížená",J137,0)</f>
        <v>0</v>
      </c>
      <c r="BG137" s="161">
        <f>IF(N137="zákl. prenesená",J137,0)</f>
        <v>0</v>
      </c>
      <c r="BH137" s="161">
        <f>IF(N137="zníž. prenesená",J137,0)</f>
        <v>0</v>
      </c>
      <c r="BI137" s="161">
        <f>IF(N137="nulová",J137,0)</f>
        <v>0</v>
      </c>
      <c r="BJ137" s="18" t="s">
        <v>92</v>
      </c>
      <c r="BK137" s="161">
        <f>ROUND(I137*H137,2)</f>
        <v>0</v>
      </c>
      <c r="BL137" s="18" t="s">
        <v>190</v>
      </c>
      <c r="BM137" s="276" t="s">
        <v>92</v>
      </c>
    </row>
    <row r="138" s="2" customFormat="1" ht="33" customHeight="1">
      <c r="A138" s="41"/>
      <c r="B138" s="42"/>
      <c r="C138" s="316" t="s">
        <v>92</v>
      </c>
      <c r="D138" s="316" t="s">
        <v>511</v>
      </c>
      <c r="E138" s="317" t="s">
        <v>1053</v>
      </c>
      <c r="F138" s="318" t="s">
        <v>1054</v>
      </c>
      <c r="G138" s="319" t="s">
        <v>227</v>
      </c>
      <c r="H138" s="320">
        <v>1</v>
      </c>
      <c r="I138" s="321"/>
      <c r="J138" s="322">
        <f>ROUND(I138*H138,2)</f>
        <v>0</v>
      </c>
      <c r="K138" s="323"/>
      <c r="L138" s="324"/>
      <c r="M138" s="325" t="s">
        <v>1</v>
      </c>
      <c r="N138" s="326" t="s">
        <v>46</v>
      </c>
      <c r="O138" s="100"/>
      <c r="P138" s="274">
        <f>O138*H138</f>
        <v>0</v>
      </c>
      <c r="Q138" s="274">
        <v>0</v>
      </c>
      <c r="R138" s="274">
        <f>Q138*H138</f>
        <v>0</v>
      </c>
      <c r="S138" s="274">
        <v>0</v>
      </c>
      <c r="T138" s="275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76" t="s">
        <v>231</v>
      </c>
      <c r="AT138" s="276" t="s">
        <v>511</v>
      </c>
      <c r="AU138" s="276" t="s">
        <v>92</v>
      </c>
      <c r="AY138" s="18" t="s">
        <v>183</v>
      </c>
      <c r="BE138" s="161">
        <f>IF(N138="základná",J138,0)</f>
        <v>0</v>
      </c>
      <c r="BF138" s="161">
        <f>IF(N138="znížená",J138,0)</f>
        <v>0</v>
      </c>
      <c r="BG138" s="161">
        <f>IF(N138="zákl. prenesená",J138,0)</f>
        <v>0</v>
      </c>
      <c r="BH138" s="161">
        <f>IF(N138="zníž. prenesená",J138,0)</f>
        <v>0</v>
      </c>
      <c r="BI138" s="161">
        <f>IF(N138="nulová",J138,0)</f>
        <v>0</v>
      </c>
      <c r="BJ138" s="18" t="s">
        <v>92</v>
      </c>
      <c r="BK138" s="161">
        <f>ROUND(I138*H138,2)</f>
        <v>0</v>
      </c>
      <c r="BL138" s="18" t="s">
        <v>190</v>
      </c>
      <c r="BM138" s="276" t="s">
        <v>190</v>
      </c>
    </row>
    <row r="139" s="2" customFormat="1" ht="21.75" customHeight="1">
      <c r="A139" s="41"/>
      <c r="B139" s="42"/>
      <c r="C139" s="264" t="s">
        <v>97</v>
      </c>
      <c r="D139" s="264" t="s">
        <v>186</v>
      </c>
      <c r="E139" s="265" t="s">
        <v>1055</v>
      </c>
      <c r="F139" s="266" t="s">
        <v>1056</v>
      </c>
      <c r="G139" s="267" t="s">
        <v>189</v>
      </c>
      <c r="H139" s="268">
        <v>22.5</v>
      </c>
      <c r="I139" s="269"/>
      <c r="J139" s="270">
        <f>ROUND(I139*H139,2)</f>
        <v>0</v>
      </c>
      <c r="K139" s="271"/>
      <c r="L139" s="44"/>
      <c r="M139" s="272" t="s">
        <v>1</v>
      </c>
      <c r="N139" s="273" t="s">
        <v>46</v>
      </c>
      <c r="O139" s="100"/>
      <c r="P139" s="274">
        <f>O139*H139</f>
        <v>0</v>
      </c>
      <c r="Q139" s="274">
        <v>0</v>
      </c>
      <c r="R139" s="274">
        <f>Q139*H139</f>
        <v>0</v>
      </c>
      <c r="S139" s="274">
        <v>0</v>
      </c>
      <c r="T139" s="275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76" t="s">
        <v>190</v>
      </c>
      <c r="AT139" s="276" t="s">
        <v>186</v>
      </c>
      <c r="AU139" s="276" t="s">
        <v>92</v>
      </c>
      <c r="AY139" s="18" t="s">
        <v>183</v>
      </c>
      <c r="BE139" s="161">
        <f>IF(N139="základná",J139,0)</f>
        <v>0</v>
      </c>
      <c r="BF139" s="161">
        <f>IF(N139="znížená",J139,0)</f>
        <v>0</v>
      </c>
      <c r="BG139" s="161">
        <f>IF(N139="zákl. prenesená",J139,0)</f>
        <v>0</v>
      </c>
      <c r="BH139" s="161">
        <f>IF(N139="zníž. prenesená",J139,0)</f>
        <v>0</v>
      </c>
      <c r="BI139" s="161">
        <f>IF(N139="nulová",J139,0)</f>
        <v>0</v>
      </c>
      <c r="BJ139" s="18" t="s">
        <v>92</v>
      </c>
      <c r="BK139" s="161">
        <f>ROUND(I139*H139,2)</f>
        <v>0</v>
      </c>
      <c r="BL139" s="18" t="s">
        <v>190</v>
      </c>
      <c r="BM139" s="276" t="s">
        <v>218</v>
      </c>
    </row>
    <row r="140" s="16" customFormat="1">
      <c r="A140" s="16"/>
      <c r="B140" s="338"/>
      <c r="C140" s="339"/>
      <c r="D140" s="277" t="s">
        <v>194</v>
      </c>
      <c r="E140" s="340" t="s">
        <v>1</v>
      </c>
      <c r="F140" s="341" t="s">
        <v>1057</v>
      </c>
      <c r="G140" s="339"/>
      <c r="H140" s="340" t="s">
        <v>1</v>
      </c>
      <c r="I140" s="342"/>
      <c r="J140" s="339"/>
      <c r="K140" s="339"/>
      <c r="L140" s="343"/>
      <c r="M140" s="344"/>
      <c r="N140" s="345"/>
      <c r="O140" s="345"/>
      <c r="P140" s="345"/>
      <c r="Q140" s="345"/>
      <c r="R140" s="345"/>
      <c r="S140" s="345"/>
      <c r="T140" s="34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T140" s="347" t="s">
        <v>194</v>
      </c>
      <c r="AU140" s="347" t="s">
        <v>92</v>
      </c>
      <c r="AV140" s="16" t="s">
        <v>87</v>
      </c>
      <c r="AW140" s="16" t="s">
        <v>33</v>
      </c>
      <c r="AX140" s="16" t="s">
        <v>80</v>
      </c>
      <c r="AY140" s="347" t="s">
        <v>183</v>
      </c>
    </row>
    <row r="141" s="13" customFormat="1">
      <c r="A141" s="13"/>
      <c r="B141" s="281"/>
      <c r="C141" s="282"/>
      <c r="D141" s="277" t="s">
        <v>194</v>
      </c>
      <c r="E141" s="283" t="s">
        <v>1</v>
      </c>
      <c r="F141" s="284" t="s">
        <v>1058</v>
      </c>
      <c r="G141" s="282"/>
      <c r="H141" s="285">
        <v>12.5</v>
      </c>
      <c r="I141" s="286"/>
      <c r="J141" s="282"/>
      <c r="K141" s="282"/>
      <c r="L141" s="287"/>
      <c r="M141" s="288"/>
      <c r="N141" s="289"/>
      <c r="O141" s="289"/>
      <c r="P141" s="289"/>
      <c r="Q141" s="289"/>
      <c r="R141" s="289"/>
      <c r="S141" s="289"/>
      <c r="T141" s="29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91" t="s">
        <v>194</v>
      </c>
      <c r="AU141" s="291" t="s">
        <v>92</v>
      </c>
      <c r="AV141" s="13" t="s">
        <v>92</v>
      </c>
      <c r="AW141" s="13" t="s">
        <v>33</v>
      </c>
      <c r="AX141" s="13" t="s">
        <v>80</v>
      </c>
      <c r="AY141" s="291" t="s">
        <v>183</v>
      </c>
    </row>
    <row r="142" s="13" customFormat="1">
      <c r="A142" s="13"/>
      <c r="B142" s="281"/>
      <c r="C142" s="282"/>
      <c r="D142" s="277" t="s">
        <v>194</v>
      </c>
      <c r="E142" s="283" t="s">
        <v>1</v>
      </c>
      <c r="F142" s="284" t="s">
        <v>1059</v>
      </c>
      <c r="G142" s="282"/>
      <c r="H142" s="285">
        <v>10</v>
      </c>
      <c r="I142" s="286"/>
      <c r="J142" s="282"/>
      <c r="K142" s="282"/>
      <c r="L142" s="287"/>
      <c r="M142" s="288"/>
      <c r="N142" s="289"/>
      <c r="O142" s="289"/>
      <c r="P142" s="289"/>
      <c r="Q142" s="289"/>
      <c r="R142" s="289"/>
      <c r="S142" s="289"/>
      <c r="T142" s="29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91" t="s">
        <v>194</v>
      </c>
      <c r="AU142" s="291" t="s">
        <v>92</v>
      </c>
      <c r="AV142" s="13" t="s">
        <v>92</v>
      </c>
      <c r="AW142" s="13" t="s">
        <v>33</v>
      </c>
      <c r="AX142" s="13" t="s">
        <v>80</v>
      </c>
      <c r="AY142" s="291" t="s">
        <v>183</v>
      </c>
    </row>
    <row r="143" s="14" customFormat="1">
      <c r="A143" s="14"/>
      <c r="B143" s="292"/>
      <c r="C143" s="293"/>
      <c r="D143" s="277" t="s">
        <v>194</v>
      </c>
      <c r="E143" s="294" t="s">
        <v>1</v>
      </c>
      <c r="F143" s="295" t="s">
        <v>208</v>
      </c>
      <c r="G143" s="293"/>
      <c r="H143" s="296">
        <v>22.5</v>
      </c>
      <c r="I143" s="297"/>
      <c r="J143" s="293"/>
      <c r="K143" s="293"/>
      <c r="L143" s="298"/>
      <c r="M143" s="299"/>
      <c r="N143" s="300"/>
      <c r="O143" s="300"/>
      <c r="P143" s="300"/>
      <c r="Q143" s="300"/>
      <c r="R143" s="300"/>
      <c r="S143" s="300"/>
      <c r="T143" s="30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302" t="s">
        <v>194</v>
      </c>
      <c r="AU143" s="302" t="s">
        <v>92</v>
      </c>
      <c r="AV143" s="14" t="s">
        <v>190</v>
      </c>
      <c r="AW143" s="14" t="s">
        <v>33</v>
      </c>
      <c r="AX143" s="14" t="s">
        <v>87</v>
      </c>
      <c r="AY143" s="302" t="s">
        <v>183</v>
      </c>
    </row>
    <row r="144" s="2" customFormat="1" ht="37.8" customHeight="1">
      <c r="A144" s="41"/>
      <c r="B144" s="42"/>
      <c r="C144" s="316" t="s">
        <v>190</v>
      </c>
      <c r="D144" s="316" t="s">
        <v>511</v>
      </c>
      <c r="E144" s="317" t="s">
        <v>1060</v>
      </c>
      <c r="F144" s="318" t="s">
        <v>1061</v>
      </c>
      <c r="G144" s="319" t="s">
        <v>227</v>
      </c>
      <c r="H144" s="320">
        <v>1</v>
      </c>
      <c r="I144" s="321"/>
      <c r="J144" s="322">
        <f>ROUND(I144*H144,2)</f>
        <v>0</v>
      </c>
      <c r="K144" s="323"/>
      <c r="L144" s="324"/>
      <c r="M144" s="325" t="s">
        <v>1</v>
      </c>
      <c r="N144" s="326" t="s">
        <v>46</v>
      </c>
      <c r="O144" s="100"/>
      <c r="P144" s="274">
        <f>O144*H144</f>
        <v>0</v>
      </c>
      <c r="Q144" s="274">
        <v>0</v>
      </c>
      <c r="R144" s="274">
        <f>Q144*H144</f>
        <v>0</v>
      </c>
      <c r="S144" s="274">
        <v>0</v>
      </c>
      <c r="T144" s="27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76" t="s">
        <v>231</v>
      </c>
      <c r="AT144" s="276" t="s">
        <v>511</v>
      </c>
      <c r="AU144" s="276" t="s">
        <v>92</v>
      </c>
      <c r="AY144" s="18" t="s">
        <v>183</v>
      </c>
      <c r="BE144" s="161">
        <f>IF(N144="základná",J144,0)</f>
        <v>0</v>
      </c>
      <c r="BF144" s="161">
        <f>IF(N144="znížená",J144,0)</f>
        <v>0</v>
      </c>
      <c r="BG144" s="161">
        <f>IF(N144="zákl. prenesená",J144,0)</f>
        <v>0</v>
      </c>
      <c r="BH144" s="161">
        <f>IF(N144="zníž. prenesená",J144,0)</f>
        <v>0</v>
      </c>
      <c r="BI144" s="161">
        <f>IF(N144="nulová",J144,0)</f>
        <v>0</v>
      </c>
      <c r="BJ144" s="18" t="s">
        <v>92</v>
      </c>
      <c r="BK144" s="161">
        <f>ROUND(I144*H144,2)</f>
        <v>0</v>
      </c>
      <c r="BL144" s="18" t="s">
        <v>190</v>
      </c>
      <c r="BM144" s="276" t="s">
        <v>231</v>
      </c>
    </row>
    <row r="145" s="2" customFormat="1" ht="37.8" customHeight="1">
      <c r="A145" s="41"/>
      <c r="B145" s="42"/>
      <c r="C145" s="316" t="s">
        <v>212</v>
      </c>
      <c r="D145" s="316" t="s">
        <v>511</v>
      </c>
      <c r="E145" s="317" t="s">
        <v>1062</v>
      </c>
      <c r="F145" s="318" t="s">
        <v>1063</v>
      </c>
      <c r="G145" s="319" t="s">
        <v>227</v>
      </c>
      <c r="H145" s="320">
        <v>2</v>
      </c>
      <c r="I145" s="321"/>
      <c r="J145" s="322">
        <f>ROUND(I145*H145,2)</f>
        <v>0</v>
      </c>
      <c r="K145" s="323"/>
      <c r="L145" s="324"/>
      <c r="M145" s="325" t="s">
        <v>1</v>
      </c>
      <c r="N145" s="326" t="s">
        <v>46</v>
      </c>
      <c r="O145" s="100"/>
      <c r="P145" s="274">
        <f>O145*H145</f>
        <v>0</v>
      </c>
      <c r="Q145" s="274">
        <v>0</v>
      </c>
      <c r="R145" s="274">
        <f>Q145*H145</f>
        <v>0</v>
      </c>
      <c r="S145" s="274">
        <v>0</v>
      </c>
      <c r="T145" s="275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76" t="s">
        <v>231</v>
      </c>
      <c r="AT145" s="276" t="s">
        <v>511</v>
      </c>
      <c r="AU145" s="276" t="s">
        <v>92</v>
      </c>
      <c r="AY145" s="18" t="s">
        <v>183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8" t="s">
        <v>92</v>
      </c>
      <c r="BK145" s="161">
        <f>ROUND(I145*H145,2)</f>
        <v>0</v>
      </c>
      <c r="BL145" s="18" t="s">
        <v>190</v>
      </c>
      <c r="BM145" s="276" t="s">
        <v>230</v>
      </c>
    </row>
    <row r="146" s="2" customFormat="1" ht="37.8" customHeight="1">
      <c r="A146" s="41"/>
      <c r="B146" s="42"/>
      <c r="C146" s="316" t="s">
        <v>218</v>
      </c>
      <c r="D146" s="316" t="s">
        <v>511</v>
      </c>
      <c r="E146" s="317" t="s">
        <v>1064</v>
      </c>
      <c r="F146" s="318" t="s">
        <v>1065</v>
      </c>
      <c r="G146" s="319" t="s">
        <v>227</v>
      </c>
      <c r="H146" s="320">
        <v>1</v>
      </c>
      <c r="I146" s="321"/>
      <c r="J146" s="322">
        <f>ROUND(I146*H146,2)</f>
        <v>0</v>
      </c>
      <c r="K146" s="323"/>
      <c r="L146" s="324"/>
      <c r="M146" s="325" t="s">
        <v>1</v>
      </c>
      <c r="N146" s="326" t="s">
        <v>46</v>
      </c>
      <c r="O146" s="100"/>
      <c r="P146" s="274">
        <f>O146*H146</f>
        <v>0</v>
      </c>
      <c r="Q146" s="274">
        <v>0</v>
      </c>
      <c r="R146" s="274">
        <f>Q146*H146</f>
        <v>0</v>
      </c>
      <c r="S146" s="274">
        <v>0</v>
      </c>
      <c r="T146" s="275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76" t="s">
        <v>231</v>
      </c>
      <c r="AT146" s="276" t="s">
        <v>511</v>
      </c>
      <c r="AU146" s="276" t="s">
        <v>92</v>
      </c>
      <c r="AY146" s="18" t="s">
        <v>183</v>
      </c>
      <c r="BE146" s="161">
        <f>IF(N146="základná",J146,0)</f>
        <v>0</v>
      </c>
      <c r="BF146" s="161">
        <f>IF(N146="znížená",J146,0)</f>
        <v>0</v>
      </c>
      <c r="BG146" s="161">
        <f>IF(N146="zákl. prenesená",J146,0)</f>
        <v>0</v>
      </c>
      <c r="BH146" s="161">
        <f>IF(N146="zníž. prenesená",J146,0)</f>
        <v>0</v>
      </c>
      <c r="BI146" s="161">
        <f>IF(N146="nulová",J146,0)</f>
        <v>0</v>
      </c>
      <c r="BJ146" s="18" t="s">
        <v>92</v>
      </c>
      <c r="BK146" s="161">
        <f>ROUND(I146*H146,2)</f>
        <v>0</v>
      </c>
      <c r="BL146" s="18" t="s">
        <v>190</v>
      </c>
      <c r="BM146" s="276" t="s">
        <v>252</v>
      </c>
    </row>
    <row r="147" s="2" customFormat="1" ht="37.8" customHeight="1">
      <c r="A147" s="41"/>
      <c r="B147" s="42"/>
      <c r="C147" s="316" t="s">
        <v>224</v>
      </c>
      <c r="D147" s="316" t="s">
        <v>511</v>
      </c>
      <c r="E147" s="317" t="s">
        <v>1066</v>
      </c>
      <c r="F147" s="318" t="s">
        <v>1067</v>
      </c>
      <c r="G147" s="319" t="s">
        <v>227</v>
      </c>
      <c r="H147" s="320">
        <v>1</v>
      </c>
      <c r="I147" s="321"/>
      <c r="J147" s="322">
        <f>ROUND(I147*H147,2)</f>
        <v>0</v>
      </c>
      <c r="K147" s="323"/>
      <c r="L147" s="324"/>
      <c r="M147" s="325" t="s">
        <v>1</v>
      </c>
      <c r="N147" s="326" t="s">
        <v>46</v>
      </c>
      <c r="O147" s="100"/>
      <c r="P147" s="274">
        <f>O147*H147</f>
        <v>0</v>
      </c>
      <c r="Q147" s="274">
        <v>0</v>
      </c>
      <c r="R147" s="274">
        <f>Q147*H147</f>
        <v>0</v>
      </c>
      <c r="S147" s="274">
        <v>0</v>
      </c>
      <c r="T147" s="27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76" t="s">
        <v>231</v>
      </c>
      <c r="AT147" s="276" t="s">
        <v>511</v>
      </c>
      <c r="AU147" s="276" t="s">
        <v>92</v>
      </c>
      <c r="AY147" s="18" t="s">
        <v>183</v>
      </c>
      <c r="BE147" s="161">
        <f>IF(N147="základná",J147,0)</f>
        <v>0</v>
      </c>
      <c r="BF147" s="161">
        <f>IF(N147="znížená",J147,0)</f>
        <v>0</v>
      </c>
      <c r="BG147" s="161">
        <f>IF(N147="zákl. prenesená",J147,0)</f>
        <v>0</v>
      </c>
      <c r="BH147" s="161">
        <f>IF(N147="zníž. prenesená",J147,0)</f>
        <v>0</v>
      </c>
      <c r="BI147" s="161">
        <f>IF(N147="nulová",J147,0)</f>
        <v>0</v>
      </c>
      <c r="BJ147" s="18" t="s">
        <v>92</v>
      </c>
      <c r="BK147" s="161">
        <f>ROUND(I147*H147,2)</f>
        <v>0</v>
      </c>
      <c r="BL147" s="18" t="s">
        <v>190</v>
      </c>
      <c r="BM147" s="276" t="s">
        <v>262</v>
      </c>
    </row>
    <row r="148" s="2" customFormat="1" ht="37.8" customHeight="1">
      <c r="A148" s="41"/>
      <c r="B148" s="42"/>
      <c r="C148" s="316" t="s">
        <v>231</v>
      </c>
      <c r="D148" s="316" t="s">
        <v>511</v>
      </c>
      <c r="E148" s="317" t="s">
        <v>1068</v>
      </c>
      <c r="F148" s="318" t="s">
        <v>1069</v>
      </c>
      <c r="G148" s="319" t="s">
        <v>227</v>
      </c>
      <c r="H148" s="320">
        <v>2</v>
      </c>
      <c r="I148" s="321"/>
      <c r="J148" s="322">
        <f>ROUND(I148*H148,2)</f>
        <v>0</v>
      </c>
      <c r="K148" s="323"/>
      <c r="L148" s="324"/>
      <c r="M148" s="325" t="s">
        <v>1</v>
      </c>
      <c r="N148" s="326" t="s">
        <v>46</v>
      </c>
      <c r="O148" s="100"/>
      <c r="P148" s="274">
        <f>O148*H148</f>
        <v>0</v>
      </c>
      <c r="Q148" s="274">
        <v>0</v>
      </c>
      <c r="R148" s="274">
        <f>Q148*H148</f>
        <v>0</v>
      </c>
      <c r="S148" s="274">
        <v>0</v>
      </c>
      <c r="T148" s="275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76" t="s">
        <v>231</v>
      </c>
      <c r="AT148" s="276" t="s">
        <v>511</v>
      </c>
      <c r="AU148" s="276" t="s">
        <v>92</v>
      </c>
      <c r="AY148" s="18" t="s">
        <v>183</v>
      </c>
      <c r="BE148" s="161">
        <f>IF(N148="základná",J148,0)</f>
        <v>0</v>
      </c>
      <c r="BF148" s="161">
        <f>IF(N148="znížená",J148,0)</f>
        <v>0</v>
      </c>
      <c r="BG148" s="161">
        <f>IF(N148="zákl. prenesená",J148,0)</f>
        <v>0</v>
      </c>
      <c r="BH148" s="161">
        <f>IF(N148="zníž. prenesená",J148,0)</f>
        <v>0</v>
      </c>
      <c r="BI148" s="161">
        <f>IF(N148="nulová",J148,0)</f>
        <v>0</v>
      </c>
      <c r="BJ148" s="18" t="s">
        <v>92</v>
      </c>
      <c r="BK148" s="161">
        <f>ROUND(I148*H148,2)</f>
        <v>0</v>
      </c>
      <c r="BL148" s="18" t="s">
        <v>190</v>
      </c>
      <c r="BM148" s="276" t="s">
        <v>273</v>
      </c>
    </row>
    <row r="149" s="2" customFormat="1" ht="37.8" customHeight="1">
      <c r="A149" s="41"/>
      <c r="B149" s="42"/>
      <c r="C149" s="316" t="s">
        <v>184</v>
      </c>
      <c r="D149" s="316" t="s">
        <v>511</v>
      </c>
      <c r="E149" s="317" t="s">
        <v>1070</v>
      </c>
      <c r="F149" s="318" t="s">
        <v>1071</v>
      </c>
      <c r="G149" s="319" t="s">
        <v>227</v>
      </c>
      <c r="H149" s="320">
        <v>1</v>
      </c>
      <c r="I149" s="321"/>
      <c r="J149" s="322">
        <f>ROUND(I149*H149,2)</f>
        <v>0</v>
      </c>
      <c r="K149" s="323"/>
      <c r="L149" s="324"/>
      <c r="M149" s="325" t="s">
        <v>1</v>
      </c>
      <c r="N149" s="326" t="s">
        <v>46</v>
      </c>
      <c r="O149" s="100"/>
      <c r="P149" s="274">
        <f>O149*H149</f>
        <v>0</v>
      </c>
      <c r="Q149" s="274">
        <v>0</v>
      </c>
      <c r="R149" s="274">
        <f>Q149*H149</f>
        <v>0</v>
      </c>
      <c r="S149" s="274">
        <v>0</v>
      </c>
      <c r="T149" s="27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76" t="s">
        <v>231</v>
      </c>
      <c r="AT149" s="276" t="s">
        <v>511</v>
      </c>
      <c r="AU149" s="276" t="s">
        <v>92</v>
      </c>
      <c r="AY149" s="18" t="s">
        <v>183</v>
      </c>
      <c r="BE149" s="161">
        <f>IF(N149="základná",J149,0)</f>
        <v>0</v>
      </c>
      <c r="BF149" s="161">
        <f>IF(N149="znížená",J149,0)</f>
        <v>0</v>
      </c>
      <c r="BG149" s="161">
        <f>IF(N149="zákl. prenesená",J149,0)</f>
        <v>0</v>
      </c>
      <c r="BH149" s="161">
        <f>IF(N149="zníž. prenesená",J149,0)</f>
        <v>0</v>
      </c>
      <c r="BI149" s="161">
        <f>IF(N149="nulová",J149,0)</f>
        <v>0</v>
      </c>
      <c r="BJ149" s="18" t="s">
        <v>92</v>
      </c>
      <c r="BK149" s="161">
        <f>ROUND(I149*H149,2)</f>
        <v>0</v>
      </c>
      <c r="BL149" s="18" t="s">
        <v>190</v>
      </c>
      <c r="BM149" s="276" t="s">
        <v>284</v>
      </c>
    </row>
    <row r="150" s="2" customFormat="1" ht="24.15" customHeight="1">
      <c r="A150" s="41"/>
      <c r="B150" s="42"/>
      <c r="C150" s="264" t="s">
        <v>230</v>
      </c>
      <c r="D150" s="264" t="s">
        <v>186</v>
      </c>
      <c r="E150" s="265" t="s">
        <v>1072</v>
      </c>
      <c r="F150" s="266" t="s">
        <v>1073</v>
      </c>
      <c r="G150" s="267" t="s">
        <v>430</v>
      </c>
      <c r="H150" s="303"/>
      <c r="I150" s="269"/>
      <c r="J150" s="270">
        <f>ROUND(I150*H150,2)</f>
        <v>0</v>
      </c>
      <c r="K150" s="271"/>
      <c r="L150" s="44"/>
      <c r="M150" s="272" t="s">
        <v>1</v>
      </c>
      <c r="N150" s="273" t="s">
        <v>46</v>
      </c>
      <c r="O150" s="100"/>
      <c r="P150" s="274">
        <f>O150*H150</f>
        <v>0</v>
      </c>
      <c r="Q150" s="274">
        <v>0</v>
      </c>
      <c r="R150" s="274">
        <f>Q150*H150</f>
        <v>0</v>
      </c>
      <c r="S150" s="274">
        <v>0</v>
      </c>
      <c r="T150" s="275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76" t="s">
        <v>190</v>
      </c>
      <c r="AT150" s="276" t="s">
        <v>186</v>
      </c>
      <c r="AU150" s="276" t="s">
        <v>92</v>
      </c>
      <c r="AY150" s="18" t="s">
        <v>183</v>
      </c>
      <c r="BE150" s="161">
        <f>IF(N150="základná",J150,0)</f>
        <v>0</v>
      </c>
      <c r="BF150" s="161">
        <f>IF(N150="znížená",J150,0)</f>
        <v>0</v>
      </c>
      <c r="BG150" s="161">
        <f>IF(N150="zákl. prenesená",J150,0)</f>
        <v>0</v>
      </c>
      <c r="BH150" s="161">
        <f>IF(N150="zníž. prenesená",J150,0)</f>
        <v>0</v>
      </c>
      <c r="BI150" s="161">
        <f>IF(N150="nulová",J150,0)</f>
        <v>0</v>
      </c>
      <c r="BJ150" s="18" t="s">
        <v>92</v>
      </c>
      <c r="BK150" s="161">
        <f>ROUND(I150*H150,2)</f>
        <v>0</v>
      </c>
      <c r="BL150" s="18" t="s">
        <v>190</v>
      </c>
      <c r="BM150" s="276" t="s">
        <v>7</v>
      </c>
    </row>
    <row r="151" s="12" customFormat="1" ht="25.92" customHeight="1">
      <c r="A151" s="12"/>
      <c r="B151" s="249"/>
      <c r="C151" s="250"/>
      <c r="D151" s="251" t="s">
        <v>79</v>
      </c>
      <c r="E151" s="252" t="s">
        <v>417</v>
      </c>
      <c r="F151" s="252" t="s">
        <v>418</v>
      </c>
      <c r="G151" s="250"/>
      <c r="H151" s="250"/>
      <c r="I151" s="253"/>
      <c r="J151" s="228">
        <f>BK151</f>
        <v>0</v>
      </c>
      <c r="K151" s="250"/>
      <c r="L151" s="254"/>
      <c r="M151" s="255"/>
      <c r="N151" s="256"/>
      <c r="O151" s="256"/>
      <c r="P151" s="257">
        <f>SUM(P152:P157)</f>
        <v>0</v>
      </c>
      <c r="Q151" s="256"/>
      <c r="R151" s="257">
        <f>SUM(R152:R157)</f>
        <v>0</v>
      </c>
      <c r="S151" s="256"/>
      <c r="T151" s="258">
        <f>SUM(T152:T157)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59" t="s">
        <v>190</v>
      </c>
      <c r="AT151" s="260" t="s">
        <v>79</v>
      </c>
      <c r="AU151" s="260" t="s">
        <v>80</v>
      </c>
      <c r="AY151" s="259" t="s">
        <v>183</v>
      </c>
      <c r="BK151" s="261">
        <f>SUM(BK152:BK157)</f>
        <v>0</v>
      </c>
    </row>
    <row r="152" s="2" customFormat="1" ht="37.8" customHeight="1">
      <c r="A152" s="41"/>
      <c r="B152" s="42"/>
      <c r="C152" s="264" t="s">
        <v>245</v>
      </c>
      <c r="D152" s="264" t="s">
        <v>186</v>
      </c>
      <c r="E152" s="265" t="s">
        <v>649</v>
      </c>
      <c r="F152" s="266" t="s">
        <v>650</v>
      </c>
      <c r="G152" s="267" t="s">
        <v>422</v>
      </c>
      <c r="H152" s="268">
        <v>6</v>
      </c>
      <c r="I152" s="269"/>
      <c r="J152" s="270">
        <f>ROUND(I152*H152,2)</f>
        <v>0</v>
      </c>
      <c r="K152" s="271"/>
      <c r="L152" s="44"/>
      <c r="M152" s="272" t="s">
        <v>1</v>
      </c>
      <c r="N152" s="273" t="s">
        <v>46</v>
      </c>
      <c r="O152" s="100"/>
      <c r="P152" s="274">
        <f>O152*H152</f>
        <v>0</v>
      </c>
      <c r="Q152" s="274">
        <v>0</v>
      </c>
      <c r="R152" s="274">
        <f>Q152*H152</f>
        <v>0</v>
      </c>
      <c r="S152" s="274">
        <v>0</v>
      </c>
      <c r="T152" s="275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76" t="s">
        <v>1039</v>
      </c>
      <c r="AT152" s="276" t="s">
        <v>186</v>
      </c>
      <c r="AU152" s="276" t="s">
        <v>87</v>
      </c>
      <c r="AY152" s="18" t="s">
        <v>183</v>
      </c>
      <c r="BE152" s="161">
        <f>IF(N152="základná",J152,0)</f>
        <v>0</v>
      </c>
      <c r="BF152" s="161">
        <f>IF(N152="znížená",J152,0)</f>
        <v>0</v>
      </c>
      <c r="BG152" s="161">
        <f>IF(N152="zákl. prenesená",J152,0)</f>
        <v>0</v>
      </c>
      <c r="BH152" s="161">
        <f>IF(N152="zníž. prenesená",J152,0)</f>
        <v>0</v>
      </c>
      <c r="BI152" s="161">
        <f>IF(N152="nulová",J152,0)</f>
        <v>0</v>
      </c>
      <c r="BJ152" s="18" t="s">
        <v>92</v>
      </c>
      <c r="BK152" s="161">
        <f>ROUND(I152*H152,2)</f>
        <v>0</v>
      </c>
      <c r="BL152" s="18" t="s">
        <v>1039</v>
      </c>
      <c r="BM152" s="276" t="s">
        <v>304</v>
      </c>
    </row>
    <row r="153" s="13" customFormat="1">
      <c r="A153" s="13"/>
      <c r="B153" s="281"/>
      <c r="C153" s="282"/>
      <c r="D153" s="277" t="s">
        <v>194</v>
      </c>
      <c r="E153" s="283" t="s">
        <v>1</v>
      </c>
      <c r="F153" s="284" t="s">
        <v>1074</v>
      </c>
      <c r="G153" s="282"/>
      <c r="H153" s="285">
        <v>6</v>
      </c>
      <c r="I153" s="286"/>
      <c r="J153" s="282"/>
      <c r="K153" s="282"/>
      <c r="L153" s="287"/>
      <c r="M153" s="288"/>
      <c r="N153" s="289"/>
      <c r="O153" s="289"/>
      <c r="P153" s="289"/>
      <c r="Q153" s="289"/>
      <c r="R153" s="289"/>
      <c r="S153" s="289"/>
      <c r="T153" s="29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91" t="s">
        <v>194</v>
      </c>
      <c r="AU153" s="291" t="s">
        <v>87</v>
      </c>
      <c r="AV153" s="13" t="s">
        <v>92</v>
      </c>
      <c r="AW153" s="13" t="s">
        <v>33</v>
      </c>
      <c r="AX153" s="13" t="s">
        <v>80</v>
      </c>
      <c r="AY153" s="291" t="s">
        <v>183</v>
      </c>
    </row>
    <row r="154" s="14" customFormat="1">
      <c r="A154" s="14"/>
      <c r="B154" s="292"/>
      <c r="C154" s="293"/>
      <c r="D154" s="277" t="s">
        <v>194</v>
      </c>
      <c r="E154" s="294" t="s">
        <v>1</v>
      </c>
      <c r="F154" s="295" t="s">
        <v>208</v>
      </c>
      <c r="G154" s="293"/>
      <c r="H154" s="296">
        <v>6</v>
      </c>
      <c r="I154" s="297"/>
      <c r="J154" s="293"/>
      <c r="K154" s="293"/>
      <c r="L154" s="298"/>
      <c r="M154" s="299"/>
      <c r="N154" s="300"/>
      <c r="O154" s="300"/>
      <c r="P154" s="300"/>
      <c r="Q154" s="300"/>
      <c r="R154" s="300"/>
      <c r="S154" s="300"/>
      <c r="T154" s="30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302" t="s">
        <v>194</v>
      </c>
      <c r="AU154" s="302" t="s">
        <v>87</v>
      </c>
      <c r="AV154" s="14" t="s">
        <v>190</v>
      </c>
      <c r="AW154" s="14" t="s">
        <v>33</v>
      </c>
      <c r="AX154" s="14" t="s">
        <v>87</v>
      </c>
      <c r="AY154" s="302" t="s">
        <v>183</v>
      </c>
    </row>
    <row r="155" s="2" customFormat="1" ht="21.75" customHeight="1">
      <c r="A155" s="41"/>
      <c r="B155" s="42"/>
      <c r="C155" s="264" t="s">
        <v>252</v>
      </c>
      <c r="D155" s="264" t="s">
        <v>186</v>
      </c>
      <c r="E155" s="265" t="s">
        <v>1075</v>
      </c>
      <c r="F155" s="266" t="s">
        <v>1076</v>
      </c>
      <c r="G155" s="267" t="s">
        <v>227</v>
      </c>
      <c r="H155" s="268">
        <v>1</v>
      </c>
      <c r="I155" s="269"/>
      <c r="J155" s="270">
        <f>ROUND(I155*H155,2)</f>
        <v>0</v>
      </c>
      <c r="K155" s="271"/>
      <c r="L155" s="44"/>
      <c r="M155" s="272" t="s">
        <v>1</v>
      </c>
      <c r="N155" s="273" t="s">
        <v>46</v>
      </c>
      <c r="O155" s="100"/>
      <c r="P155" s="274">
        <f>O155*H155</f>
        <v>0</v>
      </c>
      <c r="Q155" s="274">
        <v>0</v>
      </c>
      <c r="R155" s="274">
        <f>Q155*H155</f>
        <v>0</v>
      </c>
      <c r="S155" s="274">
        <v>0</v>
      </c>
      <c r="T155" s="275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76" t="s">
        <v>1039</v>
      </c>
      <c r="AT155" s="276" t="s">
        <v>186</v>
      </c>
      <c r="AU155" s="276" t="s">
        <v>87</v>
      </c>
      <c r="AY155" s="18" t="s">
        <v>183</v>
      </c>
      <c r="BE155" s="161">
        <f>IF(N155="základná",J155,0)</f>
        <v>0</v>
      </c>
      <c r="BF155" s="161">
        <f>IF(N155="znížená",J155,0)</f>
        <v>0</v>
      </c>
      <c r="BG155" s="161">
        <f>IF(N155="zákl. prenesená",J155,0)</f>
        <v>0</v>
      </c>
      <c r="BH155" s="161">
        <f>IF(N155="zníž. prenesená",J155,0)</f>
        <v>0</v>
      </c>
      <c r="BI155" s="161">
        <f>IF(N155="nulová",J155,0)</f>
        <v>0</v>
      </c>
      <c r="BJ155" s="18" t="s">
        <v>92</v>
      </c>
      <c r="BK155" s="161">
        <f>ROUND(I155*H155,2)</f>
        <v>0</v>
      </c>
      <c r="BL155" s="18" t="s">
        <v>1039</v>
      </c>
      <c r="BM155" s="276" t="s">
        <v>315</v>
      </c>
    </row>
    <row r="156" s="2" customFormat="1" ht="16.5" customHeight="1">
      <c r="A156" s="41"/>
      <c r="B156" s="42"/>
      <c r="C156" s="264" t="s">
        <v>257</v>
      </c>
      <c r="D156" s="264" t="s">
        <v>186</v>
      </c>
      <c r="E156" s="265" t="s">
        <v>1077</v>
      </c>
      <c r="F156" s="266" t="s">
        <v>1078</v>
      </c>
      <c r="G156" s="267" t="s">
        <v>227</v>
      </c>
      <c r="H156" s="268">
        <v>1</v>
      </c>
      <c r="I156" s="269"/>
      <c r="J156" s="270">
        <f>ROUND(I156*H156,2)</f>
        <v>0</v>
      </c>
      <c r="K156" s="271"/>
      <c r="L156" s="44"/>
      <c r="M156" s="272" t="s">
        <v>1</v>
      </c>
      <c r="N156" s="273" t="s">
        <v>46</v>
      </c>
      <c r="O156" s="100"/>
      <c r="P156" s="274">
        <f>O156*H156</f>
        <v>0</v>
      </c>
      <c r="Q156" s="274">
        <v>0</v>
      </c>
      <c r="R156" s="274">
        <f>Q156*H156</f>
        <v>0</v>
      </c>
      <c r="S156" s="274">
        <v>0</v>
      </c>
      <c r="T156" s="275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76" t="s">
        <v>1039</v>
      </c>
      <c r="AT156" s="276" t="s">
        <v>186</v>
      </c>
      <c r="AU156" s="276" t="s">
        <v>87</v>
      </c>
      <c r="AY156" s="18" t="s">
        <v>183</v>
      </c>
      <c r="BE156" s="161">
        <f>IF(N156="základná",J156,0)</f>
        <v>0</v>
      </c>
      <c r="BF156" s="161">
        <f>IF(N156="znížená",J156,0)</f>
        <v>0</v>
      </c>
      <c r="BG156" s="161">
        <f>IF(N156="zákl. prenesená",J156,0)</f>
        <v>0</v>
      </c>
      <c r="BH156" s="161">
        <f>IF(N156="zníž. prenesená",J156,0)</f>
        <v>0</v>
      </c>
      <c r="BI156" s="161">
        <f>IF(N156="nulová",J156,0)</f>
        <v>0</v>
      </c>
      <c r="BJ156" s="18" t="s">
        <v>92</v>
      </c>
      <c r="BK156" s="161">
        <f>ROUND(I156*H156,2)</f>
        <v>0</v>
      </c>
      <c r="BL156" s="18" t="s">
        <v>1039</v>
      </c>
      <c r="BM156" s="276" t="s">
        <v>324</v>
      </c>
    </row>
    <row r="157" s="2" customFormat="1" ht="16.5" customHeight="1">
      <c r="A157" s="41"/>
      <c r="B157" s="42"/>
      <c r="C157" s="264" t="s">
        <v>262</v>
      </c>
      <c r="D157" s="264" t="s">
        <v>186</v>
      </c>
      <c r="E157" s="265" t="s">
        <v>1079</v>
      </c>
      <c r="F157" s="266" t="s">
        <v>1080</v>
      </c>
      <c r="G157" s="267" t="s">
        <v>227</v>
      </c>
      <c r="H157" s="268">
        <v>1</v>
      </c>
      <c r="I157" s="269"/>
      <c r="J157" s="270">
        <f>ROUND(I157*H157,2)</f>
        <v>0</v>
      </c>
      <c r="K157" s="271"/>
      <c r="L157" s="44"/>
      <c r="M157" s="272" t="s">
        <v>1</v>
      </c>
      <c r="N157" s="273" t="s">
        <v>46</v>
      </c>
      <c r="O157" s="100"/>
      <c r="P157" s="274">
        <f>O157*H157</f>
        <v>0</v>
      </c>
      <c r="Q157" s="274">
        <v>0</v>
      </c>
      <c r="R157" s="274">
        <f>Q157*H157</f>
        <v>0</v>
      </c>
      <c r="S157" s="274">
        <v>0</v>
      </c>
      <c r="T157" s="275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76" t="s">
        <v>1039</v>
      </c>
      <c r="AT157" s="276" t="s">
        <v>186</v>
      </c>
      <c r="AU157" s="276" t="s">
        <v>87</v>
      </c>
      <c r="AY157" s="18" t="s">
        <v>183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8" t="s">
        <v>92</v>
      </c>
      <c r="BK157" s="161">
        <f>ROUND(I157*H157,2)</f>
        <v>0</v>
      </c>
      <c r="BL157" s="18" t="s">
        <v>1039</v>
      </c>
      <c r="BM157" s="276" t="s">
        <v>333</v>
      </c>
    </row>
    <row r="158" s="2" customFormat="1" ht="49.92" customHeight="1">
      <c r="A158" s="41"/>
      <c r="B158" s="42"/>
      <c r="C158" s="43"/>
      <c r="D158" s="43"/>
      <c r="E158" s="252" t="s">
        <v>433</v>
      </c>
      <c r="F158" s="252" t="s">
        <v>434</v>
      </c>
      <c r="G158" s="43"/>
      <c r="H158" s="43"/>
      <c r="I158" s="43"/>
      <c r="J158" s="228">
        <f>BK158</f>
        <v>0</v>
      </c>
      <c r="K158" s="43"/>
      <c r="L158" s="44"/>
      <c r="M158" s="279"/>
      <c r="N158" s="280"/>
      <c r="O158" s="100"/>
      <c r="P158" s="100"/>
      <c r="Q158" s="100"/>
      <c r="R158" s="100"/>
      <c r="S158" s="100"/>
      <c r="T158" s="101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18" t="s">
        <v>79</v>
      </c>
      <c r="AU158" s="18" t="s">
        <v>80</v>
      </c>
      <c r="AY158" s="18" t="s">
        <v>435</v>
      </c>
      <c r="BK158" s="161">
        <f>SUM(BK159:BK168)</f>
        <v>0</v>
      </c>
    </row>
    <row r="159" s="2" customFormat="1" ht="16.32" customHeight="1">
      <c r="A159" s="41"/>
      <c r="B159" s="42"/>
      <c r="C159" s="304" t="s">
        <v>1</v>
      </c>
      <c r="D159" s="304" t="s">
        <v>186</v>
      </c>
      <c r="E159" s="305" t="s">
        <v>1</v>
      </c>
      <c r="F159" s="306" t="s">
        <v>1</v>
      </c>
      <c r="G159" s="307" t="s">
        <v>1</v>
      </c>
      <c r="H159" s="308"/>
      <c r="I159" s="309"/>
      <c r="J159" s="310">
        <f>BK159</f>
        <v>0</v>
      </c>
      <c r="K159" s="271"/>
      <c r="L159" s="44"/>
      <c r="M159" s="311" t="s">
        <v>1</v>
      </c>
      <c r="N159" s="312" t="s">
        <v>46</v>
      </c>
      <c r="O159" s="100"/>
      <c r="P159" s="100"/>
      <c r="Q159" s="100"/>
      <c r="R159" s="100"/>
      <c r="S159" s="100"/>
      <c r="T159" s="101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18" t="s">
        <v>435</v>
      </c>
      <c r="AU159" s="18" t="s">
        <v>87</v>
      </c>
      <c r="AY159" s="18" t="s">
        <v>435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8" t="s">
        <v>92</v>
      </c>
      <c r="BK159" s="161">
        <f>I159*H159</f>
        <v>0</v>
      </c>
    </row>
    <row r="160" s="2" customFormat="1" ht="16.32" customHeight="1">
      <c r="A160" s="41"/>
      <c r="B160" s="42"/>
      <c r="C160" s="304" t="s">
        <v>1</v>
      </c>
      <c r="D160" s="304" t="s">
        <v>186</v>
      </c>
      <c r="E160" s="305" t="s">
        <v>1</v>
      </c>
      <c r="F160" s="306" t="s">
        <v>1</v>
      </c>
      <c r="G160" s="307" t="s">
        <v>1</v>
      </c>
      <c r="H160" s="308"/>
      <c r="I160" s="309"/>
      <c r="J160" s="310">
        <f>BK160</f>
        <v>0</v>
      </c>
      <c r="K160" s="271"/>
      <c r="L160" s="44"/>
      <c r="M160" s="311" t="s">
        <v>1</v>
      </c>
      <c r="N160" s="312" t="s">
        <v>46</v>
      </c>
      <c r="O160" s="100"/>
      <c r="P160" s="100"/>
      <c r="Q160" s="100"/>
      <c r="R160" s="100"/>
      <c r="S160" s="100"/>
      <c r="T160" s="101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18" t="s">
        <v>435</v>
      </c>
      <c r="AU160" s="18" t="s">
        <v>87</v>
      </c>
      <c r="AY160" s="18" t="s">
        <v>435</v>
      </c>
      <c r="BE160" s="161">
        <f>IF(N160="základná",J160,0)</f>
        <v>0</v>
      </c>
      <c r="BF160" s="161">
        <f>IF(N160="znížená",J160,0)</f>
        <v>0</v>
      </c>
      <c r="BG160" s="161">
        <f>IF(N160="zákl. prenesená",J160,0)</f>
        <v>0</v>
      </c>
      <c r="BH160" s="161">
        <f>IF(N160="zníž. prenesená",J160,0)</f>
        <v>0</v>
      </c>
      <c r="BI160" s="161">
        <f>IF(N160="nulová",J160,0)</f>
        <v>0</v>
      </c>
      <c r="BJ160" s="18" t="s">
        <v>92</v>
      </c>
      <c r="BK160" s="161">
        <f>I160*H160</f>
        <v>0</v>
      </c>
    </row>
    <row r="161" s="2" customFormat="1" ht="16.32" customHeight="1">
      <c r="A161" s="41"/>
      <c r="B161" s="42"/>
      <c r="C161" s="304" t="s">
        <v>1</v>
      </c>
      <c r="D161" s="304" t="s">
        <v>186</v>
      </c>
      <c r="E161" s="305" t="s">
        <v>1</v>
      </c>
      <c r="F161" s="306" t="s">
        <v>1</v>
      </c>
      <c r="G161" s="307" t="s">
        <v>1</v>
      </c>
      <c r="H161" s="308"/>
      <c r="I161" s="309"/>
      <c r="J161" s="310">
        <f>BK161</f>
        <v>0</v>
      </c>
      <c r="K161" s="271"/>
      <c r="L161" s="44"/>
      <c r="M161" s="311" t="s">
        <v>1</v>
      </c>
      <c r="N161" s="312" t="s">
        <v>46</v>
      </c>
      <c r="O161" s="100"/>
      <c r="P161" s="100"/>
      <c r="Q161" s="100"/>
      <c r="R161" s="100"/>
      <c r="S161" s="100"/>
      <c r="T161" s="101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18" t="s">
        <v>435</v>
      </c>
      <c r="AU161" s="18" t="s">
        <v>87</v>
      </c>
      <c r="AY161" s="18" t="s">
        <v>435</v>
      </c>
      <c r="BE161" s="161">
        <f>IF(N161="základná",J161,0)</f>
        <v>0</v>
      </c>
      <c r="BF161" s="161">
        <f>IF(N161="znížená",J161,0)</f>
        <v>0</v>
      </c>
      <c r="BG161" s="161">
        <f>IF(N161="zákl. prenesená",J161,0)</f>
        <v>0</v>
      </c>
      <c r="BH161" s="161">
        <f>IF(N161="zníž. prenesená",J161,0)</f>
        <v>0</v>
      </c>
      <c r="BI161" s="161">
        <f>IF(N161="nulová",J161,0)</f>
        <v>0</v>
      </c>
      <c r="BJ161" s="18" t="s">
        <v>92</v>
      </c>
      <c r="BK161" s="161">
        <f>I161*H161</f>
        <v>0</v>
      </c>
    </row>
    <row r="162" s="2" customFormat="1" ht="16.32" customHeight="1">
      <c r="A162" s="41"/>
      <c r="B162" s="42"/>
      <c r="C162" s="304" t="s">
        <v>1</v>
      </c>
      <c r="D162" s="304" t="s">
        <v>186</v>
      </c>
      <c r="E162" s="305" t="s">
        <v>1</v>
      </c>
      <c r="F162" s="306" t="s">
        <v>1</v>
      </c>
      <c r="G162" s="307" t="s">
        <v>1</v>
      </c>
      <c r="H162" s="308"/>
      <c r="I162" s="309"/>
      <c r="J162" s="310">
        <f>BK162</f>
        <v>0</v>
      </c>
      <c r="K162" s="271"/>
      <c r="L162" s="44"/>
      <c r="M162" s="311" t="s">
        <v>1</v>
      </c>
      <c r="N162" s="312" t="s">
        <v>46</v>
      </c>
      <c r="O162" s="100"/>
      <c r="P162" s="100"/>
      <c r="Q162" s="100"/>
      <c r="R162" s="100"/>
      <c r="S162" s="100"/>
      <c r="T162" s="101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18" t="s">
        <v>435</v>
      </c>
      <c r="AU162" s="18" t="s">
        <v>87</v>
      </c>
      <c r="AY162" s="18" t="s">
        <v>435</v>
      </c>
      <c r="BE162" s="161">
        <f>IF(N162="základná",J162,0)</f>
        <v>0</v>
      </c>
      <c r="BF162" s="161">
        <f>IF(N162="znížená",J162,0)</f>
        <v>0</v>
      </c>
      <c r="BG162" s="161">
        <f>IF(N162="zákl. prenesená",J162,0)</f>
        <v>0</v>
      </c>
      <c r="BH162" s="161">
        <f>IF(N162="zníž. prenesená",J162,0)</f>
        <v>0</v>
      </c>
      <c r="BI162" s="161">
        <f>IF(N162="nulová",J162,0)</f>
        <v>0</v>
      </c>
      <c r="BJ162" s="18" t="s">
        <v>92</v>
      </c>
      <c r="BK162" s="161">
        <f>I162*H162</f>
        <v>0</v>
      </c>
    </row>
    <row r="163" s="2" customFormat="1" ht="16.32" customHeight="1">
      <c r="A163" s="41"/>
      <c r="B163" s="42"/>
      <c r="C163" s="304" t="s">
        <v>1</v>
      </c>
      <c r="D163" s="304" t="s">
        <v>186</v>
      </c>
      <c r="E163" s="305" t="s">
        <v>1</v>
      </c>
      <c r="F163" s="306" t="s">
        <v>1</v>
      </c>
      <c r="G163" s="307" t="s">
        <v>1</v>
      </c>
      <c r="H163" s="308"/>
      <c r="I163" s="309"/>
      <c r="J163" s="310">
        <f>BK163</f>
        <v>0</v>
      </c>
      <c r="K163" s="271"/>
      <c r="L163" s="44"/>
      <c r="M163" s="311" t="s">
        <v>1</v>
      </c>
      <c r="N163" s="312" t="s">
        <v>46</v>
      </c>
      <c r="O163" s="100"/>
      <c r="P163" s="100"/>
      <c r="Q163" s="100"/>
      <c r="R163" s="100"/>
      <c r="S163" s="100"/>
      <c r="T163" s="101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18" t="s">
        <v>435</v>
      </c>
      <c r="AU163" s="18" t="s">
        <v>87</v>
      </c>
      <c r="AY163" s="18" t="s">
        <v>435</v>
      </c>
      <c r="BE163" s="161">
        <f>IF(N163="základná",J163,0)</f>
        <v>0</v>
      </c>
      <c r="BF163" s="161">
        <f>IF(N163="znížená",J163,0)</f>
        <v>0</v>
      </c>
      <c r="BG163" s="161">
        <f>IF(N163="zákl. prenesená",J163,0)</f>
        <v>0</v>
      </c>
      <c r="BH163" s="161">
        <f>IF(N163="zníž. prenesená",J163,0)</f>
        <v>0</v>
      </c>
      <c r="BI163" s="161">
        <f>IF(N163="nulová",J163,0)</f>
        <v>0</v>
      </c>
      <c r="BJ163" s="18" t="s">
        <v>92</v>
      </c>
      <c r="BK163" s="161">
        <f>I163*H163</f>
        <v>0</v>
      </c>
    </row>
    <row r="164" s="2" customFormat="1" ht="16.32" customHeight="1">
      <c r="A164" s="41"/>
      <c r="B164" s="42"/>
      <c r="C164" s="304" t="s">
        <v>1</v>
      </c>
      <c r="D164" s="304" t="s">
        <v>186</v>
      </c>
      <c r="E164" s="305" t="s">
        <v>1</v>
      </c>
      <c r="F164" s="306" t="s">
        <v>1</v>
      </c>
      <c r="G164" s="307" t="s">
        <v>1</v>
      </c>
      <c r="H164" s="308"/>
      <c r="I164" s="309"/>
      <c r="J164" s="310">
        <f>BK164</f>
        <v>0</v>
      </c>
      <c r="K164" s="271"/>
      <c r="L164" s="44"/>
      <c r="M164" s="311" t="s">
        <v>1</v>
      </c>
      <c r="N164" s="312" t="s">
        <v>46</v>
      </c>
      <c r="O164" s="100"/>
      <c r="P164" s="100"/>
      <c r="Q164" s="100"/>
      <c r="R164" s="100"/>
      <c r="S164" s="100"/>
      <c r="T164" s="101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18" t="s">
        <v>435</v>
      </c>
      <c r="AU164" s="18" t="s">
        <v>87</v>
      </c>
      <c r="AY164" s="18" t="s">
        <v>435</v>
      </c>
      <c r="BE164" s="161">
        <f>IF(N164="základná",J164,0)</f>
        <v>0</v>
      </c>
      <c r="BF164" s="161">
        <f>IF(N164="znížená",J164,0)</f>
        <v>0</v>
      </c>
      <c r="BG164" s="161">
        <f>IF(N164="zákl. prenesená",J164,0)</f>
        <v>0</v>
      </c>
      <c r="BH164" s="161">
        <f>IF(N164="zníž. prenesená",J164,0)</f>
        <v>0</v>
      </c>
      <c r="BI164" s="161">
        <f>IF(N164="nulová",J164,0)</f>
        <v>0</v>
      </c>
      <c r="BJ164" s="18" t="s">
        <v>92</v>
      </c>
      <c r="BK164" s="161">
        <f>I164*H164</f>
        <v>0</v>
      </c>
    </row>
    <row r="165" s="2" customFormat="1" ht="16.32" customHeight="1">
      <c r="A165" s="41"/>
      <c r="B165" s="42"/>
      <c r="C165" s="304" t="s">
        <v>1</v>
      </c>
      <c r="D165" s="304" t="s">
        <v>186</v>
      </c>
      <c r="E165" s="305" t="s">
        <v>1</v>
      </c>
      <c r="F165" s="306" t="s">
        <v>1</v>
      </c>
      <c r="G165" s="307" t="s">
        <v>1</v>
      </c>
      <c r="H165" s="308"/>
      <c r="I165" s="309"/>
      <c r="J165" s="310">
        <f>BK165</f>
        <v>0</v>
      </c>
      <c r="K165" s="271"/>
      <c r="L165" s="44"/>
      <c r="M165" s="311" t="s">
        <v>1</v>
      </c>
      <c r="N165" s="312" t="s">
        <v>46</v>
      </c>
      <c r="O165" s="100"/>
      <c r="P165" s="100"/>
      <c r="Q165" s="100"/>
      <c r="R165" s="100"/>
      <c r="S165" s="100"/>
      <c r="T165" s="101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18" t="s">
        <v>435</v>
      </c>
      <c r="AU165" s="18" t="s">
        <v>87</v>
      </c>
      <c r="AY165" s="18" t="s">
        <v>435</v>
      </c>
      <c r="BE165" s="161">
        <f>IF(N165="základná",J165,0)</f>
        <v>0</v>
      </c>
      <c r="BF165" s="161">
        <f>IF(N165="znížená",J165,0)</f>
        <v>0</v>
      </c>
      <c r="BG165" s="161">
        <f>IF(N165="zákl. prenesená",J165,0)</f>
        <v>0</v>
      </c>
      <c r="BH165" s="161">
        <f>IF(N165="zníž. prenesená",J165,0)</f>
        <v>0</v>
      </c>
      <c r="BI165" s="161">
        <f>IF(N165="nulová",J165,0)</f>
        <v>0</v>
      </c>
      <c r="BJ165" s="18" t="s">
        <v>92</v>
      </c>
      <c r="BK165" s="161">
        <f>I165*H165</f>
        <v>0</v>
      </c>
    </row>
    <row r="166" s="2" customFormat="1" ht="16.32" customHeight="1">
      <c r="A166" s="41"/>
      <c r="B166" s="42"/>
      <c r="C166" s="304" t="s">
        <v>1</v>
      </c>
      <c r="D166" s="304" t="s">
        <v>186</v>
      </c>
      <c r="E166" s="305" t="s">
        <v>1</v>
      </c>
      <c r="F166" s="306" t="s">
        <v>1</v>
      </c>
      <c r="G166" s="307" t="s">
        <v>1</v>
      </c>
      <c r="H166" s="308"/>
      <c r="I166" s="309"/>
      <c r="J166" s="310">
        <f>BK166</f>
        <v>0</v>
      </c>
      <c r="K166" s="271"/>
      <c r="L166" s="44"/>
      <c r="M166" s="311" t="s">
        <v>1</v>
      </c>
      <c r="N166" s="312" t="s">
        <v>46</v>
      </c>
      <c r="O166" s="100"/>
      <c r="P166" s="100"/>
      <c r="Q166" s="100"/>
      <c r="R166" s="100"/>
      <c r="S166" s="100"/>
      <c r="T166" s="101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18" t="s">
        <v>435</v>
      </c>
      <c r="AU166" s="18" t="s">
        <v>87</v>
      </c>
      <c r="AY166" s="18" t="s">
        <v>435</v>
      </c>
      <c r="BE166" s="161">
        <f>IF(N166="základná",J166,0)</f>
        <v>0</v>
      </c>
      <c r="BF166" s="161">
        <f>IF(N166="znížená",J166,0)</f>
        <v>0</v>
      </c>
      <c r="BG166" s="161">
        <f>IF(N166="zákl. prenesená",J166,0)</f>
        <v>0</v>
      </c>
      <c r="BH166" s="161">
        <f>IF(N166="zníž. prenesená",J166,0)</f>
        <v>0</v>
      </c>
      <c r="BI166" s="161">
        <f>IF(N166="nulová",J166,0)</f>
        <v>0</v>
      </c>
      <c r="BJ166" s="18" t="s">
        <v>92</v>
      </c>
      <c r="BK166" s="161">
        <f>I166*H166</f>
        <v>0</v>
      </c>
    </row>
    <row r="167" s="2" customFormat="1" ht="16.32" customHeight="1">
      <c r="A167" s="41"/>
      <c r="B167" s="42"/>
      <c r="C167" s="304" t="s">
        <v>1</v>
      </c>
      <c r="D167" s="304" t="s">
        <v>186</v>
      </c>
      <c r="E167" s="305" t="s">
        <v>1</v>
      </c>
      <c r="F167" s="306" t="s">
        <v>1</v>
      </c>
      <c r="G167" s="307" t="s">
        <v>1</v>
      </c>
      <c r="H167" s="308"/>
      <c r="I167" s="309"/>
      <c r="J167" s="310">
        <f>BK167</f>
        <v>0</v>
      </c>
      <c r="K167" s="271"/>
      <c r="L167" s="44"/>
      <c r="M167" s="311" t="s">
        <v>1</v>
      </c>
      <c r="N167" s="312" t="s">
        <v>46</v>
      </c>
      <c r="O167" s="100"/>
      <c r="P167" s="100"/>
      <c r="Q167" s="100"/>
      <c r="R167" s="100"/>
      <c r="S167" s="100"/>
      <c r="T167" s="101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18" t="s">
        <v>435</v>
      </c>
      <c r="AU167" s="18" t="s">
        <v>87</v>
      </c>
      <c r="AY167" s="18" t="s">
        <v>435</v>
      </c>
      <c r="BE167" s="161">
        <f>IF(N167="základná",J167,0)</f>
        <v>0</v>
      </c>
      <c r="BF167" s="161">
        <f>IF(N167="znížená",J167,0)</f>
        <v>0</v>
      </c>
      <c r="BG167" s="161">
        <f>IF(N167="zákl. prenesená",J167,0)</f>
        <v>0</v>
      </c>
      <c r="BH167" s="161">
        <f>IF(N167="zníž. prenesená",J167,0)</f>
        <v>0</v>
      </c>
      <c r="BI167" s="161">
        <f>IF(N167="nulová",J167,0)</f>
        <v>0</v>
      </c>
      <c r="BJ167" s="18" t="s">
        <v>92</v>
      </c>
      <c r="BK167" s="161">
        <f>I167*H167</f>
        <v>0</v>
      </c>
    </row>
    <row r="168" s="2" customFormat="1" ht="16.32" customHeight="1">
      <c r="A168" s="41"/>
      <c r="B168" s="42"/>
      <c r="C168" s="304" t="s">
        <v>1</v>
      </c>
      <c r="D168" s="304" t="s">
        <v>186</v>
      </c>
      <c r="E168" s="305" t="s">
        <v>1</v>
      </c>
      <c r="F168" s="306" t="s">
        <v>1</v>
      </c>
      <c r="G168" s="307" t="s">
        <v>1</v>
      </c>
      <c r="H168" s="308"/>
      <c r="I168" s="309"/>
      <c r="J168" s="310">
        <f>BK168</f>
        <v>0</v>
      </c>
      <c r="K168" s="271"/>
      <c r="L168" s="44"/>
      <c r="M168" s="311" t="s">
        <v>1</v>
      </c>
      <c r="N168" s="312" t="s">
        <v>46</v>
      </c>
      <c r="O168" s="313"/>
      <c r="P168" s="313"/>
      <c r="Q168" s="313"/>
      <c r="R168" s="313"/>
      <c r="S168" s="313"/>
      <c r="T168" s="314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18" t="s">
        <v>435</v>
      </c>
      <c r="AU168" s="18" t="s">
        <v>87</v>
      </c>
      <c r="AY168" s="18" t="s">
        <v>435</v>
      </c>
      <c r="BE168" s="161">
        <f>IF(N168="základná",J168,0)</f>
        <v>0</v>
      </c>
      <c r="BF168" s="161">
        <f>IF(N168="znížená",J168,0)</f>
        <v>0</v>
      </c>
      <c r="BG168" s="161">
        <f>IF(N168="zákl. prenesená",J168,0)</f>
        <v>0</v>
      </c>
      <c r="BH168" s="161">
        <f>IF(N168="zníž. prenesená",J168,0)</f>
        <v>0</v>
      </c>
      <c r="BI168" s="161">
        <f>IF(N168="nulová",J168,0)</f>
        <v>0</v>
      </c>
      <c r="BJ168" s="18" t="s">
        <v>92</v>
      </c>
      <c r="BK168" s="161">
        <f>I168*H168</f>
        <v>0</v>
      </c>
    </row>
    <row r="169" s="2" customFormat="1" ht="6.96" customHeight="1">
      <c r="A169" s="41"/>
      <c r="B169" s="75"/>
      <c r="C169" s="76"/>
      <c r="D169" s="76"/>
      <c r="E169" s="76"/>
      <c r="F169" s="76"/>
      <c r="G169" s="76"/>
      <c r="H169" s="76"/>
      <c r="I169" s="76"/>
      <c r="J169" s="76"/>
      <c r="K169" s="76"/>
      <c r="L169" s="44"/>
      <c r="M169" s="41"/>
      <c r="O169" s="41"/>
      <c r="P169" s="41"/>
      <c r="Q169" s="41"/>
      <c r="R169" s="41"/>
      <c r="S169" s="41"/>
      <c r="T169" s="41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</row>
  </sheetData>
  <sheetProtection sheet="1" autoFilter="0" formatColumns="0" formatRows="0" objects="1" scenarios="1" spinCount="100000" saltValue="KtwzSEqET8eu6RitDzZ0+L7SxNVsnpmBTJMYoFt7T0KhITcrHkTxXMjCb04DTSZUBKxoz4DyGsw0sIJz4Pew/A==" hashValue="ILaKQrHYJr/mPWyLEJH5XQaaLQkXbAk9Hs8wd7+WTgV7ohsonYWzPUMWdBQ1hCZLBlC9oP+tNBnL3rtJk9m6pw==" algorithmName="SHA-512" password="C6F9"/>
  <autoFilter ref="C133:K168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06:F106"/>
    <mergeCell ref="D107:F107"/>
    <mergeCell ref="D108:F108"/>
    <mergeCell ref="D109:F109"/>
    <mergeCell ref="D110:F110"/>
    <mergeCell ref="E122:H122"/>
    <mergeCell ref="E124:H124"/>
    <mergeCell ref="E126:H126"/>
    <mergeCell ref="L2:V2"/>
  </mergeCells>
  <dataValidations count="2">
    <dataValidation type="list" allowBlank="1" showInputMessage="1" showErrorMessage="1" error="Povolené sú hodnoty K, M." sqref="D159:D169">
      <formula1>"K, M"</formula1>
    </dataValidation>
    <dataValidation type="list" allowBlank="1" showInputMessage="1" showErrorMessage="1" error="Povolené sú hodnoty základná, znížená, nulová." sqref="N159:N169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119</v>
      </c>
    </row>
    <row r="3" s="1" customFormat="1" ht="6.96" customHeight="1">
      <c r="B3" s="168"/>
      <c r="C3" s="169"/>
      <c r="D3" s="169"/>
      <c r="E3" s="169"/>
      <c r="F3" s="169"/>
      <c r="G3" s="169"/>
      <c r="H3" s="169"/>
      <c r="I3" s="169"/>
      <c r="J3" s="169"/>
      <c r="K3" s="169"/>
      <c r="L3" s="21"/>
      <c r="AT3" s="18" t="s">
        <v>80</v>
      </c>
    </row>
    <row r="4" s="1" customFormat="1" ht="24.96" customHeight="1">
      <c r="B4" s="21"/>
      <c r="D4" s="170" t="s">
        <v>135</v>
      </c>
      <c r="L4" s="21"/>
      <c r="M4" s="171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72" t="s">
        <v>15</v>
      </c>
      <c r="L6" s="21"/>
    </row>
    <row r="7" s="1" customFormat="1" ht="16.5" customHeight="1">
      <c r="B7" s="21"/>
      <c r="E7" s="173" t="str">
        <f>'Rekapitulácia stavby'!K6</f>
        <v>NÚRCH - modernizácia vybraných rehabilitačných priestorov</v>
      </c>
      <c r="F7" s="172"/>
      <c r="G7" s="172"/>
      <c r="H7" s="172"/>
      <c r="L7" s="21"/>
    </row>
    <row r="8" s="1" customFormat="1" ht="12" customHeight="1">
      <c r="B8" s="21"/>
      <c r="D8" s="172" t="s">
        <v>136</v>
      </c>
      <c r="L8" s="21"/>
    </row>
    <row r="9" s="2" customFormat="1" ht="16.5" customHeight="1">
      <c r="A9" s="41"/>
      <c r="B9" s="44"/>
      <c r="C9" s="41"/>
      <c r="D9" s="41"/>
      <c r="E9" s="173" t="s">
        <v>137</v>
      </c>
      <c r="F9" s="41"/>
      <c r="G9" s="41"/>
      <c r="H9" s="41"/>
      <c r="I9" s="41"/>
      <c r="J9" s="41"/>
      <c r="K9" s="41"/>
      <c r="L9" s="72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4"/>
      <c r="C10" s="41"/>
      <c r="D10" s="172" t="s">
        <v>138</v>
      </c>
      <c r="E10" s="41"/>
      <c r="F10" s="41"/>
      <c r="G10" s="41"/>
      <c r="H10" s="41"/>
      <c r="I10" s="41"/>
      <c r="J10" s="41"/>
      <c r="K10" s="41"/>
      <c r="L10" s="72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4"/>
      <c r="C11" s="41"/>
      <c r="D11" s="41"/>
      <c r="E11" s="175" t="s">
        <v>1081</v>
      </c>
      <c r="F11" s="41"/>
      <c r="G11" s="41"/>
      <c r="H11" s="41"/>
      <c r="I11" s="41"/>
      <c r="J11" s="41"/>
      <c r="K11" s="41"/>
      <c r="L11" s="72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4"/>
      <c r="C12" s="41"/>
      <c r="D12" s="41"/>
      <c r="E12" s="41"/>
      <c r="F12" s="41"/>
      <c r="G12" s="41"/>
      <c r="H12" s="41"/>
      <c r="I12" s="41"/>
      <c r="J12" s="41"/>
      <c r="K12" s="41"/>
      <c r="L12" s="72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4"/>
      <c r="C13" s="41"/>
      <c r="D13" s="172" t="s">
        <v>17</v>
      </c>
      <c r="E13" s="41"/>
      <c r="F13" s="150" t="s">
        <v>1</v>
      </c>
      <c r="G13" s="41"/>
      <c r="H13" s="41"/>
      <c r="I13" s="172" t="s">
        <v>18</v>
      </c>
      <c r="J13" s="150" t="s">
        <v>1</v>
      </c>
      <c r="K13" s="41"/>
      <c r="L13" s="72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4"/>
      <c r="C14" s="41"/>
      <c r="D14" s="172" t="s">
        <v>19</v>
      </c>
      <c r="E14" s="41"/>
      <c r="F14" s="150" t="s">
        <v>20</v>
      </c>
      <c r="G14" s="41"/>
      <c r="H14" s="41"/>
      <c r="I14" s="172" t="s">
        <v>21</v>
      </c>
      <c r="J14" s="176" t="str">
        <f>'Rekapitulácia stavby'!AN8</f>
        <v>21. 12. 2022</v>
      </c>
      <c r="K14" s="41"/>
      <c r="L14" s="72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4"/>
      <c r="C15" s="41"/>
      <c r="D15" s="41"/>
      <c r="E15" s="41"/>
      <c r="F15" s="41"/>
      <c r="G15" s="41"/>
      <c r="H15" s="41"/>
      <c r="I15" s="41"/>
      <c r="J15" s="41"/>
      <c r="K15" s="41"/>
      <c r="L15" s="72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4"/>
      <c r="C16" s="41"/>
      <c r="D16" s="172" t="s">
        <v>23</v>
      </c>
      <c r="E16" s="41"/>
      <c r="F16" s="41"/>
      <c r="G16" s="41"/>
      <c r="H16" s="41"/>
      <c r="I16" s="172" t="s">
        <v>24</v>
      </c>
      <c r="J16" s="150" t="s">
        <v>1</v>
      </c>
      <c r="K16" s="41"/>
      <c r="L16" s="72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4"/>
      <c r="C17" s="41"/>
      <c r="D17" s="41"/>
      <c r="E17" s="150" t="s">
        <v>25</v>
      </c>
      <c r="F17" s="41"/>
      <c r="G17" s="41"/>
      <c r="H17" s="41"/>
      <c r="I17" s="172" t="s">
        <v>26</v>
      </c>
      <c r="J17" s="150" t="s">
        <v>1</v>
      </c>
      <c r="K17" s="41"/>
      <c r="L17" s="72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4"/>
      <c r="C18" s="41"/>
      <c r="D18" s="41"/>
      <c r="E18" s="41"/>
      <c r="F18" s="41"/>
      <c r="G18" s="41"/>
      <c r="H18" s="41"/>
      <c r="I18" s="41"/>
      <c r="J18" s="41"/>
      <c r="K18" s="41"/>
      <c r="L18" s="72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4"/>
      <c r="C19" s="41"/>
      <c r="D19" s="172" t="s">
        <v>27</v>
      </c>
      <c r="E19" s="41"/>
      <c r="F19" s="41"/>
      <c r="G19" s="41"/>
      <c r="H19" s="41"/>
      <c r="I19" s="172" t="s">
        <v>24</v>
      </c>
      <c r="J19" s="34" t="str">
        <f>'Rekapitulácia stavby'!AN13</f>
        <v>Vyplň údaj</v>
      </c>
      <c r="K19" s="41"/>
      <c r="L19" s="72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4"/>
      <c r="C20" s="41"/>
      <c r="D20" s="41"/>
      <c r="E20" s="34" t="str">
        <f>'Rekapitulácia stavby'!E14</f>
        <v>Vyplň údaj</v>
      </c>
      <c r="F20" s="150"/>
      <c r="G20" s="150"/>
      <c r="H20" s="150"/>
      <c r="I20" s="172" t="s">
        <v>26</v>
      </c>
      <c r="J20" s="34" t="str">
        <f>'Rekapitulácia stavby'!AN14</f>
        <v>Vyplň údaj</v>
      </c>
      <c r="K20" s="41"/>
      <c r="L20" s="72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4"/>
      <c r="C21" s="41"/>
      <c r="D21" s="41"/>
      <c r="E21" s="41"/>
      <c r="F21" s="41"/>
      <c r="G21" s="41"/>
      <c r="H21" s="41"/>
      <c r="I21" s="41"/>
      <c r="J21" s="41"/>
      <c r="K21" s="41"/>
      <c r="L21" s="72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4"/>
      <c r="C22" s="41"/>
      <c r="D22" s="172" t="s">
        <v>29</v>
      </c>
      <c r="E22" s="41"/>
      <c r="F22" s="41"/>
      <c r="G22" s="41"/>
      <c r="H22" s="41"/>
      <c r="I22" s="172" t="s">
        <v>24</v>
      </c>
      <c r="J22" s="150" t="s">
        <v>30</v>
      </c>
      <c r="K22" s="41"/>
      <c r="L22" s="72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4"/>
      <c r="C23" s="41"/>
      <c r="D23" s="41"/>
      <c r="E23" s="150" t="s">
        <v>31</v>
      </c>
      <c r="F23" s="41"/>
      <c r="G23" s="41"/>
      <c r="H23" s="41"/>
      <c r="I23" s="172" t="s">
        <v>26</v>
      </c>
      <c r="J23" s="150" t="s">
        <v>32</v>
      </c>
      <c r="K23" s="41"/>
      <c r="L23" s="72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4"/>
      <c r="C24" s="41"/>
      <c r="D24" s="41"/>
      <c r="E24" s="41"/>
      <c r="F24" s="41"/>
      <c r="G24" s="41"/>
      <c r="H24" s="41"/>
      <c r="I24" s="41"/>
      <c r="J24" s="41"/>
      <c r="K24" s="41"/>
      <c r="L24" s="72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4"/>
      <c r="C25" s="41"/>
      <c r="D25" s="172" t="s">
        <v>34</v>
      </c>
      <c r="E25" s="41"/>
      <c r="F25" s="41"/>
      <c r="G25" s="41"/>
      <c r="H25" s="41"/>
      <c r="I25" s="172" t="s">
        <v>24</v>
      </c>
      <c r="J25" s="150" t="s">
        <v>1</v>
      </c>
      <c r="K25" s="41"/>
      <c r="L25" s="72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4"/>
      <c r="C26" s="41"/>
      <c r="D26" s="41"/>
      <c r="E26" s="150" t="s">
        <v>1082</v>
      </c>
      <c r="F26" s="41"/>
      <c r="G26" s="41"/>
      <c r="H26" s="41"/>
      <c r="I26" s="172" t="s">
        <v>26</v>
      </c>
      <c r="J26" s="150" t="s">
        <v>1</v>
      </c>
      <c r="K26" s="41"/>
      <c r="L26" s="72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4"/>
      <c r="C27" s="41"/>
      <c r="D27" s="41"/>
      <c r="E27" s="41"/>
      <c r="F27" s="41"/>
      <c r="G27" s="41"/>
      <c r="H27" s="41"/>
      <c r="I27" s="41"/>
      <c r="J27" s="41"/>
      <c r="K27" s="41"/>
      <c r="L27" s="72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4"/>
      <c r="C28" s="41"/>
      <c r="D28" s="172" t="s">
        <v>36</v>
      </c>
      <c r="E28" s="41"/>
      <c r="F28" s="41"/>
      <c r="G28" s="41"/>
      <c r="H28" s="41"/>
      <c r="I28" s="41"/>
      <c r="J28" s="41"/>
      <c r="K28" s="41"/>
      <c r="L28" s="72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77"/>
      <c r="B29" s="178"/>
      <c r="C29" s="177"/>
      <c r="D29" s="177"/>
      <c r="E29" s="179" t="s">
        <v>1</v>
      </c>
      <c r="F29" s="179"/>
      <c r="G29" s="179"/>
      <c r="H29" s="179"/>
      <c r="I29" s="177"/>
      <c r="J29" s="177"/>
      <c r="K29" s="177"/>
      <c r="L29" s="180"/>
      <c r="S29" s="177"/>
      <c r="T29" s="177"/>
      <c r="U29" s="177"/>
      <c r="V29" s="177"/>
      <c r="W29" s="177"/>
      <c r="X29" s="177"/>
      <c r="Y29" s="177"/>
      <c r="Z29" s="177"/>
      <c r="AA29" s="177"/>
      <c r="AB29" s="177"/>
      <c r="AC29" s="177"/>
      <c r="AD29" s="177"/>
      <c r="AE29" s="177"/>
    </row>
    <row r="30" s="2" customFormat="1" ht="6.96" customHeight="1">
      <c r="A30" s="41"/>
      <c r="B30" s="44"/>
      <c r="C30" s="41"/>
      <c r="D30" s="41"/>
      <c r="E30" s="41"/>
      <c r="F30" s="41"/>
      <c r="G30" s="41"/>
      <c r="H30" s="41"/>
      <c r="I30" s="41"/>
      <c r="J30" s="41"/>
      <c r="K30" s="41"/>
      <c r="L30" s="72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4"/>
      <c r="C31" s="41"/>
      <c r="D31" s="181"/>
      <c r="E31" s="181"/>
      <c r="F31" s="181"/>
      <c r="G31" s="181"/>
      <c r="H31" s="181"/>
      <c r="I31" s="181"/>
      <c r="J31" s="181"/>
      <c r="K31" s="181"/>
      <c r="L31" s="72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4"/>
      <c r="C32" s="41"/>
      <c r="D32" s="150" t="s">
        <v>142</v>
      </c>
      <c r="E32" s="41"/>
      <c r="F32" s="41"/>
      <c r="G32" s="41"/>
      <c r="H32" s="41"/>
      <c r="I32" s="41"/>
      <c r="J32" s="182">
        <f>J98</f>
        <v>0</v>
      </c>
      <c r="K32" s="41"/>
      <c r="L32" s="72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4"/>
      <c r="C33" s="41"/>
      <c r="D33" s="183" t="s">
        <v>129</v>
      </c>
      <c r="E33" s="41"/>
      <c r="F33" s="41"/>
      <c r="G33" s="41"/>
      <c r="H33" s="41"/>
      <c r="I33" s="41"/>
      <c r="J33" s="182">
        <f>J109</f>
        <v>0</v>
      </c>
      <c r="K33" s="41"/>
      <c r="L33" s="72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4"/>
      <c r="C34" s="41"/>
      <c r="D34" s="184" t="s">
        <v>40</v>
      </c>
      <c r="E34" s="41"/>
      <c r="F34" s="41"/>
      <c r="G34" s="41"/>
      <c r="H34" s="41"/>
      <c r="I34" s="41"/>
      <c r="J34" s="185">
        <f>ROUND(J32 + J33, 2)</f>
        <v>0</v>
      </c>
      <c r="K34" s="41"/>
      <c r="L34" s="72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4"/>
      <c r="C35" s="41"/>
      <c r="D35" s="181"/>
      <c r="E35" s="181"/>
      <c r="F35" s="181"/>
      <c r="G35" s="181"/>
      <c r="H35" s="181"/>
      <c r="I35" s="181"/>
      <c r="J35" s="181"/>
      <c r="K35" s="181"/>
      <c r="L35" s="72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4"/>
      <c r="C36" s="41"/>
      <c r="D36" s="41"/>
      <c r="E36" s="41"/>
      <c r="F36" s="186" t="s">
        <v>42</v>
      </c>
      <c r="G36" s="41"/>
      <c r="H36" s="41"/>
      <c r="I36" s="186" t="s">
        <v>41</v>
      </c>
      <c r="J36" s="186" t="s">
        <v>43</v>
      </c>
      <c r="K36" s="41"/>
      <c r="L36" s="72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4"/>
      <c r="C37" s="41"/>
      <c r="D37" s="174" t="s">
        <v>44</v>
      </c>
      <c r="E37" s="187" t="s">
        <v>45</v>
      </c>
      <c r="F37" s="188">
        <f>ROUND((ROUND((SUM(BE109:BE116) + SUM(BE138:BE277)),  2) + SUM(BE279:BE288)), 2)</f>
        <v>0</v>
      </c>
      <c r="G37" s="189"/>
      <c r="H37" s="189"/>
      <c r="I37" s="190">
        <v>0.20000000000000001</v>
      </c>
      <c r="J37" s="188">
        <f>ROUND((ROUND(((SUM(BE109:BE116) + SUM(BE138:BE277))*I37),  2) + (SUM(BE279:BE288)*I37)), 2)</f>
        <v>0</v>
      </c>
      <c r="K37" s="41"/>
      <c r="L37" s="72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4"/>
      <c r="C38" s="41"/>
      <c r="D38" s="41"/>
      <c r="E38" s="187" t="s">
        <v>46</v>
      </c>
      <c r="F38" s="188">
        <f>ROUND((ROUND((SUM(BF109:BF116) + SUM(BF138:BF277)),  2) + SUM(BF279:BF288)), 2)</f>
        <v>0</v>
      </c>
      <c r="G38" s="189"/>
      <c r="H38" s="189"/>
      <c r="I38" s="190">
        <v>0.20000000000000001</v>
      </c>
      <c r="J38" s="188">
        <f>ROUND((ROUND(((SUM(BF109:BF116) + SUM(BF138:BF277))*I38),  2) + (SUM(BF279:BF288)*I38)), 2)</f>
        <v>0</v>
      </c>
      <c r="K38" s="41"/>
      <c r="L38" s="72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4"/>
      <c r="C39" s="41"/>
      <c r="D39" s="41"/>
      <c r="E39" s="172" t="s">
        <v>47</v>
      </c>
      <c r="F39" s="191">
        <f>ROUND((ROUND((SUM(BG109:BG116) + SUM(BG138:BG277)),  2) + SUM(BG279:BG288)), 2)</f>
        <v>0</v>
      </c>
      <c r="G39" s="41"/>
      <c r="H39" s="41"/>
      <c r="I39" s="192">
        <v>0.20000000000000001</v>
      </c>
      <c r="J39" s="191">
        <f>0</f>
        <v>0</v>
      </c>
      <c r="K39" s="41"/>
      <c r="L39" s="72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4"/>
      <c r="C40" s="41"/>
      <c r="D40" s="41"/>
      <c r="E40" s="172" t="s">
        <v>48</v>
      </c>
      <c r="F40" s="191">
        <f>ROUND((ROUND((SUM(BH109:BH116) + SUM(BH138:BH277)),  2) + SUM(BH279:BH288)), 2)</f>
        <v>0</v>
      </c>
      <c r="G40" s="41"/>
      <c r="H40" s="41"/>
      <c r="I40" s="192">
        <v>0.20000000000000001</v>
      </c>
      <c r="J40" s="191">
        <f>0</f>
        <v>0</v>
      </c>
      <c r="K40" s="41"/>
      <c r="L40" s="72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4"/>
      <c r="C41" s="41"/>
      <c r="D41" s="41"/>
      <c r="E41" s="187" t="s">
        <v>49</v>
      </c>
      <c r="F41" s="188">
        <f>ROUND((ROUND((SUM(BI109:BI116) + SUM(BI138:BI277)),  2) + SUM(BI279:BI288)), 2)</f>
        <v>0</v>
      </c>
      <c r="G41" s="189"/>
      <c r="H41" s="189"/>
      <c r="I41" s="190">
        <v>0</v>
      </c>
      <c r="J41" s="188">
        <f>0</f>
        <v>0</v>
      </c>
      <c r="K41" s="41"/>
      <c r="L41" s="72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4"/>
      <c r="C42" s="41"/>
      <c r="D42" s="41"/>
      <c r="E42" s="41"/>
      <c r="F42" s="41"/>
      <c r="G42" s="41"/>
      <c r="H42" s="41"/>
      <c r="I42" s="41"/>
      <c r="J42" s="41"/>
      <c r="K42" s="41"/>
      <c r="L42" s="72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4"/>
      <c r="C43" s="193"/>
      <c r="D43" s="194" t="s">
        <v>50</v>
      </c>
      <c r="E43" s="195"/>
      <c r="F43" s="195"/>
      <c r="G43" s="196" t="s">
        <v>51</v>
      </c>
      <c r="H43" s="197" t="s">
        <v>52</v>
      </c>
      <c r="I43" s="195"/>
      <c r="J43" s="198">
        <f>SUM(J34:J41)</f>
        <v>0</v>
      </c>
      <c r="K43" s="199"/>
      <c r="L43" s="72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44"/>
      <c r="C44" s="41"/>
      <c r="D44" s="41"/>
      <c r="E44" s="41"/>
      <c r="F44" s="41"/>
      <c r="G44" s="41"/>
      <c r="H44" s="41"/>
      <c r="I44" s="41"/>
      <c r="J44" s="41"/>
      <c r="K44" s="41"/>
      <c r="L44" s="72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2"/>
      <c r="D50" s="200" t="s">
        <v>53</v>
      </c>
      <c r="E50" s="201"/>
      <c r="F50" s="201"/>
      <c r="G50" s="200" t="s">
        <v>54</v>
      </c>
      <c r="H50" s="201"/>
      <c r="I50" s="201"/>
      <c r="J50" s="201"/>
      <c r="K50" s="201"/>
      <c r="L50" s="72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1"/>
      <c r="B61" s="44"/>
      <c r="C61" s="41"/>
      <c r="D61" s="202" t="s">
        <v>55</v>
      </c>
      <c r="E61" s="203"/>
      <c r="F61" s="204" t="s">
        <v>56</v>
      </c>
      <c r="G61" s="202" t="s">
        <v>55</v>
      </c>
      <c r="H61" s="203"/>
      <c r="I61" s="203"/>
      <c r="J61" s="205" t="s">
        <v>56</v>
      </c>
      <c r="K61" s="203"/>
      <c r="L61" s="72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1"/>
      <c r="B65" s="44"/>
      <c r="C65" s="41"/>
      <c r="D65" s="200" t="s">
        <v>57</v>
      </c>
      <c r="E65" s="206"/>
      <c r="F65" s="206"/>
      <c r="G65" s="200" t="s">
        <v>58</v>
      </c>
      <c r="H65" s="206"/>
      <c r="I65" s="206"/>
      <c r="J65" s="206"/>
      <c r="K65" s="206"/>
      <c r="L65" s="72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1"/>
      <c r="B76" s="44"/>
      <c r="C76" s="41"/>
      <c r="D76" s="202" t="s">
        <v>55</v>
      </c>
      <c r="E76" s="203"/>
      <c r="F76" s="204" t="s">
        <v>56</v>
      </c>
      <c r="G76" s="202" t="s">
        <v>55</v>
      </c>
      <c r="H76" s="203"/>
      <c r="I76" s="203"/>
      <c r="J76" s="205" t="s">
        <v>56</v>
      </c>
      <c r="K76" s="203"/>
      <c r="L76" s="72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4.4" customHeight="1">
      <c r="A77" s="41"/>
      <c r="B77" s="207"/>
      <c r="C77" s="208"/>
      <c r="D77" s="208"/>
      <c r="E77" s="208"/>
      <c r="F77" s="208"/>
      <c r="G77" s="208"/>
      <c r="H77" s="208"/>
      <c r="I77" s="208"/>
      <c r="J77" s="208"/>
      <c r="K77" s="208"/>
      <c r="L77" s="72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s="2" customFormat="1" ht="6.96" customHeight="1">
      <c r="A81" s="41"/>
      <c r="B81" s="209"/>
      <c r="C81" s="210"/>
      <c r="D81" s="210"/>
      <c r="E81" s="210"/>
      <c r="F81" s="210"/>
      <c r="G81" s="210"/>
      <c r="H81" s="210"/>
      <c r="I81" s="210"/>
      <c r="J81" s="210"/>
      <c r="K81" s="210"/>
      <c r="L81" s="72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4.96" customHeight="1">
      <c r="A82" s="41"/>
      <c r="B82" s="42"/>
      <c r="C82" s="24" t="s">
        <v>143</v>
      </c>
      <c r="D82" s="43"/>
      <c r="E82" s="43"/>
      <c r="F82" s="43"/>
      <c r="G82" s="43"/>
      <c r="H82" s="43"/>
      <c r="I82" s="43"/>
      <c r="J82" s="43"/>
      <c r="K82" s="43"/>
      <c r="L82" s="72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72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3" t="s">
        <v>15</v>
      </c>
      <c r="D84" s="43"/>
      <c r="E84" s="43"/>
      <c r="F84" s="43"/>
      <c r="G84" s="43"/>
      <c r="H84" s="43"/>
      <c r="I84" s="43"/>
      <c r="J84" s="43"/>
      <c r="K84" s="43"/>
      <c r="L84" s="72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211" t="str">
        <f>E7</f>
        <v>NÚRCH - modernizácia vybraných rehabilitačných priestorov</v>
      </c>
      <c r="F85" s="33"/>
      <c r="G85" s="33"/>
      <c r="H85" s="33"/>
      <c r="I85" s="43"/>
      <c r="J85" s="43"/>
      <c r="K85" s="43"/>
      <c r="L85" s="72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" customFormat="1" ht="12" customHeight="1">
      <c r="B86" s="22"/>
      <c r="C86" s="33" t="s">
        <v>136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41"/>
      <c r="B87" s="42"/>
      <c r="C87" s="43"/>
      <c r="D87" s="43"/>
      <c r="E87" s="211" t="s">
        <v>137</v>
      </c>
      <c r="F87" s="43"/>
      <c r="G87" s="43"/>
      <c r="H87" s="43"/>
      <c r="I87" s="43"/>
      <c r="J87" s="43"/>
      <c r="K87" s="43"/>
      <c r="L87" s="72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3" t="s">
        <v>138</v>
      </c>
      <c r="D88" s="43"/>
      <c r="E88" s="43"/>
      <c r="F88" s="43"/>
      <c r="G88" s="43"/>
      <c r="H88" s="43"/>
      <c r="I88" s="43"/>
      <c r="J88" s="43"/>
      <c r="K88" s="43"/>
      <c r="L88" s="72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6.5" customHeight="1">
      <c r="A89" s="41"/>
      <c r="B89" s="42"/>
      <c r="C89" s="43"/>
      <c r="D89" s="43"/>
      <c r="E89" s="85" t="str">
        <f>E11</f>
        <v>02-e - Elektroinštalácie</v>
      </c>
      <c r="F89" s="43"/>
      <c r="G89" s="43"/>
      <c r="H89" s="43"/>
      <c r="I89" s="43"/>
      <c r="J89" s="43"/>
      <c r="K89" s="43"/>
      <c r="L89" s="72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72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2" customHeight="1">
      <c r="A91" s="41"/>
      <c r="B91" s="42"/>
      <c r="C91" s="33" t="s">
        <v>19</v>
      </c>
      <c r="D91" s="43"/>
      <c r="E91" s="43"/>
      <c r="F91" s="28" t="str">
        <f>F14</f>
        <v>Piešťany, Nábrežie Ivana Krasku, p.č: 5825/2</v>
      </c>
      <c r="G91" s="43"/>
      <c r="H91" s="43"/>
      <c r="I91" s="33" t="s">
        <v>21</v>
      </c>
      <c r="J91" s="88" t="str">
        <f>IF(J14="","",J14)</f>
        <v>21. 12. 2022</v>
      </c>
      <c r="K91" s="43"/>
      <c r="L91" s="72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72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5.15" customHeight="1">
      <c r="A93" s="41"/>
      <c r="B93" s="42"/>
      <c r="C93" s="33" t="s">
        <v>23</v>
      </c>
      <c r="D93" s="43"/>
      <c r="E93" s="43"/>
      <c r="F93" s="28" t="str">
        <f>E17</f>
        <v>NURCH Piešťany, Nábr. I. Krasku 4, 921 12 Piešťany</v>
      </c>
      <c r="G93" s="43"/>
      <c r="H93" s="43"/>
      <c r="I93" s="33" t="s">
        <v>29</v>
      </c>
      <c r="J93" s="37" t="str">
        <f>E23</f>
        <v>Portik spol. s r.o.</v>
      </c>
      <c r="K93" s="43"/>
      <c r="L93" s="72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5.15" customHeight="1">
      <c r="A94" s="41"/>
      <c r="B94" s="42"/>
      <c r="C94" s="33" t="s">
        <v>27</v>
      </c>
      <c r="D94" s="43"/>
      <c r="E94" s="43"/>
      <c r="F94" s="28" t="str">
        <f>IF(E20="","",E20)</f>
        <v>Vyplň údaj</v>
      </c>
      <c r="G94" s="43"/>
      <c r="H94" s="43"/>
      <c r="I94" s="33" t="s">
        <v>34</v>
      </c>
      <c r="J94" s="37" t="str">
        <f>E26</f>
        <v>Ing. Michal Hronec</v>
      </c>
      <c r="K94" s="43"/>
      <c r="L94" s="72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0.32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72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29.28" customHeight="1">
      <c r="A96" s="41"/>
      <c r="B96" s="42"/>
      <c r="C96" s="213" t="s">
        <v>144</v>
      </c>
      <c r="D96" s="166"/>
      <c r="E96" s="166"/>
      <c r="F96" s="166"/>
      <c r="G96" s="166"/>
      <c r="H96" s="166"/>
      <c r="I96" s="166"/>
      <c r="J96" s="214" t="s">
        <v>145</v>
      </c>
      <c r="K96" s="166"/>
      <c r="L96" s="72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0.32" customHeight="1">
      <c r="A97" s="41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72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22.8" customHeight="1">
      <c r="A98" s="41"/>
      <c r="B98" s="42"/>
      <c r="C98" s="215" t="s">
        <v>146</v>
      </c>
      <c r="D98" s="43"/>
      <c r="E98" s="43"/>
      <c r="F98" s="43"/>
      <c r="G98" s="43"/>
      <c r="H98" s="43"/>
      <c r="I98" s="43"/>
      <c r="J98" s="119">
        <f>J138</f>
        <v>0</v>
      </c>
      <c r="K98" s="43"/>
      <c r="L98" s="72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U98" s="18" t="s">
        <v>147</v>
      </c>
    </row>
    <row r="99" s="9" customFormat="1" ht="24.96" customHeight="1">
      <c r="A99" s="9"/>
      <c r="B99" s="216"/>
      <c r="C99" s="217"/>
      <c r="D99" s="218" t="s">
        <v>148</v>
      </c>
      <c r="E99" s="219"/>
      <c r="F99" s="219"/>
      <c r="G99" s="219"/>
      <c r="H99" s="219"/>
      <c r="I99" s="219"/>
      <c r="J99" s="220">
        <f>J139</f>
        <v>0</v>
      </c>
      <c r="K99" s="217"/>
      <c r="L99" s="22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22"/>
      <c r="C100" s="141"/>
      <c r="D100" s="223" t="s">
        <v>149</v>
      </c>
      <c r="E100" s="224"/>
      <c r="F100" s="224"/>
      <c r="G100" s="224"/>
      <c r="H100" s="224"/>
      <c r="I100" s="224"/>
      <c r="J100" s="225">
        <f>J140</f>
        <v>0</v>
      </c>
      <c r="K100" s="141"/>
      <c r="L100" s="22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216"/>
      <c r="C101" s="217"/>
      <c r="D101" s="218" t="s">
        <v>1083</v>
      </c>
      <c r="E101" s="219"/>
      <c r="F101" s="219"/>
      <c r="G101" s="219"/>
      <c r="H101" s="219"/>
      <c r="I101" s="219"/>
      <c r="J101" s="220">
        <f>J147</f>
        <v>0</v>
      </c>
      <c r="K101" s="217"/>
      <c r="L101" s="22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22"/>
      <c r="C102" s="141"/>
      <c r="D102" s="223" t="s">
        <v>1084</v>
      </c>
      <c r="E102" s="224"/>
      <c r="F102" s="224"/>
      <c r="G102" s="224"/>
      <c r="H102" s="224"/>
      <c r="I102" s="224"/>
      <c r="J102" s="225">
        <f>J148</f>
        <v>0</v>
      </c>
      <c r="K102" s="141"/>
      <c r="L102" s="22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22"/>
      <c r="C103" s="141"/>
      <c r="D103" s="223" t="s">
        <v>1085</v>
      </c>
      <c r="E103" s="224"/>
      <c r="F103" s="224"/>
      <c r="G103" s="224"/>
      <c r="H103" s="224"/>
      <c r="I103" s="224"/>
      <c r="J103" s="225">
        <f>J268</f>
        <v>0</v>
      </c>
      <c r="K103" s="141"/>
      <c r="L103" s="22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22"/>
      <c r="C104" s="141"/>
      <c r="D104" s="223" t="s">
        <v>1086</v>
      </c>
      <c r="E104" s="224"/>
      <c r="F104" s="224"/>
      <c r="G104" s="224"/>
      <c r="H104" s="224"/>
      <c r="I104" s="224"/>
      <c r="J104" s="225">
        <f>J271</f>
        <v>0</v>
      </c>
      <c r="K104" s="141"/>
      <c r="L104" s="22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216"/>
      <c r="C105" s="217"/>
      <c r="D105" s="218" t="s">
        <v>158</v>
      </c>
      <c r="E105" s="219"/>
      <c r="F105" s="219"/>
      <c r="G105" s="219"/>
      <c r="H105" s="219"/>
      <c r="I105" s="219"/>
      <c r="J105" s="220">
        <f>J274</f>
        <v>0</v>
      </c>
      <c r="K105" s="217"/>
      <c r="L105" s="22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1.84" customHeight="1">
      <c r="A106" s="9"/>
      <c r="B106" s="216"/>
      <c r="C106" s="217"/>
      <c r="D106" s="227" t="s">
        <v>159</v>
      </c>
      <c r="E106" s="217"/>
      <c r="F106" s="217"/>
      <c r="G106" s="217"/>
      <c r="H106" s="217"/>
      <c r="I106" s="217"/>
      <c r="J106" s="228">
        <f>J278</f>
        <v>0</v>
      </c>
      <c r="K106" s="217"/>
      <c r="L106" s="22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41"/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72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</row>
    <row r="108" s="2" customFormat="1" ht="6.96" customHeight="1">
      <c r="A108" s="41"/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72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</row>
    <row r="109" s="2" customFormat="1" ht="29.28" customHeight="1">
      <c r="A109" s="41"/>
      <c r="B109" s="42"/>
      <c r="C109" s="215" t="s">
        <v>160</v>
      </c>
      <c r="D109" s="43"/>
      <c r="E109" s="43"/>
      <c r="F109" s="43"/>
      <c r="G109" s="43"/>
      <c r="H109" s="43"/>
      <c r="I109" s="43"/>
      <c r="J109" s="229">
        <f>ROUND(J110 + J111 + J112 + J113 + J114 + J115,2)</f>
        <v>0</v>
      </c>
      <c r="K109" s="43"/>
      <c r="L109" s="72"/>
      <c r="N109" s="230" t="s">
        <v>44</v>
      </c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</row>
    <row r="110" s="2" customFormat="1" ht="18" customHeight="1">
      <c r="A110" s="41"/>
      <c r="B110" s="42"/>
      <c r="C110" s="43"/>
      <c r="D110" s="162" t="s">
        <v>161</v>
      </c>
      <c r="E110" s="157"/>
      <c r="F110" s="157"/>
      <c r="G110" s="43"/>
      <c r="H110" s="43"/>
      <c r="I110" s="43"/>
      <c r="J110" s="158">
        <v>0</v>
      </c>
      <c r="K110" s="43"/>
      <c r="L110" s="231"/>
      <c r="M110" s="232"/>
      <c r="N110" s="233" t="s">
        <v>46</v>
      </c>
      <c r="O110" s="232"/>
      <c r="P110" s="232"/>
      <c r="Q110" s="232"/>
      <c r="R110" s="232"/>
      <c r="S110" s="234"/>
      <c r="T110" s="234"/>
      <c r="U110" s="234"/>
      <c r="V110" s="234"/>
      <c r="W110" s="234"/>
      <c r="X110" s="234"/>
      <c r="Y110" s="234"/>
      <c r="Z110" s="234"/>
      <c r="AA110" s="234"/>
      <c r="AB110" s="234"/>
      <c r="AC110" s="234"/>
      <c r="AD110" s="234"/>
      <c r="AE110" s="234"/>
      <c r="AF110" s="232"/>
      <c r="AG110" s="232"/>
      <c r="AH110" s="232"/>
      <c r="AI110" s="232"/>
      <c r="AJ110" s="232"/>
      <c r="AK110" s="232"/>
      <c r="AL110" s="232"/>
      <c r="AM110" s="232"/>
      <c r="AN110" s="232"/>
      <c r="AO110" s="232"/>
      <c r="AP110" s="232"/>
      <c r="AQ110" s="232"/>
      <c r="AR110" s="232"/>
      <c r="AS110" s="232"/>
      <c r="AT110" s="232"/>
      <c r="AU110" s="232"/>
      <c r="AV110" s="232"/>
      <c r="AW110" s="232"/>
      <c r="AX110" s="232"/>
      <c r="AY110" s="235" t="s">
        <v>162</v>
      </c>
      <c r="AZ110" s="232"/>
      <c r="BA110" s="232"/>
      <c r="BB110" s="232"/>
      <c r="BC110" s="232"/>
      <c r="BD110" s="232"/>
      <c r="BE110" s="236">
        <f>IF(N110="základná",J110,0)</f>
        <v>0</v>
      </c>
      <c r="BF110" s="236">
        <f>IF(N110="znížená",J110,0)</f>
        <v>0</v>
      </c>
      <c r="BG110" s="236">
        <f>IF(N110="zákl. prenesená",J110,0)</f>
        <v>0</v>
      </c>
      <c r="BH110" s="236">
        <f>IF(N110="zníž. prenesená",J110,0)</f>
        <v>0</v>
      </c>
      <c r="BI110" s="236">
        <f>IF(N110="nulová",J110,0)</f>
        <v>0</v>
      </c>
      <c r="BJ110" s="235" t="s">
        <v>92</v>
      </c>
      <c r="BK110" s="232"/>
      <c r="BL110" s="232"/>
      <c r="BM110" s="232"/>
    </row>
    <row r="111" s="2" customFormat="1" ht="18" customHeight="1">
      <c r="A111" s="41"/>
      <c r="B111" s="42"/>
      <c r="C111" s="43"/>
      <c r="D111" s="162" t="s">
        <v>1087</v>
      </c>
      <c r="E111" s="157"/>
      <c r="F111" s="157"/>
      <c r="G111" s="43"/>
      <c r="H111" s="43"/>
      <c r="I111" s="43"/>
      <c r="J111" s="158">
        <v>0</v>
      </c>
      <c r="K111" s="43"/>
      <c r="L111" s="231"/>
      <c r="M111" s="232"/>
      <c r="N111" s="233" t="s">
        <v>46</v>
      </c>
      <c r="O111" s="232"/>
      <c r="P111" s="232"/>
      <c r="Q111" s="232"/>
      <c r="R111" s="232"/>
      <c r="S111" s="234"/>
      <c r="T111" s="234"/>
      <c r="U111" s="234"/>
      <c r="V111" s="234"/>
      <c r="W111" s="234"/>
      <c r="X111" s="234"/>
      <c r="Y111" s="234"/>
      <c r="Z111" s="234"/>
      <c r="AA111" s="234"/>
      <c r="AB111" s="234"/>
      <c r="AC111" s="234"/>
      <c r="AD111" s="234"/>
      <c r="AE111" s="234"/>
      <c r="AF111" s="232"/>
      <c r="AG111" s="232"/>
      <c r="AH111" s="232"/>
      <c r="AI111" s="232"/>
      <c r="AJ111" s="232"/>
      <c r="AK111" s="232"/>
      <c r="AL111" s="232"/>
      <c r="AM111" s="232"/>
      <c r="AN111" s="232"/>
      <c r="AO111" s="232"/>
      <c r="AP111" s="232"/>
      <c r="AQ111" s="232"/>
      <c r="AR111" s="232"/>
      <c r="AS111" s="232"/>
      <c r="AT111" s="232"/>
      <c r="AU111" s="232"/>
      <c r="AV111" s="232"/>
      <c r="AW111" s="232"/>
      <c r="AX111" s="232"/>
      <c r="AY111" s="235" t="s">
        <v>162</v>
      </c>
      <c r="AZ111" s="232"/>
      <c r="BA111" s="232"/>
      <c r="BB111" s="232"/>
      <c r="BC111" s="232"/>
      <c r="BD111" s="232"/>
      <c r="BE111" s="236">
        <f>IF(N111="základná",J111,0)</f>
        <v>0</v>
      </c>
      <c r="BF111" s="236">
        <f>IF(N111="znížená",J111,0)</f>
        <v>0</v>
      </c>
      <c r="BG111" s="236">
        <f>IF(N111="zákl. prenesená",J111,0)</f>
        <v>0</v>
      </c>
      <c r="BH111" s="236">
        <f>IF(N111="zníž. prenesená",J111,0)</f>
        <v>0</v>
      </c>
      <c r="BI111" s="236">
        <f>IF(N111="nulová",J111,0)</f>
        <v>0</v>
      </c>
      <c r="BJ111" s="235" t="s">
        <v>92</v>
      </c>
      <c r="BK111" s="232"/>
      <c r="BL111" s="232"/>
      <c r="BM111" s="232"/>
    </row>
    <row r="112" s="2" customFormat="1" ht="18" customHeight="1">
      <c r="A112" s="41"/>
      <c r="B112" s="42"/>
      <c r="C112" s="43"/>
      <c r="D112" s="162" t="s">
        <v>164</v>
      </c>
      <c r="E112" s="157"/>
      <c r="F112" s="157"/>
      <c r="G112" s="43"/>
      <c r="H112" s="43"/>
      <c r="I112" s="43"/>
      <c r="J112" s="158">
        <v>0</v>
      </c>
      <c r="K112" s="43"/>
      <c r="L112" s="231"/>
      <c r="M112" s="232"/>
      <c r="N112" s="233" t="s">
        <v>46</v>
      </c>
      <c r="O112" s="232"/>
      <c r="P112" s="232"/>
      <c r="Q112" s="232"/>
      <c r="R112" s="232"/>
      <c r="S112" s="234"/>
      <c r="T112" s="234"/>
      <c r="U112" s="234"/>
      <c r="V112" s="234"/>
      <c r="W112" s="234"/>
      <c r="X112" s="234"/>
      <c r="Y112" s="234"/>
      <c r="Z112" s="234"/>
      <c r="AA112" s="234"/>
      <c r="AB112" s="234"/>
      <c r="AC112" s="234"/>
      <c r="AD112" s="234"/>
      <c r="AE112" s="234"/>
      <c r="AF112" s="232"/>
      <c r="AG112" s="232"/>
      <c r="AH112" s="232"/>
      <c r="AI112" s="232"/>
      <c r="AJ112" s="232"/>
      <c r="AK112" s="232"/>
      <c r="AL112" s="232"/>
      <c r="AM112" s="232"/>
      <c r="AN112" s="232"/>
      <c r="AO112" s="232"/>
      <c r="AP112" s="232"/>
      <c r="AQ112" s="232"/>
      <c r="AR112" s="232"/>
      <c r="AS112" s="232"/>
      <c r="AT112" s="232"/>
      <c r="AU112" s="232"/>
      <c r="AV112" s="232"/>
      <c r="AW112" s="232"/>
      <c r="AX112" s="232"/>
      <c r="AY112" s="235" t="s">
        <v>162</v>
      </c>
      <c r="AZ112" s="232"/>
      <c r="BA112" s="232"/>
      <c r="BB112" s="232"/>
      <c r="BC112" s="232"/>
      <c r="BD112" s="232"/>
      <c r="BE112" s="236">
        <f>IF(N112="základná",J112,0)</f>
        <v>0</v>
      </c>
      <c r="BF112" s="236">
        <f>IF(N112="znížená",J112,0)</f>
        <v>0</v>
      </c>
      <c r="BG112" s="236">
        <f>IF(N112="zákl. prenesená",J112,0)</f>
        <v>0</v>
      </c>
      <c r="BH112" s="236">
        <f>IF(N112="zníž. prenesená",J112,0)</f>
        <v>0</v>
      </c>
      <c r="BI112" s="236">
        <f>IF(N112="nulová",J112,0)</f>
        <v>0</v>
      </c>
      <c r="BJ112" s="235" t="s">
        <v>92</v>
      </c>
      <c r="BK112" s="232"/>
      <c r="BL112" s="232"/>
      <c r="BM112" s="232"/>
    </row>
    <row r="113" s="2" customFormat="1" ht="18" customHeight="1">
      <c r="A113" s="41"/>
      <c r="B113" s="42"/>
      <c r="C113" s="43"/>
      <c r="D113" s="162" t="s">
        <v>165</v>
      </c>
      <c r="E113" s="157"/>
      <c r="F113" s="157"/>
      <c r="G113" s="43"/>
      <c r="H113" s="43"/>
      <c r="I113" s="43"/>
      <c r="J113" s="158">
        <v>0</v>
      </c>
      <c r="K113" s="43"/>
      <c r="L113" s="231"/>
      <c r="M113" s="232"/>
      <c r="N113" s="233" t="s">
        <v>46</v>
      </c>
      <c r="O113" s="232"/>
      <c r="P113" s="232"/>
      <c r="Q113" s="232"/>
      <c r="R113" s="232"/>
      <c r="S113" s="234"/>
      <c r="T113" s="234"/>
      <c r="U113" s="234"/>
      <c r="V113" s="234"/>
      <c r="W113" s="234"/>
      <c r="X113" s="234"/>
      <c r="Y113" s="234"/>
      <c r="Z113" s="234"/>
      <c r="AA113" s="234"/>
      <c r="AB113" s="234"/>
      <c r="AC113" s="234"/>
      <c r="AD113" s="234"/>
      <c r="AE113" s="234"/>
      <c r="AF113" s="232"/>
      <c r="AG113" s="232"/>
      <c r="AH113" s="232"/>
      <c r="AI113" s="232"/>
      <c r="AJ113" s="232"/>
      <c r="AK113" s="232"/>
      <c r="AL113" s="232"/>
      <c r="AM113" s="232"/>
      <c r="AN113" s="232"/>
      <c r="AO113" s="232"/>
      <c r="AP113" s="232"/>
      <c r="AQ113" s="232"/>
      <c r="AR113" s="232"/>
      <c r="AS113" s="232"/>
      <c r="AT113" s="232"/>
      <c r="AU113" s="232"/>
      <c r="AV113" s="232"/>
      <c r="AW113" s="232"/>
      <c r="AX113" s="232"/>
      <c r="AY113" s="235" t="s">
        <v>162</v>
      </c>
      <c r="AZ113" s="232"/>
      <c r="BA113" s="232"/>
      <c r="BB113" s="232"/>
      <c r="BC113" s="232"/>
      <c r="BD113" s="232"/>
      <c r="BE113" s="236">
        <f>IF(N113="základná",J113,0)</f>
        <v>0</v>
      </c>
      <c r="BF113" s="236">
        <f>IF(N113="znížená",J113,0)</f>
        <v>0</v>
      </c>
      <c r="BG113" s="236">
        <f>IF(N113="zákl. prenesená",J113,0)</f>
        <v>0</v>
      </c>
      <c r="BH113" s="236">
        <f>IF(N113="zníž. prenesená",J113,0)</f>
        <v>0</v>
      </c>
      <c r="BI113" s="236">
        <f>IF(N113="nulová",J113,0)</f>
        <v>0</v>
      </c>
      <c r="BJ113" s="235" t="s">
        <v>92</v>
      </c>
      <c r="BK113" s="232"/>
      <c r="BL113" s="232"/>
      <c r="BM113" s="232"/>
    </row>
    <row r="114" s="2" customFormat="1" ht="18" customHeight="1">
      <c r="A114" s="41"/>
      <c r="B114" s="42"/>
      <c r="C114" s="43"/>
      <c r="D114" s="162" t="s">
        <v>1088</v>
      </c>
      <c r="E114" s="157"/>
      <c r="F114" s="157"/>
      <c r="G114" s="43"/>
      <c r="H114" s="43"/>
      <c r="I114" s="43"/>
      <c r="J114" s="158">
        <v>0</v>
      </c>
      <c r="K114" s="43"/>
      <c r="L114" s="231"/>
      <c r="M114" s="232"/>
      <c r="N114" s="233" t="s">
        <v>46</v>
      </c>
      <c r="O114" s="232"/>
      <c r="P114" s="232"/>
      <c r="Q114" s="232"/>
      <c r="R114" s="232"/>
      <c r="S114" s="234"/>
      <c r="T114" s="234"/>
      <c r="U114" s="234"/>
      <c r="V114" s="234"/>
      <c r="W114" s="234"/>
      <c r="X114" s="234"/>
      <c r="Y114" s="234"/>
      <c r="Z114" s="234"/>
      <c r="AA114" s="234"/>
      <c r="AB114" s="234"/>
      <c r="AC114" s="234"/>
      <c r="AD114" s="234"/>
      <c r="AE114" s="234"/>
      <c r="AF114" s="232"/>
      <c r="AG114" s="232"/>
      <c r="AH114" s="232"/>
      <c r="AI114" s="232"/>
      <c r="AJ114" s="232"/>
      <c r="AK114" s="232"/>
      <c r="AL114" s="232"/>
      <c r="AM114" s="232"/>
      <c r="AN114" s="232"/>
      <c r="AO114" s="232"/>
      <c r="AP114" s="232"/>
      <c r="AQ114" s="232"/>
      <c r="AR114" s="232"/>
      <c r="AS114" s="232"/>
      <c r="AT114" s="232"/>
      <c r="AU114" s="232"/>
      <c r="AV114" s="232"/>
      <c r="AW114" s="232"/>
      <c r="AX114" s="232"/>
      <c r="AY114" s="235" t="s">
        <v>162</v>
      </c>
      <c r="AZ114" s="232"/>
      <c r="BA114" s="232"/>
      <c r="BB114" s="232"/>
      <c r="BC114" s="232"/>
      <c r="BD114" s="232"/>
      <c r="BE114" s="236">
        <f>IF(N114="základná",J114,0)</f>
        <v>0</v>
      </c>
      <c r="BF114" s="236">
        <f>IF(N114="znížená",J114,0)</f>
        <v>0</v>
      </c>
      <c r="BG114" s="236">
        <f>IF(N114="zákl. prenesená",J114,0)</f>
        <v>0</v>
      </c>
      <c r="BH114" s="236">
        <f>IF(N114="zníž. prenesená",J114,0)</f>
        <v>0</v>
      </c>
      <c r="BI114" s="236">
        <f>IF(N114="nulová",J114,0)</f>
        <v>0</v>
      </c>
      <c r="BJ114" s="235" t="s">
        <v>92</v>
      </c>
      <c r="BK114" s="232"/>
      <c r="BL114" s="232"/>
      <c r="BM114" s="232"/>
    </row>
    <row r="115" s="2" customFormat="1" ht="18" customHeight="1">
      <c r="A115" s="41"/>
      <c r="B115" s="42"/>
      <c r="C115" s="43"/>
      <c r="D115" s="157" t="s">
        <v>167</v>
      </c>
      <c r="E115" s="43"/>
      <c r="F115" s="43"/>
      <c r="G115" s="43"/>
      <c r="H115" s="43"/>
      <c r="I115" s="43"/>
      <c r="J115" s="158">
        <f>ROUND(J32*T115,2)</f>
        <v>0</v>
      </c>
      <c r="K115" s="43"/>
      <c r="L115" s="231"/>
      <c r="M115" s="232"/>
      <c r="N115" s="233" t="s">
        <v>46</v>
      </c>
      <c r="O115" s="232"/>
      <c r="P115" s="232"/>
      <c r="Q115" s="232"/>
      <c r="R115" s="232"/>
      <c r="S115" s="234"/>
      <c r="T115" s="234"/>
      <c r="U115" s="234"/>
      <c r="V115" s="234"/>
      <c r="W115" s="234"/>
      <c r="X115" s="234"/>
      <c r="Y115" s="234"/>
      <c r="Z115" s="234"/>
      <c r="AA115" s="234"/>
      <c r="AB115" s="234"/>
      <c r="AC115" s="234"/>
      <c r="AD115" s="234"/>
      <c r="AE115" s="234"/>
      <c r="AF115" s="232"/>
      <c r="AG115" s="232"/>
      <c r="AH115" s="232"/>
      <c r="AI115" s="232"/>
      <c r="AJ115" s="232"/>
      <c r="AK115" s="232"/>
      <c r="AL115" s="232"/>
      <c r="AM115" s="232"/>
      <c r="AN115" s="232"/>
      <c r="AO115" s="232"/>
      <c r="AP115" s="232"/>
      <c r="AQ115" s="232"/>
      <c r="AR115" s="232"/>
      <c r="AS115" s="232"/>
      <c r="AT115" s="232"/>
      <c r="AU115" s="232"/>
      <c r="AV115" s="232"/>
      <c r="AW115" s="232"/>
      <c r="AX115" s="232"/>
      <c r="AY115" s="235" t="s">
        <v>168</v>
      </c>
      <c r="AZ115" s="232"/>
      <c r="BA115" s="232"/>
      <c r="BB115" s="232"/>
      <c r="BC115" s="232"/>
      <c r="BD115" s="232"/>
      <c r="BE115" s="236">
        <f>IF(N115="základná",J115,0)</f>
        <v>0</v>
      </c>
      <c r="BF115" s="236">
        <f>IF(N115="znížená",J115,0)</f>
        <v>0</v>
      </c>
      <c r="BG115" s="236">
        <f>IF(N115="zákl. prenesená",J115,0)</f>
        <v>0</v>
      </c>
      <c r="BH115" s="236">
        <f>IF(N115="zníž. prenesená",J115,0)</f>
        <v>0</v>
      </c>
      <c r="BI115" s="236">
        <f>IF(N115="nulová",J115,0)</f>
        <v>0</v>
      </c>
      <c r="BJ115" s="235" t="s">
        <v>92</v>
      </c>
      <c r="BK115" s="232"/>
      <c r="BL115" s="232"/>
      <c r="BM115" s="232"/>
    </row>
    <row r="116" s="2" customFormat="1">
      <c r="A116" s="41"/>
      <c r="B116" s="42"/>
      <c r="C116" s="43"/>
      <c r="D116" s="43"/>
      <c r="E116" s="43"/>
      <c r="F116" s="43"/>
      <c r="G116" s="43"/>
      <c r="H116" s="43"/>
      <c r="I116" s="43"/>
      <c r="J116" s="43"/>
      <c r="K116" s="43"/>
      <c r="L116" s="72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</row>
    <row r="117" s="2" customFormat="1" ht="29.28" customHeight="1">
      <c r="A117" s="41"/>
      <c r="B117" s="42"/>
      <c r="C117" s="165" t="s">
        <v>134</v>
      </c>
      <c r="D117" s="166"/>
      <c r="E117" s="166"/>
      <c r="F117" s="166"/>
      <c r="G117" s="166"/>
      <c r="H117" s="166"/>
      <c r="I117" s="166"/>
      <c r="J117" s="167">
        <f>ROUND(J98+J109,2)</f>
        <v>0</v>
      </c>
      <c r="K117" s="166"/>
      <c r="L117" s="72"/>
      <c r="S117" s="41"/>
      <c r="T117" s="41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</row>
    <row r="118" s="2" customFormat="1" ht="6.96" customHeight="1">
      <c r="A118" s="41"/>
      <c r="B118" s="75"/>
      <c r="C118" s="76"/>
      <c r="D118" s="76"/>
      <c r="E118" s="76"/>
      <c r="F118" s="76"/>
      <c r="G118" s="76"/>
      <c r="H118" s="76"/>
      <c r="I118" s="76"/>
      <c r="J118" s="76"/>
      <c r="K118" s="76"/>
      <c r="L118" s="72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</row>
    <row r="122" s="2" customFormat="1" ht="6.96" customHeight="1">
      <c r="A122" s="41"/>
      <c r="B122" s="77"/>
      <c r="C122" s="78"/>
      <c r="D122" s="78"/>
      <c r="E122" s="78"/>
      <c r="F122" s="78"/>
      <c r="G122" s="78"/>
      <c r="H122" s="78"/>
      <c r="I122" s="78"/>
      <c r="J122" s="78"/>
      <c r="K122" s="78"/>
      <c r="L122" s="72"/>
      <c r="S122" s="41"/>
      <c r="T122" s="41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</row>
    <row r="123" s="2" customFormat="1" ht="24.96" customHeight="1">
      <c r="A123" s="41"/>
      <c r="B123" s="42"/>
      <c r="C123" s="24" t="s">
        <v>169</v>
      </c>
      <c r="D123" s="43"/>
      <c r="E123" s="43"/>
      <c r="F123" s="43"/>
      <c r="G123" s="43"/>
      <c r="H123" s="43"/>
      <c r="I123" s="43"/>
      <c r="J123" s="43"/>
      <c r="K123" s="43"/>
      <c r="L123" s="72"/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</row>
    <row r="124" s="2" customFormat="1" ht="6.96" customHeight="1">
      <c r="A124" s="41"/>
      <c r="B124" s="42"/>
      <c r="C124" s="43"/>
      <c r="D124" s="43"/>
      <c r="E124" s="43"/>
      <c r="F124" s="43"/>
      <c r="G124" s="43"/>
      <c r="H124" s="43"/>
      <c r="I124" s="43"/>
      <c r="J124" s="43"/>
      <c r="K124" s="43"/>
      <c r="L124" s="72"/>
      <c r="S124" s="41"/>
      <c r="T124" s="41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</row>
    <row r="125" s="2" customFormat="1" ht="12" customHeight="1">
      <c r="A125" s="41"/>
      <c r="B125" s="42"/>
      <c r="C125" s="33" t="s">
        <v>15</v>
      </c>
      <c r="D125" s="43"/>
      <c r="E125" s="43"/>
      <c r="F125" s="43"/>
      <c r="G125" s="43"/>
      <c r="H125" s="43"/>
      <c r="I125" s="43"/>
      <c r="J125" s="43"/>
      <c r="K125" s="43"/>
      <c r="L125" s="72"/>
      <c r="S125" s="41"/>
      <c r="T125" s="41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</row>
    <row r="126" s="2" customFormat="1" ht="16.5" customHeight="1">
      <c r="A126" s="41"/>
      <c r="B126" s="42"/>
      <c r="C126" s="43"/>
      <c r="D126" s="43"/>
      <c r="E126" s="211" t="str">
        <f>E7</f>
        <v>NÚRCH - modernizácia vybraných rehabilitačných priestorov</v>
      </c>
      <c r="F126" s="33"/>
      <c r="G126" s="33"/>
      <c r="H126" s="33"/>
      <c r="I126" s="43"/>
      <c r="J126" s="43"/>
      <c r="K126" s="43"/>
      <c r="L126" s="72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</row>
    <row r="127" s="1" customFormat="1" ht="12" customHeight="1">
      <c r="B127" s="22"/>
      <c r="C127" s="33" t="s">
        <v>136</v>
      </c>
      <c r="D127" s="23"/>
      <c r="E127" s="23"/>
      <c r="F127" s="23"/>
      <c r="G127" s="23"/>
      <c r="H127" s="23"/>
      <c r="I127" s="23"/>
      <c r="J127" s="23"/>
      <c r="K127" s="23"/>
      <c r="L127" s="21"/>
    </row>
    <row r="128" s="2" customFormat="1" ht="16.5" customHeight="1">
      <c r="A128" s="41"/>
      <c r="B128" s="42"/>
      <c r="C128" s="43"/>
      <c r="D128" s="43"/>
      <c r="E128" s="211" t="s">
        <v>137</v>
      </c>
      <c r="F128" s="43"/>
      <c r="G128" s="43"/>
      <c r="H128" s="43"/>
      <c r="I128" s="43"/>
      <c r="J128" s="43"/>
      <c r="K128" s="43"/>
      <c r="L128" s="72"/>
      <c r="S128" s="41"/>
      <c r="T128" s="41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</row>
    <row r="129" s="2" customFormat="1" ht="12" customHeight="1">
      <c r="A129" s="41"/>
      <c r="B129" s="42"/>
      <c r="C129" s="33" t="s">
        <v>138</v>
      </c>
      <c r="D129" s="43"/>
      <c r="E129" s="43"/>
      <c r="F129" s="43"/>
      <c r="G129" s="43"/>
      <c r="H129" s="43"/>
      <c r="I129" s="43"/>
      <c r="J129" s="43"/>
      <c r="K129" s="43"/>
      <c r="L129" s="72"/>
      <c r="S129" s="41"/>
      <c r="T129" s="41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</row>
    <row r="130" s="2" customFormat="1" ht="16.5" customHeight="1">
      <c r="A130" s="41"/>
      <c r="B130" s="42"/>
      <c r="C130" s="43"/>
      <c r="D130" s="43"/>
      <c r="E130" s="85" t="str">
        <f>E11</f>
        <v>02-e - Elektroinštalácie</v>
      </c>
      <c r="F130" s="43"/>
      <c r="G130" s="43"/>
      <c r="H130" s="43"/>
      <c r="I130" s="43"/>
      <c r="J130" s="43"/>
      <c r="K130" s="43"/>
      <c r="L130" s="72"/>
      <c r="S130" s="41"/>
      <c r="T130" s="41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</row>
    <row r="131" s="2" customFormat="1" ht="6.96" customHeight="1">
      <c r="A131" s="41"/>
      <c r="B131" s="42"/>
      <c r="C131" s="43"/>
      <c r="D131" s="43"/>
      <c r="E131" s="43"/>
      <c r="F131" s="43"/>
      <c r="G131" s="43"/>
      <c r="H131" s="43"/>
      <c r="I131" s="43"/>
      <c r="J131" s="43"/>
      <c r="K131" s="43"/>
      <c r="L131" s="72"/>
      <c r="S131" s="41"/>
      <c r="T131" s="41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</row>
    <row r="132" s="2" customFormat="1" ht="12" customHeight="1">
      <c r="A132" s="41"/>
      <c r="B132" s="42"/>
      <c r="C132" s="33" t="s">
        <v>19</v>
      </c>
      <c r="D132" s="43"/>
      <c r="E132" s="43"/>
      <c r="F132" s="28" t="str">
        <f>F14</f>
        <v>Piešťany, Nábrežie Ivana Krasku, p.č: 5825/2</v>
      </c>
      <c r="G132" s="43"/>
      <c r="H132" s="43"/>
      <c r="I132" s="33" t="s">
        <v>21</v>
      </c>
      <c r="J132" s="88" t="str">
        <f>IF(J14="","",J14)</f>
        <v>21. 12. 2022</v>
      </c>
      <c r="K132" s="43"/>
      <c r="L132" s="72"/>
      <c r="S132" s="41"/>
      <c r="T132" s="41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</row>
    <row r="133" s="2" customFormat="1" ht="6.96" customHeight="1">
      <c r="A133" s="41"/>
      <c r="B133" s="42"/>
      <c r="C133" s="43"/>
      <c r="D133" s="43"/>
      <c r="E133" s="43"/>
      <c r="F133" s="43"/>
      <c r="G133" s="43"/>
      <c r="H133" s="43"/>
      <c r="I133" s="43"/>
      <c r="J133" s="43"/>
      <c r="K133" s="43"/>
      <c r="L133" s="72"/>
      <c r="S133" s="41"/>
      <c r="T133" s="41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</row>
    <row r="134" s="2" customFormat="1" ht="15.15" customHeight="1">
      <c r="A134" s="41"/>
      <c r="B134" s="42"/>
      <c r="C134" s="33" t="s">
        <v>23</v>
      </c>
      <c r="D134" s="43"/>
      <c r="E134" s="43"/>
      <c r="F134" s="28" t="str">
        <f>E17</f>
        <v>NURCH Piešťany, Nábr. I. Krasku 4, 921 12 Piešťany</v>
      </c>
      <c r="G134" s="43"/>
      <c r="H134" s="43"/>
      <c r="I134" s="33" t="s">
        <v>29</v>
      </c>
      <c r="J134" s="37" t="str">
        <f>E23</f>
        <v>Portik spol. s r.o.</v>
      </c>
      <c r="K134" s="43"/>
      <c r="L134" s="72"/>
      <c r="S134" s="41"/>
      <c r="T134" s="41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</row>
    <row r="135" s="2" customFormat="1" ht="15.15" customHeight="1">
      <c r="A135" s="41"/>
      <c r="B135" s="42"/>
      <c r="C135" s="33" t="s">
        <v>27</v>
      </c>
      <c r="D135" s="43"/>
      <c r="E135" s="43"/>
      <c r="F135" s="28" t="str">
        <f>IF(E20="","",E20)</f>
        <v>Vyplň údaj</v>
      </c>
      <c r="G135" s="43"/>
      <c r="H135" s="43"/>
      <c r="I135" s="33" t="s">
        <v>34</v>
      </c>
      <c r="J135" s="37" t="str">
        <f>E26</f>
        <v>Ing. Michal Hronec</v>
      </c>
      <c r="K135" s="43"/>
      <c r="L135" s="72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</row>
    <row r="136" s="2" customFormat="1" ht="10.32" customHeight="1">
      <c r="A136" s="41"/>
      <c r="B136" s="42"/>
      <c r="C136" s="43"/>
      <c r="D136" s="43"/>
      <c r="E136" s="43"/>
      <c r="F136" s="43"/>
      <c r="G136" s="43"/>
      <c r="H136" s="43"/>
      <c r="I136" s="43"/>
      <c r="J136" s="43"/>
      <c r="K136" s="43"/>
      <c r="L136" s="72"/>
      <c r="S136" s="41"/>
      <c r="T136" s="41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</row>
    <row r="137" s="11" customFormat="1" ht="29.28" customHeight="1">
      <c r="A137" s="237"/>
      <c r="B137" s="238"/>
      <c r="C137" s="239" t="s">
        <v>170</v>
      </c>
      <c r="D137" s="240" t="s">
        <v>65</v>
      </c>
      <c r="E137" s="240" t="s">
        <v>61</v>
      </c>
      <c r="F137" s="240" t="s">
        <v>62</v>
      </c>
      <c r="G137" s="240" t="s">
        <v>171</v>
      </c>
      <c r="H137" s="240" t="s">
        <v>172</v>
      </c>
      <c r="I137" s="240" t="s">
        <v>173</v>
      </c>
      <c r="J137" s="241" t="s">
        <v>145</v>
      </c>
      <c r="K137" s="242" t="s">
        <v>174</v>
      </c>
      <c r="L137" s="243"/>
      <c r="M137" s="109" t="s">
        <v>1</v>
      </c>
      <c r="N137" s="110" t="s">
        <v>44</v>
      </c>
      <c r="O137" s="110" t="s">
        <v>175</v>
      </c>
      <c r="P137" s="110" t="s">
        <v>176</v>
      </c>
      <c r="Q137" s="110" t="s">
        <v>177</v>
      </c>
      <c r="R137" s="110" t="s">
        <v>178</v>
      </c>
      <c r="S137" s="110" t="s">
        <v>179</v>
      </c>
      <c r="T137" s="111" t="s">
        <v>180</v>
      </c>
      <c r="U137" s="237"/>
      <c r="V137" s="237"/>
      <c r="W137" s="237"/>
      <c r="X137" s="237"/>
      <c r="Y137" s="237"/>
      <c r="Z137" s="237"/>
      <c r="AA137" s="237"/>
      <c r="AB137" s="237"/>
      <c r="AC137" s="237"/>
      <c r="AD137" s="237"/>
      <c r="AE137" s="237"/>
    </row>
    <row r="138" s="2" customFormat="1" ht="22.8" customHeight="1">
      <c r="A138" s="41"/>
      <c r="B138" s="42"/>
      <c r="C138" s="116" t="s">
        <v>142</v>
      </c>
      <c r="D138" s="43"/>
      <c r="E138" s="43"/>
      <c r="F138" s="43"/>
      <c r="G138" s="43"/>
      <c r="H138" s="43"/>
      <c r="I138" s="43"/>
      <c r="J138" s="244">
        <f>BK138</f>
        <v>0</v>
      </c>
      <c r="K138" s="43"/>
      <c r="L138" s="44"/>
      <c r="M138" s="112"/>
      <c r="N138" s="245"/>
      <c r="O138" s="113"/>
      <c r="P138" s="246">
        <f>P139+P147+P274+P278</f>
        <v>0</v>
      </c>
      <c r="Q138" s="113"/>
      <c r="R138" s="246">
        <f>R139+R147+R274+R278</f>
        <v>2.5818999999999996</v>
      </c>
      <c r="S138" s="113"/>
      <c r="T138" s="247">
        <f>T139+T147+T274+T278</f>
        <v>0.48899999999999999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18" t="s">
        <v>79</v>
      </c>
      <c r="AU138" s="18" t="s">
        <v>147</v>
      </c>
      <c r="BK138" s="248">
        <f>BK139+BK147+BK274+BK278</f>
        <v>0</v>
      </c>
    </row>
    <row r="139" s="12" customFormat="1" ht="25.92" customHeight="1">
      <c r="A139" s="12"/>
      <c r="B139" s="249"/>
      <c r="C139" s="250"/>
      <c r="D139" s="251" t="s">
        <v>79</v>
      </c>
      <c r="E139" s="252" t="s">
        <v>181</v>
      </c>
      <c r="F139" s="252" t="s">
        <v>182</v>
      </c>
      <c r="G139" s="250"/>
      <c r="H139" s="250"/>
      <c r="I139" s="253"/>
      <c r="J139" s="228">
        <f>BK139</f>
        <v>0</v>
      </c>
      <c r="K139" s="250"/>
      <c r="L139" s="254"/>
      <c r="M139" s="255"/>
      <c r="N139" s="256"/>
      <c r="O139" s="256"/>
      <c r="P139" s="257">
        <f>P140</f>
        <v>0</v>
      </c>
      <c r="Q139" s="256"/>
      <c r="R139" s="257">
        <f>R140</f>
        <v>0</v>
      </c>
      <c r="S139" s="256"/>
      <c r="T139" s="258">
        <f>T140</f>
        <v>0.48899999999999999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59" t="s">
        <v>87</v>
      </c>
      <c r="AT139" s="260" t="s">
        <v>79</v>
      </c>
      <c r="AU139" s="260" t="s">
        <v>80</v>
      </c>
      <c r="AY139" s="259" t="s">
        <v>183</v>
      </c>
      <c r="BK139" s="261">
        <f>BK140</f>
        <v>0</v>
      </c>
    </row>
    <row r="140" s="12" customFormat="1" ht="22.8" customHeight="1">
      <c r="A140" s="12"/>
      <c r="B140" s="249"/>
      <c r="C140" s="250"/>
      <c r="D140" s="251" t="s">
        <v>79</v>
      </c>
      <c r="E140" s="262" t="s">
        <v>184</v>
      </c>
      <c r="F140" s="262" t="s">
        <v>185</v>
      </c>
      <c r="G140" s="250"/>
      <c r="H140" s="250"/>
      <c r="I140" s="253"/>
      <c r="J140" s="263">
        <f>BK140</f>
        <v>0</v>
      </c>
      <c r="K140" s="250"/>
      <c r="L140" s="254"/>
      <c r="M140" s="255"/>
      <c r="N140" s="256"/>
      <c r="O140" s="256"/>
      <c r="P140" s="257">
        <f>SUM(P141:P146)</f>
        <v>0</v>
      </c>
      <c r="Q140" s="256"/>
      <c r="R140" s="257">
        <f>SUM(R141:R146)</f>
        <v>0</v>
      </c>
      <c r="S140" s="256"/>
      <c r="T140" s="258">
        <f>SUM(T141:T146)</f>
        <v>0.48899999999999999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59" t="s">
        <v>87</v>
      </c>
      <c r="AT140" s="260" t="s">
        <v>79</v>
      </c>
      <c r="AU140" s="260" t="s">
        <v>87</v>
      </c>
      <c r="AY140" s="259" t="s">
        <v>183</v>
      </c>
      <c r="BK140" s="261">
        <f>SUM(BK141:BK146)</f>
        <v>0</v>
      </c>
    </row>
    <row r="141" s="2" customFormat="1" ht="24.15" customHeight="1">
      <c r="A141" s="41"/>
      <c r="B141" s="42"/>
      <c r="C141" s="264" t="s">
        <v>87</v>
      </c>
      <c r="D141" s="264" t="s">
        <v>186</v>
      </c>
      <c r="E141" s="265" t="s">
        <v>1089</v>
      </c>
      <c r="F141" s="266" t="s">
        <v>1090</v>
      </c>
      <c r="G141" s="267" t="s">
        <v>350</v>
      </c>
      <c r="H141" s="268">
        <v>1</v>
      </c>
      <c r="I141" s="269"/>
      <c r="J141" s="270">
        <f>ROUND(I141*H141,2)</f>
        <v>0</v>
      </c>
      <c r="K141" s="271"/>
      <c r="L141" s="44"/>
      <c r="M141" s="272" t="s">
        <v>1</v>
      </c>
      <c r="N141" s="273" t="s">
        <v>46</v>
      </c>
      <c r="O141" s="100"/>
      <c r="P141" s="274">
        <f>O141*H141</f>
        <v>0</v>
      </c>
      <c r="Q141" s="274">
        <v>0</v>
      </c>
      <c r="R141" s="274">
        <f>Q141*H141</f>
        <v>0</v>
      </c>
      <c r="S141" s="274">
        <v>0.002</v>
      </c>
      <c r="T141" s="275">
        <f>S141*H141</f>
        <v>0.002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76" t="s">
        <v>190</v>
      </c>
      <c r="AT141" s="276" t="s">
        <v>186</v>
      </c>
      <c r="AU141" s="276" t="s">
        <v>92</v>
      </c>
      <c r="AY141" s="18" t="s">
        <v>183</v>
      </c>
      <c r="BE141" s="161">
        <f>IF(N141="základná",J141,0)</f>
        <v>0</v>
      </c>
      <c r="BF141" s="161">
        <f>IF(N141="znížená",J141,0)</f>
        <v>0</v>
      </c>
      <c r="BG141" s="161">
        <f>IF(N141="zákl. prenesená",J141,0)</f>
        <v>0</v>
      </c>
      <c r="BH141" s="161">
        <f>IF(N141="zníž. prenesená",J141,0)</f>
        <v>0</v>
      </c>
      <c r="BI141" s="161">
        <f>IF(N141="nulová",J141,0)</f>
        <v>0</v>
      </c>
      <c r="BJ141" s="18" t="s">
        <v>92</v>
      </c>
      <c r="BK141" s="161">
        <f>ROUND(I141*H141,2)</f>
        <v>0</v>
      </c>
      <c r="BL141" s="18" t="s">
        <v>190</v>
      </c>
      <c r="BM141" s="276" t="s">
        <v>1091</v>
      </c>
    </row>
    <row r="142" s="2" customFormat="1" ht="24.15" customHeight="1">
      <c r="A142" s="41"/>
      <c r="B142" s="42"/>
      <c r="C142" s="264" t="s">
        <v>92</v>
      </c>
      <c r="D142" s="264" t="s">
        <v>186</v>
      </c>
      <c r="E142" s="265" t="s">
        <v>1092</v>
      </c>
      <c r="F142" s="266" t="s">
        <v>1093</v>
      </c>
      <c r="G142" s="267" t="s">
        <v>350</v>
      </c>
      <c r="H142" s="268">
        <v>1</v>
      </c>
      <c r="I142" s="269"/>
      <c r="J142" s="270">
        <f>ROUND(I142*H142,2)</f>
        <v>0</v>
      </c>
      <c r="K142" s="271"/>
      <c r="L142" s="44"/>
      <c r="M142" s="272" t="s">
        <v>1</v>
      </c>
      <c r="N142" s="273" t="s">
        <v>46</v>
      </c>
      <c r="O142" s="100"/>
      <c r="P142" s="274">
        <f>O142*H142</f>
        <v>0</v>
      </c>
      <c r="Q142" s="274">
        <v>0</v>
      </c>
      <c r="R142" s="274">
        <f>Q142*H142</f>
        <v>0</v>
      </c>
      <c r="S142" s="274">
        <v>0.002</v>
      </c>
      <c r="T142" s="275">
        <f>S142*H142</f>
        <v>0.002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76" t="s">
        <v>190</v>
      </c>
      <c r="AT142" s="276" t="s">
        <v>186</v>
      </c>
      <c r="AU142" s="276" t="s">
        <v>92</v>
      </c>
      <c r="AY142" s="18" t="s">
        <v>183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8" t="s">
        <v>92</v>
      </c>
      <c r="BK142" s="161">
        <f>ROUND(I142*H142,2)</f>
        <v>0</v>
      </c>
      <c r="BL142" s="18" t="s">
        <v>190</v>
      </c>
      <c r="BM142" s="276" t="s">
        <v>1094</v>
      </c>
    </row>
    <row r="143" s="2" customFormat="1" ht="49.05" customHeight="1">
      <c r="A143" s="41"/>
      <c r="B143" s="42"/>
      <c r="C143" s="264" t="s">
        <v>97</v>
      </c>
      <c r="D143" s="264" t="s">
        <v>186</v>
      </c>
      <c r="E143" s="265" t="s">
        <v>1095</v>
      </c>
      <c r="F143" s="266" t="s">
        <v>1096</v>
      </c>
      <c r="G143" s="267" t="s">
        <v>350</v>
      </c>
      <c r="H143" s="268">
        <v>1</v>
      </c>
      <c r="I143" s="269"/>
      <c r="J143" s="270">
        <f>ROUND(I143*H143,2)</f>
        <v>0</v>
      </c>
      <c r="K143" s="271"/>
      <c r="L143" s="44"/>
      <c r="M143" s="272" t="s">
        <v>1</v>
      </c>
      <c r="N143" s="273" t="s">
        <v>46</v>
      </c>
      <c r="O143" s="100"/>
      <c r="P143" s="274">
        <f>O143*H143</f>
        <v>0</v>
      </c>
      <c r="Q143" s="274">
        <v>0</v>
      </c>
      <c r="R143" s="274">
        <f>Q143*H143</f>
        <v>0</v>
      </c>
      <c r="S143" s="274">
        <v>0.002</v>
      </c>
      <c r="T143" s="275">
        <f>S143*H143</f>
        <v>0.002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76" t="s">
        <v>190</v>
      </c>
      <c r="AT143" s="276" t="s">
        <v>186</v>
      </c>
      <c r="AU143" s="276" t="s">
        <v>92</v>
      </c>
      <c r="AY143" s="18" t="s">
        <v>183</v>
      </c>
      <c r="BE143" s="161">
        <f>IF(N143="základná",J143,0)</f>
        <v>0</v>
      </c>
      <c r="BF143" s="161">
        <f>IF(N143="znížená",J143,0)</f>
        <v>0</v>
      </c>
      <c r="BG143" s="161">
        <f>IF(N143="zákl. prenesená",J143,0)</f>
        <v>0</v>
      </c>
      <c r="BH143" s="161">
        <f>IF(N143="zníž. prenesená",J143,0)</f>
        <v>0</v>
      </c>
      <c r="BI143" s="161">
        <f>IF(N143="nulová",J143,0)</f>
        <v>0</v>
      </c>
      <c r="BJ143" s="18" t="s">
        <v>92</v>
      </c>
      <c r="BK143" s="161">
        <f>ROUND(I143*H143,2)</f>
        <v>0</v>
      </c>
      <c r="BL143" s="18" t="s">
        <v>190</v>
      </c>
      <c r="BM143" s="276" t="s">
        <v>1097</v>
      </c>
    </row>
    <row r="144" s="2" customFormat="1" ht="24.15" customHeight="1">
      <c r="A144" s="41"/>
      <c r="B144" s="42"/>
      <c r="C144" s="264" t="s">
        <v>190</v>
      </c>
      <c r="D144" s="264" t="s">
        <v>186</v>
      </c>
      <c r="E144" s="265" t="s">
        <v>1098</v>
      </c>
      <c r="F144" s="266" t="s">
        <v>1099</v>
      </c>
      <c r="G144" s="267" t="s">
        <v>265</v>
      </c>
      <c r="H144" s="268">
        <v>2100</v>
      </c>
      <c r="I144" s="269"/>
      <c r="J144" s="270">
        <f>ROUND(I144*H144,2)</f>
        <v>0</v>
      </c>
      <c r="K144" s="271"/>
      <c r="L144" s="44"/>
      <c r="M144" s="272" t="s">
        <v>1</v>
      </c>
      <c r="N144" s="273" t="s">
        <v>46</v>
      </c>
      <c r="O144" s="100"/>
      <c r="P144" s="274">
        <f>O144*H144</f>
        <v>0</v>
      </c>
      <c r="Q144" s="274">
        <v>0</v>
      </c>
      <c r="R144" s="274">
        <f>Q144*H144</f>
        <v>0</v>
      </c>
      <c r="S144" s="274">
        <v>1.0000000000000001E-05</v>
      </c>
      <c r="T144" s="275">
        <f>S144*H144</f>
        <v>0.021000000000000001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76" t="s">
        <v>190</v>
      </c>
      <c r="AT144" s="276" t="s">
        <v>186</v>
      </c>
      <c r="AU144" s="276" t="s">
        <v>92</v>
      </c>
      <c r="AY144" s="18" t="s">
        <v>183</v>
      </c>
      <c r="BE144" s="161">
        <f>IF(N144="základná",J144,0)</f>
        <v>0</v>
      </c>
      <c r="BF144" s="161">
        <f>IF(N144="znížená",J144,0)</f>
        <v>0</v>
      </c>
      <c r="BG144" s="161">
        <f>IF(N144="zákl. prenesená",J144,0)</f>
        <v>0</v>
      </c>
      <c r="BH144" s="161">
        <f>IF(N144="zníž. prenesená",J144,0)</f>
        <v>0</v>
      </c>
      <c r="BI144" s="161">
        <f>IF(N144="nulová",J144,0)</f>
        <v>0</v>
      </c>
      <c r="BJ144" s="18" t="s">
        <v>92</v>
      </c>
      <c r="BK144" s="161">
        <f>ROUND(I144*H144,2)</f>
        <v>0</v>
      </c>
      <c r="BL144" s="18" t="s">
        <v>190</v>
      </c>
      <c r="BM144" s="276" t="s">
        <v>1100</v>
      </c>
    </row>
    <row r="145" s="2" customFormat="1" ht="33" customHeight="1">
      <c r="A145" s="41"/>
      <c r="B145" s="42"/>
      <c r="C145" s="264" t="s">
        <v>212</v>
      </c>
      <c r="D145" s="264" t="s">
        <v>186</v>
      </c>
      <c r="E145" s="265" t="s">
        <v>1101</v>
      </c>
      <c r="F145" s="266" t="s">
        <v>1102</v>
      </c>
      <c r="G145" s="267" t="s">
        <v>227</v>
      </c>
      <c r="H145" s="268">
        <v>62</v>
      </c>
      <c r="I145" s="269"/>
      <c r="J145" s="270">
        <f>ROUND(I145*H145,2)</f>
        <v>0</v>
      </c>
      <c r="K145" s="271"/>
      <c r="L145" s="44"/>
      <c r="M145" s="272" t="s">
        <v>1</v>
      </c>
      <c r="N145" s="273" t="s">
        <v>46</v>
      </c>
      <c r="O145" s="100"/>
      <c r="P145" s="274">
        <f>O145*H145</f>
        <v>0</v>
      </c>
      <c r="Q145" s="274">
        <v>0</v>
      </c>
      <c r="R145" s="274">
        <f>Q145*H145</f>
        <v>0</v>
      </c>
      <c r="S145" s="274">
        <v>0.001</v>
      </c>
      <c r="T145" s="275">
        <f>S145*H145</f>
        <v>0.062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76" t="s">
        <v>190</v>
      </c>
      <c r="AT145" s="276" t="s">
        <v>186</v>
      </c>
      <c r="AU145" s="276" t="s">
        <v>92</v>
      </c>
      <c r="AY145" s="18" t="s">
        <v>183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8" t="s">
        <v>92</v>
      </c>
      <c r="BK145" s="161">
        <f>ROUND(I145*H145,2)</f>
        <v>0</v>
      </c>
      <c r="BL145" s="18" t="s">
        <v>190</v>
      </c>
      <c r="BM145" s="276" t="s">
        <v>1103</v>
      </c>
    </row>
    <row r="146" s="2" customFormat="1" ht="24.15" customHeight="1">
      <c r="A146" s="41"/>
      <c r="B146" s="42"/>
      <c r="C146" s="264" t="s">
        <v>218</v>
      </c>
      <c r="D146" s="264" t="s">
        <v>186</v>
      </c>
      <c r="E146" s="265" t="s">
        <v>1104</v>
      </c>
      <c r="F146" s="266" t="s">
        <v>1105</v>
      </c>
      <c r="G146" s="267" t="s">
        <v>281</v>
      </c>
      <c r="H146" s="268">
        <v>200</v>
      </c>
      <c r="I146" s="269"/>
      <c r="J146" s="270">
        <f>ROUND(I146*H146,2)</f>
        <v>0</v>
      </c>
      <c r="K146" s="271"/>
      <c r="L146" s="44"/>
      <c r="M146" s="272" t="s">
        <v>1</v>
      </c>
      <c r="N146" s="273" t="s">
        <v>46</v>
      </c>
      <c r="O146" s="100"/>
      <c r="P146" s="274">
        <f>O146*H146</f>
        <v>0</v>
      </c>
      <c r="Q146" s="274">
        <v>0</v>
      </c>
      <c r="R146" s="274">
        <f>Q146*H146</f>
        <v>0</v>
      </c>
      <c r="S146" s="274">
        <v>0.002</v>
      </c>
      <c r="T146" s="275">
        <f>S146*H146</f>
        <v>0.40000000000000002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76" t="s">
        <v>190</v>
      </c>
      <c r="AT146" s="276" t="s">
        <v>186</v>
      </c>
      <c r="AU146" s="276" t="s">
        <v>92</v>
      </c>
      <c r="AY146" s="18" t="s">
        <v>183</v>
      </c>
      <c r="BE146" s="161">
        <f>IF(N146="základná",J146,0)</f>
        <v>0</v>
      </c>
      <c r="BF146" s="161">
        <f>IF(N146="znížená",J146,0)</f>
        <v>0</v>
      </c>
      <c r="BG146" s="161">
        <f>IF(N146="zákl. prenesená",J146,0)</f>
        <v>0</v>
      </c>
      <c r="BH146" s="161">
        <f>IF(N146="zníž. prenesená",J146,0)</f>
        <v>0</v>
      </c>
      <c r="BI146" s="161">
        <f>IF(N146="nulová",J146,0)</f>
        <v>0</v>
      </c>
      <c r="BJ146" s="18" t="s">
        <v>92</v>
      </c>
      <c r="BK146" s="161">
        <f>ROUND(I146*H146,2)</f>
        <v>0</v>
      </c>
      <c r="BL146" s="18" t="s">
        <v>190</v>
      </c>
      <c r="BM146" s="276" t="s">
        <v>1106</v>
      </c>
    </row>
    <row r="147" s="12" customFormat="1" ht="25.92" customHeight="1">
      <c r="A147" s="12"/>
      <c r="B147" s="249"/>
      <c r="C147" s="250"/>
      <c r="D147" s="251" t="s">
        <v>79</v>
      </c>
      <c r="E147" s="252" t="s">
        <v>511</v>
      </c>
      <c r="F147" s="252" t="s">
        <v>1107</v>
      </c>
      <c r="G147" s="250"/>
      <c r="H147" s="250"/>
      <c r="I147" s="253"/>
      <c r="J147" s="228">
        <f>BK147</f>
        <v>0</v>
      </c>
      <c r="K147" s="250"/>
      <c r="L147" s="254"/>
      <c r="M147" s="255"/>
      <c r="N147" s="256"/>
      <c r="O147" s="256"/>
      <c r="P147" s="257">
        <f>P148+P268+P271</f>
        <v>0</v>
      </c>
      <c r="Q147" s="256"/>
      <c r="R147" s="257">
        <f>R148+R268+R271</f>
        <v>2.5818999999999996</v>
      </c>
      <c r="S147" s="256"/>
      <c r="T147" s="258">
        <f>T148+T268+T271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59" t="s">
        <v>97</v>
      </c>
      <c r="AT147" s="260" t="s">
        <v>79</v>
      </c>
      <c r="AU147" s="260" t="s">
        <v>80</v>
      </c>
      <c r="AY147" s="259" t="s">
        <v>183</v>
      </c>
      <c r="BK147" s="261">
        <f>BK148+BK268+BK271</f>
        <v>0</v>
      </c>
    </row>
    <row r="148" s="12" customFormat="1" ht="22.8" customHeight="1">
      <c r="A148" s="12"/>
      <c r="B148" s="249"/>
      <c r="C148" s="250"/>
      <c r="D148" s="251" t="s">
        <v>79</v>
      </c>
      <c r="E148" s="262" t="s">
        <v>1108</v>
      </c>
      <c r="F148" s="262" t="s">
        <v>1109</v>
      </c>
      <c r="G148" s="250"/>
      <c r="H148" s="250"/>
      <c r="I148" s="253"/>
      <c r="J148" s="263">
        <f>BK148</f>
        <v>0</v>
      </c>
      <c r="K148" s="250"/>
      <c r="L148" s="254"/>
      <c r="M148" s="255"/>
      <c r="N148" s="256"/>
      <c r="O148" s="256"/>
      <c r="P148" s="257">
        <f>SUM(P149:P267)</f>
        <v>0</v>
      </c>
      <c r="Q148" s="256"/>
      <c r="R148" s="257">
        <f>SUM(R149:R267)</f>
        <v>2.5798199999999998</v>
      </c>
      <c r="S148" s="256"/>
      <c r="T148" s="258">
        <f>SUM(T149:T267)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59" t="s">
        <v>97</v>
      </c>
      <c r="AT148" s="260" t="s">
        <v>79</v>
      </c>
      <c r="AU148" s="260" t="s">
        <v>87</v>
      </c>
      <c r="AY148" s="259" t="s">
        <v>183</v>
      </c>
      <c r="BK148" s="261">
        <f>SUM(BK149:BK267)</f>
        <v>0</v>
      </c>
    </row>
    <row r="149" s="2" customFormat="1" ht="24.15" customHeight="1">
      <c r="A149" s="41"/>
      <c r="B149" s="42"/>
      <c r="C149" s="264" t="s">
        <v>224</v>
      </c>
      <c r="D149" s="264" t="s">
        <v>186</v>
      </c>
      <c r="E149" s="265" t="s">
        <v>1110</v>
      </c>
      <c r="F149" s="266" t="s">
        <v>1111</v>
      </c>
      <c r="G149" s="267" t="s">
        <v>281</v>
      </c>
      <c r="H149" s="268">
        <v>80</v>
      </c>
      <c r="I149" s="269"/>
      <c r="J149" s="270">
        <f>ROUND(I149*H149,2)</f>
        <v>0</v>
      </c>
      <c r="K149" s="271"/>
      <c r="L149" s="44"/>
      <c r="M149" s="272" t="s">
        <v>1</v>
      </c>
      <c r="N149" s="273" t="s">
        <v>46</v>
      </c>
      <c r="O149" s="100"/>
      <c r="P149" s="274">
        <f>O149*H149</f>
        <v>0</v>
      </c>
      <c r="Q149" s="274">
        <v>0</v>
      </c>
      <c r="R149" s="274">
        <f>Q149*H149</f>
        <v>0</v>
      </c>
      <c r="S149" s="274">
        <v>0</v>
      </c>
      <c r="T149" s="27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76" t="s">
        <v>813</v>
      </c>
      <c r="AT149" s="276" t="s">
        <v>186</v>
      </c>
      <c r="AU149" s="276" t="s">
        <v>92</v>
      </c>
      <c r="AY149" s="18" t="s">
        <v>183</v>
      </c>
      <c r="BE149" s="161">
        <f>IF(N149="základná",J149,0)</f>
        <v>0</v>
      </c>
      <c r="BF149" s="161">
        <f>IF(N149="znížená",J149,0)</f>
        <v>0</v>
      </c>
      <c r="BG149" s="161">
        <f>IF(N149="zákl. prenesená",J149,0)</f>
        <v>0</v>
      </c>
      <c r="BH149" s="161">
        <f>IF(N149="zníž. prenesená",J149,0)</f>
        <v>0</v>
      </c>
      <c r="BI149" s="161">
        <f>IF(N149="nulová",J149,0)</f>
        <v>0</v>
      </c>
      <c r="BJ149" s="18" t="s">
        <v>92</v>
      </c>
      <c r="BK149" s="161">
        <f>ROUND(I149*H149,2)</f>
        <v>0</v>
      </c>
      <c r="BL149" s="18" t="s">
        <v>813</v>
      </c>
      <c r="BM149" s="276" t="s">
        <v>1112</v>
      </c>
    </row>
    <row r="150" s="2" customFormat="1" ht="21.75" customHeight="1">
      <c r="A150" s="41"/>
      <c r="B150" s="42"/>
      <c r="C150" s="316" t="s">
        <v>231</v>
      </c>
      <c r="D150" s="316" t="s">
        <v>511</v>
      </c>
      <c r="E150" s="317" t="s">
        <v>1113</v>
      </c>
      <c r="F150" s="318" t="s">
        <v>1114</v>
      </c>
      <c r="G150" s="319" t="s">
        <v>281</v>
      </c>
      <c r="H150" s="320">
        <v>80</v>
      </c>
      <c r="I150" s="321"/>
      <c r="J150" s="322">
        <f>ROUND(I150*H150,2)</f>
        <v>0</v>
      </c>
      <c r="K150" s="323"/>
      <c r="L150" s="324"/>
      <c r="M150" s="325" t="s">
        <v>1</v>
      </c>
      <c r="N150" s="326" t="s">
        <v>46</v>
      </c>
      <c r="O150" s="100"/>
      <c r="P150" s="274">
        <f>O150*H150</f>
        <v>0</v>
      </c>
      <c r="Q150" s="274">
        <v>0.00157</v>
      </c>
      <c r="R150" s="274">
        <f>Q150*H150</f>
        <v>0.12559999999999999</v>
      </c>
      <c r="S150" s="274">
        <v>0</v>
      </c>
      <c r="T150" s="275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76" t="s">
        <v>918</v>
      </c>
      <c r="AT150" s="276" t="s">
        <v>511</v>
      </c>
      <c r="AU150" s="276" t="s">
        <v>92</v>
      </c>
      <c r="AY150" s="18" t="s">
        <v>183</v>
      </c>
      <c r="BE150" s="161">
        <f>IF(N150="základná",J150,0)</f>
        <v>0</v>
      </c>
      <c r="BF150" s="161">
        <f>IF(N150="znížená",J150,0)</f>
        <v>0</v>
      </c>
      <c r="BG150" s="161">
        <f>IF(N150="zákl. prenesená",J150,0)</f>
        <v>0</v>
      </c>
      <c r="BH150" s="161">
        <f>IF(N150="zníž. prenesená",J150,0)</f>
        <v>0</v>
      </c>
      <c r="BI150" s="161">
        <f>IF(N150="nulová",J150,0)</f>
        <v>0</v>
      </c>
      <c r="BJ150" s="18" t="s">
        <v>92</v>
      </c>
      <c r="BK150" s="161">
        <f>ROUND(I150*H150,2)</f>
        <v>0</v>
      </c>
      <c r="BL150" s="18" t="s">
        <v>918</v>
      </c>
      <c r="BM150" s="276" t="s">
        <v>1115</v>
      </c>
    </row>
    <row r="151" s="2" customFormat="1" ht="16.5" customHeight="1">
      <c r="A151" s="41"/>
      <c r="B151" s="42"/>
      <c r="C151" s="316" t="s">
        <v>184</v>
      </c>
      <c r="D151" s="316" t="s">
        <v>511</v>
      </c>
      <c r="E151" s="317" t="s">
        <v>1116</v>
      </c>
      <c r="F151" s="318" t="s">
        <v>1117</v>
      </c>
      <c r="G151" s="319" t="s">
        <v>227</v>
      </c>
      <c r="H151" s="320">
        <v>160</v>
      </c>
      <c r="I151" s="321"/>
      <c r="J151" s="322">
        <f>ROUND(I151*H151,2)</f>
        <v>0</v>
      </c>
      <c r="K151" s="323"/>
      <c r="L151" s="324"/>
      <c r="M151" s="325" t="s">
        <v>1</v>
      </c>
      <c r="N151" s="326" t="s">
        <v>46</v>
      </c>
      <c r="O151" s="100"/>
      <c r="P151" s="274">
        <f>O151*H151</f>
        <v>0</v>
      </c>
      <c r="Q151" s="274">
        <v>2.0000000000000002E-05</v>
      </c>
      <c r="R151" s="274">
        <f>Q151*H151</f>
        <v>0.0032000000000000002</v>
      </c>
      <c r="S151" s="274">
        <v>0</v>
      </c>
      <c r="T151" s="275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76" t="s">
        <v>918</v>
      </c>
      <c r="AT151" s="276" t="s">
        <v>511</v>
      </c>
      <c r="AU151" s="276" t="s">
        <v>92</v>
      </c>
      <c r="AY151" s="18" t="s">
        <v>183</v>
      </c>
      <c r="BE151" s="161">
        <f>IF(N151="základná",J151,0)</f>
        <v>0</v>
      </c>
      <c r="BF151" s="161">
        <f>IF(N151="znížená",J151,0)</f>
        <v>0</v>
      </c>
      <c r="BG151" s="161">
        <f>IF(N151="zákl. prenesená",J151,0)</f>
        <v>0</v>
      </c>
      <c r="BH151" s="161">
        <f>IF(N151="zníž. prenesená",J151,0)</f>
        <v>0</v>
      </c>
      <c r="BI151" s="161">
        <f>IF(N151="nulová",J151,0)</f>
        <v>0</v>
      </c>
      <c r="BJ151" s="18" t="s">
        <v>92</v>
      </c>
      <c r="BK151" s="161">
        <f>ROUND(I151*H151,2)</f>
        <v>0</v>
      </c>
      <c r="BL151" s="18" t="s">
        <v>918</v>
      </c>
      <c r="BM151" s="276" t="s">
        <v>1118</v>
      </c>
    </row>
    <row r="152" s="2" customFormat="1" ht="16.5" customHeight="1">
      <c r="A152" s="41"/>
      <c r="B152" s="42"/>
      <c r="C152" s="316" t="s">
        <v>230</v>
      </c>
      <c r="D152" s="316" t="s">
        <v>511</v>
      </c>
      <c r="E152" s="317" t="s">
        <v>1119</v>
      </c>
      <c r="F152" s="318" t="s">
        <v>1120</v>
      </c>
      <c r="G152" s="319" t="s">
        <v>227</v>
      </c>
      <c r="H152" s="320">
        <v>30</v>
      </c>
      <c r="I152" s="321"/>
      <c r="J152" s="322">
        <f>ROUND(I152*H152,2)</f>
        <v>0</v>
      </c>
      <c r="K152" s="323"/>
      <c r="L152" s="324"/>
      <c r="M152" s="325" t="s">
        <v>1</v>
      </c>
      <c r="N152" s="326" t="s">
        <v>46</v>
      </c>
      <c r="O152" s="100"/>
      <c r="P152" s="274">
        <f>O152*H152</f>
        <v>0</v>
      </c>
      <c r="Q152" s="274">
        <v>1.0000000000000001E-05</v>
      </c>
      <c r="R152" s="274">
        <f>Q152*H152</f>
        <v>0.00030000000000000003</v>
      </c>
      <c r="S152" s="274">
        <v>0</v>
      </c>
      <c r="T152" s="275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76" t="s">
        <v>918</v>
      </c>
      <c r="AT152" s="276" t="s">
        <v>511</v>
      </c>
      <c r="AU152" s="276" t="s">
        <v>92</v>
      </c>
      <c r="AY152" s="18" t="s">
        <v>183</v>
      </c>
      <c r="BE152" s="161">
        <f>IF(N152="základná",J152,0)</f>
        <v>0</v>
      </c>
      <c r="BF152" s="161">
        <f>IF(N152="znížená",J152,0)</f>
        <v>0</v>
      </c>
      <c r="BG152" s="161">
        <f>IF(N152="zákl. prenesená",J152,0)</f>
        <v>0</v>
      </c>
      <c r="BH152" s="161">
        <f>IF(N152="zníž. prenesená",J152,0)</f>
        <v>0</v>
      </c>
      <c r="BI152" s="161">
        <f>IF(N152="nulová",J152,0)</f>
        <v>0</v>
      </c>
      <c r="BJ152" s="18" t="s">
        <v>92</v>
      </c>
      <c r="BK152" s="161">
        <f>ROUND(I152*H152,2)</f>
        <v>0</v>
      </c>
      <c r="BL152" s="18" t="s">
        <v>918</v>
      </c>
      <c r="BM152" s="276" t="s">
        <v>1121</v>
      </c>
    </row>
    <row r="153" s="2" customFormat="1" ht="21.75" customHeight="1">
      <c r="A153" s="41"/>
      <c r="B153" s="42"/>
      <c r="C153" s="316" t="s">
        <v>245</v>
      </c>
      <c r="D153" s="316" t="s">
        <v>511</v>
      </c>
      <c r="E153" s="317" t="s">
        <v>1122</v>
      </c>
      <c r="F153" s="318" t="s">
        <v>1123</v>
      </c>
      <c r="G153" s="319" t="s">
        <v>281</v>
      </c>
      <c r="H153" s="320">
        <v>50</v>
      </c>
      <c r="I153" s="321"/>
      <c r="J153" s="322">
        <f>ROUND(I153*H153,2)</f>
        <v>0</v>
      </c>
      <c r="K153" s="323"/>
      <c r="L153" s="324"/>
      <c r="M153" s="325" t="s">
        <v>1</v>
      </c>
      <c r="N153" s="326" t="s">
        <v>46</v>
      </c>
      <c r="O153" s="100"/>
      <c r="P153" s="274">
        <f>O153*H153</f>
        <v>0</v>
      </c>
      <c r="Q153" s="274">
        <v>0.00025000000000000001</v>
      </c>
      <c r="R153" s="274">
        <f>Q153*H153</f>
        <v>0.012500000000000001</v>
      </c>
      <c r="S153" s="274">
        <v>0</v>
      </c>
      <c r="T153" s="275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76" t="s">
        <v>918</v>
      </c>
      <c r="AT153" s="276" t="s">
        <v>511</v>
      </c>
      <c r="AU153" s="276" t="s">
        <v>92</v>
      </c>
      <c r="AY153" s="18" t="s">
        <v>183</v>
      </c>
      <c r="BE153" s="161">
        <f>IF(N153="základná",J153,0)</f>
        <v>0</v>
      </c>
      <c r="BF153" s="161">
        <f>IF(N153="znížená",J153,0)</f>
        <v>0</v>
      </c>
      <c r="BG153" s="161">
        <f>IF(N153="zákl. prenesená",J153,0)</f>
        <v>0</v>
      </c>
      <c r="BH153" s="161">
        <f>IF(N153="zníž. prenesená",J153,0)</f>
        <v>0</v>
      </c>
      <c r="BI153" s="161">
        <f>IF(N153="nulová",J153,0)</f>
        <v>0</v>
      </c>
      <c r="BJ153" s="18" t="s">
        <v>92</v>
      </c>
      <c r="BK153" s="161">
        <f>ROUND(I153*H153,2)</f>
        <v>0</v>
      </c>
      <c r="BL153" s="18" t="s">
        <v>918</v>
      </c>
      <c r="BM153" s="276" t="s">
        <v>1124</v>
      </c>
    </row>
    <row r="154" s="2" customFormat="1" ht="16.5" customHeight="1">
      <c r="A154" s="41"/>
      <c r="B154" s="42"/>
      <c r="C154" s="316" t="s">
        <v>252</v>
      </c>
      <c r="D154" s="316" t="s">
        <v>511</v>
      </c>
      <c r="E154" s="317" t="s">
        <v>1125</v>
      </c>
      <c r="F154" s="318" t="s">
        <v>1126</v>
      </c>
      <c r="G154" s="319" t="s">
        <v>227</v>
      </c>
      <c r="H154" s="320">
        <v>3</v>
      </c>
      <c r="I154" s="321"/>
      <c r="J154" s="322">
        <f>ROUND(I154*H154,2)</f>
        <v>0</v>
      </c>
      <c r="K154" s="323"/>
      <c r="L154" s="324"/>
      <c r="M154" s="325" t="s">
        <v>1</v>
      </c>
      <c r="N154" s="326" t="s">
        <v>46</v>
      </c>
      <c r="O154" s="100"/>
      <c r="P154" s="274">
        <f>O154*H154</f>
        <v>0</v>
      </c>
      <c r="Q154" s="274">
        <v>1.0000000000000001E-05</v>
      </c>
      <c r="R154" s="274">
        <f>Q154*H154</f>
        <v>3.0000000000000004E-05</v>
      </c>
      <c r="S154" s="274">
        <v>0</v>
      </c>
      <c r="T154" s="275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76" t="s">
        <v>918</v>
      </c>
      <c r="AT154" s="276" t="s">
        <v>511</v>
      </c>
      <c r="AU154" s="276" t="s">
        <v>92</v>
      </c>
      <c r="AY154" s="18" t="s">
        <v>183</v>
      </c>
      <c r="BE154" s="161">
        <f>IF(N154="základná",J154,0)</f>
        <v>0</v>
      </c>
      <c r="BF154" s="161">
        <f>IF(N154="znížená",J154,0)</f>
        <v>0</v>
      </c>
      <c r="BG154" s="161">
        <f>IF(N154="zákl. prenesená",J154,0)</f>
        <v>0</v>
      </c>
      <c r="BH154" s="161">
        <f>IF(N154="zníž. prenesená",J154,0)</f>
        <v>0</v>
      </c>
      <c r="BI154" s="161">
        <f>IF(N154="nulová",J154,0)</f>
        <v>0</v>
      </c>
      <c r="BJ154" s="18" t="s">
        <v>92</v>
      </c>
      <c r="BK154" s="161">
        <f>ROUND(I154*H154,2)</f>
        <v>0</v>
      </c>
      <c r="BL154" s="18" t="s">
        <v>918</v>
      </c>
      <c r="BM154" s="276" t="s">
        <v>1127</v>
      </c>
    </row>
    <row r="155" s="2" customFormat="1" ht="16.5" customHeight="1">
      <c r="A155" s="41"/>
      <c r="B155" s="42"/>
      <c r="C155" s="316" t="s">
        <v>257</v>
      </c>
      <c r="D155" s="316" t="s">
        <v>511</v>
      </c>
      <c r="E155" s="317" t="s">
        <v>1128</v>
      </c>
      <c r="F155" s="318" t="s">
        <v>1129</v>
      </c>
      <c r="G155" s="319" t="s">
        <v>227</v>
      </c>
      <c r="H155" s="320">
        <v>10</v>
      </c>
      <c r="I155" s="321"/>
      <c r="J155" s="322">
        <f>ROUND(I155*H155,2)</f>
        <v>0</v>
      </c>
      <c r="K155" s="323"/>
      <c r="L155" s="324"/>
      <c r="M155" s="325" t="s">
        <v>1</v>
      </c>
      <c r="N155" s="326" t="s">
        <v>46</v>
      </c>
      <c r="O155" s="100"/>
      <c r="P155" s="274">
        <f>O155*H155</f>
        <v>0</v>
      </c>
      <c r="Q155" s="274">
        <v>1.0000000000000001E-05</v>
      </c>
      <c r="R155" s="274">
        <f>Q155*H155</f>
        <v>0.00010000000000000001</v>
      </c>
      <c r="S155" s="274">
        <v>0</v>
      </c>
      <c r="T155" s="275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76" t="s">
        <v>918</v>
      </c>
      <c r="AT155" s="276" t="s">
        <v>511</v>
      </c>
      <c r="AU155" s="276" t="s">
        <v>92</v>
      </c>
      <c r="AY155" s="18" t="s">
        <v>183</v>
      </c>
      <c r="BE155" s="161">
        <f>IF(N155="základná",J155,0)</f>
        <v>0</v>
      </c>
      <c r="BF155" s="161">
        <f>IF(N155="znížená",J155,0)</f>
        <v>0</v>
      </c>
      <c r="BG155" s="161">
        <f>IF(N155="zákl. prenesená",J155,0)</f>
        <v>0</v>
      </c>
      <c r="BH155" s="161">
        <f>IF(N155="zníž. prenesená",J155,0)</f>
        <v>0</v>
      </c>
      <c r="BI155" s="161">
        <f>IF(N155="nulová",J155,0)</f>
        <v>0</v>
      </c>
      <c r="BJ155" s="18" t="s">
        <v>92</v>
      </c>
      <c r="BK155" s="161">
        <f>ROUND(I155*H155,2)</f>
        <v>0</v>
      </c>
      <c r="BL155" s="18" t="s">
        <v>918</v>
      </c>
      <c r="BM155" s="276" t="s">
        <v>1130</v>
      </c>
    </row>
    <row r="156" s="2" customFormat="1" ht="16.5" customHeight="1">
      <c r="A156" s="41"/>
      <c r="B156" s="42"/>
      <c r="C156" s="316" t="s">
        <v>262</v>
      </c>
      <c r="D156" s="316" t="s">
        <v>511</v>
      </c>
      <c r="E156" s="317" t="s">
        <v>1131</v>
      </c>
      <c r="F156" s="318" t="s">
        <v>1132</v>
      </c>
      <c r="G156" s="319" t="s">
        <v>227</v>
      </c>
      <c r="H156" s="320">
        <v>5</v>
      </c>
      <c r="I156" s="321"/>
      <c r="J156" s="322">
        <f>ROUND(I156*H156,2)</f>
        <v>0</v>
      </c>
      <c r="K156" s="323"/>
      <c r="L156" s="324"/>
      <c r="M156" s="325" t="s">
        <v>1</v>
      </c>
      <c r="N156" s="326" t="s">
        <v>46</v>
      </c>
      <c r="O156" s="100"/>
      <c r="P156" s="274">
        <f>O156*H156</f>
        <v>0</v>
      </c>
      <c r="Q156" s="274">
        <v>6.9999999999999994E-05</v>
      </c>
      <c r="R156" s="274">
        <f>Q156*H156</f>
        <v>0.00034999999999999994</v>
      </c>
      <c r="S156" s="274">
        <v>0</v>
      </c>
      <c r="T156" s="275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76" t="s">
        <v>918</v>
      </c>
      <c r="AT156" s="276" t="s">
        <v>511</v>
      </c>
      <c r="AU156" s="276" t="s">
        <v>92</v>
      </c>
      <c r="AY156" s="18" t="s">
        <v>183</v>
      </c>
      <c r="BE156" s="161">
        <f>IF(N156="základná",J156,0)</f>
        <v>0</v>
      </c>
      <c r="BF156" s="161">
        <f>IF(N156="znížená",J156,0)</f>
        <v>0</v>
      </c>
      <c r="BG156" s="161">
        <f>IF(N156="zákl. prenesená",J156,0)</f>
        <v>0</v>
      </c>
      <c r="BH156" s="161">
        <f>IF(N156="zníž. prenesená",J156,0)</f>
        <v>0</v>
      </c>
      <c r="BI156" s="161">
        <f>IF(N156="nulová",J156,0)</f>
        <v>0</v>
      </c>
      <c r="BJ156" s="18" t="s">
        <v>92</v>
      </c>
      <c r="BK156" s="161">
        <f>ROUND(I156*H156,2)</f>
        <v>0</v>
      </c>
      <c r="BL156" s="18" t="s">
        <v>918</v>
      </c>
      <c r="BM156" s="276" t="s">
        <v>1133</v>
      </c>
    </row>
    <row r="157" s="2" customFormat="1" ht="16.5" customHeight="1">
      <c r="A157" s="41"/>
      <c r="B157" s="42"/>
      <c r="C157" s="264" t="s">
        <v>268</v>
      </c>
      <c r="D157" s="264" t="s">
        <v>186</v>
      </c>
      <c r="E157" s="265" t="s">
        <v>1134</v>
      </c>
      <c r="F157" s="266" t="s">
        <v>1135</v>
      </c>
      <c r="G157" s="267" t="s">
        <v>227</v>
      </c>
      <c r="H157" s="268">
        <v>62</v>
      </c>
      <c r="I157" s="269"/>
      <c r="J157" s="270">
        <f>ROUND(I157*H157,2)</f>
        <v>0</v>
      </c>
      <c r="K157" s="271"/>
      <c r="L157" s="44"/>
      <c r="M157" s="272" t="s">
        <v>1</v>
      </c>
      <c r="N157" s="273" t="s">
        <v>46</v>
      </c>
      <c r="O157" s="100"/>
      <c r="P157" s="274">
        <f>O157*H157</f>
        <v>0</v>
      </c>
      <c r="Q157" s="274">
        <v>0</v>
      </c>
      <c r="R157" s="274">
        <f>Q157*H157</f>
        <v>0</v>
      </c>
      <c r="S157" s="274">
        <v>0</v>
      </c>
      <c r="T157" s="275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76" t="s">
        <v>813</v>
      </c>
      <c r="AT157" s="276" t="s">
        <v>186</v>
      </c>
      <c r="AU157" s="276" t="s">
        <v>92</v>
      </c>
      <c r="AY157" s="18" t="s">
        <v>183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8" t="s">
        <v>92</v>
      </c>
      <c r="BK157" s="161">
        <f>ROUND(I157*H157,2)</f>
        <v>0</v>
      </c>
      <c r="BL157" s="18" t="s">
        <v>813</v>
      </c>
      <c r="BM157" s="276" t="s">
        <v>1136</v>
      </c>
    </row>
    <row r="158" s="2" customFormat="1" ht="16.5" customHeight="1">
      <c r="A158" s="41"/>
      <c r="B158" s="42"/>
      <c r="C158" s="316" t="s">
        <v>273</v>
      </c>
      <c r="D158" s="316" t="s">
        <v>511</v>
      </c>
      <c r="E158" s="317" t="s">
        <v>1137</v>
      </c>
      <c r="F158" s="318" t="s">
        <v>1138</v>
      </c>
      <c r="G158" s="319" t="s">
        <v>227</v>
      </c>
      <c r="H158" s="320">
        <v>62</v>
      </c>
      <c r="I158" s="321"/>
      <c r="J158" s="322">
        <f>ROUND(I158*H158,2)</f>
        <v>0</v>
      </c>
      <c r="K158" s="323"/>
      <c r="L158" s="324"/>
      <c r="M158" s="325" t="s">
        <v>1</v>
      </c>
      <c r="N158" s="326" t="s">
        <v>46</v>
      </c>
      <c r="O158" s="100"/>
      <c r="P158" s="274">
        <f>O158*H158</f>
        <v>0</v>
      </c>
      <c r="Q158" s="274">
        <v>4.0000000000000003E-05</v>
      </c>
      <c r="R158" s="274">
        <f>Q158*H158</f>
        <v>0.00248</v>
      </c>
      <c r="S158" s="274">
        <v>0</v>
      </c>
      <c r="T158" s="275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76" t="s">
        <v>918</v>
      </c>
      <c r="AT158" s="276" t="s">
        <v>511</v>
      </c>
      <c r="AU158" s="276" t="s">
        <v>92</v>
      </c>
      <c r="AY158" s="18" t="s">
        <v>183</v>
      </c>
      <c r="BE158" s="161">
        <f>IF(N158="základná",J158,0)</f>
        <v>0</v>
      </c>
      <c r="BF158" s="161">
        <f>IF(N158="znížená",J158,0)</f>
        <v>0</v>
      </c>
      <c r="BG158" s="161">
        <f>IF(N158="zákl. prenesená",J158,0)</f>
        <v>0</v>
      </c>
      <c r="BH158" s="161">
        <f>IF(N158="zníž. prenesená",J158,0)</f>
        <v>0</v>
      </c>
      <c r="BI158" s="161">
        <f>IF(N158="nulová",J158,0)</f>
        <v>0</v>
      </c>
      <c r="BJ158" s="18" t="s">
        <v>92</v>
      </c>
      <c r="BK158" s="161">
        <f>ROUND(I158*H158,2)</f>
        <v>0</v>
      </c>
      <c r="BL158" s="18" t="s">
        <v>918</v>
      </c>
      <c r="BM158" s="276" t="s">
        <v>1139</v>
      </c>
    </row>
    <row r="159" s="2" customFormat="1" ht="24.15" customHeight="1">
      <c r="A159" s="41"/>
      <c r="B159" s="42"/>
      <c r="C159" s="264" t="s">
        <v>278</v>
      </c>
      <c r="D159" s="264" t="s">
        <v>186</v>
      </c>
      <c r="E159" s="265" t="s">
        <v>1140</v>
      </c>
      <c r="F159" s="266" t="s">
        <v>1141</v>
      </c>
      <c r="G159" s="267" t="s">
        <v>281</v>
      </c>
      <c r="H159" s="268">
        <v>1500</v>
      </c>
      <c r="I159" s="269"/>
      <c r="J159" s="270">
        <f>ROUND(I159*H159,2)</f>
        <v>0</v>
      </c>
      <c r="K159" s="271"/>
      <c r="L159" s="44"/>
      <c r="M159" s="272" t="s">
        <v>1</v>
      </c>
      <c r="N159" s="273" t="s">
        <v>46</v>
      </c>
      <c r="O159" s="100"/>
      <c r="P159" s="274">
        <f>O159*H159</f>
        <v>0</v>
      </c>
      <c r="Q159" s="274">
        <v>0</v>
      </c>
      <c r="R159" s="274">
        <f>Q159*H159</f>
        <v>0</v>
      </c>
      <c r="S159" s="274">
        <v>0</v>
      </c>
      <c r="T159" s="27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76" t="s">
        <v>813</v>
      </c>
      <c r="AT159" s="276" t="s">
        <v>186</v>
      </c>
      <c r="AU159" s="276" t="s">
        <v>92</v>
      </c>
      <c r="AY159" s="18" t="s">
        <v>183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8" t="s">
        <v>92</v>
      </c>
      <c r="BK159" s="161">
        <f>ROUND(I159*H159,2)</f>
        <v>0</v>
      </c>
      <c r="BL159" s="18" t="s">
        <v>813</v>
      </c>
      <c r="BM159" s="276" t="s">
        <v>1142</v>
      </c>
    </row>
    <row r="160" s="2" customFormat="1" ht="37.8" customHeight="1">
      <c r="A160" s="41"/>
      <c r="B160" s="42"/>
      <c r="C160" s="316" t="s">
        <v>284</v>
      </c>
      <c r="D160" s="316" t="s">
        <v>511</v>
      </c>
      <c r="E160" s="317" t="s">
        <v>1143</v>
      </c>
      <c r="F160" s="318" t="s">
        <v>1144</v>
      </c>
      <c r="G160" s="319" t="s">
        <v>281</v>
      </c>
      <c r="H160" s="320">
        <v>1500</v>
      </c>
      <c r="I160" s="321"/>
      <c r="J160" s="322">
        <f>ROUND(I160*H160,2)</f>
        <v>0</v>
      </c>
      <c r="K160" s="323"/>
      <c r="L160" s="324"/>
      <c r="M160" s="325" t="s">
        <v>1</v>
      </c>
      <c r="N160" s="326" t="s">
        <v>46</v>
      </c>
      <c r="O160" s="100"/>
      <c r="P160" s="274">
        <f>O160*H160</f>
        <v>0</v>
      </c>
      <c r="Q160" s="274">
        <v>6.9999999999999994E-05</v>
      </c>
      <c r="R160" s="274">
        <f>Q160*H160</f>
        <v>0.105</v>
      </c>
      <c r="S160" s="274">
        <v>0</v>
      </c>
      <c r="T160" s="275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76" t="s">
        <v>918</v>
      </c>
      <c r="AT160" s="276" t="s">
        <v>511</v>
      </c>
      <c r="AU160" s="276" t="s">
        <v>92</v>
      </c>
      <c r="AY160" s="18" t="s">
        <v>183</v>
      </c>
      <c r="BE160" s="161">
        <f>IF(N160="základná",J160,0)</f>
        <v>0</v>
      </c>
      <c r="BF160" s="161">
        <f>IF(N160="znížená",J160,0)</f>
        <v>0</v>
      </c>
      <c r="BG160" s="161">
        <f>IF(N160="zákl. prenesená",J160,0)</f>
        <v>0</v>
      </c>
      <c r="BH160" s="161">
        <f>IF(N160="zníž. prenesená",J160,0)</f>
        <v>0</v>
      </c>
      <c r="BI160" s="161">
        <f>IF(N160="nulová",J160,0)</f>
        <v>0</v>
      </c>
      <c r="BJ160" s="18" t="s">
        <v>92</v>
      </c>
      <c r="BK160" s="161">
        <f>ROUND(I160*H160,2)</f>
        <v>0</v>
      </c>
      <c r="BL160" s="18" t="s">
        <v>918</v>
      </c>
      <c r="BM160" s="276" t="s">
        <v>1145</v>
      </c>
    </row>
    <row r="161" s="2" customFormat="1" ht="24.15" customHeight="1">
      <c r="A161" s="41"/>
      <c r="B161" s="42"/>
      <c r="C161" s="316" t="s">
        <v>290</v>
      </c>
      <c r="D161" s="316" t="s">
        <v>511</v>
      </c>
      <c r="E161" s="317" t="s">
        <v>1146</v>
      </c>
      <c r="F161" s="318" t="s">
        <v>1147</v>
      </c>
      <c r="G161" s="319" t="s">
        <v>227</v>
      </c>
      <c r="H161" s="320">
        <v>100</v>
      </c>
      <c r="I161" s="321"/>
      <c r="J161" s="322">
        <f>ROUND(I161*H161,2)</f>
        <v>0</v>
      </c>
      <c r="K161" s="323"/>
      <c r="L161" s="324"/>
      <c r="M161" s="325" t="s">
        <v>1</v>
      </c>
      <c r="N161" s="326" t="s">
        <v>46</v>
      </c>
      <c r="O161" s="100"/>
      <c r="P161" s="274">
        <f>O161*H161</f>
        <v>0</v>
      </c>
      <c r="Q161" s="274">
        <v>6.9999999999999994E-05</v>
      </c>
      <c r="R161" s="274">
        <f>Q161*H161</f>
        <v>0.0069999999999999993</v>
      </c>
      <c r="S161" s="274">
        <v>0</v>
      </c>
      <c r="T161" s="275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76" t="s">
        <v>918</v>
      </c>
      <c r="AT161" s="276" t="s">
        <v>511</v>
      </c>
      <c r="AU161" s="276" t="s">
        <v>92</v>
      </c>
      <c r="AY161" s="18" t="s">
        <v>183</v>
      </c>
      <c r="BE161" s="161">
        <f>IF(N161="základná",J161,0)</f>
        <v>0</v>
      </c>
      <c r="BF161" s="161">
        <f>IF(N161="znížená",J161,0)</f>
        <v>0</v>
      </c>
      <c r="BG161" s="161">
        <f>IF(N161="zákl. prenesená",J161,0)</f>
        <v>0</v>
      </c>
      <c r="BH161" s="161">
        <f>IF(N161="zníž. prenesená",J161,0)</f>
        <v>0</v>
      </c>
      <c r="BI161" s="161">
        <f>IF(N161="nulová",J161,0)</f>
        <v>0</v>
      </c>
      <c r="BJ161" s="18" t="s">
        <v>92</v>
      </c>
      <c r="BK161" s="161">
        <f>ROUND(I161*H161,2)</f>
        <v>0</v>
      </c>
      <c r="BL161" s="18" t="s">
        <v>918</v>
      </c>
      <c r="BM161" s="276" t="s">
        <v>1148</v>
      </c>
    </row>
    <row r="162" s="2" customFormat="1" ht="24.15" customHeight="1">
      <c r="A162" s="41"/>
      <c r="B162" s="42"/>
      <c r="C162" s="264" t="s">
        <v>7</v>
      </c>
      <c r="D162" s="264" t="s">
        <v>186</v>
      </c>
      <c r="E162" s="265" t="s">
        <v>1149</v>
      </c>
      <c r="F162" s="266" t="s">
        <v>1150</v>
      </c>
      <c r="G162" s="267" t="s">
        <v>281</v>
      </c>
      <c r="H162" s="268">
        <v>30</v>
      </c>
      <c r="I162" s="269"/>
      <c r="J162" s="270">
        <f>ROUND(I162*H162,2)</f>
        <v>0</v>
      </c>
      <c r="K162" s="271"/>
      <c r="L162" s="44"/>
      <c r="M162" s="272" t="s">
        <v>1</v>
      </c>
      <c r="N162" s="273" t="s">
        <v>46</v>
      </c>
      <c r="O162" s="100"/>
      <c r="P162" s="274">
        <f>O162*H162</f>
        <v>0</v>
      </c>
      <c r="Q162" s="274">
        <v>0</v>
      </c>
      <c r="R162" s="274">
        <f>Q162*H162</f>
        <v>0</v>
      </c>
      <c r="S162" s="274">
        <v>0</v>
      </c>
      <c r="T162" s="275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76" t="s">
        <v>813</v>
      </c>
      <c r="AT162" s="276" t="s">
        <v>186</v>
      </c>
      <c r="AU162" s="276" t="s">
        <v>92</v>
      </c>
      <c r="AY162" s="18" t="s">
        <v>183</v>
      </c>
      <c r="BE162" s="161">
        <f>IF(N162="základná",J162,0)</f>
        <v>0</v>
      </c>
      <c r="BF162" s="161">
        <f>IF(N162="znížená",J162,0)</f>
        <v>0</v>
      </c>
      <c r="BG162" s="161">
        <f>IF(N162="zákl. prenesená",J162,0)</f>
        <v>0</v>
      </c>
      <c r="BH162" s="161">
        <f>IF(N162="zníž. prenesená",J162,0)</f>
        <v>0</v>
      </c>
      <c r="BI162" s="161">
        <f>IF(N162="nulová",J162,0)</f>
        <v>0</v>
      </c>
      <c r="BJ162" s="18" t="s">
        <v>92</v>
      </c>
      <c r="BK162" s="161">
        <f>ROUND(I162*H162,2)</f>
        <v>0</v>
      </c>
      <c r="BL162" s="18" t="s">
        <v>813</v>
      </c>
      <c r="BM162" s="276" t="s">
        <v>1151</v>
      </c>
    </row>
    <row r="163" s="2" customFormat="1" ht="37.8" customHeight="1">
      <c r="A163" s="41"/>
      <c r="B163" s="42"/>
      <c r="C163" s="316" t="s">
        <v>299</v>
      </c>
      <c r="D163" s="316" t="s">
        <v>511</v>
      </c>
      <c r="E163" s="317" t="s">
        <v>1152</v>
      </c>
      <c r="F163" s="318" t="s">
        <v>1153</v>
      </c>
      <c r="G163" s="319" t="s">
        <v>281</v>
      </c>
      <c r="H163" s="320">
        <v>30</v>
      </c>
      <c r="I163" s="321"/>
      <c r="J163" s="322">
        <f>ROUND(I163*H163,2)</f>
        <v>0</v>
      </c>
      <c r="K163" s="323"/>
      <c r="L163" s="324"/>
      <c r="M163" s="325" t="s">
        <v>1</v>
      </c>
      <c r="N163" s="326" t="s">
        <v>46</v>
      </c>
      <c r="O163" s="100"/>
      <c r="P163" s="274">
        <f>O163*H163</f>
        <v>0</v>
      </c>
      <c r="Q163" s="274">
        <v>6.9999999999999994E-05</v>
      </c>
      <c r="R163" s="274">
        <f>Q163*H163</f>
        <v>0.0020999999999999999</v>
      </c>
      <c r="S163" s="274">
        <v>0</v>
      </c>
      <c r="T163" s="275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76" t="s">
        <v>918</v>
      </c>
      <c r="AT163" s="276" t="s">
        <v>511</v>
      </c>
      <c r="AU163" s="276" t="s">
        <v>92</v>
      </c>
      <c r="AY163" s="18" t="s">
        <v>183</v>
      </c>
      <c r="BE163" s="161">
        <f>IF(N163="základná",J163,0)</f>
        <v>0</v>
      </c>
      <c r="BF163" s="161">
        <f>IF(N163="znížená",J163,0)</f>
        <v>0</v>
      </c>
      <c r="BG163" s="161">
        <f>IF(N163="zákl. prenesená",J163,0)</f>
        <v>0</v>
      </c>
      <c r="BH163" s="161">
        <f>IF(N163="zníž. prenesená",J163,0)</f>
        <v>0</v>
      </c>
      <c r="BI163" s="161">
        <f>IF(N163="nulová",J163,0)</f>
        <v>0</v>
      </c>
      <c r="BJ163" s="18" t="s">
        <v>92</v>
      </c>
      <c r="BK163" s="161">
        <f>ROUND(I163*H163,2)</f>
        <v>0</v>
      </c>
      <c r="BL163" s="18" t="s">
        <v>918</v>
      </c>
      <c r="BM163" s="276" t="s">
        <v>1154</v>
      </c>
    </row>
    <row r="164" s="2" customFormat="1" ht="21.75" customHeight="1">
      <c r="A164" s="41"/>
      <c r="B164" s="42"/>
      <c r="C164" s="264" t="s">
        <v>304</v>
      </c>
      <c r="D164" s="264" t="s">
        <v>186</v>
      </c>
      <c r="E164" s="265" t="s">
        <v>1155</v>
      </c>
      <c r="F164" s="266" t="s">
        <v>1156</v>
      </c>
      <c r="G164" s="267" t="s">
        <v>281</v>
      </c>
      <c r="H164" s="268">
        <v>70</v>
      </c>
      <c r="I164" s="269"/>
      <c r="J164" s="270">
        <f>ROUND(I164*H164,2)</f>
        <v>0</v>
      </c>
      <c r="K164" s="271"/>
      <c r="L164" s="44"/>
      <c r="M164" s="272" t="s">
        <v>1</v>
      </c>
      <c r="N164" s="273" t="s">
        <v>46</v>
      </c>
      <c r="O164" s="100"/>
      <c r="P164" s="274">
        <f>O164*H164</f>
        <v>0</v>
      </c>
      <c r="Q164" s="274">
        <v>0</v>
      </c>
      <c r="R164" s="274">
        <f>Q164*H164</f>
        <v>0</v>
      </c>
      <c r="S164" s="274">
        <v>0</v>
      </c>
      <c r="T164" s="275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76" t="s">
        <v>813</v>
      </c>
      <c r="AT164" s="276" t="s">
        <v>186</v>
      </c>
      <c r="AU164" s="276" t="s">
        <v>92</v>
      </c>
      <c r="AY164" s="18" t="s">
        <v>183</v>
      </c>
      <c r="BE164" s="161">
        <f>IF(N164="základná",J164,0)</f>
        <v>0</v>
      </c>
      <c r="BF164" s="161">
        <f>IF(N164="znížená",J164,0)</f>
        <v>0</v>
      </c>
      <c r="BG164" s="161">
        <f>IF(N164="zákl. prenesená",J164,0)</f>
        <v>0</v>
      </c>
      <c r="BH164" s="161">
        <f>IF(N164="zníž. prenesená",J164,0)</f>
        <v>0</v>
      </c>
      <c r="BI164" s="161">
        <f>IF(N164="nulová",J164,0)</f>
        <v>0</v>
      </c>
      <c r="BJ164" s="18" t="s">
        <v>92</v>
      </c>
      <c r="BK164" s="161">
        <f>ROUND(I164*H164,2)</f>
        <v>0</v>
      </c>
      <c r="BL164" s="18" t="s">
        <v>813</v>
      </c>
      <c r="BM164" s="276" t="s">
        <v>1157</v>
      </c>
    </row>
    <row r="165" s="2" customFormat="1" ht="21.75" customHeight="1">
      <c r="A165" s="41"/>
      <c r="B165" s="42"/>
      <c r="C165" s="316" t="s">
        <v>310</v>
      </c>
      <c r="D165" s="316" t="s">
        <v>511</v>
      </c>
      <c r="E165" s="317" t="s">
        <v>1158</v>
      </c>
      <c r="F165" s="318" t="s">
        <v>1159</v>
      </c>
      <c r="G165" s="319" t="s">
        <v>281</v>
      </c>
      <c r="H165" s="320">
        <v>70</v>
      </c>
      <c r="I165" s="321"/>
      <c r="J165" s="322">
        <f>ROUND(I165*H165,2)</f>
        <v>0</v>
      </c>
      <c r="K165" s="323"/>
      <c r="L165" s="324"/>
      <c r="M165" s="325" t="s">
        <v>1</v>
      </c>
      <c r="N165" s="326" t="s">
        <v>46</v>
      </c>
      <c r="O165" s="100"/>
      <c r="P165" s="274">
        <f>O165*H165</f>
        <v>0</v>
      </c>
      <c r="Q165" s="274">
        <v>0.00173</v>
      </c>
      <c r="R165" s="274">
        <f>Q165*H165</f>
        <v>0.1211</v>
      </c>
      <c r="S165" s="274">
        <v>0</v>
      </c>
      <c r="T165" s="275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76" t="s">
        <v>918</v>
      </c>
      <c r="AT165" s="276" t="s">
        <v>511</v>
      </c>
      <c r="AU165" s="276" t="s">
        <v>92</v>
      </c>
      <c r="AY165" s="18" t="s">
        <v>183</v>
      </c>
      <c r="BE165" s="161">
        <f>IF(N165="základná",J165,0)</f>
        <v>0</v>
      </c>
      <c r="BF165" s="161">
        <f>IF(N165="znížená",J165,0)</f>
        <v>0</v>
      </c>
      <c r="BG165" s="161">
        <f>IF(N165="zákl. prenesená",J165,0)</f>
        <v>0</v>
      </c>
      <c r="BH165" s="161">
        <f>IF(N165="zníž. prenesená",J165,0)</f>
        <v>0</v>
      </c>
      <c r="BI165" s="161">
        <f>IF(N165="nulová",J165,0)</f>
        <v>0</v>
      </c>
      <c r="BJ165" s="18" t="s">
        <v>92</v>
      </c>
      <c r="BK165" s="161">
        <f>ROUND(I165*H165,2)</f>
        <v>0</v>
      </c>
      <c r="BL165" s="18" t="s">
        <v>918</v>
      </c>
      <c r="BM165" s="276" t="s">
        <v>1160</v>
      </c>
    </row>
    <row r="166" s="2" customFormat="1" ht="16.5" customHeight="1">
      <c r="A166" s="41"/>
      <c r="B166" s="42"/>
      <c r="C166" s="316" t="s">
        <v>315</v>
      </c>
      <c r="D166" s="316" t="s">
        <v>511</v>
      </c>
      <c r="E166" s="317" t="s">
        <v>1161</v>
      </c>
      <c r="F166" s="318" t="s">
        <v>1162</v>
      </c>
      <c r="G166" s="319" t="s">
        <v>281</v>
      </c>
      <c r="H166" s="320">
        <v>4</v>
      </c>
      <c r="I166" s="321"/>
      <c r="J166" s="322">
        <f>ROUND(I166*H166,2)</f>
        <v>0</v>
      </c>
      <c r="K166" s="323"/>
      <c r="L166" s="324"/>
      <c r="M166" s="325" t="s">
        <v>1</v>
      </c>
      <c r="N166" s="326" t="s">
        <v>46</v>
      </c>
      <c r="O166" s="100"/>
      <c r="P166" s="274">
        <f>O166*H166</f>
        <v>0</v>
      </c>
      <c r="Q166" s="274">
        <v>0.00173</v>
      </c>
      <c r="R166" s="274">
        <f>Q166*H166</f>
        <v>0.0069199999999999999</v>
      </c>
      <c r="S166" s="274">
        <v>0</v>
      </c>
      <c r="T166" s="275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76" t="s">
        <v>918</v>
      </c>
      <c r="AT166" s="276" t="s">
        <v>511</v>
      </c>
      <c r="AU166" s="276" t="s">
        <v>92</v>
      </c>
      <c r="AY166" s="18" t="s">
        <v>183</v>
      </c>
      <c r="BE166" s="161">
        <f>IF(N166="základná",J166,0)</f>
        <v>0</v>
      </c>
      <c r="BF166" s="161">
        <f>IF(N166="znížená",J166,0)</f>
        <v>0</v>
      </c>
      <c r="BG166" s="161">
        <f>IF(N166="zákl. prenesená",J166,0)</f>
        <v>0</v>
      </c>
      <c r="BH166" s="161">
        <f>IF(N166="zníž. prenesená",J166,0)</f>
        <v>0</v>
      </c>
      <c r="BI166" s="161">
        <f>IF(N166="nulová",J166,0)</f>
        <v>0</v>
      </c>
      <c r="BJ166" s="18" t="s">
        <v>92</v>
      </c>
      <c r="BK166" s="161">
        <f>ROUND(I166*H166,2)</f>
        <v>0</v>
      </c>
      <c r="BL166" s="18" t="s">
        <v>918</v>
      </c>
      <c r="BM166" s="276" t="s">
        <v>1163</v>
      </c>
    </row>
    <row r="167" s="2" customFormat="1" ht="16.5" customHeight="1">
      <c r="A167" s="41"/>
      <c r="B167" s="42"/>
      <c r="C167" s="316" t="s">
        <v>320</v>
      </c>
      <c r="D167" s="316" t="s">
        <v>511</v>
      </c>
      <c r="E167" s="317" t="s">
        <v>1164</v>
      </c>
      <c r="F167" s="318" t="s">
        <v>1165</v>
      </c>
      <c r="G167" s="319" t="s">
        <v>227</v>
      </c>
      <c r="H167" s="320">
        <v>1</v>
      </c>
      <c r="I167" s="321"/>
      <c r="J167" s="322">
        <f>ROUND(I167*H167,2)</f>
        <v>0</v>
      </c>
      <c r="K167" s="323"/>
      <c r="L167" s="324"/>
      <c r="M167" s="325" t="s">
        <v>1</v>
      </c>
      <c r="N167" s="326" t="s">
        <v>46</v>
      </c>
      <c r="O167" s="100"/>
      <c r="P167" s="274">
        <f>O167*H167</f>
        <v>0</v>
      </c>
      <c r="Q167" s="274">
        <v>0.00173</v>
      </c>
      <c r="R167" s="274">
        <f>Q167*H167</f>
        <v>0.00173</v>
      </c>
      <c r="S167" s="274">
        <v>0</v>
      </c>
      <c r="T167" s="275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76" t="s">
        <v>918</v>
      </c>
      <c r="AT167" s="276" t="s">
        <v>511</v>
      </c>
      <c r="AU167" s="276" t="s">
        <v>92</v>
      </c>
      <c r="AY167" s="18" t="s">
        <v>183</v>
      </c>
      <c r="BE167" s="161">
        <f>IF(N167="základná",J167,0)</f>
        <v>0</v>
      </c>
      <c r="BF167" s="161">
        <f>IF(N167="znížená",J167,0)</f>
        <v>0</v>
      </c>
      <c r="BG167" s="161">
        <f>IF(N167="zákl. prenesená",J167,0)</f>
        <v>0</v>
      </c>
      <c r="BH167" s="161">
        <f>IF(N167="zníž. prenesená",J167,0)</f>
        <v>0</v>
      </c>
      <c r="BI167" s="161">
        <f>IF(N167="nulová",J167,0)</f>
        <v>0</v>
      </c>
      <c r="BJ167" s="18" t="s">
        <v>92</v>
      </c>
      <c r="BK167" s="161">
        <f>ROUND(I167*H167,2)</f>
        <v>0</v>
      </c>
      <c r="BL167" s="18" t="s">
        <v>918</v>
      </c>
      <c r="BM167" s="276" t="s">
        <v>1166</v>
      </c>
    </row>
    <row r="168" s="2" customFormat="1" ht="21.75" customHeight="1">
      <c r="A168" s="41"/>
      <c r="B168" s="42"/>
      <c r="C168" s="316" t="s">
        <v>324</v>
      </c>
      <c r="D168" s="316" t="s">
        <v>511</v>
      </c>
      <c r="E168" s="317" t="s">
        <v>1167</v>
      </c>
      <c r="F168" s="318" t="s">
        <v>1168</v>
      </c>
      <c r="G168" s="319" t="s">
        <v>227</v>
      </c>
      <c r="H168" s="320">
        <v>13</v>
      </c>
      <c r="I168" s="321"/>
      <c r="J168" s="322">
        <f>ROUND(I168*H168,2)</f>
        <v>0</v>
      </c>
      <c r="K168" s="323"/>
      <c r="L168" s="324"/>
      <c r="M168" s="325" t="s">
        <v>1</v>
      </c>
      <c r="N168" s="326" t="s">
        <v>46</v>
      </c>
      <c r="O168" s="100"/>
      <c r="P168" s="274">
        <f>O168*H168</f>
        <v>0</v>
      </c>
      <c r="Q168" s="274">
        <v>0.0020799999999999998</v>
      </c>
      <c r="R168" s="274">
        <f>Q168*H168</f>
        <v>0.027039999999999998</v>
      </c>
      <c r="S168" s="274">
        <v>0</v>
      </c>
      <c r="T168" s="275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76" t="s">
        <v>918</v>
      </c>
      <c r="AT168" s="276" t="s">
        <v>511</v>
      </c>
      <c r="AU168" s="276" t="s">
        <v>92</v>
      </c>
      <c r="AY168" s="18" t="s">
        <v>183</v>
      </c>
      <c r="BE168" s="161">
        <f>IF(N168="základná",J168,0)</f>
        <v>0</v>
      </c>
      <c r="BF168" s="161">
        <f>IF(N168="znížená",J168,0)</f>
        <v>0</v>
      </c>
      <c r="BG168" s="161">
        <f>IF(N168="zákl. prenesená",J168,0)</f>
        <v>0</v>
      </c>
      <c r="BH168" s="161">
        <f>IF(N168="zníž. prenesená",J168,0)</f>
        <v>0</v>
      </c>
      <c r="BI168" s="161">
        <f>IF(N168="nulová",J168,0)</f>
        <v>0</v>
      </c>
      <c r="BJ168" s="18" t="s">
        <v>92</v>
      </c>
      <c r="BK168" s="161">
        <f>ROUND(I168*H168,2)</f>
        <v>0</v>
      </c>
      <c r="BL168" s="18" t="s">
        <v>918</v>
      </c>
      <c r="BM168" s="276" t="s">
        <v>1169</v>
      </c>
    </row>
    <row r="169" s="2" customFormat="1" ht="16.5" customHeight="1">
      <c r="A169" s="41"/>
      <c r="B169" s="42"/>
      <c r="C169" s="264" t="s">
        <v>329</v>
      </c>
      <c r="D169" s="264" t="s">
        <v>186</v>
      </c>
      <c r="E169" s="265" t="s">
        <v>1170</v>
      </c>
      <c r="F169" s="266" t="s">
        <v>1171</v>
      </c>
      <c r="G169" s="267" t="s">
        <v>227</v>
      </c>
      <c r="H169" s="268">
        <v>100</v>
      </c>
      <c r="I169" s="269"/>
      <c r="J169" s="270">
        <f>ROUND(I169*H169,2)</f>
        <v>0</v>
      </c>
      <c r="K169" s="271"/>
      <c r="L169" s="44"/>
      <c r="M169" s="272" t="s">
        <v>1</v>
      </c>
      <c r="N169" s="273" t="s">
        <v>46</v>
      </c>
      <c r="O169" s="100"/>
      <c r="P169" s="274">
        <f>O169*H169</f>
        <v>0</v>
      </c>
      <c r="Q169" s="274">
        <v>0</v>
      </c>
      <c r="R169" s="274">
        <f>Q169*H169</f>
        <v>0</v>
      </c>
      <c r="S169" s="274">
        <v>0</v>
      </c>
      <c r="T169" s="275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76" t="s">
        <v>813</v>
      </c>
      <c r="AT169" s="276" t="s">
        <v>186</v>
      </c>
      <c r="AU169" s="276" t="s">
        <v>92</v>
      </c>
      <c r="AY169" s="18" t="s">
        <v>183</v>
      </c>
      <c r="BE169" s="161">
        <f>IF(N169="základná",J169,0)</f>
        <v>0</v>
      </c>
      <c r="BF169" s="161">
        <f>IF(N169="znížená",J169,0)</f>
        <v>0</v>
      </c>
      <c r="BG169" s="161">
        <f>IF(N169="zákl. prenesená",J169,0)</f>
        <v>0</v>
      </c>
      <c r="BH169" s="161">
        <f>IF(N169="zníž. prenesená",J169,0)</f>
        <v>0</v>
      </c>
      <c r="BI169" s="161">
        <f>IF(N169="nulová",J169,0)</f>
        <v>0</v>
      </c>
      <c r="BJ169" s="18" t="s">
        <v>92</v>
      </c>
      <c r="BK169" s="161">
        <f>ROUND(I169*H169,2)</f>
        <v>0</v>
      </c>
      <c r="BL169" s="18" t="s">
        <v>813</v>
      </c>
      <c r="BM169" s="276" t="s">
        <v>1172</v>
      </c>
    </row>
    <row r="170" s="2" customFormat="1" ht="24.15" customHeight="1">
      <c r="A170" s="41"/>
      <c r="B170" s="42"/>
      <c r="C170" s="316" t="s">
        <v>333</v>
      </c>
      <c r="D170" s="316" t="s">
        <v>511</v>
      </c>
      <c r="E170" s="317" t="s">
        <v>1173</v>
      </c>
      <c r="F170" s="318" t="s">
        <v>1174</v>
      </c>
      <c r="G170" s="319" t="s">
        <v>227</v>
      </c>
      <c r="H170" s="320">
        <v>200</v>
      </c>
      <c r="I170" s="321"/>
      <c r="J170" s="322">
        <f>ROUND(I170*H170,2)</f>
        <v>0</v>
      </c>
      <c r="K170" s="323"/>
      <c r="L170" s="324"/>
      <c r="M170" s="325" t="s">
        <v>1</v>
      </c>
      <c r="N170" s="326" t="s">
        <v>46</v>
      </c>
      <c r="O170" s="100"/>
      <c r="P170" s="274">
        <f>O170*H170</f>
        <v>0</v>
      </c>
      <c r="Q170" s="274">
        <v>0.00046999999999999999</v>
      </c>
      <c r="R170" s="274">
        <f>Q170*H170</f>
        <v>0.094</v>
      </c>
      <c r="S170" s="274">
        <v>0</v>
      </c>
      <c r="T170" s="275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76" t="s">
        <v>918</v>
      </c>
      <c r="AT170" s="276" t="s">
        <v>511</v>
      </c>
      <c r="AU170" s="276" t="s">
        <v>92</v>
      </c>
      <c r="AY170" s="18" t="s">
        <v>183</v>
      </c>
      <c r="BE170" s="161">
        <f>IF(N170="základná",J170,0)</f>
        <v>0</v>
      </c>
      <c r="BF170" s="161">
        <f>IF(N170="znížená",J170,0)</f>
        <v>0</v>
      </c>
      <c r="BG170" s="161">
        <f>IF(N170="zákl. prenesená",J170,0)</f>
        <v>0</v>
      </c>
      <c r="BH170" s="161">
        <f>IF(N170="zníž. prenesená",J170,0)</f>
        <v>0</v>
      </c>
      <c r="BI170" s="161">
        <f>IF(N170="nulová",J170,0)</f>
        <v>0</v>
      </c>
      <c r="BJ170" s="18" t="s">
        <v>92</v>
      </c>
      <c r="BK170" s="161">
        <f>ROUND(I170*H170,2)</f>
        <v>0</v>
      </c>
      <c r="BL170" s="18" t="s">
        <v>918</v>
      </c>
      <c r="BM170" s="276" t="s">
        <v>1175</v>
      </c>
    </row>
    <row r="171" s="2" customFormat="1" ht="16.5" customHeight="1">
      <c r="A171" s="41"/>
      <c r="B171" s="42"/>
      <c r="C171" s="316" t="s">
        <v>339</v>
      </c>
      <c r="D171" s="316" t="s">
        <v>511</v>
      </c>
      <c r="E171" s="317" t="s">
        <v>1176</v>
      </c>
      <c r="F171" s="318" t="s">
        <v>1177</v>
      </c>
      <c r="G171" s="319" t="s">
        <v>227</v>
      </c>
      <c r="H171" s="320">
        <v>200</v>
      </c>
      <c r="I171" s="321"/>
      <c r="J171" s="322">
        <f>ROUND(I171*H171,2)</f>
        <v>0</v>
      </c>
      <c r="K171" s="323"/>
      <c r="L171" s="324"/>
      <c r="M171" s="325" t="s">
        <v>1</v>
      </c>
      <c r="N171" s="326" t="s">
        <v>46</v>
      </c>
      <c r="O171" s="100"/>
      <c r="P171" s="274">
        <f>O171*H171</f>
        <v>0</v>
      </c>
      <c r="Q171" s="274">
        <v>0.0041999999999999997</v>
      </c>
      <c r="R171" s="274">
        <f>Q171*H171</f>
        <v>0.83999999999999997</v>
      </c>
      <c r="S171" s="274">
        <v>0</v>
      </c>
      <c r="T171" s="27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76" t="s">
        <v>918</v>
      </c>
      <c r="AT171" s="276" t="s">
        <v>511</v>
      </c>
      <c r="AU171" s="276" t="s">
        <v>92</v>
      </c>
      <c r="AY171" s="18" t="s">
        <v>183</v>
      </c>
      <c r="BE171" s="161">
        <f>IF(N171="základná",J171,0)</f>
        <v>0</v>
      </c>
      <c r="BF171" s="161">
        <f>IF(N171="znížená",J171,0)</f>
        <v>0</v>
      </c>
      <c r="BG171" s="161">
        <f>IF(N171="zákl. prenesená",J171,0)</f>
        <v>0</v>
      </c>
      <c r="BH171" s="161">
        <f>IF(N171="zníž. prenesená",J171,0)</f>
        <v>0</v>
      </c>
      <c r="BI171" s="161">
        <f>IF(N171="nulová",J171,0)</f>
        <v>0</v>
      </c>
      <c r="BJ171" s="18" t="s">
        <v>92</v>
      </c>
      <c r="BK171" s="161">
        <f>ROUND(I171*H171,2)</f>
        <v>0</v>
      </c>
      <c r="BL171" s="18" t="s">
        <v>918</v>
      </c>
      <c r="BM171" s="276" t="s">
        <v>1178</v>
      </c>
    </row>
    <row r="172" s="2" customFormat="1" ht="24.15" customHeight="1">
      <c r="A172" s="41"/>
      <c r="B172" s="42"/>
      <c r="C172" s="264" t="s">
        <v>347</v>
      </c>
      <c r="D172" s="264" t="s">
        <v>186</v>
      </c>
      <c r="E172" s="265" t="s">
        <v>1179</v>
      </c>
      <c r="F172" s="266" t="s">
        <v>1180</v>
      </c>
      <c r="G172" s="267" t="s">
        <v>189</v>
      </c>
      <c r="H172" s="268">
        <v>0.5</v>
      </c>
      <c r="I172" s="269"/>
      <c r="J172" s="270">
        <f>ROUND(I172*H172,2)</f>
        <v>0</v>
      </c>
      <c r="K172" s="271"/>
      <c r="L172" s="44"/>
      <c r="M172" s="272" t="s">
        <v>1</v>
      </c>
      <c r="N172" s="273" t="s">
        <v>46</v>
      </c>
      <c r="O172" s="100"/>
      <c r="P172" s="274">
        <f>O172*H172</f>
        <v>0</v>
      </c>
      <c r="Q172" s="274">
        <v>0</v>
      </c>
      <c r="R172" s="274">
        <f>Q172*H172</f>
        <v>0</v>
      </c>
      <c r="S172" s="274">
        <v>0</v>
      </c>
      <c r="T172" s="275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76" t="s">
        <v>813</v>
      </c>
      <c r="AT172" s="276" t="s">
        <v>186</v>
      </c>
      <c r="AU172" s="276" t="s">
        <v>92</v>
      </c>
      <c r="AY172" s="18" t="s">
        <v>183</v>
      </c>
      <c r="BE172" s="161">
        <f>IF(N172="základná",J172,0)</f>
        <v>0</v>
      </c>
      <c r="BF172" s="161">
        <f>IF(N172="znížená",J172,0)</f>
        <v>0</v>
      </c>
      <c r="BG172" s="161">
        <f>IF(N172="zákl. prenesená",J172,0)</f>
        <v>0</v>
      </c>
      <c r="BH172" s="161">
        <f>IF(N172="zníž. prenesená",J172,0)</f>
        <v>0</v>
      </c>
      <c r="BI172" s="161">
        <f>IF(N172="nulová",J172,0)</f>
        <v>0</v>
      </c>
      <c r="BJ172" s="18" t="s">
        <v>92</v>
      </c>
      <c r="BK172" s="161">
        <f>ROUND(I172*H172,2)</f>
        <v>0</v>
      </c>
      <c r="BL172" s="18" t="s">
        <v>813</v>
      </c>
      <c r="BM172" s="276" t="s">
        <v>1181</v>
      </c>
    </row>
    <row r="173" s="2" customFormat="1" ht="16.5" customHeight="1">
      <c r="A173" s="41"/>
      <c r="B173" s="42"/>
      <c r="C173" s="316" t="s">
        <v>355</v>
      </c>
      <c r="D173" s="316" t="s">
        <v>511</v>
      </c>
      <c r="E173" s="317" t="s">
        <v>1182</v>
      </c>
      <c r="F173" s="318" t="s">
        <v>1183</v>
      </c>
      <c r="G173" s="319" t="s">
        <v>227</v>
      </c>
      <c r="H173" s="320">
        <v>16</v>
      </c>
      <c r="I173" s="321"/>
      <c r="J173" s="322">
        <f>ROUND(I173*H173,2)</f>
        <v>0</v>
      </c>
      <c r="K173" s="323"/>
      <c r="L173" s="324"/>
      <c r="M173" s="325" t="s">
        <v>1</v>
      </c>
      <c r="N173" s="326" t="s">
        <v>46</v>
      </c>
      <c r="O173" s="100"/>
      <c r="P173" s="274">
        <f>O173*H173</f>
        <v>0</v>
      </c>
      <c r="Q173" s="274">
        <v>0</v>
      </c>
      <c r="R173" s="274">
        <f>Q173*H173</f>
        <v>0</v>
      </c>
      <c r="S173" s="274">
        <v>0</v>
      </c>
      <c r="T173" s="275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76" t="s">
        <v>1184</v>
      </c>
      <c r="AT173" s="276" t="s">
        <v>511</v>
      </c>
      <c r="AU173" s="276" t="s">
        <v>92</v>
      </c>
      <c r="AY173" s="18" t="s">
        <v>183</v>
      </c>
      <c r="BE173" s="161">
        <f>IF(N173="základná",J173,0)</f>
        <v>0</v>
      </c>
      <c r="BF173" s="161">
        <f>IF(N173="znížená",J173,0)</f>
        <v>0</v>
      </c>
      <c r="BG173" s="161">
        <f>IF(N173="zákl. prenesená",J173,0)</f>
        <v>0</v>
      </c>
      <c r="BH173" s="161">
        <f>IF(N173="zníž. prenesená",J173,0)</f>
        <v>0</v>
      </c>
      <c r="BI173" s="161">
        <f>IF(N173="nulová",J173,0)</f>
        <v>0</v>
      </c>
      <c r="BJ173" s="18" t="s">
        <v>92</v>
      </c>
      <c r="BK173" s="161">
        <f>ROUND(I173*H173,2)</f>
        <v>0</v>
      </c>
      <c r="BL173" s="18" t="s">
        <v>813</v>
      </c>
      <c r="BM173" s="276" t="s">
        <v>1185</v>
      </c>
    </row>
    <row r="174" s="2" customFormat="1" ht="24.15" customHeight="1">
      <c r="A174" s="41"/>
      <c r="B174" s="42"/>
      <c r="C174" s="264" t="s">
        <v>362</v>
      </c>
      <c r="D174" s="264" t="s">
        <v>186</v>
      </c>
      <c r="E174" s="265" t="s">
        <v>1186</v>
      </c>
      <c r="F174" s="266" t="s">
        <v>1187</v>
      </c>
      <c r="G174" s="267" t="s">
        <v>227</v>
      </c>
      <c r="H174" s="268">
        <v>56</v>
      </c>
      <c r="I174" s="269"/>
      <c r="J174" s="270">
        <f>ROUND(I174*H174,2)</f>
        <v>0</v>
      </c>
      <c r="K174" s="271"/>
      <c r="L174" s="44"/>
      <c r="M174" s="272" t="s">
        <v>1</v>
      </c>
      <c r="N174" s="273" t="s">
        <v>46</v>
      </c>
      <c r="O174" s="100"/>
      <c r="P174" s="274">
        <f>O174*H174</f>
        <v>0</v>
      </c>
      <c r="Q174" s="274">
        <v>0</v>
      </c>
      <c r="R174" s="274">
        <f>Q174*H174</f>
        <v>0</v>
      </c>
      <c r="S174" s="274">
        <v>0</v>
      </c>
      <c r="T174" s="275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76" t="s">
        <v>813</v>
      </c>
      <c r="AT174" s="276" t="s">
        <v>186</v>
      </c>
      <c r="AU174" s="276" t="s">
        <v>92</v>
      </c>
      <c r="AY174" s="18" t="s">
        <v>183</v>
      </c>
      <c r="BE174" s="161">
        <f>IF(N174="základná",J174,0)</f>
        <v>0</v>
      </c>
      <c r="BF174" s="161">
        <f>IF(N174="znížená",J174,0)</f>
        <v>0</v>
      </c>
      <c r="BG174" s="161">
        <f>IF(N174="zákl. prenesená",J174,0)</f>
        <v>0</v>
      </c>
      <c r="BH174" s="161">
        <f>IF(N174="zníž. prenesená",J174,0)</f>
        <v>0</v>
      </c>
      <c r="BI174" s="161">
        <f>IF(N174="nulová",J174,0)</f>
        <v>0</v>
      </c>
      <c r="BJ174" s="18" t="s">
        <v>92</v>
      </c>
      <c r="BK174" s="161">
        <f>ROUND(I174*H174,2)</f>
        <v>0</v>
      </c>
      <c r="BL174" s="18" t="s">
        <v>813</v>
      </c>
      <c r="BM174" s="276" t="s">
        <v>1188</v>
      </c>
    </row>
    <row r="175" s="2" customFormat="1" ht="24.15" customHeight="1">
      <c r="A175" s="41"/>
      <c r="B175" s="42"/>
      <c r="C175" s="264" t="s">
        <v>370</v>
      </c>
      <c r="D175" s="264" t="s">
        <v>186</v>
      </c>
      <c r="E175" s="265" t="s">
        <v>1189</v>
      </c>
      <c r="F175" s="266" t="s">
        <v>1190</v>
      </c>
      <c r="G175" s="267" t="s">
        <v>227</v>
      </c>
      <c r="H175" s="268">
        <v>7</v>
      </c>
      <c r="I175" s="269"/>
      <c r="J175" s="270">
        <f>ROUND(I175*H175,2)</f>
        <v>0</v>
      </c>
      <c r="K175" s="271"/>
      <c r="L175" s="44"/>
      <c r="M175" s="272" t="s">
        <v>1</v>
      </c>
      <c r="N175" s="273" t="s">
        <v>46</v>
      </c>
      <c r="O175" s="100"/>
      <c r="P175" s="274">
        <f>O175*H175</f>
        <v>0</v>
      </c>
      <c r="Q175" s="274">
        <v>0</v>
      </c>
      <c r="R175" s="274">
        <f>Q175*H175</f>
        <v>0</v>
      </c>
      <c r="S175" s="274">
        <v>0</v>
      </c>
      <c r="T175" s="275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76" t="s">
        <v>813</v>
      </c>
      <c r="AT175" s="276" t="s">
        <v>186</v>
      </c>
      <c r="AU175" s="276" t="s">
        <v>92</v>
      </c>
      <c r="AY175" s="18" t="s">
        <v>183</v>
      </c>
      <c r="BE175" s="161">
        <f>IF(N175="základná",J175,0)</f>
        <v>0</v>
      </c>
      <c r="BF175" s="161">
        <f>IF(N175="znížená",J175,0)</f>
        <v>0</v>
      </c>
      <c r="BG175" s="161">
        <f>IF(N175="zákl. prenesená",J175,0)</f>
        <v>0</v>
      </c>
      <c r="BH175" s="161">
        <f>IF(N175="zníž. prenesená",J175,0)</f>
        <v>0</v>
      </c>
      <c r="BI175" s="161">
        <f>IF(N175="nulová",J175,0)</f>
        <v>0</v>
      </c>
      <c r="BJ175" s="18" t="s">
        <v>92</v>
      </c>
      <c r="BK175" s="161">
        <f>ROUND(I175*H175,2)</f>
        <v>0</v>
      </c>
      <c r="BL175" s="18" t="s">
        <v>813</v>
      </c>
      <c r="BM175" s="276" t="s">
        <v>1191</v>
      </c>
    </row>
    <row r="176" s="2" customFormat="1" ht="24.15" customHeight="1">
      <c r="A176" s="41"/>
      <c r="B176" s="42"/>
      <c r="C176" s="264" t="s">
        <v>375</v>
      </c>
      <c r="D176" s="264" t="s">
        <v>186</v>
      </c>
      <c r="E176" s="265" t="s">
        <v>1192</v>
      </c>
      <c r="F176" s="266" t="s">
        <v>1193</v>
      </c>
      <c r="G176" s="267" t="s">
        <v>227</v>
      </c>
      <c r="H176" s="268">
        <v>15</v>
      </c>
      <c r="I176" s="269"/>
      <c r="J176" s="270">
        <f>ROUND(I176*H176,2)</f>
        <v>0</v>
      </c>
      <c r="K176" s="271"/>
      <c r="L176" s="44"/>
      <c r="M176" s="272" t="s">
        <v>1</v>
      </c>
      <c r="N176" s="273" t="s">
        <v>46</v>
      </c>
      <c r="O176" s="100"/>
      <c r="P176" s="274">
        <f>O176*H176</f>
        <v>0</v>
      </c>
      <c r="Q176" s="274">
        <v>0</v>
      </c>
      <c r="R176" s="274">
        <f>Q176*H176</f>
        <v>0</v>
      </c>
      <c r="S176" s="274">
        <v>0</v>
      </c>
      <c r="T176" s="275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76" t="s">
        <v>813</v>
      </c>
      <c r="AT176" s="276" t="s">
        <v>186</v>
      </c>
      <c r="AU176" s="276" t="s">
        <v>92</v>
      </c>
      <c r="AY176" s="18" t="s">
        <v>183</v>
      </c>
      <c r="BE176" s="161">
        <f>IF(N176="základná",J176,0)</f>
        <v>0</v>
      </c>
      <c r="BF176" s="161">
        <f>IF(N176="znížená",J176,0)</f>
        <v>0</v>
      </c>
      <c r="BG176" s="161">
        <f>IF(N176="zákl. prenesená",J176,0)</f>
        <v>0</v>
      </c>
      <c r="BH176" s="161">
        <f>IF(N176="zníž. prenesená",J176,0)</f>
        <v>0</v>
      </c>
      <c r="BI176" s="161">
        <f>IF(N176="nulová",J176,0)</f>
        <v>0</v>
      </c>
      <c r="BJ176" s="18" t="s">
        <v>92</v>
      </c>
      <c r="BK176" s="161">
        <f>ROUND(I176*H176,2)</f>
        <v>0</v>
      </c>
      <c r="BL176" s="18" t="s">
        <v>813</v>
      </c>
      <c r="BM176" s="276" t="s">
        <v>1194</v>
      </c>
    </row>
    <row r="177" s="2" customFormat="1" ht="24.15" customHeight="1">
      <c r="A177" s="41"/>
      <c r="B177" s="42"/>
      <c r="C177" s="316" t="s">
        <v>380</v>
      </c>
      <c r="D177" s="316" t="s">
        <v>511</v>
      </c>
      <c r="E177" s="317" t="s">
        <v>1195</v>
      </c>
      <c r="F177" s="318" t="s">
        <v>1196</v>
      </c>
      <c r="G177" s="319" t="s">
        <v>227</v>
      </c>
      <c r="H177" s="320">
        <v>15</v>
      </c>
      <c r="I177" s="321"/>
      <c r="J177" s="322">
        <f>ROUND(I177*H177,2)</f>
        <v>0</v>
      </c>
      <c r="K177" s="323"/>
      <c r="L177" s="324"/>
      <c r="M177" s="325" t="s">
        <v>1</v>
      </c>
      <c r="N177" s="326" t="s">
        <v>46</v>
      </c>
      <c r="O177" s="100"/>
      <c r="P177" s="274">
        <f>O177*H177</f>
        <v>0</v>
      </c>
      <c r="Q177" s="274">
        <v>6.9999999999999994E-05</v>
      </c>
      <c r="R177" s="274">
        <f>Q177*H177</f>
        <v>0.0010499999999999999</v>
      </c>
      <c r="S177" s="274">
        <v>0</v>
      </c>
      <c r="T177" s="275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76" t="s">
        <v>918</v>
      </c>
      <c r="AT177" s="276" t="s">
        <v>511</v>
      </c>
      <c r="AU177" s="276" t="s">
        <v>92</v>
      </c>
      <c r="AY177" s="18" t="s">
        <v>183</v>
      </c>
      <c r="BE177" s="161">
        <f>IF(N177="základná",J177,0)</f>
        <v>0</v>
      </c>
      <c r="BF177" s="161">
        <f>IF(N177="znížená",J177,0)</f>
        <v>0</v>
      </c>
      <c r="BG177" s="161">
        <f>IF(N177="zákl. prenesená",J177,0)</f>
        <v>0</v>
      </c>
      <c r="BH177" s="161">
        <f>IF(N177="zníž. prenesená",J177,0)</f>
        <v>0</v>
      </c>
      <c r="BI177" s="161">
        <f>IF(N177="nulová",J177,0)</f>
        <v>0</v>
      </c>
      <c r="BJ177" s="18" t="s">
        <v>92</v>
      </c>
      <c r="BK177" s="161">
        <f>ROUND(I177*H177,2)</f>
        <v>0</v>
      </c>
      <c r="BL177" s="18" t="s">
        <v>918</v>
      </c>
      <c r="BM177" s="276" t="s">
        <v>1197</v>
      </c>
    </row>
    <row r="178" s="2" customFormat="1" ht="24.15" customHeight="1">
      <c r="A178" s="41"/>
      <c r="B178" s="42"/>
      <c r="C178" s="264" t="s">
        <v>385</v>
      </c>
      <c r="D178" s="264" t="s">
        <v>186</v>
      </c>
      <c r="E178" s="265" t="s">
        <v>1198</v>
      </c>
      <c r="F178" s="266" t="s">
        <v>1199</v>
      </c>
      <c r="G178" s="267" t="s">
        <v>227</v>
      </c>
      <c r="H178" s="268">
        <v>7</v>
      </c>
      <c r="I178" s="269"/>
      <c r="J178" s="270">
        <f>ROUND(I178*H178,2)</f>
        <v>0</v>
      </c>
      <c r="K178" s="271"/>
      <c r="L178" s="44"/>
      <c r="M178" s="272" t="s">
        <v>1</v>
      </c>
      <c r="N178" s="273" t="s">
        <v>46</v>
      </c>
      <c r="O178" s="100"/>
      <c r="P178" s="274">
        <f>O178*H178</f>
        <v>0</v>
      </c>
      <c r="Q178" s="274">
        <v>0</v>
      </c>
      <c r="R178" s="274">
        <f>Q178*H178</f>
        <v>0</v>
      </c>
      <c r="S178" s="274">
        <v>0</v>
      </c>
      <c r="T178" s="275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76" t="s">
        <v>813</v>
      </c>
      <c r="AT178" s="276" t="s">
        <v>186</v>
      </c>
      <c r="AU178" s="276" t="s">
        <v>92</v>
      </c>
      <c r="AY178" s="18" t="s">
        <v>183</v>
      </c>
      <c r="BE178" s="161">
        <f>IF(N178="základná",J178,0)</f>
        <v>0</v>
      </c>
      <c r="BF178" s="161">
        <f>IF(N178="znížená",J178,0)</f>
        <v>0</v>
      </c>
      <c r="BG178" s="161">
        <f>IF(N178="zákl. prenesená",J178,0)</f>
        <v>0</v>
      </c>
      <c r="BH178" s="161">
        <f>IF(N178="zníž. prenesená",J178,0)</f>
        <v>0</v>
      </c>
      <c r="BI178" s="161">
        <f>IF(N178="nulová",J178,0)</f>
        <v>0</v>
      </c>
      <c r="BJ178" s="18" t="s">
        <v>92</v>
      </c>
      <c r="BK178" s="161">
        <f>ROUND(I178*H178,2)</f>
        <v>0</v>
      </c>
      <c r="BL178" s="18" t="s">
        <v>813</v>
      </c>
      <c r="BM178" s="276" t="s">
        <v>1200</v>
      </c>
    </row>
    <row r="179" s="2" customFormat="1" ht="16.5" customHeight="1">
      <c r="A179" s="41"/>
      <c r="B179" s="42"/>
      <c r="C179" s="316" t="s">
        <v>390</v>
      </c>
      <c r="D179" s="316" t="s">
        <v>511</v>
      </c>
      <c r="E179" s="317" t="s">
        <v>1201</v>
      </c>
      <c r="F179" s="318" t="s">
        <v>1202</v>
      </c>
      <c r="G179" s="319" t="s">
        <v>227</v>
      </c>
      <c r="H179" s="320">
        <v>7</v>
      </c>
      <c r="I179" s="321"/>
      <c r="J179" s="322">
        <f>ROUND(I179*H179,2)</f>
        <v>0</v>
      </c>
      <c r="K179" s="323"/>
      <c r="L179" s="324"/>
      <c r="M179" s="325" t="s">
        <v>1</v>
      </c>
      <c r="N179" s="326" t="s">
        <v>46</v>
      </c>
      <c r="O179" s="100"/>
      <c r="P179" s="274">
        <f>O179*H179</f>
        <v>0</v>
      </c>
      <c r="Q179" s="274">
        <v>6.0000000000000002E-05</v>
      </c>
      <c r="R179" s="274">
        <f>Q179*H179</f>
        <v>0.00042000000000000002</v>
      </c>
      <c r="S179" s="274">
        <v>0</v>
      </c>
      <c r="T179" s="275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76" t="s">
        <v>918</v>
      </c>
      <c r="AT179" s="276" t="s">
        <v>511</v>
      </c>
      <c r="AU179" s="276" t="s">
        <v>92</v>
      </c>
      <c r="AY179" s="18" t="s">
        <v>183</v>
      </c>
      <c r="BE179" s="161">
        <f>IF(N179="základná",J179,0)</f>
        <v>0</v>
      </c>
      <c r="BF179" s="161">
        <f>IF(N179="znížená",J179,0)</f>
        <v>0</v>
      </c>
      <c r="BG179" s="161">
        <f>IF(N179="zákl. prenesená",J179,0)</f>
        <v>0</v>
      </c>
      <c r="BH179" s="161">
        <f>IF(N179="zníž. prenesená",J179,0)</f>
        <v>0</v>
      </c>
      <c r="BI179" s="161">
        <f>IF(N179="nulová",J179,0)</f>
        <v>0</v>
      </c>
      <c r="BJ179" s="18" t="s">
        <v>92</v>
      </c>
      <c r="BK179" s="161">
        <f>ROUND(I179*H179,2)</f>
        <v>0</v>
      </c>
      <c r="BL179" s="18" t="s">
        <v>918</v>
      </c>
      <c r="BM179" s="276" t="s">
        <v>1203</v>
      </c>
    </row>
    <row r="180" s="2" customFormat="1" ht="24.15" customHeight="1">
      <c r="A180" s="41"/>
      <c r="B180" s="42"/>
      <c r="C180" s="264" t="s">
        <v>395</v>
      </c>
      <c r="D180" s="264" t="s">
        <v>186</v>
      </c>
      <c r="E180" s="265" t="s">
        <v>1204</v>
      </c>
      <c r="F180" s="266" t="s">
        <v>1205</v>
      </c>
      <c r="G180" s="267" t="s">
        <v>227</v>
      </c>
      <c r="H180" s="268">
        <v>6</v>
      </c>
      <c r="I180" s="269"/>
      <c r="J180" s="270">
        <f>ROUND(I180*H180,2)</f>
        <v>0</v>
      </c>
      <c r="K180" s="271"/>
      <c r="L180" s="44"/>
      <c r="M180" s="272" t="s">
        <v>1</v>
      </c>
      <c r="N180" s="273" t="s">
        <v>46</v>
      </c>
      <c r="O180" s="100"/>
      <c r="P180" s="274">
        <f>O180*H180</f>
        <v>0</v>
      </c>
      <c r="Q180" s="274">
        <v>0</v>
      </c>
      <c r="R180" s="274">
        <f>Q180*H180</f>
        <v>0</v>
      </c>
      <c r="S180" s="274">
        <v>0</v>
      </c>
      <c r="T180" s="275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76" t="s">
        <v>813</v>
      </c>
      <c r="AT180" s="276" t="s">
        <v>186</v>
      </c>
      <c r="AU180" s="276" t="s">
        <v>92</v>
      </c>
      <c r="AY180" s="18" t="s">
        <v>183</v>
      </c>
      <c r="BE180" s="161">
        <f>IF(N180="základná",J180,0)</f>
        <v>0</v>
      </c>
      <c r="BF180" s="161">
        <f>IF(N180="znížená",J180,0)</f>
        <v>0</v>
      </c>
      <c r="BG180" s="161">
        <f>IF(N180="zákl. prenesená",J180,0)</f>
        <v>0</v>
      </c>
      <c r="BH180" s="161">
        <f>IF(N180="zníž. prenesená",J180,0)</f>
        <v>0</v>
      </c>
      <c r="BI180" s="161">
        <f>IF(N180="nulová",J180,0)</f>
        <v>0</v>
      </c>
      <c r="BJ180" s="18" t="s">
        <v>92</v>
      </c>
      <c r="BK180" s="161">
        <f>ROUND(I180*H180,2)</f>
        <v>0</v>
      </c>
      <c r="BL180" s="18" t="s">
        <v>813</v>
      </c>
      <c r="BM180" s="276" t="s">
        <v>1206</v>
      </c>
    </row>
    <row r="181" s="2" customFormat="1" ht="16.5" customHeight="1">
      <c r="A181" s="41"/>
      <c r="B181" s="42"/>
      <c r="C181" s="316" t="s">
        <v>401</v>
      </c>
      <c r="D181" s="316" t="s">
        <v>511</v>
      </c>
      <c r="E181" s="317" t="s">
        <v>1207</v>
      </c>
      <c r="F181" s="318" t="s">
        <v>1208</v>
      </c>
      <c r="G181" s="319" t="s">
        <v>227</v>
      </c>
      <c r="H181" s="320">
        <v>6</v>
      </c>
      <c r="I181" s="321"/>
      <c r="J181" s="322">
        <f>ROUND(I181*H181,2)</f>
        <v>0</v>
      </c>
      <c r="K181" s="323"/>
      <c r="L181" s="324"/>
      <c r="M181" s="325" t="s">
        <v>1</v>
      </c>
      <c r="N181" s="326" t="s">
        <v>46</v>
      </c>
      <c r="O181" s="100"/>
      <c r="P181" s="274">
        <f>O181*H181</f>
        <v>0</v>
      </c>
      <c r="Q181" s="274">
        <v>0.00010000000000000001</v>
      </c>
      <c r="R181" s="274">
        <f>Q181*H181</f>
        <v>0.00060000000000000006</v>
      </c>
      <c r="S181" s="274">
        <v>0</v>
      </c>
      <c r="T181" s="275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76" t="s">
        <v>918</v>
      </c>
      <c r="AT181" s="276" t="s">
        <v>511</v>
      </c>
      <c r="AU181" s="276" t="s">
        <v>92</v>
      </c>
      <c r="AY181" s="18" t="s">
        <v>183</v>
      </c>
      <c r="BE181" s="161">
        <f>IF(N181="základná",J181,0)</f>
        <v>0</v>
      </c>
      <c r="BF181" s="161">
        <f>IF(N181="znížená",J181,0)</f>
        <v>0</v>
      </c>
      <c r="BG181" s="161">
        <f>IF(N181="zákl. prenesená",J181,0)</f>
        <v>0</v>
      </c>
      <c r="BH181" s="161">
        <f>IF(N181="zníž. prenesená",J181,0)</f>
        <v>0</v>
      </c>
      <c r="BI181" s="161">
        <f>IF(N181="nulová",J181,0)</f>
        <v>0</v>
      </c>
      <c r="BJ181" s="18" t="s">
        <v>92</v>
      </c>
      <c r="BK181" s="161">
        <f>ROUND(I181*H181,2)</f>
        <v>0</v>
      </c>
      <c r="BL181" s="18" t="s">
        <v>918</v>
      </c>
      <c r="BM181" s="276" t="s">
        <v>1209</v>
      </c>
    </row>
    <row r="182" s="2" customFormat="1" ht="21.75" customHeight="1">
      <c r="A182" s="41"/>
      <c r="B182" s="42"/>
      <c r="C182" s="264" t="s">
        <v>407</v>
      </c>
      <c r="D182" s="264" t="s">
        <v>186</v>
      </c>
      <c r="E182" s="265" t="s">
        <v>1210</v>
      </c>
      <c r="F182" s="266" t="s">
        <v>1211</v>
      </c>
      <c r="G182" s="267" t="s">
        <v>281</v>
      </c>
      <c r="H182" s="268">
        <v>6</v>
      </c>
      <c r="I182" s="269"/>
      <c r="J182" s="270">
        <f>ROUND(I182*H182,2)</f>
        <v>0</v>
      </c>
      <c r="K182" s="271"/>
      <c r="L182" s="44"/>
      <c r="M182" s="272" t="s">
        <v>1</v>
      </c>
      <c r="N182" s="273" t="s">
        <v>46</v>
      </c>
      <c r="O182" s="100"/>
      <c r="P182" s="274">
        <f>O182*H182</f>
        <v>0</v>
      </c>
      <c r="Q182" s="274">
        <v>0</v>
      </c>
      <c r="R182" s="274">
        <f>Q182*H182</f>
        <v>0</v>
      </c>
      <c r="S182" s="274">
        <v>0</v>
      </c>
      <c r="T182" s="275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76" t="s">
        <v>813</v>
      </c>
      <c r="AT182" s="276" t="s">
        <v>186</v>
      </c>
      <c r="AU182" s="276" t="s">
        <v>92</v>
      </c>
      <c r="AY182" s="18" t="s">
        <v>183</v>
      </c>
      <c r="BE182" s="161">
        <f>IF(N182="základná",J182,0)</f>
        <v>0</v>
      </c>
      <c r="BF182" s="161">
        <f>IF(N182="znížená",J182,0)</f>
        <v>0</v>
      </c>
      <c r="BG182" s="161">
        <f>IF(N182="zákl. prenesená",J182,0)</f>
        <v>0</v>
      </c>
      <c r="BH182" s="161">
        <f>IF(N182="zníž. prenesená",J182,0)</f>
        <v>0</v>
      </c>
      <c r="BI182" s="161">
        <f>IF(N182="nulová",J182,0)</f>
        <v>0</v>
      </c>
      <c r="BJ182" s="18" t="s">
        <v>92</v>
      </c>
      <c r="BK182" s="161">
        <f>ROUND(I182*H182,2)</f>
        <v>0</v>
      </c>
      <c r="BL182" s="18" t="s">
        <v>813</v>
      </c>
      <c r="BM182" s="276" t="s">
        <v>1212</v>
      </c>
    </row>
    <row r="183" s="2" customFormat="1" ht="16.5" customHeight="1">
      <c r="A183" s="41"/>
      <c r="B183" s="42"/>
      <c r="C183" s="316" t="s">
        <v>413</v>
      </c>
      <c r="D183" s="316" t="s">
        <v>511</v>
      </c>
      <c r="E183" s="317" t="s">
        <v>1213</v>
      </c>
      <c r="F183" s="318" t="s">
        <v>1214</v>
      </c>
      <c r="G183" s="319" t="s">
        <v>281</v>
      </c>
      <c r="H183" s="320">
        <v>6</v>
      </c>
      <c r="I183" s="321"/>
      <c r="J183" s="322">
        <f>ROUND(I183*H183,2)</f>
        <v>0</v>
      </c>
      <c r="K183" s="323"/>
      <c r="L183" s="324"/>
      <c r="M183" s="325" t="s">
        <v>1</v>
      </c>
      <c r="N183" s="326" t="s">
        <v>46</v>
      </c>
      <c r="O183" s="100"/>
      <c r="P183" s="274">
        <f>O183*H183</f>
        <v>0</v>
      </c>
      <c r="Q183" s="274">
        <v>0.0010499999999999999</v>
      </c>
      <c r="R183" s="274">
        <f>Q183*H183</f>
        <v>0.0063</v>
      </c>
      <c r="S183" s="274">
        <v>0</v>
      </c>
      <c r="T183" s="275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76" t="s">
        <v>918</v>
      </c>
      <c r="AT183" s="276" t="s">
        <v>511</v>
      </c>
      <c r="AU183" s="276" t="s">
        <v>92</v>
      </c>
      <c r="AY183" s="18" t="s">
        <v>183</v>
      </c>
      <c r="BE183" s="161">
        <f>IF(N183="základná",J183,0)</f>
        <v>0</v>
      </c>
      <c r="BF183" s="161">
        <f>IF(N183="znížená",J183,0)</f>
        <v>0</v>
      </c>
      <c r="BG183" s="161">
        <f>IF(N183="zákl. prenesená",J183,0)</f>
        <v>0</v>
      </c>
      <c r="BH183" s="161">
        <f>IF(N183="zníž. prenesená",J183,0)</f>
        <v>0</v>
      </c>
      <c r="BI183" s="161">
        <f>IF(N183="nulová",J183,0)</f>
        <v>0</v>
      </c>
      <c r="BJ183" s="18" t="s">
        <v>92</v>
      </c>
      <c r="BK183" s="161">
        <f>ROUND(I183*H183,2)</f>
        <v>0</v>
      </c>
      <c r="BL183" s="18" t="s">
        <v>918</v>
      </c>
      <c r="BM183" s="276" t="s">
        <v>1215</v>
      </c>
    </row>
    <row r="184" s="2" customFormat="1" ht="33" customHeight="1">
      <c r="A184" s="41"/>
      <c r="B184" s="42"/>
      <c r="C184" s="264" t="s">
        <v>419</v>
      </c>
      <c r="D184" s="264" t="s">
        <v>186</v>
      </c>
      <c r="E184" s="265" t="s">
        <v>1216</v>
      </c>
      <c r="F184" s="266" t="s">
        <v>1217</v>
      </c>
      <c r="G184" s="267" t="s">
        <v>227</v>
      </c>
      <c r="H184" s="268">
        <v>23</v>
      </c>
      <c r="I184" s="269"/>
      <c r="J184" s="270">
        <f>ROUND(I184*H184,2)</f>
        <v>0</v>
      </c>
      <c r="K184" s="271"/>
      <c r="L184" s="44"/>
      <c r="M184" s="272" t="s">
        <v>1</v>
      </c>
      <c r="N184" s="273" t="s">
        <v>46</v>
      </c>
      <c r="O184" s="100"/>
      <c r="P184" s="274">
        <f>O184*H184</f>
        <v>0</v>
      </c>
      <c r="Q184" s="274">
        <v>0</v>
      </c>
      <c r="R184" s="274">
        <f>Q184*H184</f>
        <v>0</v>
      </c>
      <c r="S184" s="274">
        <v>0</v>
      </c>
      <c r="T184" s="275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76" t="s">
        <v>813</v>
      </c>
      <c r="AT184" s="276" t="s">
        <v>186</v>
      </c>
      <c r="AU184" s="276" t="s">
        <v>92</v>
      </c>
      <c r="AY184" s="18" t="s">
        <v>183</v>
      </c>
      <c r="BE184" s="161">
        <f>IF(N184="základná",J184,0)</f>
        <v>0</v>
      </c>
      <c r="BF184" s="161">
        <f>IF(N184="znížená",J184,0)</f>
        <v>0</v>
      </c>
      <c r="BG184" s="161">
        <f>IF(N184="zákl. prenesená",J184,0)</f>
        <v>0</v>
      </c>
      <c r="BH184" s="161">
        <f>IF(N184="zníž. prenesená",J184,0)</f>
        <v>0</v>
      </c>
      <c r="BI184" s="161">
        <f>IF(N184="nulová",J184,0)</f>
        <v>0</v>
      </c>
      <c r="BJ184" s="18" t="s">
        <v>92</v>
      </c>
      <c r="BK184" s="161">
        <f>ROUND(I184*H184,2)</f>
        <v>0</v>
      </c>
      <c r="BL184" s="18" t="s">
        <v>813</v>
      </c>
      <c r="BM184" s="276" t="s">
        <v>1218</v>
      </c>
    </row>
    <row r="185" s="2" customFormat="1" ht="33" customHeight="1">
      <c r="A185" s="41"/>
      <c r="B185" s="42"/>
      <c r="C185" s="264" t="s">
        <v>427</v>
      </c>
      <c r="D185" s="264" t="s">
        <v>186</v>
      </c>
      <c r="E185" s="265" t="s">
        <v>1219</v>
      </c>
      <c r="F185" s="266" t="s">
        <v>1220</v>
      </c>
      <c r="G185" s="267" t="s">
        <v>227</v>
      </c>
      <c r="H185" s="268">
        <v>6</v>
      </c>
      <c r="I185" s="269"/>
      <c r="J185" s="270">
        <f>ROUND(I185*H185,2)</f>
        <v>0</v>
      </c>
      <c r="K185" s="271"/>
      <c r="L185" s="44"/>
      <c r="M185" s="272" t="s">
        <v>1</v>
      </c>
      <c r="N185" s="273" t="s">
        <v>46</v>
      </c>
      <c r="O185" s="100"/>
      <c r="P185" s="274">
        <f>O185*H185</f>
        <v>0</v>
      </c>
      <c r="Q185" s="274">
        <v>0</v>
      </c>
      <c r="R185" s="274">
        <f>Q185*H185</f>
        <v>0</v>
      </c>
      <c r="S185" s="274">
        <v>0</v>
      </c>
      <c r="T185" s="275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76" t="s">
        <v>813</v>
      </c>
      <c r="AT185" s="276" t="s">
        <v>186</v>
      </c>
      <c r="AU185" s="276" t="s">
        <v>92</v>
      </c>
      <c r="AY185" s="18" t="s">
        <v>183</v>
      </c>
      <c r="BE185" s="161">
        <f>IF(N185="základná",J185,0)</f>
        <v>0</v>
      </c>
      <c r="BF185" s="161">
        <f>IF(N185="znížená",J185,0)</f>
        <v>0</v>
      </c>
      <c r="BG185" s="161">
        <f>IF(N185="zákl. prenesená",J185,0)</f>
        <v>0</v>
      </c>
      <c r="BH185" s="161">
        <f>IF(N185="zníž. prenesená",J185,0)</f>
        <v>0</v>
      </c>
      <c r="BI185" s="161">
        <f>IF(N185="nulová",J185,0)</f>
        <v>0</v>
      </c>
      <c r="BJ185" s="18" t="s">
        <v>92</v>
      </c>
      <c r="BK185" s="161">
        <f>ROUND(I185*H185,2)</f>
        <v>0</v>
      </c>
      <c r="BL185" s="18" t="s">
        <v>813</v>
      </c>
      <c r="BM185" s="276" t="s">
        <v>1221</v>
      </c>
    </row>
    <row r="186" s="2" customFormat="1" ht="21.75" customHeight="1">
      <c r="A186" s="41"/>
      <c r="B186" s="42"/>
      <c r="C186" s="264" t="s">
        <v>613</v>
      </c>
      <c r="D186" s="264" t="s">
        <v>186</v>
      </c>
      <c r="E186" s="265" t="s">
        <v>1222</v>
      </c>
      <c r="F186" s="266" t="s">
        <v>1223</v>
      </c>
      <c r="G186" s="267" t="s">
        <v>281</v>
      </c>
      <c r="H186" s="268">
        <v>1050</v>
      </c>
      <c r="I186" s="269"/>
      <c r="J186" s="270">
        <f>ROUND(I186*H186,2)</f>
        <v>0</v>
      </c>
      <c r="K186" s="271"/>
      <c r="L186" s="44"/>
      <c r="M186" s="272" t="s">
        <v>1</v>
      </c>
      <c r="N186" s="273" t="s">
        <v>46</v>
      </c>
      <c r="O186" s="100"/>
      <c r="P186" s="274">
        <f>O186*H186</f>
        <v>0</v>
      </c>
      <c r="Q186" s="274">
        <v>0</v>
      </c>
      <c r="R186" s="274">
        <f>Q186*H186</f>
        <v>0</v>
      </c>
      <c r="S186" s="274">
        <v>0</v>
      </c>
      <c r="T186" s="275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76" t="s">
        <v>813</v>
      </c>
      <c r="AT186" s="276" t="s">
        <v>186</v>
      </c>
      <c r="AU186" s="276" t="s">
        <v>92</v>
      </c>
      <c r="AY186" s="18" t="s">
        <v>183</v>
      </c>
      <c r="BE186" s="161">
        <f>IF(N186="základná",J186,0)</f>
        <v>0</v>
      </c>
      <c r="BF186" s="161">
        <f>IF(N186="znížená",J186,0)</f>
        <v>0</v>
      </c>
      <c r="BG186" s="161">
        <f>IF(N186="zákl. prenesená",J186,0)</f>
        <v>0</v>
      </c>
      <c r="BH186" s="161">
        <f>IF(N186="zníž. prenesená",J186,0)</f>
        <v>0</v>
      </c>
      <c r="BI186" s="161">
        <f>IF(N186="nulová",J186,0)</f>
        <v>0</v>
      </c>
      <c r="BJ186" s="18" t="s">
        <v>92</v>
      </c>
      <c r="BK186" s="161">
        <f>ROUND(I186*H186,2)</f>
        <v>0</v>
      </c>
      <c r="BL186" s="18" t="s">
        <v>813</v>
      </c>
      <c r="BM186" s="276" t="s">
        <v>1224</v>
      </c>
    </row>
    <row r="187" s="2" customFormat="1" ht="16.5" customHeight="1">
      <c r="A187" s="41"/>
      <c r="B187" s="42"/>
      <c r="C187" s="316" t="s">
        <v>618</v>
      </c>
      <c r="D187" s="316" t="s">
        <v>511</v>
      </c>
      <c r="E187" s="317" t="s">
        <v>1225</v>
      </c>
      <c r="F187" s="318" t="s">
        <v>1226</v>
      </c>
      <c r="G187" s="319" t="s">
        <v>281</v>
      </c>
      <c r="H187" s="320">
        <v>1050</v>
      </c>
      <c r="I187" s="321"/>
      <c r="J187" s="322">
        <f>ROUND(I187*H187,2)</f>
        <v>0</v>
      </c>
      <c r="K187" s="323"/>
      <c r="L187" s="324"/>
      <c r="M187" s="325" t="s">
        <v>1</v>
      </c>
      <c r="N187" s="326" t="s">
        <v>46</v>
      </c>
      <c r="O187" s="100"/>
      <c r="P187" s="274">
        <f>O187*H187</f>
        <v>0</v>
      </c>
      <c r="Q187" s="274">
        <v>0.00013999999999999999</v>
      </c>
      <c r="R187" s="274">
        <f>Q187*H187</f>
        <v>0.14699999999999999</v>
      </c>
      <c r="S187" s="274">
        <v>0</v>
      </c>
      <c r="T187" s="275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76" t="s">
        <v>918</v>
      </c>
      <c r="AT187" s="276" t="s">
        <v>511</v>
      </c>
      <c r="AU187" s="276" t="s">
        <v>92</v>
      </c>
      <c r="AY187" s="18" t="s">
        <v>183</v>
      </c>
      <c r="BE187" s="161">
        <f>IF(N187="základná",J187,0)</f>
        <v>0</v>
      </c>
      <c r="BF187" s="161">
        <f>IF(N187="znížená",J187,0)</f>
        <v>0</v>
      </c>
      <c r="BG187" s="161">
        <f>IF(N187="zákl. prenesená",J187,0)</f>
        <v>0</v>
      </c>
      <c r="BH187" s="161">
        <f>IF(N187="zníž. prenesená",J187,0)</f>
        <v>0</v>
      </c>
      <c r="BI187" s="161">
        <f>IF(N187="nulová",J187,0)</f>
        <v>0</v>
      </c>
      <c r="BJ187" s="18" t="s">
        <v>92</v>
      </c>
      <c r="BK187" s="161">
        <f>ROUND(I187*H187,2)</f>
        <v>0</v>
      </c>
      <c r="BL187" s="18" t="s">
        <v>918</v>
      </c>
      <c r="BM187" s="276" t="s">
        <v>1227</v>
      </c>
    </row>
    <row r="188" s="2" customFormat="1" ht="21.75" customHeight="1">
      <c r="A188" s="41"/>
      <c r="B188" s="42"/>
      <c r="C188" s="264" t="s">
        <v>623</v>
      </c>
      <c r="D188" s="264" t="s">
        <v>186</v>
      </c>
      <c r="E188" s="265" t="s">
        <v>1228</v>
      </c>
      <c r="F188" s="266" t="s">
        <v>1229</v>
      </c>
      <c r="G188" s="267" t="s">
        <v>281</v>
      </c>
      <c r="H188" s="268">
        <v>2760</v>
      </c>
      <c r="I188" s="269"/>
      <c r="J188" s="270">
        <f>ROUND(I188*H188,2)</f>
        <v>0</v>
      </c>
      <c r="K188" s="271"/>
      <c r="L188" s="44"/>
      <c r="M188" s="272" t="s">
        <v>1</v>
      </c>
      <c r="N188" s="273" t="s">
        <v>46</v>
      </c>
      <c r="O188" s="100"/>
      <c r="P188" s="274">
        <f>O188*H188</f>
        <v>0</v>
      </c>
      <c r="Q188" s="274">
        <v>0</v>
      </c>
      <c r="R188" s="274">
        <f>Q188*H188</f>
        <v>0</v>
      </c>
      <c r="S188" s="274">
        <v>0</v>
      </c>
      <c r="T188" s="275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76" t="s">
        <v>813</v>
      </c>
      <c r="AT188" s="276" t="s">
        <v>186</v>
      </c>
      <c r="AU188" s="276" t="s">
        <v>92</v>
      </c>
      <c r="AY188" s="18" t="s">
        <v>183</v>
      </c>
      <c r="BE188" s="161">
        <f>IF(N188="základná",J188,0)</f>
        <v>0</v>
      </c>
      <c r="BF188" s="161">
        <f>IF(N188="znížená",J188,0)</f>
        <v>0</v>
      </c>
      <c r="BG188" s="161">
        <f>IF(N188="zákl. prenesená",J188,0)</f>
        <v>0</v>
      </c>
      <c r="BH188" s="161">
        <f>IF(N188="zníž. prenesená",J188,0)</f>
        <v>0</v>
      </c>
      <c r="BI188" s="161">
        <f>IF(N188="nulová",J188,0)</f>
        <v>0</v>
      </c>
      <c r="BJ188" s="18" t="s">
        <v>92</v>
      </c>
      <c r="BK188" s="161">
        <f>ROUND(I188*H188,2)</f>
        <v>0</v>
      </c>
      <c r="BL188" s="18" t="s">
        <v>813</v>
      </c>
      <c r="BM188" s="276" t="s">
        <v>1230</v>
      </c>
    </row>
    <row r="189" s="2" customFormat="1" ht="16.5" customHeight="1">
      <c r="A189" s="41"/>
      <c r="B189" s="42"/>
      <c r="C189" s="316" t="s">
        <v>627</v>
      </c>
      <c r="D189" s="316" t="s">
        <v>511</v>
      </c>
      <c r="E189" s="317" t="s">
        <v>1231</v>
      </c>
      <c r="F189" s="318" t="s">
        <v>1232</v>
      </c>
      <c r="G189" s="319" t="s">
        <v>281</v>
      </c>
      <c r="H189" s="320">
        <v>2760</v>
      </c>
      <c r="I189" s="321"/>
      <c r="J189" s="322">
        <f>ROUND(I189*H189,2)</f>
        <v>0</v>
      </c>
      <c r="K189" s="323"/>
      <c r="L189" s="324"/>
      <c r="M189" s="325" t="s">
        <v>1</v>
      </c>
      <c r="N189" s="326" t="s">
        <v>46</v>
      </c>
      <c r="O189" s="100"/>
      <c r="P189" s="274">
        <f>O189*H189</f>
        <v>0</v>
      </c>
      <c r="Q189" s="274">
        <v>0.00019000000000000001</v>
      </c>
      <c r="R189" s="274">
        <f>Q189*H189</f>
        <v>0.52439999999999998</v>
      </c>
      <c r="S189" s="274">
        <v>0</v>
      </c>
      <c r="T189" s="275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76" t="s">
        <v>918</v>
      </c>
      <c r="AT189" s="276" t="s">
        <v>511</v>
      </c>
      <c r="AU189" s="276" t="s">
        <v>92</v>
      </c>
      <c r="AY189" s="18" t="s">
        <v>183</v>
      </c>
      <c r="BE189" s="161">
        <f>IF(N189="základná",J189,0)</f>
        <v>0</v>
      </c>
      <c r="BF189" s="161">
        <f>IF(N189="znížená",J189,0)</f>
        <v>0</v>
      </c>
      <c r="BG189" s="161">
        <f>IF(N189="zákl. prenesená",J189,0)</f>
        <v>0</v>
      </c>
      <c r="BH189" s="161">
        <f>IF(N189="zníž. prenesená",J189,0)</f>
        <v>0</v>
      </c>
      <c r="BI189" s="161">
        <f>IF(N189="nulová",J189,0)</f>
        <v>0</v>
      </c>
      <c r="BJ189" s="18" t="s">
        <v>92</v>
      </c>
      <c r="BK189" s="161">
        <f>ROUND(I189*H189,2)</f>
        <v>0</v>
      </c>
      <c r="BL189" s="18" t="s">
        <v>918</v>
      </c>
      <c r="BM189" s="276" t="s">
        <v>1233</v>
      </c>
    </row>
    <row r="190" s="2" customFormat="1" ht="21.75" customHeight="1">
      <c r="A190" s="41"/>
      <c r="B190" s="42"/>
      <c r="C190" s="264" t="s">
        <v>633</v>
      </c>
      <c r="D190" s="264" t="s">
        <v>186</v>
      </c>
      <c r="E190" s="265" t="s">
        <v>1234</v>
      </c>
      <c r="F190" s="266" t="s">
        <v>1235</v>
      </c>
      <c r="G190" s="267" t="s">
        <v>281</v>
      </c>
      <c r="H190" s="268">
        <v>45</v>
      </c>
      <c r="I190" s="269"/>
      <c r="J190" s="270">
        <f>ROUND(I190*H190,2)</f>
        <v>0</v>
      </c>
      <c r="K190" s="271"/>
      <c r="L190" s="44"/>
      <c r="M190" s="272" t="s">
        <v>1</v>
      </c>
      <c r="N190" s="273" t="s">
        <v>46</v>
      </c>
      <c r="O190" s="100"/>
      <c r="P190" s="274">
        <f>O190*H190</f>
        <v>0</v>
      </c>
      <c r="Q190" s="274">
        <v>0</v>
      </c>
      <c r="R190" s="274">
        <f>Q190*H190</f>
        <v>0</v>
      </c>
      <c r="S190" s="274">
        <v>0</v>
      </c>
      <c r="T190" s="275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76" t="s">
        <v>813</v>
      </c>
      <c r="AT190" s="276" t="s">
        <v>186</v>
      </c>
      <c r="AU190" s="276" t="s">
        <v>92</v>
      </c>
      <c r="AY190" s="18" t="s">
        <v>183</v>
      </c>
      <c r="BE190" s="161">
        <f>IF(N190="základná",J190,0)</f>
        <v>0</v>
      </c>
      <c r="BF190" s="161">
        <f>IF(N190="znížená",J190,0)</f>
        <v>0</v>
      </c>
      <c r="BG190" s="161">
        <f>IF(N190="zákl. prenesená",J190,0)</f>
        <v>0</v>
      </c>
      <c r="BH190" s="161">
        <f>IF(N190="zníž. prenesená",J190,0)</f>
        <v>0</v>
      </c>
      <c r="BI190" s="161">
        <f>IF(N190="nulová",J190,0)</f>
        <v>0</v>
      </c>
      <c r="BJ190" s="18" t="s">
        <v>92</v>
      </c>
      <c r="BK190" s="161">
        <f>ROUND(I190*H190,2)</f>
        <v>0</v>
      </c>
      <c r="BL190" s="18" t="s">
        <v>813</v>
      </c>
      <c r="BM190" s="276" t="s">
        <v>1236</v>
      </c>
    </row>
    <row r="191" s="2" customFormat="1" ht="16.5" customHeight="1">
      <c r="A191" s="41"/>
      <c r="B191" s="42"/>
      <c r="C191" s="316" t="s">
        <v>638</v>
      </c>
      <c r="D191" s="316" t="s">
        <v>511</v>
      </c>
      <c r="E191" s="317" t="s">
        <v>1237</v>
      </c>
      <c r="F191" s="318" t="s">
        <v>1238</v>
      </c>
      <c r="G191" s="319" t="s">
        <v>281</v>
      </c>
      <c r="H191" s="320">
        <v>45</v>
      </c>
      <c r="I191" s="321"/>
      <c r="J191" s="322">
        <f>ROUND(I191*H191,2)</f>
        <v>0</v>
      </c>
      <c r="K191" s="323"/>
      <c r="L191" s="324"/>
      <c r="M191" s="325" t="s">
        <v>1</v>
      </c>
      <c r="N191" s="326" t="s">
        <v>46</v>
      </c>
      <c r="O191" s="100"/>
      <c r="P191" s="274">
        <f>O191*H191</f>
        <v>0</v>
      </c>
      <c r="Q191" s="274">
        <v>0.00019000000000000001</v>
      </c>
      <c r="R191" s="274">
        <f>Q191*H191</f>
        <v>0.0085500000000000003</v>
      </c>
      <c r="S191" s="274">
        <v>0</v>
      </c>
      <c r="T191" s="275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76" t="s">
        <v>918</v>
      </c>
      <c r="AT191" s="276" t="s">
        <v>511</v>
      </c>
      <c r="AU191" s="276" t="s">
        <v>92</v>
      </c>
      <c r="AY191" s="18" t="s">
        <v>183</v>
      </c>
      <c r="BE191" s="161">
        <f>IF(N191="základná",J191,0)</f>
        <v>0</v>
      </c>
      <c r="BF191" s="161">
        <f>IF(N191="znížená",J191,0)</f>
        <v>0</v>
      </c>
      <c r="BG191" s="161">
        <f>IF(N191="zákl. prenesená",J191,0)</f>
        <v>0</v>
      </c>
      <c r="BH191" s="161">
        <f>IF(N191="zníž. prenesená",J191,0)</f>
        <v>0</v>
      </c>
      <c r="BI191" s="161">
        <f>IF(N191="nulová",J191,0)</f>
        <v>0</v>
      </c>
      <c r="BJ191" s="18" t="s">
        <v>92</v>
      </c>
      <c r="BK191" s="161">
        <f>ROUND(I191*H191,2)</f>
        <v>0</v>
      </c>
      <c r="BL191" s="18" t="s">
        <v>918</v>
      </c>
      <c r="BM191" s="276" t="s">
        <v>1239</v>
      </c>
    </row>
    <row r="192" s="2" customFormat="1" ht="21.75" customHeight="1">
      <c r="A192" s="41"/>
      <c r="B192" s="42"/>
      <c r="C192" s="264" t="s">
        <v>642</v>
      </c>
      <c r="D192" s="264" t="s">
        <v>186</v>
      </c>
      <c r="E192" s="265" t="s">
        <v>1240</v>
      </c>
      <c r="F192" s="266" t="s">
        <v>1241</v>
      </c>
      <c r="G192" s="267" t="s">
        <v>281</v>
      </c>
      <c r="H192" s="268">
        <v>320</v>
      </c>
      <c r="I192" s="269"/>
      <c r="J192" s="270">
        <f>ROUND(I192*H192,2)</f>
        <v>0</v>
      </c>
      <c r="K192" s="271"/>
      <c r="L192" s="44"/>
      <c r="M192" s="272" t="s">
        <v>1</v>
      </c>
      <c r="N192" s="273" t="s">
        <v>46</v>
      </c>
      <c r="O192" s="100"/>
      <c r="P192" s="274">
        <f>O192*H192</f>
        <v>0</v>
      </c>
      <c r="Q192" s="274">
        <v>0</v>
      </c>
      <c r="R192" s="274">
        <f>Q192*H192</f>
        <v>0</v>
      </c>
      <c r="S192" s="274">
        <v>0</v>
      </c>
      <c r="T192" s="275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76" t="s">
        <v>813</v>
      </c>
      <c r="AT192" s="276" t="s">
        <v>186</v>
      </c>
      <c r="AU192" s="276" t="s">
        <v>92</v>
      </c>
      <c r="AY192" s="18" t="s">
        <v>183</v>
      </c>
      <c r="BE192" s="161">
        <f>IF(N192="základná",J192,0)</f>
        <v>0</v>
      </c>
      <c r="BF192" s="161">
        <f>IF(N192="znížená",J192,0)</f>
        <v>0</v>
      </c>
      <c r="BG192" s="161">
        <f>IF(N192="zákl. prenesená",J192,0)</f>
        <v>0</v>
      </c>
      <c r="BH192" s="161">
        <f>IF(N192="zníž. prenesená",J192,0)</f>
        <v>0</v>
      </c>
      <c r="BI192" s="161">
        <f>IF(N192="nulová",J192,0)</f>
        <v>0</v>
      </c>
      <c r="BJ192" s="18" t="s">
        <v>92</v>
      </c>
      <c r="BK192" s="161">
        <f>ROUND(I192*H192,2)</f>
        <v>0</v>
      </c>
      <c r="BL192" s="18" t="s">
        <v>813</v>
      </c>
      <c r="BM192" s="276" t="s">
        <v>1242</v>
      </c>
    </row>
    <row r="193" s="2" customFormat="1" ht="16.5" customHeight="1">
      <c r="A193" s="41"/>
      <c r="B193" s="42"/>
      <c r="C193" s="316" t="s">
        <v>648</v>
      </c>
      <c r="D193" s="316" t="s">
        <v>511</v>
      </c>
      <c r="E193" s="317" t="s">
        <v>1243</v>
      </c>
      <c r="F193" s="318" t="s">
        <v>1244</v>
      </c>
      <c r="G193" s="319" t="s">
        <v>281</v>
      </c>
      <c r="H193" s="320">
        <v>320</v>
      </c>
      <c r="I193" s="321"/>
      <c r="J193" s="322">
        <f>ROUND(I193*H193,2)</f>
        <v>0</v>
      </c>
      <c r="K193" s="323"/>
      <c r="L193" s="324"/>
      <c r="M193" s="325" t="s">
        <v>1</v>
      </c>
      <c r="N193" s="326" t="s">
        <v>46</v>
      </c>
      <c r="O193" s="100"/>
      <c r="P193" s="274">
        <f>O193*H193</f>
        <v>0</v>
      </c>
      <c r="Q193" s="274">
        <v>0.00027999999999999998</v>
      </c>
      <c r="R193" s="274">
        <f>Q193*H193</f>
        <v>0.089599999999999985</v>
      </c>
      <c r="S193" s="274">
        <v>0</v>
      </c>
      <c r="T193" s="275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76" t="s">
        <v>918</v>
      </c>
      <c r="AT193" s="276" t="s">
        <v>511</v>
      </c>
      <c r="AU193" s="276" t="s">
        <v>92</v>
      </c>
      <c r="AY193" s="18" t="s">
        <v>183</v>
      </c>
      <c r="BE193" s="161">
        <f>IF(N193="základná",J193,0)</f>
        <v>0</v>
      </c>
      <c r="BF193" s="161">
        <f>IF(N193="znížená",J193,0)</f>
        <v>0</v>
      </c>
      <c r="BG193" s="161">
        <f>IF(N193="zákl. prenesená",J193,0)</f>
        <v>0</v>
      </c>
      <c r="BH193" s="161">
        <f>IF(N193="zníž. prenesená",J193,0)</f>
        <v>0</v>
      </c>
      <c r="BI193" s="161">
        <f>IF(N193="nulová",J193,0)</f>
        <v>0</v>
      </c>
      <c r="BJ193" s="18" t="s">
        <v>92</v>
      </c>
      <c r="BK193" s="161">
        <f>ROUND(I193*H193,2)</f>
        <v>0</v>
      </c>
      <c r="BL193" s="18" t="s">
        <v>918</v>
      </c>
      <c r="BM193" s="276" t="s">
        <v>1245</v>
      </c>
    </row>
    <row r="194" s="2" customFormat="1" ht="21.75" customHeight="1">
      <c r="A194" s="41"/>
      <c r="B194" s="42"/>
      <c r="C194" s="264" t="s">
        <v>653</v>
      </c>
      <c r="D194" s="264" t="s">
        <v>186</v>
      </c>
      <c r="E194" s="265" t="s">
        <v>1246</v>
      </c>
      <c r="F194" s="266" t="s">
        <v>1247</v>
      </c>
      <c r="G194" s="267" t="s">
        <v>281</v>
      </c>
      <c r="H194" s="268">
        <v>40</v>
      </c>
      <c r="I194" s="269"/>
      <c r="J194" s="270">
        <f>ROUND(I194*H194,2)</f>
        <v>0</v>
      </c>
      <c r="K194" s="271"/>
      <c r="L194" s="44"/>
      <c r="M194" s="272" t="s">
        <v>1</v>
      </c>
      <c r="N194" s="273" t="s">
        <v>46</v>
      </c>
      <c r="O194" s="100"/>
      <c r="P194" s="274">
        <f>O194*H194</f>
        <v>0</v>
      </c>
      <c r="Q194" s="274">
        <v>0</v>
      </c>
      <c r="R194" s="274">
        <f>Q194*H194</f>
        <v>0</v>
      </c>
      <c r="S194" s="274">
        <v>0</v>
      </c>
      <c r="T194" s="275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76" t="s">
        <v>813</v>
      </c>
      <c r="AT194" s="276" t="s">
        <v>186</v>
      </c>
      <c r="AU194" s="276" t="s">
        <v>92</v>
      </c>
      <c r="AY194" s="18" t="s">
        <v>183</v>
      </c>
      <c r="BE194" s="161">
        <f>IF(N194="základná",J194,0)</f>
        <v>0</v>
      </c>
      <c r="BF194" s="161">
        <f>IF(N194="znížená",J194,0)</f>
        <v>0</v>
      </c>
      <c r="BG194" s="161">
        <f>IF(N194="zákl. prenesená",J194,0)</f>
        <v>0</v>
      </c>
      <c r="BH194" s="161">
        <f>IF(N194="zníž. prenesená",J194,0)</f>
        <v>0</v>
      </c>
      <c r="BI194" s="161">
        <f>IF(N194="nulová",J194,0)</f>
        <v>0</v>
      </c>
      <c r="BJ194" s="18" t="s">
        <v>92</v>
      </c>
      <c r="BK194" s="161">
        <f>ROUND(I194*H194,2)</f>
        <v>0</v>
      </c>
      <c r="BL194" s="18" t="s">
        <v>813</v>
      </c>
      <c r="BM194" s="276" t="s">
        <v>1248</v>
      </c>
    </row>
    <row r="195" s="2" customFormat="1" ht="16.5" customHeight="1">
      <c r="A195" s="41"/>
      <c r="B195" s="42"/>
      <c r="C195" s="316" t="s">
        <v>658</v>
      </c>
      <c r="D195" s="316" t="s">
        <v>511</v>
      </c>
      <c r="E195" s="317" t="s">
        <v>1249</v>
      </c>
      <c r="F195" s="318" t="s">
        <v>1250</v>
      </c>
      <c r="G195" s="319" t="s">
        <v>281</v>
      </c>
      <c r="H195" s="320">
        <v>40</v>
      </c>
      <c r="I195" s="321"/>
      <c r="J195" s="322">
        <f>ROUND(I195*H195,2)</f>
        <v>0</v>
      </c>
      <c r="K195" s="323"/>
      <c r="L195" s="324"/>
      <c r="M195" s="325" t="s">
        <v>1</v>
      </c>
      <c r="N195" s="326" t="s">
        <v>46</v>
      </c>
      <c r="O195" s="100"/>
      <c r="P195" s="274">
        <f>O195*H195</f>
        <v>0</v>
      </c>
      <c r="Q195" s="274">
        <v>0.00048000000000000001</v>
      </c>
      <c r="R195" s="274">
        <f>Q195*H195</f>
        <v>0.019200000000000002</v>
      </c>
      <c r="S195" s="274">
        <v>0</v>
      </c>
      <c r="T195" s="275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76" t="s">
        <v>918</v>
      </c>
      <c r="AT195" s="276" t="s">
        <v>511</v>
      </c>
      <c r="AU195" s="276" t="s">
        <v>92</v>
      </c>
      <c r="AY195" s="18" t="s">
        <v>183</v>
      </c>
      <c r="BE195" s="161">
        <f>IF(N195="základná",J195,0)</f>
        <v>0</v>
      </c>
      <c r="BF195" s="161">
        <f>IF(N195="znížená",J195,0)</f>
        <v>0</v>
      </c>
      <c r="BG195" s="161">
        <f>IF(N195="zákl. prenesená",J195,0)</f>
        <v>0</v>
      </c>
      <c r="BH195" s="161">
        <f>IF(N195="zníž. prenesená",J195,0)</f>
        <v>0</v>
      </c>
      <c r="BI195" s="161">
        <f>IF(N195="nulová",J195,0)</f>
        <v>0</v>
      </c>
      <c r="BJ195" s="18" t="s">
        <v>92</v>
      </c>
      <c r="BK195" s="161">
        <f>ROUND(I195*H195,2)</f>
        <v>0</v>
      </c>
      <c r="BL195" s="18" t="s">
        <v>918</v>
      </c>
      <c r="BM195" s="276" t="s">
        <v>1251</v>
      </c>
    </row>
    <row r="196" s="2" customFormat="1" ht="24.15" customHeight="1">
      <c r="A196" s="41"/>
      <c r="B196" s="42"/>
      <c r="C196" s="264" t="s">
        <v>798</v>
      </c>
      <c r="D196" s="264" t="s">
        <v>186</v>
      </c>
      <c r="E196" s="265" t="s">
        <v>1252</v>
      </c>
      <c r="F196" s="266" t="s">
        <v>1253</v>
      </c>
      <c r="G196" s="267" t="s">
        <v>281</v>
      </c>
      <c r="H196" s="268">
        <v>84</v>
      </c>
      <c r="I196" s="269"/>
      <c r="J196" s="270">
        <f>ROUND(I196*H196,2)</f>
        <v>0</v>
      </c>
      <c r="K196" s="271"/>
      <c r="L196" s="44"/>
      <c r="M196" s="272" t="s">
        <v>1</v>
      </c>
      <c r="N196" s="273" t="s">
        <v>46</v>
      </c>
      <c r="O196" s="100"/>
      <c r="P196" s="274">
        <f>O196*H196</f>
        <v>0</v>
      </c>
      <c r="Q196" s="274">
        <v>0</v>
      </c>
      <c r="R196" s="274">
        <f>Q196*H196</f>
        <v>0</v>
      </c>
      <c r="S196" s="274">
        <v>0</v>
      </c>
      <c r="T196" s="275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76" t="s">
        <v>813</v>
      </c>
      <c r="AT196" s="276" t="s">
        <v>186</v>
      </c>
      <c r="AU196" s="276" t="s">
        <v>92</v>
      </c>
      <c r="AY196" s="18" t="s">
        <v>183</v>
      </c>
      <c r="BE196" s="161">
        <f>IF(N196="základná",J196,0)</f>
        <v>0</v>
      </c>
      <c r="BF196" s="161">
        <f>IF(N196="znížená",J196,0)</f>
        <v>0</v>
      </c>
      <c r="BG196" s="161">
        <f>IF(N196="zákl. prenesená",J196,0)</f>
        <v>0</v>
      </c>
      <c r="BH196" s="161">
        <f>IF(N196="zníž. prenesená",J196,0)</f>
        <v>0</v>
      </c>
      <c r="BI196" s="161">
        <f>IF(N196="nulová",J196,0)</f>
        <v>0</v>
      </c>
      <c r="BJ196" s="18" t="s">
        <v>92</v>
      </c>
      <c r="BK196" s="161">
        <f>ROUND(I196*H196,2)</f>
        <v>0</v>
      </c>
      <c r="BL196" s="18" t="s">
        <v>813</v>
      </c>
      <c r="BM196" s="276" t="s">
        <v>1254</v>
      </c>
    </row>
    <row r="197" s="2" customFormat="1" ht="16.5" customHeight="1">
      <c r="A197" s="41"/>
      <c r="B197" s="42"/>
      <c r="C197" s="316" t="s">
        <v>882</v>
      </c>
      <c r="D197" s="316" t="s">
        <v>511</v>
      </c>
      <c r="E197" s="317" t="s">
        <v>1255</v>
      </c>
      <c r="F197" s="318" t="s">
        <v>1256</v>
      </c>
      <c r="G197" s="319" t="s">
        <v>281</v>
      </c>
      <c r="H197" s="320">
        <v>84</v>
      </c>
      <c r="I197" s="321"/>
      <c r="J197" s="322">
        <f>ROUND(I197*H197,2)</f>
        <v>0</v>
      </c>
      <c r="K197" s="323"/>
      <c r="L197" s="324"/>
      <c r="M197" s="325" t="s">
        <v>1</v>
      </c>
      <c r="N197" s="326" t="s">
        <v>46</v>
      </c>
      <c r="O197" s="100"/>
      <c r="P197" s="274">
        <f>O197*H197</f>
        <v>0</v>
      </c>
      <c r="Q197" s="274">
        <v>0.00014999999999999999</v>
      </c>
      <c r="R197" s="274">
        <f>Q197*H197</f>
        <v>0.012599999999999998</v>
      </c>
      <c r="S197" s="274">
        <v>0</v>
      </c>
      <c r="T197" s="275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76" t="s">
        <v>918</v>
      </c>
      <c r="AT197" s="276" t="s">
        <v>511</v>
      </c>
      <c r="AU197" s="276" t="s">
        <v>92</v>
      </c>
      <c r="AY197" s="18" t="s">
        <v>183</v>
      </c>
      <c r="BE197" s="161">
        <f>IF(N197="základná",J197,0)</f>
        <v>0</v>
      </c>
      <c r="BF197" s="161">
        <f>IF(N197="znížená",J197,0)</f>
        <v>0</v>
      </c>
      <c r="BG197" s="161">
        <f>IF(N197="zákl. prenesená",J197,0)</f>
        <v>0</v>
      </c>
      <c r="BH197" s="161">
        <f>IF(N197="zníž. prenesená",J197,0)</f>
        <v>0</v>
      </c>
      <c r="BI197" s="161">
        <f>IF(N197="nulová",J197,0)</f>
        <v>0</v>
      </c>
      <c r="BJ197" s="18" t="s">
        <v>92</v>
      </c>
      <c r="BK197" s="161">
        <f>ROUND(I197*H197,2)</f>
        <v>0</v>
      </c>
      <c r="BL197" s="18" t="s">
        <v>918</v>
      </c>
      <c r="BM197" s="276" t="s">
        <v>1257</v>
      </c>
    </row>
    <row r="198" s="2" customFormat="1" ht="24.15" customHeight="1">
      <c r="A198" s="41"/>
      <c r="B198" s="42"/>
      <c r="C198" s="264" t="s">
        <v>801</v>
      </c>
      <c r="D198" s="264" t="s">
        <v>186</v>
      </c>
      <c r="E198" s="265" t="s">
        <v>1258</v>
      </c>
      <c r="F198" s="266" t="s">
        <v>1259</v>
      </c>
      <c r="G198" s="267" t="s">
        <v>281</v>
      </c>
      <c r="H198" s="268">
        <v>360</v>
      </c>
      <c r="I198" s="269"/>
      <c r="J198" s="270">
        <f>ROUND(I198*H198,2)</f>
        <v>0</v>
      </c>
      <c r="K198" s="271"/>
      <c r="L198" s="44"/>
      <c r="M198" s="272" t="s">
        <v>1</v>
      </c>
      <c r="N198" s="273" t="s">
        <v>46</v>
      </c>
      <c r="O198" s="100"/>
      <c r="P198" s="274">
        <f>O198*H198</f>
        <v>0</v>
      </c>
      <c r="Q198" s="274">
        <v>0</v>
      </c>
      <c r="R198" s="274">
        <f>Q198*H198</f>
        <v>0</v>
      </c>
      <c r="S198" s="274">
        <v>0</v>
      </c>
      <c r="T198" s="275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76" t="s">
        <v>813</v>
      </c>
      <c r="AT198" s="276" t="s">
        <v>186</v>
      </c>
      <c r="AU198" s="276" t="s">
        <v>92</v>
      </c>
      <c r="AY198" s="18" t="s">
        <v>183</v>
      </c>
      <c r="BE198" s="161">
        <f>IF(N198="základná",J198,0)</f>
        <v>0</v>
      </c>
      <c r="BF198" s="161">
        <f>IF(N198="znížená",J198,0)</f>
        <v>0</v>
      </c>
      <c r="BG198" s="161">
        <f>IF(N198="zákl. prenesená",J198,0)</f>
        <v>0</v>
      </c>
      <c r="BH198" s="161">
        <f>IF(N198="zníž. prenesená",J198,0)</f>
        <v>0</v>
      </c>
      <c r="BI198" s="161">
        <f>IF(N198="nulová",J198,0)</f>
        <v>0</v>
      </c>
      <c r="BJ198" s="18" t="s">
        <v>92</v>
      </c>
      <c r="BK198" s="161">
        <f>ROUND(I198*H198,2)</f>
        <v>0</v>
      </c>
      <c r="BL198" s="18" t="s">
        <v>813</v>
      </c>
      <c r="BM198" s="276" t="s">
        <v>1260</v>
      </c>
    </row>
    <row r="199" s="2" customFormat="1" ht="16.5" customHeight="1">
      <c r="A199" s="41"/>
      <c r="B199" s="42"/>
      <c r="C199" s="316" t="s">
        <v>891</v>
      </c>
      <c r="D199" s="316" t="s">
        <v>511</v>
      </c>
      <c r="E199" s="317" t="s">
        <v>1261</v>
      </c>
      <c r="F199" s="318" t="s">
        <v>1262</v>
      </c>
      <c r="G199" s="319" t="s">
        <v>281</v>
      </c>
      <c r="H199" s="320">
        <v>360</v>
      </c>
      <c r="I199" s="321"/>
      <c r="J199" s="322">
        <f>ROUND(I199*H199,2)</f>
        <v>0</v>
      </c>
      <c r="K199" s="323"/>
      <c r="L199" s="324"/>
      <c r="M199" s="325" t="s">
        <v>1</v>
      </c>
      <c r="N199" s="326" t="s">
        <v>46</v>
      </c>
      <c r="O199" s="100"/>
      <c r="P199" s="274">
        <f>O199*H199</f>
        <v>0</v>
      </c>
      <c r="Q199" s="274">
        <v>5.0000000000000002E-05</v>
      </c>
      <c r="R199" s="274">
        <f>Q199*H199</f>
        <v>0.018000000000000002</v>
      </c>
      <c r="S199" s="274">
        <v>0</v>
      </c>
      <c r="T199" s="275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76" t="s">
        <v>918</v>
      </c>
      <c r="AT199" s="276" t="s">
        <v>511</v>
      </c>
      <c r="AU199" s="276" t="s">
        <v>92</v>
      </c>
      <c r="AY199" s="18" t="s">
        <v>183</v>
      </c>
      <c r="BE199" s="161">
        <f>IF(N199="základná",J199,0)</f>
        <v>0</v>
      </c>
      <c r="BF199" s="161">
        <f>IF(N199="znížená",J199,0)</f>
        <v>0</v>
      </c>
      <c r="BG199" s="161">
        <f>IF(N199="zákl. prenesená",J199,0)</f>
        <v>0</v>
      </c>
      <c r="BH199" s="161">
        <f>IF(N199="zníž. prenesená",J199,0)</f>
        <v>0</v>
      </c>
      <c r="BI199" s="161">
        <f>IF(N199="nulová",J199,0)</f>
        <v>0</v>
      </c>
      <c r="BJ199" s="18" t="s">
        <v>92</v>
      </c>
      <c r="BK199" s="161">
        <f>ROUND(I199*H199,2)</f>
        <v>0</v>
      </c>
      <c r="BL199" s="18" t="s">
        <v>918</v>
      </c>
      <c r="BM199" s="276" t="s">
        <v>1263</v>
      </c>
    </row>
    <row r="200" s="2" customFormat="1" ht="24.15" customHeight="1">
      <c r="A200" s="41"/>
      <c r="B200" s="42"/>
      <c r="C200" s="264" t="s">
        <v>804</v>
      </c>
      <c r="D200" s="264" t="s">
        <v>186</v>
      </c>
      <c r="E200" s="265" t="s">
        <v>1264</v>
      </c>
      <c r="F200" s="266" t="s">
        <v>1265</v>
      </c>
      <c r="G200" s="267" t="s">
        <v>281</v>
      </c>
      <c r="H200" s="268">
        <v>6</v>
      </c>
      <c r="I200" s="269"/>
      <c r="J200" s="270">
        <f>ROUND(I200*H200,2)</f>
        <v>0</v>
      </c>
      <c r="K200" s="271"/>
      <c r="L200" s="44"/>
      <c r="M200" s="272" t="s">
        <v>1</v>
      </c>
      <c r="N200" s="273" t="s">
        <v>46</v>
      </c>
      <c r="O200" s="100"/>
      <c r="P200" s="274">
        <f>O200*H200</f>
        <v>0</v>
      </c>
      <c r="Q200" s="274">
        <v>0</v>
      </c>
      <c r="R200" s="274">
        <f>Q200*H200</f>
        <v>0</v>
      </c>
      <c r="S200" s="274">
        <v>0</v>
      </c>
      <c r="T200" s="275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76" t="s">
        <v>813</v>
      </c>
      <c r="AT200" s="276" t="s">
        <v>186</v>
      </c>
      <c r="AU200" s="276" t="s">
        <v>92</v>
      </c>
      <c r="AY200" s="18" t="s">
        <v>183</v>
      </c>
      <c r="BE200" s="161">
        <f>IF(N200="základná",J200,0)</f>
        <v>0</v>
      </c>
      <c r="BF200" s="161">
        <f>IF(N200="znížená",J200,0)</f>
        <v>0</v>
      </c>
      <c r="BG200" s="161">
        <f>IF(N200="zákl. prenesená",J200,0)</f>
        <v>0</v>
      </c>
      <c r="BH200" s="161">
        <f>IF(N200="zníž. prenesená",J200,0)</f>
        <v>0</v>
      </c>
      <c r="BI200" s="161">
        <f>IF(N200="nulová",J200,0)</f>
        <v>0</v>
      </c>
      <c r="BJ200" s="18" t="s">
        <v>92</v>
      </c>
      <c r="BK200" s="161">
        <f>ROUND(I200*H200,2)</f>
        <v>0</v>
      </c>
      <c r="BL200" s="18" t="s">
        <v>813</v>
      </c>
      <c r="BM200" s="276" t="s">
        <v>1266</v>
      </c>
    </row>
    <row r="201" s="2" customFormat="1" ht="16.5" customHeight="1">
      <c r="A201" s="41"/>
      <c r="B201" s="42"/>
      <c r="C201" s="316" t="s">
        <v>898</v>
      </c>
      <c r="D201" s="316" t="s">
        <v>511</v>
      </c>
      <c r="E201" s="317" t="s">
        <v>1267</v>
      </c>
      <c r="F201" s="318" t="s">
        <v>1268</v>
      </c>
      <c r="G201" s="319" t="s">
        <v>281</v>
      </c>
      <c r="H201" s="320">
        <v>6</v>
      </c>
      <c r="I201" s="321"/>
      <c r="J201" s="322">
        <f>ROUND(I201*H201,2)</f>
        <v>0</v>
      </c>
      <c r="K201" s="323"/>
      <c r="L201" s="324"/>
      <c r="M201" s="325" t="s">
        <v>1</v>
      </c>
      <c r="N201" s="326" t="s">
        <v>46</v>
      </c>
      <c r="O201" s="100"/>
      <c r="P201" s="274">
        <f>O201*H201</f>
        <v>0</v>
      </c>
      <c r="Q201" s="274">
        <v>0.00024000000000000001</v>
      </c>
      <c r="R201" s="274">
        <f>Q201*H201</f>
        <v>0.0014400000000000001</v>
      </c>
      <c r="S201" s="274">
        <v>0</v>
      </c>
      <c r="T201" s="275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76" t="s">
        <v>918</v>
      </c>
      <c r="AT201" s="276" t="s">
        <v>511</v>
      </c>
      <c r="AU201" s="276" t="s">
        <v>92</v>
      </c>
      <c r="AY201" s="18" t="s">
        <v>183</v>
      </c>
      <c r="BE201" s="161">
        <f>IF(N201="základná",J201,0)</f>
        <v>0</v>
      </c>
      <c r="BF201" s="161">
        <f>IF(N201="znížená",J201,0)</f>
        <v>0</v>
      </c>
      <c r="BG201" s="161">
        <f>IF(N201="zákl. prenesená",J201,0)</f>
        <v>0</v>
      </c>
      <c r="BH201" s="161">
        <f>IF(N201="zníž. prenesená",J201,0)</f>
        <v>0</v>
      </c>
      <c r="BI201" s="161">
        <f>IF(N201="nulová",J201,0)</f>
        <v>0</v>
      </c>
      <c r="BJ201" s="18" t="s">
        <v>92</v>
      </c>
      <c r="BK201" s="161">
        <f>ROUND(I201*H201,2)</f>
        <v>0</v>
      </c>
      <c r="BL201" s="18" t="s">
        <v>918</v>
      </c>
      <c r="BM201" s="276" t="s">
        <v>1269</v>
      </c>
    </row>
    <row r="202" s="2" customFormat="1" ht="16.5" customHeight="1">
      <c r="A202" s="41"/>
      <c r="B202" s="42"/>
      <c r="C202" s="264" t="s">
        <v>807</v>
      </c>
      <c r="D202" s="264" t="s">
        <v>186</v>
      </c>
      <c r="E202" s="265" t="s">
        <v>1270</v>
      </c>
      <c r="F202" s="266" t="s">
        <v>1271</v>
      </c>
      <c r="G202" s="267" t="s">
        <v>281</v>
      </c>
      <c r="H202" s="268">
        <v>1050</v>
      </c>
      <c r="I202" s="269"/>
      <c r="J202" s="270">
        <f>ROUND(I202*H202,2)</f>
        <v>0</v>
      </c>
      <c r="K202" s="271"/>
      <c r="L202" s="44"/>
      <c r="M202" s="272" t="s">
        <v>1</v>
      </c>
      <c r="N202" s="273" t="s">
        <v>46</v>
      </c>
      <c r="O202" s="100"/>
      <c r="P202" s="274">
        <f>O202*H202</f>
        <v>0</v>
      </c>
      <c r="Q202" s="274">
        <v>0</v>
      </c>
      <c r="R202" s="274">
        <f>Q202*H202</f>
        <v>0</v>
      </c>
      <c r="S202" s="274">
        <v>0</v>
      </c>
      <c r="T202" s="275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76" t="s">
        <v>813</v>
      </c>
      <c r="AT202" s="276" t="s">
        <v>186</v>
      </c>
      <c r="AU202" s="276" t="s">
        <v>92</v>
      </c>
      <c r="AY202" s="18" t="s">
        <v>183</v>
      </c>
      <c r="BE202" s="161">
        <f>IF(N202="základná",J202,0)</f>
        <v>0</v>
      </c>
      <c r="BF202" s="161">
        <f>IF(N202="znížená",J202,0)</f>
        <v>0</v>
      </c>
      <c r="BG202" s="161">
        <f>IF(N202="zákl. prenesená",J202,0)</f>
        <v>0</v>
      </c>
      <c r="BH202" s="161">
        <f>IF(N202="zníž. prenesená",J202,0)</f>
        <v>0</v>
      </c>
      <c r="BI202" s="161">
        <f>IF(N202="nulová",J202,0)</f>
        <v>0</v>
      </c>
      <c r="BJ202" s="18" t="s">
        <v>92</v>
      </c>
      <c r="BK202" s="161">
        <f>ROUND(I202*H202,2)</f>
        <v>0</v>
      </c>
      <c r="BL202" s="18" t="s">
        <v>813</v>
      </c>
      <c r="BM202" s="276" t="s">
        <v>1272</v>
      </c>
    </row>
    <row r="203" s="2" customFormat="1" ht="21.75" customHeight="1">
      <c r="A203" s="41"/>
      <c r="B203" s="42"/>
      <c r="C203" s="316" t="s">
        <v>905</v>
      </c>
      <c r="D203" s="316" t="s">
        <v>511</v>
      </c>
      <c r="E203" s="317" t="s">
        <v>1273</v>
      </c>
      <c r="F203" s="318" t="s">
        <v>1274</v>
      </c>
      <c r="G203" s="319" t="s">
        <v>281</v>
      </c>
      <c r="H203" s="320">
        <v>1050</v>
      </c>
      <c r="I203" s="321"/>
      <c r="J203" s="322">
        <f>ROUND(I203*H203,2)</f>
        <v>0</v>
      </c>
      <c r="K203" s="323"/>
      <c r="L203" s="324"/>
      <c r="M203" s="325" t="s">
        <v>1</v>
      </c>
      <c r="N203" s="326" t="s">
        <v>46</v>
      </c>
      <c r="O203" s="100"/>
      <c r="P203" s="274">
        <f>O203*H203</f>
        <v>0</v>
      </c>
      <c r="Q203" s="274">
        <v>4.0000000000000003E-05</v>
      </c>
      <c r="R203" s="274">
        <f>Q203*H203</f>
        <v>0.042000000000000003</v>
      </c>
      <c r="S203" s="274">
        <v>0</v>
      </c>
      <c r="T203" s="275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76" t="s">
        <v>918</v>
      </c>
      <c r="AT203" s="276" t="s">
        <v>511</v>
      </c>
      <c r="AU203" s="276" t="s">
        <v>92</v>
      </c>
      <c r="AY203" s="18" t="s">
        <v>183</v>
      </c>
      <c r="BE203" s="161">
        <f>IF(N203="základná",J203,0)</f>
        <v>0</v>
      </c>
      <c r="BF203" s="161">
        <f>IF(N203="znížená",J203,0)</f>
        <v>0</v>
      </c>
      <c r="BG203" s="161">
        <f>IF(N203="zákl. prenesená",J203,0)</f>
        <v>0</v>
      </c>
      <c r="BH203" s="161">
        <f>IF(N203="zníž. prenesená",J203,0)</f>
        <v>0</v>
      </c>
      <c r="BI203" s="161">
        <f>IF(N203="nulová",J203,0)</f>
        <v>0</v>
      </c>
      <c r="BJ203" s="18" t="s">
        <v>92</v>
      </c>
      <c r="BK203" s="161">
        <f>ROUND(I203*H203,2)</f>
        <v>0</v>
      </c>
      <c r="BL203" s="18" t="s">
        <v>918</v>
      </c>
      <c r="BM203" s="276" t="s">
        <v>1275</v>
      </c>
    </row>
    <row r="204" s="2" customFormat="1" ht="16.5" customHeight="1">
      <c r="A204" s="41"/>
      <c r="B204" s="42"/>
      <c r="C204" s="264" t="s">
        <v>810</v>
      </c>
      <c r="D204" s="264" t="s">
        <v>186</v>
      </c>
      <c r="E204" s="265" t="s">
        <v>1276</v>
      </c>
      <c r="F204" s="266" t="s">
        <v>1277</v>
      </c>
      <c r="G204" s="267" t="s">
        <v>227</v>
      </c>
      <c r="H204" s="268">
        <v>150</v>
      </c>
      <c r="I204" s="269"/>
      <c r="J204" s="270">
        <f>ROUND(I204*H204,2)</f>
        <v>0</v>
      </c>
      <c r="K204" s="271"/>
      <c r="L204" s="44"/>
      <c r="M204" s="272" t="s">
        <v>1</v>
      </c>
      <c r="N204" s="273" t="s">
        <v>46</v>
      </c>
      <c r="O204" s="100"/>
      <c r="P204" s="274">
        <f>O204*H204</f>
        <v>0</v>
      </c>
      <c r="Q204" s="274">
        <v>0</v>
      </c>
      <c r="R204" s="274">
        <f>Q204*H204</f>
        <v>0</v>
      </c>
      <c r="S204" s="274">
        <v>0</v>
      </c>
      <c r="T204" s="275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76" t="s">
        <v>813</v>
      </c>
      <c r="AT204" s="276" t="s">
        <v>186</v>
      </c>
      <c r="AU204" s="276" t="s">
        <v>92</v>
      </c>
      <c r="AY204" s="18" t="s">
        <v>183</v>
      </c>
      <c r="BE204" s="161">
        <f>IF(N204="základná",J204,0)</f>
        <v>0</v>
      </c>
      <c r="BF204" s="161">
        <f>IF(N204="znížená",J204,0)</f>
        <v>0</v>
      </c>
      <c r="BG204" s="161">
        <f>IF(N204="zákl. prenesená",J204,0)</f>
        <v>0</v>
      </c>
      <c r="BH204" s="161">
        <f>IF(N204="zníž. prenesená",J204,0)</f>
        <v>0</v>
      </c>
      <c r="BI204" s="161">
        <f>IF(N204="nulová",J204,0)</f>
        <v>0</v>
      </c>
      <c r="BJ204" s="18" t="s">
        <v>92</v>
      </c>
      <c r="BK204" s="161">
        <f>ROUND(I204*H204,2)</f>
        <v>0</v>
      </c>
      <c r="BL204" s="18" t="s">
        <v>813</v>
      </c>
      <c r="BM204" s="276" t="s">
        <v>1278</v>
      </c>
    </row>
    <row r="205" s="2" customFormat="1" ht="16.5" customHeight="1">
      <c r="A205" s="41"/>
      <c r="B205" s="42"/>
      <c r="C205" s="316" t="s">
        <v>912</v>
      </c>
      <c r="D205" s="316" t="s">
        <v>511</v>
      </c>
      <c r="E205" s="317" t="s">
        <v>1279</v>
      </c>
      <c r="F205" s="318" t="s">
        <v>1280</v>
      </c>
      <c r="G205" s="319" t="s">
        <v>227</v>
      </c>
      <c r="H205" s="320">
        <v>150</v>
      </c>
      <c r="I205" s="321"/>
      <c r="J205" s="322">
        <f>ROUND(I205*H205,2)</f>
        <v>0</v>
      </c>
      <c r="K205" s="323"/>
      <c r="L205" s="324"/>
      <c r="M205" s="325" t="s">
        <v>1</v>
      </c>
      <c r="N205" s="326" t="s">
        <v>46</v>
      </c>
      <c r="O205" s="100"/>
      <c r="P205" s="274">
        <f>O205*H205</f>
        <v>0</v>
      </c>
      <c r="Q205" s="274">
        <v>1.0000000000000001E-05</v>
      </c>
      <c r="R205" s="274">
        <f>Q205*H205</f>
        <v>0.0015</v>
      </c>
      <c r="S205" s="274">
        <v>0</v>
      </c>
      <c r="T205" s="275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76" t="s">
        <v>1184</v>
      </c>
      <c r="AT205" s="276" t="s">
        <v>511</v>
      </c>
      <c r="AU205" s="276" t="s">
        <v>92</v>
      </c>
      <c r="AY205" s="18" t="s">
        <v>183</v>
      </c>
      <c r="BE205" s="161">
        <f>IF(N205="základná",J205,0)</f>
        <v>0</v>
      </c>
      <c r="BF205" s="161">
        <f>IF(N205="znížená",J205,0)</f>
        <v>0</v>
      </c>
      <c r="BG205" s="161">
        <f>IF(N205="zákl. prenesená",J205,0)</f>
        <v>0</v>
      </c>
      <c r="BH205" s="161">
        <f>IF(N205="zníž. prenesená",J205,0)</f>
        <v>0</v>
      </c>
      <c r="BI205" s="161">
        <f>IF(N205="nulová",J205,0)</f>
        <v>0</v>
      </c>
      <c r="BJ205" s="18" t="s">
        <v>92</v>
      </c>
      <c r="BK205" s="161">
        <f>ROUND(I205*H205,2)</f>
        <v>0</v>
      </c>
      <c r="BL205" s="18" t="s">
        <v>813</v>
      </c>
      <c r="BM205" s="276" t="s">
        <v>1281</v>
      </c>
    </row>
    <row r="206" s="2" customFormat="1" ht="24.15" customHeight="1">
      <c r="A206" s="41"/>
      <c r="B206" s="42"/>
      <c r="C206" s="264" t="s">
        <v>813</v>
      </c>
      <c r="D206" s="264" t="s">
        <v>186</v>
      </c>
      <c r="E206" s="265" t="s">
        <v>1282</v>
      </c>
      <c r="F206" s="266" t="s">
        <v>1283</v>
      </c>
      <c r="G206" s="267" t="s">
        <v>227</v>
      </c>
      <c r="H206" s="268">
        <v>32</v>
      </c>
      <c r="I206" s="269"/>
      <c r="J206" s="270">
        <f>ROUND(I206*H206,2)</f>
        <v>0</v>
      </c>
      <c r="K206" s="271"/>
      <c r="L206" s="44"/>
      <c r="M206" s="272" t="s">
        <v>1</v>
      </c>
      <c r="N206" s="273" t="s">
        <v>46</v>
      </c>
      <c r="O206" s="100"/>
      <c r="P206" s="274">
        <f>O206*H206</f>
        <v>0</v>
      </c>
      <c r="Q206" s="274">
        <v>0</v>
      </c>
      <c r="R206" s="274">
        <f>Q206*H206</f>
        <v>0</v>
      </c>
      <c r="S206" s="274">
        <v>0</v>
      </c>
      <c r="T206" s="275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76" t="s">
        <v>813</v>
      </c>
      <c r="AT206" s="276" t="s">
        <v>186</v>
      </c>
      <c r="AU206" s="276" t="s">
        <v>92</v>
      </c>
      <c r="AY206" s="18" t="s">
        <v>183</v>
      </c>
      <c r="BE206" s="161">
        <f>IF(N206="základná",J206,0)</f>
        <v>0</v>
      </c>
      <c r="BF206" s="161">
        <f>IF(N206="znížená",J206,0)</f>
        <v>0</v>
      </c>
      <c r="BG206" s="161">
        <f>IF(N206="zákl. prenesená",J206,0)</f>
        <v>0</v>
      </c>
      <c r="BH206" s="161">
        <f>IF(N206="zníž. prenesená",J206,0)</f>
        <v>0</v>
      </c>
      <c r="BI206" s="161">
        <f>IF(N206="nulová",J206,0)</f>
        <v>0</v>
      </c>
      <c r="BJ206" s="18" t="s">
        <v>92</v>
      </c>
      <c r="BK206" s="161">
        <f>ROUND(I206*H206,2)</f>
        <v>0</v>
      </c>
      <c r="BL206" s="18" t="s">
        <v>813</v>
      </c>
      <c r="BM206" s="276" t="s">
        <v>1284</v>
      </c>
    </row>
    <row r="207" s="2" customFormat="1" ht="24.15" customHeight="1">
      <c r="A207" s="41"/>
      <c r="B207" s="42"/>
      <c r="C207" s="316" t="s">
        <v>919</v>
      </c>
      <c r="D207" s="316" t="s">
        <v>511</v>
      </c>
      <c r="E207" s="317" t="s">
        <v>1285</v>
      </c>
      <c r="F207" s="318" t="s">
        <v>1286</v>
      </c>
      <c r="G207" s="319" t="s">
        <v>227</v>
      </c>
      <c r="H207" s="320">
        <v>30</v>
      </c>
      <c r="I207" s="321"/>
      <c r="J207" s="322">
        <f>ROUND(I207*H207,2)</f>
        <v>0</v>
      </c>
      <c r="K207" s="323"/>
      <c r="L207" s="324"/>
      <c r="M207" s="325" t="s">
        <v>1</v>
      </c>
      <c r="N207" s="326" t="s">
        <v>46</v>
      </c>
      <c r="O207" s="100"/>
      <c r="P207" s="274">
        <f>O207*H207</f>
        <v>0</v>
      </c>
      <c r="Q207" s="274">
        <v>8.0000000000000007E-05</v>
      </c>
      <c r="R207" s="274">
        <f>Q207*H207</f>
        <v>0.0024000000000000002</v>
      </c>
      <c r="S207" s="274">
        <v>0</v>
      </c>
      <c r="T207" s="275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76" t="s">
        <v>918</v>
      </c>
      <c r="AT207" s="276" t="s">
        <v>511</v>
      </c>
      <c r="AU207" s="276" t="s">
        <v>92</v>
      </c>
      <c r="AY207" s="18" t="s">
        <v>183</v>
      </c>
      <c r="BE207" s="161">
        <f>IF(N207="základná",J207,0)</f>
        <v>0</v>
      </c>
      <c r="BF207" s="161">
        <f>IF(N207="znížená",J207,0)</f>
        <v>0</v>
      </c>
      <c r="BG207" s="161">
        <f>IF(N207="zákl. prenesená",J207,0)</f>
        <v>0</v>
      </c>
      <c r="BH207" s="161">
        <f>IF(N207="zníž. prenesená",J207,0)</f>
        <v>0</v>
      </c>
      <c r="BI207" s="161">
        <f>IF(N207="nulová",J207,0)</f>
        <v>0</v>
      </c>
      <c r="BJ207" s="18" t="s">
        <v>92</v>
      </c>
      <c r="BK207" s="161">
        <f>ROUND(I207*H207,2)</f>
        <v>0</v>
      </c>
      <c r="BL207" s="18" t="s">
        <v>918</v>
      </c>
      <c r="BM207" s="276" t="s">
        <v>1287</v>
      </c>
    </row>
    <row r="208" s="2" customFormat="1" ht="37.8" customHeight="1">
      <c r="A208" s="41"/>
      <c r="B208" s="42"/>
      <c r="C208" s="316" t="s">
        <v>816</v>
      </c>
      <c r="D208" s="316" t="s">
        <v>511</v>
      </c>
      <c r="E208" s="317" t="s">
        <v>1288</v>
      </c>
      <c r="F208" s="318" t="s">
        <v>1289</v>
      </c>
      <c r="G208" s="319" t="s">
        <v>227</v>
      </c>
      <c r="H208" s="320">
        <v>2</v>
      </c>
      <c r="I208" s="321"/>
      <c r="J208" s="322">
        <f>ROUND(I208*H208,2)</f>
        <v>0</v>
      </c>
      <c r="K208" s="323"/>
      <c r="L208" s="324"/>
      <c r="M208" s="325" t="s">
        <v>1</v>
      </c>
      <c r="N208" s="326" t="s">
        <v>46</v>
      </c>
      <c r="O208" s="100"/>
      <c r="P208" s="274">
        <f>O208*H208</f>
        <v>0</v>
      </c>
      <c r="Q208" s="274">
        <v>8.0000000000000007E-05</v>
      </c>
      <c r="R208" s="274">
        <f>Q208*H208</f>
        <v>0.00016000000000000001</v>
      </c>
      <c r="S208" s="274">
        <v>0</v>
      </c>
      <c r="T208" s="275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76" t="s">
        <v>918</v>
      </c>
      <c r="AT208" s="276" t="s">
        <v>511</v>
      </c>
      <c r="AU208" s="276" t="s">
        <v>92</v>
      </c>
      <c r="AY208" s="18" t="s">
        <v>183</v>
      </c>
      <c r="BE208" s="161">
        <f>IF(N208="základná",J208,0)</f>
        <v>0</v>
      </c>
      <c r="BF208" s="161">
        <f>IF(N208="znížená",J208,0)</f>
        <v>0</v>
      </c>
      <c r="BG208" s="161">
        <f>IF(N208="zákl. prenesená",J208,0)</f>
        <v>0</v>
      </c>
      <c r="BH208" s="161">
        <f>IF(N208="zníž. prenesená",J208,0)</f>
        <v>0</v>
      </c>
      <c r="BI208" s="161">
        <f>IF(N208="nulová",J208,0)</f>
        <v>0</v>
      </c>
      <c r="BJ208" s="18" t="s">
        <v>92</v>
      </c>
      <c r="BK208" s="161">
        <f>ROUND(I208*H208,2)</f>
        <v>0</v>
      </c>
      <c r="BL208" s="18" t="s">
        <v>918</v>
      </c>
      <c r="BM208" s="276" t="s">
        <v>1290</v>
      </c>
    </row>
    <row r="209" s="2" customFormat="1" ht="24.15" customHeight="1">
      <c r="A209" s="41"/>
      <c r="B209" s="42"/>
      <c r="C209" s="264" t="s">
        <v>926</v>
      </c>
      <c r="D209" s="264" t="s">
        <v>186</v>
      </c>
      <c r="E209" s="265" t="s">
        <v>1291</v>
      </c>
      <c r="F209" s="266" t="s">
        <v>1292</v>
      </c>
      <c r="G209" s="267" t="s">
        <v>227</v>
      </c>
      <c r="H209" s="268">
        <v>4</v>
      </c>
      <c r="I209" s="269"/>
      <c r="J209" s="270">
        <f>ROUND(I209*H209,2)</f>
        <v>0</v>
      </c>
      <c r="K209" s="271"/>
      <c r="L209" s="44"/>
      <c r="M209" s="272" t="s">
        <v>1</v>
      </c>
      <c r="N209" s="273" t="s">
        <v>46</v>
      </c>
      <c r="O209" s="100"/>
      <c r="P209" s="274">
        <f>O209*H209</f>
        <v>0</v>
      </c>
      <c r="Q209" s="274">
        <v>0</v>
      </c>
      <c r="R209" s="274">
        <f>Q209*H209</f>
        <v>0</v>
      </c>
      <c r="S209" s="274">
        <v>0</v>
      </c>
      <c r="T209" s="275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76" t="s">
        <v>813</v>
      </c>
      <c r="AT209" s="276" t="s">
        <v>186</v>
      </c>
      <c r="AU209" s="276" t="s">
        <v>92</v>
      </c>
      <c r="AY209" s="18" t="s">
        <v>183</v>
      </c>
      <c r="BE209" s="161">
        <f>IF(N209="základná",J209,0)</f>
        <v>0</v>
      </c>
      <c r="BF209" s="161">
        <f>IF(N209="znížená",J209,0)</f>
        <v>0</v>
      </c>
      <c r="BG209" s="161">
        <f>IF(N209="zákl. prenesená",J209,0)</f>
        <v>0</v>
      </c>
      <c r="BH209" s="161">
        <f>IF(N209="zníž. prenesená",J209,0)</f>
        <v>0</v>
      </c>
      <c r="BI209" s="161">
        <f>IF(N209="nulová",J209,0)</f>
        <v>0</v>
      </c>
      <c r="BJ209" s="18" t="s">
        <v>92</v>
      </c>
      <c r="BK209" s="161">
        <f>ROUND(I209*H209,2)</f>
        <v>0</v>
      </c>
      <c r="BL209" s="18" t="s">
        <v>813</v>
      </c>
      <c r="BM209" s="276" t="s">
        <v>1293</v>
      </c>
    </row>
    <row r="210" s="2" customFormat="1" ht="16.5" customHeight="1">
      <c r="A210" s="41"/>
      <c r="B210" s="42"/>
      <c r="C210" s="316" t="s">
        <v>819</v>
      </c>
      <c r="D210" s="316" t="s">
        <v>511</v>
      </c>
      <c r="E210" s="317" t="s">
        <v>1294</v>
      </c>
      <c r="F210" s="318" t="s">
        <v>1295</v>
      </c>
      <c r="G210" s="319" t="s">
        <v>227</v>
      </c>
      <c r="H210" s="320">
        <v>4</v>
      </c>
      <c r="I210" s="321"/>
      <c r="J210" s="322">
        <f>ROUND(I210*H210,2)</f>
        <v>0</v>
      </c>
      <c r="K210" s="323"/>
      <c r="L210" s="324"/>
      <c r="M210" s="325" t="s">
        <v>1</v>
      </c>
      <c r="N210" s="326" t="s">
        <v>46</v>
      </c>
      <c r="O210" s="100"/>
      <c r="P210" s="274">
        <f>O210*H210</f>
        <v>0</v>
      </c>
      <c r="Q210" s="274">
        <v>6.0000000000000002E-05</v>
      </c>
      <c r="R210" s="274">
        <f>Q210*H210</f>
        <v>0.00024000000000000001</v>
      </c>
      <c r="S210" s="274">
        <v>0</v>
      </c>
      <c r="T210" s="275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76" t="s">
        <v>918</v>
      </c>
      <c r="AT210" s="276" t="s">
        <v>511</v>
      </c>
      <c r="AU210" s="276" t="s">
        <v>92</v>
      </c>
      <c r="AY210" s="18" t="s">
        <v>183</v>
      </c>
      <c r="BE210" s="161">
        <f>IF(N210="základná",J210,0)</f>
        <v>0</v>
      </c>
      <c r="BF210" s="161">
        <f>IF(N210="znížená",J210,0)</f>
        <v>0</v>
      </c>
      <c r="BG210" s="161">
        <f>IF(N210="zákl. prenesená",J210,0)</f>
        <v>0</v>
      </c>
      <c r="BH210" s="161">
        <f>IF(N210="zníž. prenesená",J210,0)</f>
        <v>0</v>
      </c>
      <c r="BI210" s="161">
        <f>IF(N210="nulová",J210,0)</f>
        <v>0</v>
      </c>
      <c r="BJ210" s="18" t="s">
        <v>92</v>
      </c>
      <c r="BK210" s="161">
        <f>ROUND(I210*H210,2)</f>
        <v>0</v>
      </c>
      <c r="BL210" s="18" t="s">
        <v>918</v>
      </c>
      <c r="BM210" s="276" t="s">
        <v>1296</v>
      </c>
    </row>
    <row r="211" s="2" customFormat="1" ht="16.5" customHeight="1">
      <c r="A211" s="41"/>
      <c r="B211" s="42"/>
      <c r="C211" s="264" t="s">
        <v>933</v>
      </c>
      <c r="D211" s="264" t="s">
        <v>186</v>
      </c>
      <c r="E211" s="265" t="s">
        <v>1297</v>
      </c>
      <c r="F211" s="266" t="s">
        <v>1298</v>
      </c>
      <c r="G211" s="267" t="s">
        <v>227</v>
      </c>
      <c r="H211" s="268">
        <v>28</v>
      </c>
      <c r="I211" s="269"/>
      <c r="J211" s="270">
        <f>ROUND(I211*H211,2)</f>
        <v>0</v>
      </c>
      <c r="K211" s="271"/>
      <c r="L211" s="44"/>
      <c r="M211" s="272" t="s">
        <v>1</v>
      </c>
      <c r="N211" s="273" t="s">
        <v>46</v>
      </c>
      <c r="O211" s="100"/>
      <c r="P211" s="274">
        <f>O211*H211</f>
        <v>0</v>
      </c>
      <c r="Q211" s="274">
        <v>0</v>
      </c>
      <c r="R211" s="274">
        <f>Q211*H211</f>
        <v>0</v>
      </c>
      <c r="S211" s="274">
        <v>0</v>
      </c>
      <c r="T211" s="275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76" t="s">
        <v>813</v>
      </c>
      <c r="AT211" s="276" t="s">
        <v>186</v>
      </c>
      <c r="AU211" s="276" t="s">
        <v>92</v>
      </c>
      <c r="AY211" s="18" t="s">
        <v>183</v>
      </c>
      <c r="BE211" s="161">
        <f>IF(N211="základná",J211,0)</f>
        <v>0</v>
      </c>
      <c r="BF211" s="161">
        <f>IF(N211="znížená",J211,0)</f>
        <v>0</v>
      </c>
      <c r="BG211" s="161">
        <f>IF(N211="zákl. prenesená",J211,0)</f>
        <v>0</v>
      </c>
      <c r="BH211" s="161">
        <f>IF(N211="zníž. prenesená",J211,0)</f>
        <v>0</v>
      </c>
      <c r="BI211" s="161">
        <f>IF(N211="nulová",J211,0)</f>
        <v>0</v>
      </c>
      <c r="BJ211" s="18" t="s">
        <v>92</v>
      </c>
      <c r="BK211" s="161">
        <f>ROUND(I211*H211,2)</f>
        <v>0</v>
      </c>
      <c r="BL211" s="18" t="s">
        <v>813</v>
      </c>
      <c r="BM211" s="276" t="s">
        <v>1299</v>
      </c>
    </row>
    <row r="212" s="2" customFormat="1" ht="16.5" customHeight="1">
      <c r="A212" s="41"/>
      <c r="B212" s="42"/>
      <c r="C212" s="316" t="s">
        <v>822</v>
      </c>
      <c r="D212" s="316" t="s">
        <v>511</v>
      </c>
      <c r="E212" s="317" t="s">
        <v>1300</v>
      </c>
      <c r="F212" s="318" t="s">
        <v>1301</v>
      </c>
      <c r="G212" s="319" t="s">
        <v>227</v>
      </c>
      <c r="H212" s="320">
        <v>28</v>
      </c>
      <c r="I212" s="321"/>
      <c r="J212" s="322">
        <f>ROUND(I212*H212,2)</f>
        <v>0</v>
      </c>
      <c r="K212" s="323"/>
      <c r="L212" s="324"/>
      <c r="M212" s="325" t="s">
        <v>1</v>
      </c>
      <c r="N212" s="326" t="s">
        <v>46</v>
      </c>
      <c r="O212" s="100"/>
      <c r="P212" s="274">
        <f>O212*H212</f>
        <v>0</v>
      </c>
      <c r="Q212" s="274">
        <v>3.0000000000000001E-05</v>
      </c>
      <c r="R212" s="274">
        <f>Q212*H212</f>
        <v>0.00084000000000000003</v>
      </c>
      <c r="S212" s="274">
        <v>0</v>
      </c>
      <c r="T212" s="275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76" t="s">
        <v>918</v>
      </c>
      <c r="AT212" s="276" t="s">
        <v>511</v>
      </c>
      <c r="AU212" s="276" t="s">
        <v>92</v>
      </c>
      <c r="AY212" s="18" t="s">
        <v>183</v>
      </c>
      <c r="BE212" s="161">
        <f>IF(N212="základná",J212,0)</f>
        <v>0</v>
      </c>
      <c r="BF212" s="161">
        <f>IF(N212="znížená",J212,0)</f>
        <v>0</v>
      </c>
      <c r="BG212" s="161">
        <f>IF(N212="zákl. prenesená",J212,0)</f>
        <v>0</v>
      </c>
      <c r="BH212" s="161">
        <f>IF(N212="zníž. prenesená",J212,0)</f>
        <v>0</v>
      </c>
      <c r="BI212" s="161">
        <f>IF(N212="nulová",J212,0)</f>
        <v>0</v>
      </c>
      <c r="BJ212" s="18" t="s">
        <v>92</v>
      </c>
      <c r="BK212" s="161">
        <f>ROUND(I212*H212,2)</f>
        <v>0</v>
      </c>
      <c r="BL212" s="18" t="s">
        <v>918</v>
      </c>
      <c r="BM212" s="276" t="s">
        <v>1302</v>
      </c>
    </row>
    <row r="213" s="2" customFormat="1" ht="16.5" customHeight="1">
      <c r="A213" s="41"/>
      <c r="B213" s="42"/>
      <c r="C213" s="264" t="s">
        <v>940</v>
      </c>
      <c r="D213" s="264" t="s">
        <v>186</v>
      </c>
      <c r="E213" s="265" t="s">
        <v>1303</v>
      </c>
      <c r="F213" s="266" t="s">
        <v>1304</v>
      </c>
      <c r="G213" s="267" t="s">
        <v>227</v>
      </c>
      <c r="H213" s="268">
        <v>9</v>
      </c>
      <c r="I213" s="269"/>
      <c r="J213" s="270">
        <f>ROUND(I213*H213,2)</f>
        <v>0</v>
      </c>
      <c r="K213" s="271"/>
      <c r="L213" s="44"/>
      <c r="M213" s="272" t="s">
        <v>1</v>
      </c>
      <c r="N213" s="273" t="s">
        <v>46</v>
      </c>
      <c r="O213" s="100"/>
      <c r="P213" s="274">
        <f>O213*H213</f>
        <v>0</v>
      </c>
      <c r="Q213" s="274">
        <v>0</v>
      </c>
      <c r="R213" s="274">
        <f>Q213*H213</f>
        <v>0</v>
      </c>
      <c r="S213" s="274">
        <v>0</v>
      </c>
      <c r="T213" s="275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76" t="s">
        <v>813</v>
      </c>
      <c r="AT213" s="276" t="s">
        <v>186</v>
      </c>
      <c r="AU213" s="276" t="s">
        <v>92</v>
      </c>
      <c r="AY213" s="18" t="s">
        <v>183</v>
      </c>
      <c r="BE213" s="161">
        <f>IF(N213="základná",J213,0)</f>
        <v>0</v>
      </c>
      <c r="BF213" s="161">
        <f>IF(N213="znížená",J213,0)</f>
        <v>0</v>
      </c>
      <c r="BG213" s="161">
        <f>IF(N213="zákl. prenesená",J213,0)</f>
        <v>0</v>
      </c>
      <c r="BH213" s="161">
        <f>IF(N213="zníž. prenesená",J213,0)</f>
        <v>0</v>
      </c>
      <c r="BI213" s="161">
        <f>IF(N213="nulová",J213,0)</f>
        <v>0</v>
      </c>
      <c r="BJ213" s="18" t="s">
        <v>92</v>
      </c>
      <c r="BK213" s="161">
        <f>ROUND(I213*H213,2)</f>
        <v>0</v>
      </c>
      <c r="BL213" s="18" t="s">
        <v>813</v>
      </c>
      <c r="BM213" s="276" t="s">
        <v>1305</v>
      </c>
    </row>
    <row r="214" s="2" customFormat="1" ht="16.5" customHeight="1">
      <c r="A214" s="41"/>
      <c r="B214" s="42"/>
      <c r="C214" s="316" t="s">
        <v>825</v>
      </c>
      <c r="D214" s="316" t="s">
        <v>511</v>
      </c>
      <c r="E214" s="317" t="s">
        <v>1306</v>
      </c>
      <c r="F214" s="318" t="s">
        <v>1307</v>
      </c>
      <c r="G214" s="319" t="s">
        <v>227</v>
      </c>
      <c r="H214" s="320">
        <v>9</v>
      </c>
      <c r="I214" s="321"/>
      <c r="J214" s="322">
        <f>ROUND(I214*H214,2)</f>
        <v>0</v>
      </c>
      <c r="K214" s="323"/>
      <c r="L214" s="324"/>
      <c r="M214" s="325" t="s">
        <v>1</v>
      </c>
      <c r="N214" s="326" t="s">
        <v>46</v>
      </c>
      <c r="O214" s="100"/>
      <c r="P214" s="274">
        <f>O214*H214</f>
        <v>0</v>
      </c>
      <c r="Q214" s="274">
        <v>6.0000000000000002E-05</v>
      </c>
      <c r="R214" s="274">
        <f>Q214*H214</f>
        <v>0.00054000000000000001</v>
      </c>
      <c r="S214" s="274">
        <v>0</v>
      </c>
      <c r="T214" s="275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76" t="s">
        <v>918</v>
      </c>
      <c r="AT214" s="276" t="s">
        <v>511</v>
      </c>
      <c r="AU214" s="276" t="s">
        <v>92</v>
      </c>
      <c r="AY214" s="18" t="s">
        <v>183</v>
      </c>
      <c r="BE214" s="161">
        <f>IF(N214="základná",J214,0)</f>
        <v>0</v>
      </c>
      <c r="BF214" s="161">
        <f>IF(N214="znížená",J214,0)</f>
        <v>0</v>
      </c>
      <c r="BG214" s="161">
        <f>IF(N214="zákl. prenesená",J214,0)</f>
        <v>0</v>
      </c>
      <c r="BH214" s="161">
        <f>IF(N214="zníž. prenesená",J214,0)</f>
        <v>0</v>
      </c>
      <c r="BI214" s="161">
        <f>IF(N214="nulová",J214,0)</f>
        <v>0</v>
      </c>
      <c r="BJ214" s="18" t="s">
        <v>92</v>
      </c>
      <c r="BK214" s="161">
        <f>ROUND(I214*H214,2)</f>
        <v>0</v>
      </c>
      <c r="BL214" s="18" t="s">
        <v>918</v>
      </c>
      <c r="BM214" s="276" t="s">
        <v>1308</v>
      </c>
    </row>
    <row r="215" s="2" customFormat="1" ht="16.5" customHeight="1">
      <c r="A215" s="41"/>
      <c r="B215" s="42"/>
      <c r="C215" s="264" t="s">
        <v>947</v>
      </c>
      <c r="D215" s="264" t="s">
        <v>186</v>
      </c>
      <c r="E215" s="265" t="s">
        <v>1309</v>
      </c>
      <c r="F215" s="266" t="s">
        <v>1310</v>
      </c>
      <c r="G215" s="267" t="s">
        <v>227</v>
      </c>
      <c r="H215" s="268">
        <v>2</v>
      </c>
      <c r="I215" s="269"/>
      <c r="J215" s="270">
        <f>ROUND(I215*H215,2)</f>
        <v>0</v>
      </c>
      <c r="K215" s="271"/>
      <c r="L215" s="44"/>
      <c r="M215" s="272" t="s">
        <v>1</v>
      </c>
      <c r="N215" s="273" t="s">
        <v>46</v>
      </c>
      <c r="O215" s="100"/>
      <c r="P215" s="274">
        <f>O215*H215</f>
        <v>0</v>
      </c>
      <c r="Q215" s="274">
        <v>0</v>
      </c>
      <c r="R215" s="274">
        <f>Q215*H215</f>
        <v>0</v>
      </c>
      <c r="S215" s="274">
        <v>0</v>
      </c>
      <c r="T215" s="275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76" t="s">
        <v>813</v>
      </c>
      <c r="AT215" s="276" t="s">
        <v>186</v>
      </c>
      <c r="AU215" s="276" t="s">
        <v>92</v>
      </c>
      <c r="AY215" s="18" t="s">
        <v>183</v>
      </c>
      <c r="BE215" s="161">
        <f>IF(N215="základná",J215,0)</f>
        <v>0</v>
      </c>
      <c r="BF215" s="161">
        <f>IF(N215="znížená",J215,0)</f>
        <v>0</v>
      </c>
      <c r="BG215" s="161">
        <f>IF(N215="zákl. prenesená",J215,0)</f>
        <v>0</v>
      </c>
      <c r="BH215" s="161">
        <f>IF(N215="zníž. prenesená",J215,0)</f>
        <v>0</v>
      </c>
      <c r="BI215" s="161">
        <f>IF(N215="nulová",J215,0)</f>
        <v>0</v>
      </c>
      <c r="BJ215" s="18" t="s">
        <v>92</v>
      </c>
      <c r="BK215" s="161">
        <f>ROUND(I215*H215,2)</f>
        <v>0</v>
      </c>
      <c r="BL215" s="18" t="s">
        <v>813</v>
      </c>
      <c r="BM215" s="276" t="s">
        <v>1311</v>
      </c>
    </row>
    <row r="216" s="2" customFormat="1" ht="24.15" customHeight="1">
      <c r="A216" s="41"/>
      <c r="B216" s="42"/>
      <c r="C216" s="316" t="s">
        <v>828</v>
      </c>
      <c r="D216" s="316" t="s">
        <v>511</v>
      </c>
      <c r="E216" s="317" t="s">
        <v>1312</v>
      </c>
      <c r="F216" s="318" t="s">
        <v>1313</v>
      </c>
      <c r="G216" s="319" t="s">
        <v>227</v>
      </c>
      <c r="H216" s="320">
        <v>2</v>
      </c>
      <c r="I216" s="321"/>
      <c r="J216" s="322">
        <f>ROUND(I216*H216,2)</f>
        <v>0</v>
      </c>
      <c r="K216" s="323"/>
      <c r="L216" s="324"/>
      <c r="M216" s="325" t="s">
        <v>1</v>
      </c>
      <c r="N216" s="326" t="s">
        <v>46</v>
      </c>
      <c r="O216" s="100"/>
      <c r="P216" s="274">
        <f>O216*H216</f>
        <v>0</v>
      </c>
      <c r="Q216" s="274">
        <v>6.0000000000000002E-05</v>
      </c>
      <c r="R216" s="274">
        <f>Q216*H216</f>
        <v>0.00012</v>
      </c>
      <c r="S216" s="274">
        <v>0</v>
      </c>
      <c r="T216" s="275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76" t="s">
        <v>918</v>
      </c>
      <c r="AT216" s="276" t="s">
        <v>511</v>
      </c>
      <c r="AU216" s="276" t="s">
        <v>92</v>
      </c>
      <c r="AY216" s="18" t="s">
        <v>183</v>
      </c>
      <c r="BE216" s="161">
        <f>IF(N216="základná",J216,0)</f>
        <v>0</v>
      </c>
      <c r="BF216" s="161">
        <f>IF(N216="znížená",J216,0)</f>
        <v>0</v>
      </c>
      <c r="BG216" s="161">
        <f>IF(N216="zákl. prenesená",J216,0)</f>
        <v>0</v>
      </c>
      <c r="BH216" s="161">
        <f>IF(N216="zníž. prenesená",J216,0)</f>
        <v>0</v>
      </c>
      <c r="BI216" s="161">
        <f>IF(N216="nulová",J216,0)</f>
        <v>0</v>
      </c>
      <c r="BJ216" s="18" t="s">
        <v>92</v>
      </c>
      <c r="BK216" s="161">
        <f>ROUND(I216*H216,2)</f>
        <v>0</v>
      </c>
      <c r="BL216" s="18" t="s">
        <v>918</v>
      </c>
      <c r="BM216" s="276" t="s">
        <v>1314</v>
      </c>
    </row>
    <row r="217" s="2" customFormat="1" ht="16.5" customHeight="1">
      <c r="A217" s="41"/>
      <c r="B217" s="42"/>
      <c r="C217" s="264" t="s">
        <v>954</v>
      </c>
      <c r="D217" s="264" t="s">
        <v>186</v>
      </c>
      <c r="E217" s="265" t="s">
        <v>1315</v>
      </c>
      <c r="F217" s="266" t="s">
        <v>1316</v>
      </c>
      <c r="G217" s="267" t="s">
        <v>227</v>
      </c>
      <c r="H217" s="268">
        <v>2</v>
      </c>
      <c r="I217" s="269"/>
      <c r="J217" s="270">
        <f>ROUND(I217*H217,2)</f>
        <v>0</v>
      </c>
      <c r="K217" s="271"/>
      <c r="L217" s="44"/>
      <c r="M217" s="272" t="s">
        <v>1</v>
      </c>
      <c r="N217" s="273" t="s">
        <v>46</v>
      </c>
      <c r="O217" s="100"/>
      <c r="P217" s="274">
        <f>O217*H217</f>
        <v>0</v>
      </c>
      <c r="Q217" s="274">
        <v>0</v>
      </c>
      <c r="R217" s="274">
        <f>Q217*H217</f>
        <v>0</v>
      </c>
      <c r="S217" s="274">
        <v>0</v>
      </c>
      <c r="T217" s="275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76" t="s">
        <v>813</v>
      </c>
      <c r="AT217" s="276" t="s">
        <v>186</v>
      </c>
      <c r="AU217" s="276" t="s">
        <v>92</v>
      </c>
      <c r="AY217" s="18" t="s">
        <v>183</v>
      </c>
      <c r="BE217" s="161">
        <f>IF(N217="základná",J217,0)</f>
        <v>0</v>
      </c>
      <c r="BF217" s="161">
        <f>IF(N217="znížená",J217,0)</f>
        <v>0</v>
      </c>
      <c r="BG217" s="161">
        <f>IF(N217="zákl. prenesená",J217,0)</f>
        <v>0</v>
      </c>
      <c r="BH217" s="161">
        <f>IF(N217="zníž. prenesená",J217,0)</f>
        <v>0</v>
      </c>
      <c r="BI217" s="161">
        <f>IF(N217="nulová",J217,0)</f>
        <v>0</v>
      </c>
      <c r="BJ217" s="18" t="s">
        <v>92</v>
      </c>
      <c r="BK217" s="161">
        <f>ROUND(I217*H217,2)</f>
        <v>0</v>
      </c>
      <c r="BL217" s="18" t="s">
        <v>813</v>
      </c>
      <c r="BM217" s="276" t="s">
        <v>1317</v>
      </c>
    </row>
    <row r="218" s="2" customFormat="1" ht="16.5" customHeight="1">
      <c r="A218" s="41"/>
      <c r="B218" s="42"/>
      <c r="C218" s="316" t="s">
        <v>831</v>
      </c>
      <c r="D218" s="316" t="s">
        <v>511</v>
      </c>
      <c r="E218" s="317" t="s">
        <v>1318</v>
      </c>
      <c r="F218" s="318" t="s">
        <v>1319</v>
      </c>
      <c r="G218" s="319" t="s">
        <v>227</v>
      </c>
      <c r="H218" s="320">
        <v>2</v>
      </c>
      <c r="I218" s="321"/>
      <c r="J218" s="322">
        <f>ROUND(I218*H218,2)</f>
        <v>0</v>
      </c>
      <c r="K218" s="323"/>
      <c r="L218" s="324"/>
      <c r="M218" s="325" t="s">
        <v>1</v>
      </c>
      <c r="N218" s="326" t="s">
        <v>46</v>
      </c>
      <c r="O218" s="100"/>
      <c r="P218" s="274">
        <f>O218*H218</f>
        <v>0</v>
      </c>
      <c r="Q218" s="274">
        <v>6.0000000000000002E-05</v>
      </c>
      <c r="R218" s="274">
        <f>Q218*H218</f>
        <v>0.00012</v>
      </c>
      <c r="S218" s="274">
        <v>0</v>
      </c>
      <c r="T218" s="275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76" t="s">
        <v>918</v>
      </c>
      <c r="AT218" s="276" t="s">
        <v>511</v>
      </c>
      <c r="AU218" s="276" t="s">
        <v>92</v>
      </c>
      <c r="AY218" s="18" t="s">
        <v>183</v>
      </c>
      <c r="BE218" s="161">
        <f>IF(N218="základná",J218,0)</f>
        <v>0</v>
      </c>
      <c r="BF218" s="161">
        <f>IF(N218="znížená",J218,0)</f>
        <v>0</v>
      </c>
      <c r="BG218" s="161">
        <f>IF(N218="zákl. prenesená",J218,0)</f>
        <v>0</v>
      </c>
      <c r="BH218" s="161">
        <f>IF(N218="zníž. prenesená",J218,0)</f>
        <v>0</v>
      </c>
      <c r="BI218" s="161">
        <f>IF(N218="nulová",J218,0)</f>
        <v>0</v>
      </c>
      <c r="BJ218" s="18" t="s">
        <v>92</v>
      </c>
      <c r="BK218" s="161">
        <f>ROUND(I218*H218,2)</f>
        <v>0</v>
      </c>
      <c r="BL218" s="18" t="s">
        <v>918</v>
      </c>
      <c r="BM218" s="276" t="s">
        <v>1320</v>
      </c>
    </row>
    <row r="219" s="2" customFormat="1" ht="24.15" customHeight="1">
      <c r="A219" s="41"/>
      <c r="B219" s="42"/>
      <c r="C219" s="264" t="s">
        <v>961</v>
      </c>
      <c r="D219" s="264" t="s">
        <v>186</v>
      </c>
      <c r="E219" s="265" t="s">
        <v>1321</v>
      </c>
      <c r="F219" s="266" t="s">
        <v>1322</v>
      </c>
      <c r="G219" s="267" t="s">
        <v>227</v>
      </c>
      <c r="H219" s="268">
        <v>73</v>
      </c>
      <c r="I219" s="269"/>
      <c r="J219" s="270">
        <f>ROUND(I219*H219,2)</f>
        <v>0</v>
      </c>
      <c r="K219" s="271"/>
      <c r="L219" s="44"/>
      <c r="M219" s="272" t="s">
        <v>1</v>
      </c>
      <c r="N219" s="273" t="s">
        <v>46</v>
      </c>
      <c r="O219" s="100"/>
      <c r="P219" s="274">
        <f>O219*H219</f>
        <v>0</v>
      </c>
      <c r="Q219" s="274">
        <v>0</v>
      </c>
      <c r="R219" s="274">
        <f>Q219*H219</f>
        <v>0</v>
      </c>
      <c r="S219" s="274">
        <v>0</v>
      </c>
      <c r="T219" s="275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76" t="s">
        <v>813</v>
      </c>
      <c r="AT219" s="276" t="s">
        <v>186</v>
      </c>
      <c r="AU219" s="276" t="s">
        <v>92</v>
      </c>
      <c r="AY219" s="18" t="s">
        <v>183</v>
      </c>
      <c r="BE219" s="161">
        <f>IF(N219="základná",J219,0)</f>
        <v>0</v>
      </c>
      <c r="BF219" s="161">
        <f>IF(N219="znížená",J219,0)</f>
        <v>0</v>
      </c>
      <c r="BG219" s="161">
        <f>IF(N219="zákl. prenesená",J219,0)</f>
        <v>0</v>
      </c>
      <c r="BH219" s="161">
        <f>IF(N219="zníž. prenesená",J219,0)</f>
        <v>0</v>
      </c>
      <c r="BI219" s="161">
        <f>IF(N219="nulová",J219,0)</f>
        <v>0</v>
      </c>
      <c r="BJ219" s="18" t="s">
        <v>92</v>
      </c>
      <c r="BK219" s="161">
        <f>ROUND(I219*H219,2)</f>
        <v>0</v>
      </c>
      <c r="BL219" s="18" t="s">
        <v>813</v>
      </c>
      <c r="BM219" s="276" t="s">
        <v>1323</v>
      </c>
    </row>
    <row r="220" s="2" customFormat="1" ht="24.15" customHeight="1">
      <c r="A220" s="41"/>
      <c r="B220" s="42"/>
      <c r="C220" s="316" t="s">
        <v>834</v>
      </c>
      <c r="D220" s="316" t="s">
        <v>511</v>
      </c>
      <c r="E220" s="317" t="s">
        <v>1324</v>
      </c>
      <c r="F220" s="318" t="s">
        <v>1325</v>
      </c>
      <c r="G220" s="319" t="s">
        <v>227</v>
      </c>
      <c r="H220" s="320">
        <v>66</v>
      </c>
      <c r="I220" s="321"/>
      <c r="J220" s="322">
        <f>ROUND(I220*H220,2)</f>
        <v>0</v>
      </c>
      <c r="K220" s="323"/>
      <c r="L220" s="324"/>
      <c r="M220" s="325" t="s">
        <v>1</v>
      </c>
      <c r="N220" s="326" t="s">
        <v>46</v>
      </c>
      <c r="O220" s="100"/>
      <c r="P220" s="274">
        <f>O220*H220</f>
        <v>0</v>
      </c>
      <c r="Q220" s="274">
        <v>8.0000000000000007E-05</v>
      </c>
      <c r="R220" s="274">
        <f>Q220*H220</f>
        <v>0.0052800000000000008</v>
      </c>
      <c r="S220" s="274">
        <v>0</v>
      </c>
      <c r="T220" s="275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76" t="s">
        <v>918</v>
      </c>
      <c r="AT220" s="276" t="s">
        <v>511</v>
      </c>
      <c r="AU220" s="276" t="s">
        <v>92</v>
      </c>
      <c r="AY220" s="18" t="s">
        <v>183</v>
      </c>
      <c r="BE220" s="161">
        <f>IF(N220="základná",J220,0)</f>
        <v>0</v>
      </c>
      <c r="BF220" s="161">
        <f>IF(N220="znížená",J220,0)</f>
        <v>0</v>
      </c>
      <c r="BG220" s="161">
        <f>IF(N220="zákl. prenesená",J220,0)</f>
        <v>0</v>
      </c>
      <c r="BH220" s="161">
        <f>IF(N220="zníž. prenesená",J220,0)</f>
        <v>0</v>
      </c>
      <c r="BI220" s="161">
        <f>IF(N220="nulová",J220,0)</f>
        <v>0</v>
      </c>
      <c r="BJ220" s="18" t="s">
        <v>92</v>
      </c>
      <c r="BK220" s="161">
        <f>ROUND(I220*H220,2)</f>
        <v>0</v>
      </c>
      <c r="BL220" s="18" t="s">
        <v>918</v>
      </c>
      <c r="BM220" s="276" t="s">
        <v>1326</v>
      </c>
    </row>
    <row r="221" s="2" customFormat="1" ht="37.8" customHeight="1">
      <c r="A221" s="41"/>
      <c r="B221" s="42"/>
      <c r="C221" s="316" t="s">
        <v>968</v>
      </c>
      <c r="D221" s="316" t="s">
        <v>511</v>
      </c>
      <c r="E221" s="317" t="s">
        <v>1327</v>
      </c>
      <c r="F221" s="318" t="s">
        <v>1289</v>
      </c>
      <c r="G221" s="319" t="s">
        <v>227</v>
      </c>
      <c r="H221" s="320">
        <v>7</v>
      </c>
      <c r="I221" s="321"/>
      <c r="J221" s="322">
        <f>ROUND(I221*H221,2)</f>
        <v>0</v>
      </c>
      <c r="K221" s="323"/>
      <c r="L221" s="324"/>
      <c r="M221" s="325" t="s">
        <v>1</v>
      </c>
      <c r="N221" s="326" t="s">
        <v>46</v>
      </c>
      <c r="O221" s="100"/>
      <c r="P221" s="274">
        <f>O221*H221</f>
        <v>0</v>
      </c>
      <c r="Q221" s="274">
        <v>8.0000000000000007E-05</v>
      </c>
      <c r="R221" s="274">
        <f>Q221*H221</f>
        <v>0.00056000000000000006</v>
      </c>
      <c r="S221" s="274">
        <v>0</v>
      </c>
      <c r="T221" s="275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76" t="s">
        <v>918</v>
      </c>
      <c r="AT221" s="276" t="s">
        <v>511</v>
      </c>
      <c r="AU221" s="276" t="s">
        <v>92</v>
      </c>
      <c r="AY221" s="18" t="s">
        <v>183</v>
      </c>
      <c r="BE221" s="161">
        <f>IF(N221="základná",J221,0)</f>
        <v>0</v>
      </c>
      <c r="BF221" s="161">
        <f>IF(N221="znížená",J221,0)</f>
        <v>0</v>
      </c>
      <c r="BG221" s="161">
        <f>IF(N221="zákl. prenesená",J221,0)</f>
        <v>0</v>
      </c>
      <c r="BH221" s="161">
        <f>IF(N221="zníž. prenesená",J221,0)</f>
        <v>0</v>
      </c>
      <c r="BI221" s="161">
        <f>IF(N221="nulová",J221,0)</f>
        <v>0</v>
      </c>
      <c r="BJ221" s="18" t="s">
        <v>92</v>
      </c>
      <c r="BK221" s="161">
        <f>ROUND(I221*H221,2)</f>
        <v>0</v>
      </c>
      <c r="BL221" s="18" t="s">
        <v>918</v>
      </c>
      <c r="BM221" s="276" t="s">
        <v>1328</v>
      </c>
    </row>
    <row r="222" s="2" customFormat="1" ht="24.15" customHeight="1">
      <c r="A222" s="41"/>
      <c r="B222" s="42"/>
      <c r="C222" s="264" t="s">
        <v>837</v>
      </c>
      <c r="D222" s="264" t="s">
        <v>186</v>
      </c>
      <c r="E222" s="265" t="s">
        <v>1329</v>
      </c>
      <c r="F222" s="266" t="s">
        <v>1330</v>
      </c>
      <c r="G222" s="267" t="s">
        <v>227</v>
      </c>
      <c r="H222" s="268">
        <v>14</v>
      </c>
      <c r="I222" s="269"/>
      <c r="J222" s="270">
        <f>ROUND(I222*H222,2)</f>
        <v>0</v>
      </c>
      <c r="K222" s="271"/>
      <c r="L222" s="44"/>
      <c r="M222" s="272" t="s">
        <v>1</v>
      </c>
      <c r="N222" s="273" t="s">
        <v>46</v>
      </c>
      <c r="O222" s="100"/>
      <c r="P222" s="274">
        <f>O222*H222</f>
        <v>0</v>
      </c>
      <c r="Q222" s="274">
        <v>0</v>
      </c>
      <c r="R222" s="274">
        <f>Q222*H222</f>
        <v>0</v>
      </c>
      <c r="S222" s="274">
        <v>0</v>
      </c>
      <c r="T222" s="275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76" t="s">
        <v>813</v>
      </c>
      <c r="AT222" s="276" t="s">
        <v>186</v>
      </c>
      <c r="AU222" s="276" t="s">
        <v>92</v>
      </c>
      <c r="AY222" s="18" t="s">
        <v>183</v>
      </c>
      <c r="BE222" s="161">
        <f>IF(N222="základná",J222,0)</f>
        <v>0</v>
      </c>
      <c r="BF222" s="161">
        <f>IF(N222="znížená",J222,0)</f>
        <v>0</v>
      </c>
      <c r="BG222" s="161">
        <f>IF(N222="zákl. prenesená",J222,0)</f>
        <v>0</v>
      </c>
      <c r="BH222" s="161">
        <f>IF(N222="zníž. prenesená",J222,0)</f>
        <v>0</v>
      </c>
      <c r="BI222" s="161">
        <f>IF(N222="nulová",J222,0)</f>
        <v>0</v>
      </c>
      <c r="BJ222" s="18" t="s">
        <v>92</v>
      </c>
      <c r="BK222" s="161">
        <f>ROUND(I222*H222,2)</f>
        <v>0</v>
      </c>
      <c r="BL222" s="18" t="s">
        <v>813</v>
      </c>
      <c r="BM222" s="276" t="s">
        <v>1331</v>
      </c>
    </row>
    <row r="223" s="2" customFormat="1" ht="24.15" customHeight="1">
      <c r="A223" s="41"/>
      <c r="B223" s="42"/>
      <c r="C223" s="316" t="s">
        <v>975</v>
      </c>
      <c r="D223" s="316" t="s">
        <v>511</v>
      </c>
      <c r="E223" s="317" t="s">
        <v>1332</v>
      </c>
      <c r="F223" s="318" t="s">
        <v>1333</v>
      </c>
      <c r="G223" s="319" t="s">
        <v>227</v>
      </c>
      <c r="H223" s="320">
        <v>28</v>
      </c>
      <c r="I223" s="321"/>
      <c r="J223" s="322">
        <f>ROUND(I223*H223,2)</f>
        <v>0</v>
      </c>
      <c r="K223" s="323"/>
      <c r="L223" s="324"/>
      <c r="M223" s="325" t="s">
        <v>1</v>
      </c>
      <c r="N223" s="326" t="s">
        <v>46</v>
      </c>
      <c r="O223" s="100"/>
      <c r="P223" s="274">
        <f>O223*H223</f>
        <v>0</v>
      </c>
      <c r="Q223" s="274">
        <v>6.0000000000000002E-05</v>
      </c>
      <c r="R223" s="274">
        <f>Q223*H223</f>
        <v>0.0016800000000000001</v>
      </c>
      <c r="S223" s="274">
        <v>0</v>
      </c>
      <c r="T223" s="275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76" t="s">
        <v>918</v>
      </c>
      <c r="AT223" s="276" t="s">
        <v>511</v>
      </c>
      <c r="AU223" s="276" t="s">
        <v>92</v>
      </c>
      <c r="AY223" s="18" t="s">
        <v>183</v>
      </c>
      <c r="BE223" s="161">
        <f>IF(N223="základná",J223,0)</f>
        <v>0</v>
      </c>
      <c r="BF223" s="161">
        <f>IF(N223="znížená",J223,0)</f>
        <v>0</v>
      </c>
      <c r="BG223" s="161">
        <f>IF(N223="zákl. prenesená",J223,0)</f>
        <v>0</v>
      </c>
      <c r="BH223" s="161">
        <f>IF(N223="zníž. prenesená",J223,0)</f>
        <v>0</v>
      </c>
      <c r="BI223" s="161">
        <f>IF(N223="nulová",J223,0)</f>
        <v>0</v>
      </c>
      <c r="BJ223" s="18" t="s">
        <v>92</v>
      </c>
      <c r="BK223" s="161">
        <f>ROUND(I223*H223,2)</f>
        <v>0</v>
      </c>
      <c r="BL223" s="18" t="s">
        <v>918</v>
      </c>
      <c r="BM223" s="276" t="s">
        <v>1334</v>
      </c>
    </row>
    <row r="224" s="2" customFormat="1" ht="16.5" customHeight="1">
      <c r="A224" s="41"/>
      <c r="B224" s="42"/>
      <c r="C224" s="264" t="s">
        <v>840</v>
      </c>
      <c r="D224" s="264" t="s">
        <v>186</v>
      </c>
      <c r="E224" s="265" t="s">
        <v>1335</v>
      </c>
      <c r="F224" s="266" t="s">
        <v>1336</v>
      </c>
      <c r="G224" s="267" t="s">
        <v>227</v>
      </c>
      <c r="H224" s="268">
        <v>7</v>
      </c>
      <c r="I224" s="269"/>
      <c r="J224" s="270">
        <f>ROUND(I224*H224,2)</f>
        <v>0</v>
      </c>
      <c r="K224" s="271"/>
      <c r="L224" s="44"/>
      <c r="M224" s="272" t="s">
        <v>1</v>
      </c>
      <c r="N224" s="273" t="s">
        <v>46</v>
      </c>
      <c r="O224" s="100"/>
      <c r="P224" s="274">
        <f>O224*H224</f>
        <v>0</v>
      </c>
      <c r="Q224" s="274">
        <v>0</v>
      </c>
      <c r="R224" s="274">
        <f>Q224*H224</f>
        <v>0</v>
      </c>
      <c r="S224" s="274">
        <v>0</v>
      </c>
      <c r="T224" s="275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76" t="s">
        <v>813</v>
      </c>
      <c r="AT224" s="276" t="s">
        <v>186</v>
      </c>
      <c r="AU224" s="276" t="s">
        <v>92</v>
      </c>
      <c r="AY224" s="18" t="s">
        <v>183</v>
      </c>
      <c r="BE224" s="161">
        <f>IF(N224="základná",J224,0)</f>
        <v>0</v>
      </c>
      <c r="BF224" s="161">
        <f>IF(N224="znížená",J224,0)</f>
        <v>0</v>
      </c>
      <c r="BG224" s="161">
        <f>IF(N224="zákl. prenesená",J224,0)</f>
        <v>0</v>
      </c>
      <c r="BH224" s="161">
        <f>IF(N224="zníž. prenesená",J224,0)</f>
        <v>0</v>
      </c>
      <c r="BI224" s="161">
        <f>IF(N224="nulová",J224,0)</f>
        <v>0</v>
      </c>
      <c r="BJ224" s="18" t="s">
        <v>92</v>
      </c>
      <c r="BK224" s="161">
        <f>ROUND(I224*H224,2)</f>
        <v>0</v>
      </c>
      <c r="BL224" s="18" t="s">
        <v>813</v>
      </c>
      <c r="BM224" s="276" t="s">
        <v>1337</v>
      </c>
    </row>
    <row r="225" s="2" customFormat="1" ht="16.5" customHeight="1">
      <c r="A225" s="41"/>
      <c r="B225" s="42"/>
      <c r="C225" s="316" t="s">
        <v>982</v>
      </c>
      <c r="D225" s="316" t="s">
        <v>511</v>
      </c>
      <c r="E225" s="317" t="s">
        <v>1338</v>
      </c>
      <c r="F225" s="318" t="s">
        <v>1339</v>
      </c>
      <c r="G225" s="319" t="s">
        <v>227</v>
      </c>
      <c r="H225" s="320">
        <v>7</v>
      </c>
      <c r="I225" s="321"/>
      <c r="J225" s="322">
        <f>ROUND(I225*H225,2)</f>
        <v>0</v>
      </c>
      <c r="K225" s="323"/>
      <c r="L225" s="324"/>
      <c r="M225" s="325" t="s">
        <v>1</v>
      </c>
      <c r="N225" s="326" t="s">
        <v>46</v>
      </c>
      <c r="O225" s="100"/>
      <c r="P225" s="274">
        <f>O225*H225</f>
        <v>0</v>
      </c>
      <c r="Q225" s="274">
        <v>6.0000000000000002E-05</v>
      </c>
      <c r="R225" s="274">
        <f>Q225*H225</f>
        <v>0.00042000000000000002</v>
      </c>
      <c r="S225" s="274">
        <v>0</v>
      </c>
      <c r="T225" s="275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76" t="s">
        <v>918</v>
      </c>
      <c r="AT225" s="276" t="s">
        <v>511</v>
      </c>
      <c r="AU225" s="276" t="s">
        <v>92</v>
      </c>
      <c r="AY225" s="18" t="s">
        <v>183</v>
      </c>
      <c r="BE225" s="161">
        <f>IF(N225="základná",J225,0)</f>
        <v>0</v>
      </c>
      <c r="BF225" s="161">
        <f>IF(N225="znížená",J225,0)</f>
        <v>0</v>
      </c>
      <c r="BG225" s="161">
        <f>IF(N225="zákl. prenesená",J225,0)</f>
        <v>0</v>
      </c>
      <c r="BH225" s="161">
        <f>IF(N225="zníž. prenesená",J225,0)</f>
        <v>0</v>
      </c>
      <c r="BI225" s="161">
        <f>IF(N225="nulová",J225,0)</f>
        <v>0</v>
      </c>
      <c r="BJ225" s="18" t="s">
        <v>92</v>
      </c>
      <c r="BK225" s="161">
        <f>ROUND(I225*H225,2)</f>
        <v>0</v>
      </c>
      <c r="BL225" s="18" t="s">
        <v>918</v>
      </c>
      <c r="BM225" s="276" t="s">
        <v>1340</v>
      </c>
    </row>
    <row r="226" s="2" customFormat="1" ht="16.5" customHeight="1">
      <c r="A226" s="41"/>
      <c r="B226" s="42"/>
      <c r="C226" s="264" t="s">
        <v>843</v>
      </c>
      <c r="D226" s="264" t="s">
        <v>186</v>
      </c>
      <c r="E226" s="265" t="s">
        <v>1341</v>
      </c>
      <c r="F226" s="266" t="s">
        <v>1342</v>
      </c>
      <c r="G226" s="267" t="s">
        <v>227</v>
      </c>
      <c r="H226" s="268">
        <v>21</v>
      </c>
      <c r="I226" s="269"/>
      <c r="J226" s="270">
        <f>ROUND(I226*H226,2)</f>
        <v>0</v>
      </c>
      <c r="K226" s="271"/>
      <c r="L226" s="44"/>
      <c r="M226" s="272" t="s">
        <v>1</v>
      </c>
      <c r="N226" s="273" t="s">
        <v>46</v>
      </c>
      <c r="O226" s="100"/>
      <c r="P226" s="274">
        <f>O226*H226</f>
        <v>0</v>
      </c>
      <c r="Q226" s="274">
        <v>0</v>
      </c>
      <c r="R226" s="274">
        <f>Q226*H226</f>
        <v>0</v>
      </c>
      <c r="S226" s="274">
        <v>0</v>
      </c>
      <c r="T226" s="275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76" t="s">
        <v>813</v>
      </c>
      <c r="AT226" s="276" t="s">
        <v>186</v>
      </c>
      <c r="AU226" s="276" t="s">
        <v>92</v>
      </c>
      <c r="AY226" s="18" t="s">
        <v>183</v>
      </c>
      <c r="BE226" s="161">
        <f>IF(N226="základná",J226,0)</f>
        <v>0</v>
      </c>
      <c r="BF226" s="161">
        <f>IF(N226="znížená",J226,0)</f>
        <v>0</v>
      </c>
      <c r="BG226" s="161">
        <f>IF(N226="zákl. prenesená",J226,0)</f>
        <v>0</v>
      </c>
      <c r="BH226" s="161">
        <f>IF(N226="zníž. prenesená",J226,0)</f>
        <v>0</v>
      </c>
      <c r="BI226" s="161">
        <f>IF(N226="nulová",J226,0)</f>
        <v>0</v>
      </c>
      <c r="BJ226" s="18" t="s">
        <v>92</v>
      </c>
      <c r="BK226" s="161">
        <f>ROUND(I226*H226,2)</f>
        <v>0</v>
      </c>
      <c r="BL226" s="18" t="s">
        <v>813</v>
      </c>
      <c r="BM226" s="276" t="s">
        <v>1343</v>
      </c>
    </row>
    <row r="227" s="2" customFormat="1" ht="16.5" customHeight="1">
      <c r="A227" s="41"/>
      <c r="B227" s="42"/>
      <c r="C227" s="316" t="s">
        <v>988</v>
      </c>
      <c r="D227" s="316" t="s">
        <v>511</v>
      </c>
      <c r="E227" s="317" t="s">
        <v>1344</v>
      </c>
      <c r="F227" s="318" t="s">
        <v>1345</v>
      </c>
      <c r="G227" s="319" t="s">
        <v>227</v>
      </c>
      <c r="H227" s="320">
        <v>21</v>
      </c>
      <c r="I227" s="321"/>
      <c r="J227" s="322">
        <f>ROUND(I227*H227,2)</f>
        <v>0</v>
      </c>
      <c r="K227" s="323"/>
      <c r="L227" s="324"/>
      <c r="M227" s="325" t="s">
        <v>1</v>
      </c>
      <c r="N227" s="326" t="s">
        <v>46</v>
      </c>
      <c r="O227" s="100"/>
      <c r="P227" s="274">
        <f>O227*H227</f>
        <v>0</v>
      </c>
      <c r="Q227" s="274">
        <v>6.0000000000000002E-05</v>
      </c>
      <c r="R227" s="274">
        <f>Q227*H227</f>
        <v>0.0012600000000000001</v>
      </c>
      <c r="S227" s="274">
        <v>0</v>
      </c>
      <c r="T227" s="275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76" t="s">
        <v>918</v>
      </c>
      <c r="AT227" s="276" t="s">
        <v>511</v>
      </c>
      <c r="AU227" s="276" t="s">
        <v>92</v>
      </c>
      <c r="AY227" s="18" t="s">
        <v>183</v>
      </c>
      <c r="BE227" s="161">
        <f>IF(N227="základná",J227,0)</f>
        <v>0</v>
      </c>
      <c r="BF227" s="161">
        <f>IF(N227="znížená",J227,0)</f>
        <v>0</v>
      </c>
      <c r="BG227" s="161">
        <f>IF(N227="zákl. prenesená",J227,0)</f>
        <v>0</v>
      </c>
      <c r="BH227" s="161">
        <f>IF(N227="zníž. prenesená",J227,0)</f>
        <v>0</v>
      </c>
      <c r="BI227" s="161">
        <f>IF(N227="nulová",J227,0)</f>
        <v>0</v>
      </c>
      <c r="BJ227" s="18" t="s">
        <v>92</v>
      </c>
      <c r="BK227" s="161">
        <f>ROUND(I227*H227,2)</f>
        <v>0</v>
      </c>
      <c r="BL227" s="18" t="s">
        <v>918</v>
      </c>
      <c r="BM227" s="276" t="s">
        <v>1346</v>
      </c>
    </row>
    <row r="228" s="2" customFormat="1" ht="16.5" customHeight="1">
      <c r="A228" s="41"/>
      <c r="B228" s="42"/>
      <c r="C228" s="264" t="s">
        <v>846</v>
      </c>
      <c r="D228" s="264" t="s">
        <v>186</v>
      </c>
      <c r="E228" s="265" t="s">
        <v>1347</v>
      </c>
      <c r="F228" s="266" t="s">
        <v>1348</v>
      </c>
      <c r="G228" s="267" t="s">
        <v>227</v>
      </c>
      <c r="H228" s="268">
        <v>1</v>
      </c>
      <c r="I228" s="269"/>
      <c r="J228" s="270">
        <f>ROUND(I228*H228,2)</f>
        <v>0</v>
      </c>
      <c r="K228" s="271"/>
      <c r="L228" s="44"/>
      <c r="M228" s="272" t="s">
        <v>1</v>
      </c>
      <c r="N228" s="273" t="s">
        <v>46</v>
      </c>
      <c r="O228" s="100"/>
      <c r="P228" s="274">
        <f>O228*H228</f>
        <v>0</v>
      </c>
      <c r="Q228" s="274">
        <v>0</v>
      </c>
      <c r="R228" s="274">
        <f>Q228*H228</f>
        <v>0</v>
      </c>
      <c r="S228" s="274">
        <v>0</v>
      </c>
      <c r="T228" s="275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76" t="s">
        <v>813</v>
      </c>
      <c r="AT228" s="276" t="s">
        <v>186</v>
      </c>
      <c r="AU228" s="276" t="s">
        <v>92</v>
      </c>
      <c r="AY228" s="18" t="s">
        <v>183</v>
      </c>
      <c r="BE228" s="161">
        <f>IF(N228="základná",J228,0)</f>
        <v>0</v>
      </c>
      <c r="BF228" s="161">
        <f>IF(N228="znížená",J228,0)</f>
        <v>0</v>
      </c>
      <c r="BG228" s="161">
        <f>IF(N228="zákl. prenesená",J228,0)</f>
        <v>0</v>
      </c>
      <c r="BH228" s="161">
        <f>IF(N228="zníž. prenesená",J228,0)</f>
        <v>0</v>
      </c>
      <c r="BI228" s="161">
        <f>IF(N228="nulová",J228,0)</f>
        <v>0</v>
      </c>
      <c r="BJ228" s="18" t="s">
        <v>92</v>
      </c>
      <c r="BK228" s="161">
        <f>ROUND(I228*H228,2)</f>
        <v>0</v>
      </c>
      <c r="BL228" s="18" t="s">
        <v>813</v>
      </c>
      <c r="BM228" s="276" t="s">
        <v>1349</v>
      </c>
    </row>
    <row r="229" s="2" customFormat="1" ht="16.5" customHeight="1">
      <c r="A229" s="41"/>
      <c r="B229" s="42"/>
      <c r="C229" s="316" t="s">
        <v>995</v>
      </c>
      <c r="D229" s="316" t="s">
        <v>511</v>
      </c>
      <c r="E229" s="317" t="s">
        <v>1350</v>
      </c>
      <c r="F229" s="318" t="s">
        <v>1351</v>
      </c>
      <c r="G229" s="319" t="s">
        <v>227</v>
      </c>
      <c r="H229" s="320">
        <v>1</v>
      </c>
      <c r="I229" s="321"/>
      <c r="J229" s="322">
        <f>ROUND(I229*H229,2)</f>
        <v>0</v>
      </c>
      <c r="K229" s="323"/>
      <c r="L229" s="324"/>
      <c r="M229" s="325" t="s">
        <v>1</v>
      </c>
      <c r="N229" s="326" t="s">
        <v>46</v>
      </c>
      <c r="O229" s="100"/>
      <c r="P229" s="274">
        <f>O229*H229</f>
        <v>0</v>
      </c>
      <c r="Q229" s="274">
        <v>6.0000000000000002E-05</v>
      </c>
      <c r="R229" s="274">
        <f>Q229*H229</f>
        <v>6.0000000000000002E-05</v>
      </c>
      <c r="S229" s="274">
        <v>0</v>
      </c>
      <c r="T229" s="275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76" t="s">
        <v>918</v>
      </c>
      <c r="AT229" s="276" t="s">
        <v>511</v>
      </c>
      <c r="AU229" s="276" t="s">
        <v>92</v>
      </c>
      <c r="AY229" s="18" t="s">
        <v>183</v>
      </c>
      <c r="BE229" s="161">
        <f>IF(N229="základná",J229,0)</f>
        <v>0</v>
      </c>
      <c r="BF229" s="161">
        <f>IF(N229="znížená",J229,0)</f>
        <v>0</v>
      </c>
      <c r="BG229" s="161">
        <f>IF(N229="zákl. prenesená",J229,0)</f>
        <v>0</v>
      </c>
      <c r="BH229" s="161">
        <f>IF(N229="zníž. prenesená",J229,0)</f>
        <v>0</v>
      </c>
      <c r="BI229" s="161">
        <f>IF(N229="nulová",J229,0)</f>
        <v>0</v>
      </c>
      <c r="BJ229" s="18" t="s">
        <v>92</v>
      </c>
      <c r="BK229" s="161">
        <f>ROUND(I229*H229,2)</f>
        <v>0</v>
      </c>
      <c r="BL229" s="18" t="s">
        <v>918</v>
      </c>
      <c r="BM229" s="276" t="s">
        <v>1352</v>
      </c>
    </row>
    <row r="230" s="2" customFormat="1" ht="16.5" customHeight="1">
      <c r="A230" s="41"/>
      <c r="B230" s="42"/>
      <c r="C230" s="264" t="s">
        <v>851</v>
      </c>
      <c r="D230" s="264" t="s">
        <v>186</v>
      </c>
      <c r="E230" s="265" t="s">
        <v>1353</v>
      </c>
      <c r="F230" s="266" t="s">
        <v>1316</v>
      </c>
      <c r="G230" s="267" t="s">
        <v>227</v>
      </c>
      <c r="H230" s="268">
        <v>7</v>
      </c>
      <c r="I230" s="269"/>
      <c r="J230" s="270">
        <f>ROUND(I230*H230,2)</f>
        <v>0</v>
      </c>
      <c r="K230" s="271"/>
      <c r="L230" s="44"/>
      <c r="M230" s="272" t="s">
        <v>1</v>
      </c>
      <c r="N230" s="273" t="s">
        <v>46</v>
      </c>
      <c r="O230" s="100"/>
      <c r="P230" s="274">
        <f>O230*H230</f>
        <v>0</v>
      </c>
      <c r="Q230" s="274">
        <v>0</v>
      </c>
      <c r="R230" s="274">
        <f>Q230*H230</f>
        <v>0</v>
      </c>
      <c r="S230" s="274">
        <v>0</v>
      </c>
      <c r="T230" s="275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76" t="s">
        <v>813</v>
      </c>
      <c r="AT230" s="276" t="s">
        <v>186</v>
      </c>
      <c r="AU230" s="276" t="s">
        <v>92</v>
      </c>
      <c r="AY230" s="18" t="s">
        <v>183</v>
      </c>
      <c r="BE230" s="161">
        <f>IF(N230="základná",J230,0)</f>
        <v>0</v>
      </c>
      <c r="BF230" s="161">
        <f>IF(N230="znížená",J230,0)</f>
        <v>0</v>
      </c>
      <c r="BG230" s="161">
        <f>IF(N230="zákl. prenesená",J230,0)</f>
        <v>0</v>
      </c>
      <c r="BH230" s="161">
        <f>IF(N230="zníž. prenesená",J230,0)</f>
        <v>0</v>
      </c>
      <c r="BI230" s="161">
        <f>IF(N230="nulová",J230,0)</f>
        <v>0</v>
      </c>
      <c r="BJ230" s="18" t="s">
        <v>92</v>
      </c>
      <c r="BK230" s="161">
        <f>ROUND(I230*H230,2)</f>
        <v>0</v>
      </c>
      <c r="BL230" s="18" t="s">
        <v>813</v>
      </c>
      <c r="BM230" s="276" t="s">
        <v>1354</v>
      </c>
    </row>
    <row r="231" s="2" customFormat="1" ht="16.5" customHeight="1">
      <c r="A231" s="41"/>
      <c r="B231" s="42"/>
      <c r="C231" s="316" t="s">
        <v>1002</v>
      </c>
      <c r="D231" s="316" t="s">
        <v>511</v>
      </c>
      <c r="E231" s="317" t="s">
        <v>1355</v>
      </c>
      <c r="F231" s="318" t="s">
        <v>1356</v>
      </c>
      <c r="G231" s="319" t="s">
        <v>227</v>
      </c>
      <c r="H231" s="320">
        <v>7</v>
      </c>
      <c r="I231" s="321"/>
      <c r="J231" s="322">
        <f>ROUND(I231*H231,2)</f>
        <v>0</v>
      </c>
      <c r="K231" s="323"/>
      <c r="L231" s="324"/>
      <c r="M231" s="325" t="s">
        <v>1</v>
      </c>
      <c r="N231" s="326" t="s">
        <v>46</v>
      </c>
      <c r="O231" s="100"/>
      <c r="P231" s="274">
        <f>O231*H231</f>
        <v>0</v>
      </c>
      <c r="Q231" s="274">
        <v>6.0000000000000002E-05</v>
      </c>
      <c r="R231" s="274">
        <f>Q231*H231</f>
        <v>0.00042000000000000002</v>
      </c>
      <c r="S231" s="274">
        <v>0</v>
      </c>
      <c r="T231" s="275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76" t="s">
        <v>918</v>
      </c>
      <c r="AT231" s="276" t="s">
        <v>511</v>
      </c>
      <c r="AU231" s="276" t="s">
        <v>92</v>
      </c>
      <c r="AY231" s="18" t="s">
        <v>183</v>
      </c>
      <c r="BE231" s="161">
        <f>IF(N231="základná",J231,0)</f>
        <v>0</v>
      </c>
      <c r="BF231" s="161">
        <f>IF(N231="znížená",J231,0)</f>
        <v>0</v>
      </c>
      <c r="BG231" s="161">
        <f>IF(N231="zákl. prenesená",J231,0)</f>
        <v>0</v>
      </c>
      <c r="BH231" s="161">
        <f>IF(N231="zníž. prenesená",J231,0)</f>
        <v>0</v>
      </c>
      <c r="BI231" s="161">
        <f>IF(N231="nulová",J231,0)</f>
        <v>0</v>
      </c>
      <c r="BJ231" s="18" t="s">
        <v>92</v>
      </c>
      <c r="BK231" s="161">
        <f>ROUND(I231*H231,2)</f>
        <v>0</v>
      </c>
      <c r="BL231" s="18" t="s">
        <v>918</v>
      </c>
      <c r="BM231" s="276" t="s">
        <v>1357</v>
      </c>
    </row>
    <row r="232" s="2" customFormat="1" ht="24.15" customHeight="1">
      <c r="A232" s="41"/>
      <c r="B232" s="42"/>
      <c r="C232" s="264" t="s">
        <v>854</v>
      </c>
      <c r="D232" s="264" t="s">
        <v>186</v>
      </c>
      <c r="E232" s="265" t="s">
        <v>1358</v>
      </c>
      <c r="F232" s="266" t="s">
        <v>1359</v>
      </c>
      <c r="G232" s="267" t="s">
        <v>227</v>
      </c>
      <c r="H232" s="268">
        <v>2</v>
      </c>
      <c r="I232" s="269"/>
      <c r="J232" s="270">
        <f>ROUND(I232*H232,2)</f>
        <v>0</v>
      </c>
      <c r="K232" s="271"/>
      <c r="L232" s="44"/>
      <c r="M232" s="272" t="s">
        <v>1</v>
      </c>
      <c r="N232" s="273" t="s">
        <v>46</v>
      </c>
      <c r="O232" s="100"/>
      <c r="P232" s="274">
        <f>O232*H232</f>
        <v>0</v>
      </c>
      <c r="Q232" s="274">
        <v>0</v>
      </c>
      <c r="R232" s="274">
        <f>Q232*H232</f>
        <v>0</v>
      </c>
      <c r="S232" s="274">
        <v>0</v>
      </c>
      <c r="T232" s="275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76" t="s">
        <v>813</v>
      </c>
      <c r="AT232" s="276" t="s">
        <v>186</v>
      </c>
      <c r="AU232" s="276" t="s">
        <v>92</v>
      </c>
      <c r="AY232" s="18" t="s">
        <v>183</v>
      </c>
      <c r="BE232" s="161">
        <f>IF(N232="základná",J232,0)</f>
        <v>0</v>
      </c>
      <c r="BF232" s="161">
        <f>IF(N232="znížená",J232,0)</f>
        <v>0</v>
      </c>
      <c r="BG232" s="161">
        <f>IF(N232="zákl. prenesená",J232,0)</f>
        <v>0</v>
      </c>
      <c r="BH232" s="161">
        <f>IF(N232="zníž. prenesená",J232,0)</f>
        <v>0</v>
      </c>
      <c r="BI232" s="161">
        <f>IF(N232="nulová",J232,0)</f>
        <v>0</v>
      </c>
      <c r="BJ232" s="18" t="s">
        <v>92</v>
      </c>
      <c r="BK232" s="161">
        <f>ROUND(I232*H232,2)</f>
        <v>0</v>
      </c>
      <c r="BL232" s="18" t="s">
        <v>813</v>
      </c>
      <c r="BM232" s="276" t="s">
        <v>1360</v>
      </c>
    </row>
    <row r="233" s="2" customFormat="1" ht="33" customHeight="1">
      <c r="A233" s="41"/>
      <c r="B233" s="42"/>
      <c r="C233" s="316" t="s">
        <v>1009</v>
      </c>
      <c r="D233" s="316" t="s">
        <v>511</v>
      </c>
      <c r="E233" s="317" t="s">
        <v>1361</v>
      </c>
      <c r="F233" s="318" t="s">
        <v>1362</v>
      </c>
      <c r="G233" s="319" t="s">
        <v>227</v>
      </c>
      <c r="H233" s="320">
        <v>2</v>
      </c>
      <c r="I233" s="321"/>
      <c r="J233" s="322">
        <f>ROUND(I233*H233,2)</f>
        <v>0</v>
      </c>
      <c r="K233" s="323"/>
      <c r="L233" s="324"/>
      <c r="M233" s="325" t="s">
        <v>1</v>
      </c>
      <c r="N233" s="326" t="s">
        <v>46</v>
      </c>
      <c r="O233" s="100"/>
      <c r="P233" s="274">
        <f>O233*H233</f>
        <v>0</v>
      </c>
      <c r="Q233" s="274">
        <v>0.0018</v>
      </c>
      <c r="R233" s="274">
        <f>Q233*H233</f>
        <v>0.0035999999999999999</v>
      </c>
      <c r="S233" s="274">
        <v>0</v>
      </c>
      <c r="T233" s="275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76" t="s">
        <v>918</v>
      </c>
      <c r="AT233" s="276" t="s">
        <v>511</v>
      </c>
      <c r="AU233" s="276" t="s">
        <v>92</v>
      </c>
      <c r="AY233" s="18" t="s">
        <v>183</v>
      </c>
      <c r="BE233" s="161">
        <f>IF(N233="základná",J233,0)</f>
        <v>0</v>
      </c>
      <c r="BF233" s="161">
        <f>IF(N233="znížená",J233,0)</f>
        <v>0</v>
      </c>
      <c r="BG233" s="161">
        <f>IF(N233="zákl. prenesená",J233,0)</f>
        <v>0</v>
      </c>
      <c r="BH233" s="161">
        <f>IF(N233="zníž. prenesená",J233,0)</f>
        <v>0</v>
      </c>
      <c r="BI233" s="161">
        <f>IF(N233="nulová",J233,0)</f>
        <v>0</v>
      </c>
      <c r="BJ233" s="18" t="s">
        <v>92</v>
      </c>
      <c r="BK233" s="161">
        <f>ROUND(I233*H233,2)</f>
        <v>0</v>
      </c>
      <c r="BL233" s="18" t="s">
        <v>918</v>
      </c>
      <c r="BM233" s="276" t="s">
        <v>1363</v>
      </c>
    </row>
    <row r="234" s="2" customFormat="1" ht="21.75" customHeight="1">
      <c r="A234" s="41"/>
      <c r="B234" s="42"/>
      <c r="C234" s="264" t="s">
        <v>857</v>
      </c>
      <c r="D234" s="264" t="s">
        <v>186</v>
      </c>
      <c r="E234" s="265" t="s">
        <v>1364</v>
      </c>
      <c r="F234" s="266" t="s">
        <v>1365</v>
      </c>
      <c r="G234" s="267" t="s">
        <v>227</v>
      </c>
      <c r="H234" s="268">
        <v>63</v>
      </c>
      <c r="I234" s="269"/>
      <c r="J234" s="270">
        <f>ROUND(I234*H234,2)</f>
        <v>0</v>
      </c>
      <c r="K234" s="271"/>
      <c r="L234" s="44"/>
      <c r="M234" s="272" t="s">
        <v>1</v>
      </c>
      <c r="N234" s="273" t="s">
        <v>46</v>
      </c>
      <c r="O234" s="100"/>
      <c r="P234" s="274">
        <f>O234*H234</f>
        <v>0</v>
      </c>
      <c r="Q234" s="274">
        <v>0</v>
      </c>
      <c r="R234" s="274">
        <f>Q234*H234</f>
        <v>0</v>
      </c>
      <c r="S234" s="274">
        <v>0</v>
      </c>
      <c r="T234" s="275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76" t="s">
        <v>813</v>
      </c>
      <c r="AT234" s="276" t="s">
        <v>186</v>
      </c>
      <c r="AU234" s="276" t="s">
        <v>92</v>
      </c>
      <c r="AY234" s="18" t="s">
        <v>183</v>
      </c>
      <c r="BE234" s="161">
        <f>IF(N234="základná",J234,0)</f>
        <v>0</v>
      </c>
      <c r="BF234" s="161">
        <f>IF(N234="znížená",J234,0)</f>
        <v>0</v>
      </c>
      <c r="BG234" s="161">
        <f>IF(N234="zákl. prenesená",J234,0)</f>
        <v>0</v>
      </c>
      <c r="BH234" s="161">
        <f>IF(N234="zníž. prenesená",J234,0)</f>
        <v>0</v>
      </c>
      <c r="BI234" s="161">
        <f>IF(N234="nulová",J234,0)</f>
        <v>0</v>
      </c>
      <c r="BJ234" s="18" t="s">
        <v>92</v>
      </c>
      <c r="BK234" s="161">
        <f>ROUND(I234*H234,2)</f>
        <v>0</v>
      </c>
      <c r="BL234" s="18" t="s">
        <v>813</v>
      </c>
      <c r="BM234" s="276" t="s">
        <v>1366</v>
      </c>
    </row>
    <row r="235" s="2" customFormat="1" ht="21.75" customHeight="1">
      <c r="A235" s="41"/>
      <c r="B235" s="42"/>
      <c r="C235" s="316" t="s">
        <v>1016</v>
      </c>
      <c r="D235" s="316" t="s">
        <v>511</v>
      </c>
      <c r="E235" s="317" t="s">
        <v>1367</v>
      </c>
      <c r="F235" s="318" t="s">
        <v>1368</v>
      </c>
      <c r="G235" s="319" t="s">
        <v>227</v>
      </c>
      <c r="H235" s="320">
        <v>3</v>
      </c>
      <c r="I235" s="321"/>
      <c r="J235" s="322">
        <f>ROUND(I235*H235,2)</f>
        <v>0</v>
      </c>
      <c r="K235" s="323"/>
      <c r="L235" s="324"/>
      <c r="M235" s="325" t="s">
        <v>1</v>
      </c>
      <c r="N235" s="326" t="s">
        <v>46</v>
      </c>
      <c r="O235" s="100"/>
      <c r="P235" s="274">
        <f>O235*H235</f>
        <v>0</v>
      </c>
      <c r="Q235" s="274">
        <v>0.0018</v>
      </c>
      <c r="R235" s="274">
        <f>Q235*H235</f>
        <v>0.0054000000000000003</v>
      </c>
      <c r="S235" s="274">
        <v>0</v>
      </c>
      <c r="T235" s="275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76" t="s">
        <v>918</v>
      </c>
      <c r="AT235" s="276" t="s">
        <v>511</v>
      </c>
      <c r="AU235" s="276" t="s">
        <v>92</v>
      </c>
      <c r="AY235" s="18" t="s">
        <v>183</v>
      </c>
      <c r="BE235" s="161">
        <f>IF(N235="základná",J235,0)</f>
        <v>0</v>
      </c>
      <c r="BF235" s="161">
        <f>IF(N235="znížená",J235,0)</f>
        <v>0</v>
      </c>
      <c r="BG235" s="161">
        <f>IF(N235="zákl. prenesená",J235,0)</f>
        <v>0</v>
      </c>
      <c r="BH235" s="161">
        <f>IF(N235="zníž. prenesená",J235,0)</f>
        <v>0</v>
      </c>
      <c r="BI235" s="161">
        <f>IF(N235="nulová",J235,0)</f>
        <v>0</v>
      </c>
      <c r="BJ235" s="18" t="s">
        <v>92</v>
      </c>
      <c r="BK235" s="161">
        <f>ROUND(I235*H235,2)</f>
        <v>0</v>
      </c>
      <c r="BL235" s="18" t="s">
        <v>918</v>
      </c>
      <c r="BM235" s="276" t="s">
        <v>1369</v>
      </c>
    </row>
    <row r="236" s="2" customFormat="1" ht="16.5" customHeight="1">
      <c r="A236" s="41"/>
      <c r="B236" s="42"/>
      <c r="C236" s="264" t="s">
        <v>860</v>
      </c>
      <c r="D236" s="264" t="s">
        <v>186</v>
      </c>
      <c r="E236" s="265" t="s">
        <v>1370</v>
      </c>
      <c r="F236" s="266" t="s">
        <v>1371</v>
      </c>
      <c r="G236" s="267" t="s">
        <v>227</v>
      </c>
      <c r="H236" s="268">
        <v>63</v>
      </c>
      <c r="I236" s="269"/>
      <c r="J236" s="270">
        <f>ROUND(I236*H236,2)</f>
        <v>0</v>
      </c>
      <c r="K236" s="271"/>
      <c r="L236" s="44"/>
      <c r="M236" s="272" t="s">
        <v>1</v>
      </c>
      <c r="N236" s="273" t="s">
        <v>46</v>
      </c>
      <c r="O236" s="100"/>
      <c r="P236" s="274">
        <f>O236*H236</f>
        <v>0</v>
      </c>
      <c r="Q236" s="274">
        <v>0</v>
      </c>
      <c r="R236" s="274">
        <f>Q236*H236</f>
        <v>0</v>
      </c>
      <c r="S236" s="274">
        <v>0</v>
      </c>
      <c r="T236" s="275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76" t="s">
        <v>813</v>
      </c>
      <c r="AT236" s="276" t="s">
        <v>186</v>
      </c>
      <c r="AU236" s="276" t="s">
        <v>92</v>
      </c>
      <c r="AY236" s="18" t="s">
        <v>183</v>
      </c>
      <c r="BE236" s="161">
        <f>IF(N236="základná",J236,0)</f>
        <v>0</v>
      </c>
      <c r="BF236" s="161">
        <f>IF(N236="znížená",J236,0)</f>
        <v>0</v>
      </c>
      <c r="BG236" s="161">
        <f>IF(N236="zákl. prenesená",J236,0)</f>
        <v>0</v>
      </c>
      <c r="BH236" s="161">
        <f>IF(N236="zníž. prenesená",J236,0)</f>
        <v>0</v>
      </c>
      <c r="BI236" s="161">
        <f>IF(N236="nulová",J236,0)</f>
        <v>0</v>
      </c>
      <c r="BJ236" s="18" t="s">
        <v>92</v>
      </c>
      <c r="BK236" s="161">
        <f>ROUND(I236*H236,2)</f>
        <v>0</v>
      </c>
      <c r="BL236" s="18" t="s">
        <v>813</v>
      </c>
      <c r="BM236" s="276" t="s">
        <v>1372</v>
      </c>
    </row>
    <row r="237" s="2" customFormat="1" ht="21.75" customHeight="1">
      <c r="A237" s="41"/>
      <c r="B237" s="42"/>
      <c r="C237" s="316" t="s">
        <v>1024</v>
      </c>
      <c r="D237" s="316" t="s">
        <v>511</v>
      </c>
      <c r="E237" s="317" t="s">
        <v>1373</v>
      </c>
      <c r="F237" s="318" t="s">
        <v>1374</v>
      </c>
      <c r="G237" s="319" t="s">
        <v>227</v>
      </c>
      <c r="H237" s="320">
        <v>4</v>
      </c>
      <c r="I237" s="321"/>
      <c r="J237" s="322">
        <f>ROUND(I237*H237,2)</f>
        <v>0</v>
      </c>
      <c r="K237" s="323"/>
      <c r="L237" s="324"/>
      <c r="M237" s="325" t="s">
        <v>1</v>
      </c>
      <c r="N237" s="326" t="s">
        <v>46</v>
      </c>
      <c r="O237" s="100"/>
      <c r="P237" s="274">
        <f>O237*H237</f>
        <v>0</v>
      </c>
      <c r="Q237" s="274">
        <v>0.0018</v>
      </c>
      <c r="R237" s="274">
        <f>Q237*H237</f>
        <v>0.0071999999999999998</v>
      </c>
      <c r="S237" s="274">
        <v>0</v>
      </c>
      <c r="T237" s="275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76" t="s">
        <v>918</v>
      </c>
      <c r="AT237" s="276" t="s">
        <v>511</v>
      </c>
      <c r="AU237" s="276" t="s">
        <v>92</v>
      </c>
      <c r="AY237" s="18" t="s">
        <v>183</v>
      </c>
      <c r="BE237" s="161">
        <f>IF(N237="základná",J237,0)</f>
        <v>0</v>
      </c>
      <c r="BF237" s="161">
        <f>IF(N237="znížená",J237,0)</f>
        <v>0</v>
      </c>
      <c r="BG237" s="161">
        <f>IF(N237="zákl. prenesená",J237,0)</f>
        <v>0</v>
      </c>
      <c r="BH237" s="161">
        <f>IF(N237="zníž. prenesená",J237,0)</f>
        <v>0</v>
      </c>
      <c r="BI237" s="161">
        <f>IF(N237="nulová",J237,0)</f>
        <v>0</v>
      </c>
      <c r="BJ237" s="18" t="s">
        <v>92</v>
      </c>
      <c r="BK237" s="161">
        <f>ROUND(I237*H237,2)</f>
        <v>0</v>
      </c>
      <c r="BL237" s="18" t="s">
        <v>918</v>
      </c>
      <c r="BM237" s="276" t="s">
        <v>1375</v>
      </c>
    </row>
    <row r="238" s="2" customFormat="1" ht="21.75" customHeight="1">
      <c r="A238" s="41"/>
      <c r="B238" s="42"/>
      <c r="C238" s="316" t="s">
        <v>863</v>
      </c>
      <c r="D238" s="316" t="s">
        <v>511</v>
      </c>
      <c r="E238" s="317" t="s">
        <v>1376</v>
      </c>
      <c r="F238" s="318" t="s">
        <v>1377</v>
      </c>
      <c r="G238" s="319" t="s">
        <v>227</v>
      </c>
      <c r="H238" s="320">
        <v>9</v>
      </c>
      <c r="I238" s="321"/>
      <c r="J238" s="322">
        <f>ROUND(I238*H238,2)</f>
        <v>0</v>
      </c>
      <c r="K238" s="323"/>
      <c r="L238" s="324"/>
      <c r="M238" s="325" t="s">
        <v>1</v>
      </c>
      <c r="N238" s="326" t="s">
        <v>46</v>
      </c>
      <c r="O238" s="100"/>
      <c r="P238" s="274">
        <f>O238*H238</f>
        <v>0</v>
      </c>
      <c r="Q238" s="274">
        <v>0.0018</v>
      </c>
      <c r="R238" s="274">
        <f>Q238*H238</f>
        <v>0.016199999999999999</v>
      </c>
      <c r="S238" s="274">
        <v>0</v>
      </c>
      <c r="T238" s="275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76" t="s">
        <v>918</v>
      </c>
      <c r="AT238" s="276" t="s">
        <v>511</v>
      </c>
      <c r="AU238" s="276" t="s">
        <v>92</v>
      </c>
      <c r="AY238" s="18" t="s">
        <v>183</v>
      </c>
      <c r="BE238" s="161">
        <f>IF(N238="základná",J238,0)</f>
        <v>0</v>
      </c>
      <c r="BF238" s="161">
        <f>IF(N238="znížená",J238,0)</f>
        <v>0</v>
      </c>
      <c r="BG238" s="161">
        <f>IF(N238="zákl. prenesená",J238,0)</f>
        <v>0</v>
      </c>
      <c r="BH238" s="161">
        <f>IF(N238="zníž. prenesená",J238,0)</f>
        <v>0</v>
      </c>
      <c r="BI238" s="161">
        <f>IF(N238="nulová",J238,0)</f>
        <v>0</v>
      </c>
      <c r="BJ238" s="18" t="s">
        <v>92</v>
      </c>
      <c r="BK238" s="161">
        <f>ROUND(I238*H238,2)</f>
        <v>0</v>
      </c>
      <c r="BL238" s="18" t="s">
        <v>918</v>
      </c>
      <c r="BM238" s="276" t="s">
        <v>1378</v>
      </c>
    </row>
    <row r="239" s="2" customFormat="1" ht="16.5" customHeight="1">
      <c r="A239" s="41"/>
      <c r="B239" s="42"/>
      <c r="C239" s="316" t="s">
        <v>1031</v>
      </c>
      <c r="D239" s="316" t="s">
        <v>511</v>
      </c>
      <c r="E239" s="317" t="s">
        <v>1379</v>
      </c>
      <c r="F239" s="318" t="s">
        <v>1380</v>
      </c>
      <c r="G239" s="319" t="s">
        <v>227</v>
      </c>
      <c r="H239" s="320">
        <v>41</v>
      </c>
      <c r="I239" s="321"/>
      <c r="J239" s="322">
        <f>ROUND(I239*H239,2)</f>
        <v>0</v>
      </c>
      <c r="K239" s="323"/>
      <c r="L239" s="324"/>
      <c r="M239" s="325" t="s">
        <v>1</v>
      </c>
      <c r="N239" s="326" t="s">
        <v>46</v>
      </c>
      <c r="O239" s="100"/>
      <c r="P239" s="274">
        <f>O239*H239</f>
        <v>0</v>
      </c>
      <c r="Q239" s="274">
        <v>0.0018</v>
      </c>
      <c r="R239" s="274">
        <f>Q239*H239</f>
        <v>0.073800000000000004</v>
      </c>
      <c r="S239" s="274">
        <v>0</v>
      </c>
      <c r="T239" s="275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76" t="s">
        <v>918</v>
      </c>
      <c r="AT239" s="276" t="s">
        <v>511</v>
      </c>
      <c r="AU239" s="276" t="s">
        <v>92</v>
      </c>
      <c r="AY239" s="18" t="s">
        <v>183</v>
      </c>
      <c r="BE239" s="161">
        <f>IF(N239="základná",J239,0)</f>
        <v>0</v>
      </c>
      <c r="BF239" s="161">
        <f>IF(N239="znížená",J239,0)</f>
        <v>0</v>
      </c>
      <c r="BG239" s="161">
        <f>IF(N239="zákl. prenesená",J239,0)</f>
        <v>0</v>
      </c>
      <c r="BH239" s="161">
        <f>IF(N239="zníž. prenesená",J239,0)</f>
        <v>0</v>
      </c>
      <c r="BI239" s="161">
        <f>IF(N239="nulová",J239,0)</f>
        <v>0</v>
      </c>
      <c r="BJ239" s="18" t="s">
        <v>92</v>
      </c>
      <c r="BK239" s="161">
        <f>ROUND(I239*H239,2)</f>
        <v>0</v>
      </c>
      <c r="BL239" s="18" t="s">
        <v>918</v>
      </c>
      <c r="BM239" s="276" t="s">
        <v>1381</v>
      </c>
    </row>
    <row r="240" s="2" customFormat="1" ht="24.15" customHeight="1">
      <c r="A240" s="41"/>
      <c r="B240" s="42"/>
      <c r="C240" s="316" t="s">
        <v>866</v>
      </c>
      <c r="D240" s="316" t="s">
        <v>511</v>
      </c>
      <c r="E240" s="317" t="s">
        <v>1382</v>
      </c>
      <c r="F240" s="318" t="s">
        <v>1383</v>
      </c>
      <c r="G240" s="319" t="s">
        <v>227</v>
      </c>
      <c r="H240" s="320">
        <v>4</v>
      </c>
      <c r="I240" s="321"/>
      <c r="J240" s="322">
        <f>ROUND(I240*H240,2)</f>
        <v>0</v>
      </c>
      <c r="K240" s="323"/>
      <c r="L240" s="324"/>
      <c r="M240" s="325" t="s">
        <v>1</v>
      </c>
      <c r="N240" s="326" t="s">
        <v>46</v>
      </c>
      <c r="O240" s="100"/>
      <c r="P240" s="274">
        <f>O240*H240</f>
        <v>0</v>
      </c>
      <c r="Q240" s="274">
        <v>0.0018</v>
      </c>
      <c r="R240" s="274">
        <f>Q240*H240</f>
        <v>0.0071999999999999998</v>
      </c>
      <c r="S240" s="274">
        <v>0</v>
      </c>
      <c r="T240" s="275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76" t="s">
        <v>918</v>
      </c>
      <c r="AT240" s="276" t="s">
        <v>511</v>
      </c>
      <c r="AU240" s="276" t="s">
        <v>92</v>
      </c>
      <c r="AY240" s="18" t="s">
        <v>183</v>
      </c>
      <c r="BE240" s="161">
        <f>IF(N240="základná",J240,0)</f>
        <v>0</v>
      </c>
      <c r="BF240" s="161">
        <f>IF(N240="znížená",J240,0)</f>
        <v>0</v>
      </c>
      <c r="BG240" s="161">
        <f>IF(N240="zákl. prenesená",J240,0)</f>
        <v>0</v>
      </c>
      <c r="BH240" s="161">
        <f>IF(N240="zníž. prenesená",J240,0)</f>
        <v>0</v>
      </c>
      <c r="BI240" s="161">
        <f>IF(N240="nulová",J240,0)</f>
        <v>0</v>
      </c>
      <c r="BJ240" s="18" t="s">
        <v>92</v>
      </c>
      <c r="BK240" s="161">
        <f>ROUND(I240*H240,2)</f>
        <v>0</v>
      </c>
      <c r="BL240" s="18" t="s">
        <v>918</v>
      </c>
      <c r="BM240" s="276" t="s">
        <v>1384</v>
      </c>
    </row>
    <row r="241" s="2" customFormat="1" ht="21.75" customHeight="1">
      <c r="A241" s="41"/>
      <c r="B241" s="42"/>
      <c r="C241" s="316" t="s">
        <v>337</v>
      </c>
      <c r="D241" s="316" t="s">
        <v>511</v>
      </c>
      <c r="E241" s="317" t="s">
        <v>1385</v>
      </c>
      <c r="F241" s="318" t="s">
        <v>1386</v>
      </c>
      <c r="G241" s="319" t="s">
        <v>227</v>
      </c>
      <c r="H241" s="320">
        <v>2</v>
      </c>
      <c r="I241" s="321"/>
      <c r="J241" s="322">
        <f>ROUND(I241*H241,2)</f>
        <v>0</v>
      </c>
      <c r="K241" s="323"/>
      <c r="L241" s="324"/>
      <c r="M241" s="325" t="s">
        <v>1</v>
      </c>
      <c r="N241" s="326" t="s">
        <v>46</v>
      </c>
      <c r="O241" s="100"/>
      <c r="P241" s="274">
        <f>O241*H241</f>
        <v>0</v>
      </c>
      <c r="Q241" s="274">
        <v>0.0018</v>
      </c>
      <c r="R241" s="274">
        <f>Q241*H241</f>
        <v>0.0035999999999999999</v>
      </c>
      <c r="S241" s="274">
        <v>0</v>
      </c>
      <c r="T241" s="275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76" t="s">
        <v>918</v>
      </c>
      <c r="AT241" s="276" t="s">
        <v>511</v>
      </c>
      <c r="AU241" s="276" t="s">
        <v>92</v>
      </c>
      <c r="AY241" s="18" t="s">
        <v>183</v>
      </c>
      <c r="BE241" s="161">
        <f>IF(N241="základná",J241,0)</f>
        <v>0</v>
      </c>
      <c r="BF241" s="161">
        <f>IF(N241="znížená",J241,0)</f>
        <v>0</v>
      </c>
      <c r="BG241" s="161">
        <f>IF(N241="zákl. prenesená",J241,0)</f>
        <v>0</v>
      </c>
      <c r="BH241" s="161">
        <f>IF(N241="zníž. prenesená",J241,0)</f>
        <v>0</v>
      </c>
      <c r="BI241" s="161">
        <f>IF(N241="nulová",J241,0)</f>
        <v>0</v>
      </c>
      <c r="BJ241" s="18" t="s">
        <v>92</v>
      </c>
      <c r="BK241" s="161">
        <f>ROUND(I241*H241,2)</f>
        <v>0</v>
      </c>
      <c r="BL241" s="18" t="s">
        <v>918</v>
      </c>
      <c r="BM241" s="276" t="s">
        <v>1387</v>
      </c>
    </row>
    <row r="242" s="2" customFormat="1" ht="21.75" customHeight="1">
      <c r="A242" s="41"/>
      <c r="B242" s="42"/>
      <c r="C242" s="264" t="s">
        <v>869</v>
      </c>
      <c r="D242" s="264" t="s">
        <v>186</v>
      </c>
      <c r="E242" s="265" t="s">
        <v>1388</v>
      </c>
      <c r="F242" s="266" t="s">
        <v>1389</v>
      </c>
      <c r="G242" s="267" t="s">
        <v>227</v>
      </c>
      <c r="H242" s="268">
        <v>1</v>
      </c>
      <c r="I242" s="269"/>
      <c r="J242" s="270">
        <f>ROUND(I242*H242,2)</f>
        <v>0</v>
      </c>
      <c r="K242" s="271"/>
      <c r="L242" s="44"/>
      <c r="M242" s="272" t="s">
        <v>1</v>
      </c>
      <c r="N242" s="273" t="s">
        <v>46</v>
      </c>
      <c r="O242" s="100"/>
      <c r="P242" s="274">
        <f>O242*H242</f>
        <v>0</v>
      </c>
      <c r="Q242" s="274">
        <v>0</v>
      </c>
      <c r="R242" s="274">
        <f>Q242*H242</f>
        <v>0</v>
      </c>
      <c r="S242" s="274">
        <v>0</v>
      </c>
      <c r="T242" s="275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76" t="s">
        <v>813</v>
      </c>
      <c r="AT242" s="276" t="s">
        <v>186</v>
      </c>
      <c r="AU242" s="276" t="s">
        <v>92</v>
      </c>
      <c r="AY242" s="18" t="s">
        <v>183</v>
      </c>
      <c r="BE242" s="161">
        <f>IF(N242="základná",J242,0)</f>
        <v>0</v>
      </c>
      <c r="BF242" s="161">
        <f>IF(N242="znížená",J242,0)</f>
        <v>0</v>
      </c>
      <c r="BG242" s="161">
        <f>IF(N242="zákl. prenesená",J242,0)</f>
        <v>0</v>
      </c>
      <c r="BH242" s="161">
        <f>IF(N242="zníž. prenesená",J242,0)</f>
        <v>0</v>
      </c>
      <c r="BI242" s="161">
        <f>IF(N242="nulová",J242,0)</f>
        <v>0</v>
      </c>
      <c r="BJ242" s="18" t="s">
        <v>92</v>
      </c>
      <c r="BK242" s="161">
        <f>ROUND(I242*H242,2)</f>
        <v>0</v>
      </c>
      <c r="BL242" s="18" t="s">
        <v>813</v>
      </c>
      <c r="BM242" s="276" t="s">
        <v>1390</v>
      </c>
    </row>
    <row r="243" s="2" customFormat="1" ht="24.15" customHeight="1">
      <c r="A243" s="41"/>
      <c r="B243" s="42"/>
      <c r="C243" s="316" t="s">
        <v>1391</v>
      </c>
      <c r="D243" s="316" t="s">
        <v>511</v>
      </c>
      <c r="E243" s="317" t="s">
        <v>1392</v>
      </c>
      <c r="F243" s="318" t="s">
        <v>1393</v>
      </c>
      <c r="G243" s="319" t="s">
        <v>227</v>
      </c>
      <c r="H243" s="320">
        <v>1</v>
      </c>
      <c r="I243" s="321"/>
      <c r="J243" s="322">
        <f>ROUND(I243*H243,2)</f>
        <v>0</v>
      </c>
      <c r="K243" s="323"/>
      <c r="L243" s="324"/>
      <c r="M243" s="325" t="s">
        <v>1</v>
      </c>
      <c r="N243" s="326" t="s">
        <v>46</v>
      </c>
      <c r="O243" s="100"/>
      <c r="P243" s="274">
        <f>O243*H243</f>
        <v>0</v>
      </c>
      <c r="Q243" s="274">
        <v>0.00027999999999999998</v>
      </c>
      <c r="R243" s="274">
        <f>Q243*H243</f>
        <v>0.00027999999999999998</v>
      </c>
      <c r="S243" s="274">
        <v>0</v>
      </c>
      <c r="T243" s="275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76" t="s">
        <v>918</v>
      </c>
      <c r="AT243" s="276" t="s">
        <v>511</v>
      </c>
      <c r="AU243" s="276" t="s">
        <v>92</v>
      </c>
      <c r="AY243" s="18" t="s">
        <v>183</v>
      </c>
      <c r="BE243" s="161">
        <f>IF(N243="základná",J243,0)</f>
        <v>0</v>
      </c>
      <c r="BF243" s="161">
        <f>IF(N243="znížená",J243,0)</f>
        <v>0</v>
      </c>
      <c r="BG243" s="161">
        <f>IF(N243="zákl. prenesená",J243,0)</f>
        <v>0</v>
      </c>
      <c r="BH243" s="161">
        <f>IF(N243="zníž. prenesená",J243,0)</f>
        <v>0</v>
      </c>
      <c r="BI243" s="161">
        <f>IF(N243="nulová",J243,0)</f>
        <v>0</v>
      </c>
      <c r="BJ243" s="18" t="s">
        <v>92</v>
      </c>
      <c r="BK243" s="161">
        <f>ROUND(I243*H243,2)</f>
        <v>0</v>
      </c>
      <c r="BL243" s="18" t="s">
        <v>918</v>
      </c>
      <c r="BM243" s="276" t="s">
        <v>1394</v>
      </c>
    </row>
    <row r="244" s="2" customFormat="1" ht="16.5" customHeight="1">
      <c r="A244" s="41"/>
      <c r="B244" s="42"/>
      <c r="C244" s="316" t="s">
        <v>872</v>
      </c>
      <c r="D244" s="316" t="s">
        <v>511</v>
      </c>
      <c r="E244" s="317" t="s">
        <v>1395</v>
      </c>
      <c r="F244" s="318" t="s">
        <v>1396</v>
      </c>
      <c r="G244" s="319" t="s">
        <v>227</v>
      </c>
      <c r="H244" s="320">
        <v>1</v>
      </c>
      <c r="I244" s="321"/>
      <c r="J244" s="322">
        <f>ROUND(I244*H244,2)</f>
        <v>0</v>
      </c>
      <c r="K244" s="323"/>
      <c r="L244" s="324"/>
      <c r="M244" s="325" t="s">
        <v>1</v>
      </c>
      <c r="N244" s="326" t="s">
        <v>46</v>
      </c>
      <c r="O244" s="100"/>
      <c r="P244" s="274">
        <f>O244*H244</f>
        <v>0</v>
      </c>
      <c r="Q244" s="274">
        <v>0.00024000000000000001</v>
      </c>
      <c r="R244" s="274">
        <f>Q244*H244</f>
        <v>0.00024000000000000001</v>
      </c>
      <c r="S244" s="274">
        <v>0</v>
      </c>
      <c r="T244" s="275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76" t="s">
        <v>918</v>
      </c>
      <c r="AT244" s="276" t="s">
        <v>511</v>
      </c>
      <c r="AU244" s="276" t="s">
        <v>92</v>
      </c>
      <c r="AY244" s="18" t="s">
        <v>183</v>
      </c>
      <c r="BE244" s="161">
        <f>IF(N244="základná",J244,0)</f>
        <v>0</v>
      </c>
      <c r="BF244" s="161">
        <f>IF(N244="znížená",J244,0)</f>
        <v>0</v>
      </c>
      <c r="BG244" s="161">
        <f>IF(N244="zákl. prenesená",J244,0)</f>
        <v>0</v>
      </c>
      <c r="BH244" s="161">
        <f>IF(N244="zníž. prenesená",J244,0)</f>
        <v>0</v>
      </c>
      <c r="BI244" s="161">
        <f>IF(N244="nulová",J244,0)</f>
        <v>0</v>
      </c>
      <c r="BJ244" s="18" t="s">
        <v>92</v>
      </c>
      <c r="BK244" s="161">
        <f>ROUND(I244*H244,2)</f>
        <v>0</v>
      </c>
      <c r="BL244" s="18" t="s">
        <v>918</v>
      </c>
      <c r="BM244" s="276" t="s">
        <v>1397</v>
      </c>
    </row>
    <row r="245" s="2" customFormat="1" ht="37.8" customHeight="1">
      <c r="A245" s="41"/>
      <c r="B245" s="42"/>
      <c r="C245" s="264" t="s">
        <v>1398</v>
      </c>
      <c r="D245" s="264" t="s">
        <v>186</v>
      </c>
      <c r="E245" s="265" t="s">
        <v>1399</v>
      </c>
      <c r="F245" s="266" t="s">
        <v>1400</v>
      </c>
      <c r="G245" s="267" t="s">
        <v>227</v>
      </c>
      <c r="H245" s="268">
        <v>1</v>
      </c>
      <c r="I245" s="269"/>
      <c r="J245" s="270">
        <f>ROUND(I245*H245,2)</f>
        <v>0</v>
      </c>
      <c r="K245" s="271"/>
      <c r="L245" s="44"/>
      <c r="M245" s="272" t="s">
        <v>1</v>
      </c>
      <c r="N245" s="273" t="s">
        <v>46</v>
      </c>
      <c r="O245" s="100"/>
      <c r="P245" s="274">
        <f>O245*H245</f>
        <v>0</v>
      </c>
      <c r="Q245" s="274">
        <v>0</v>
      </c>
      <c r="R245" s="274">
        <f>Q245*H245</f>
        <v>0</v>
      </c>
      <c r="S245" s="274">
        <v>0</v>
      </c>
      <c r="T245" s="275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76" t="s">
        <v>813</v>
      </c>
      <c r="AT245" s="276" t="s">
        <v>186</v>
      </c>
      <c r="AU245" s="276" t="s">
        <v>92</v>
      </c>
      <c r="AY245" s="18" t="s">
        <v>183</v>
      </c>
      <c r="BE245" s="161">
        <f>IF(N245="základná",J245,0)</f>
        <v>0</v>
      </c>
      <c r="BF245" s="161">
        <f>IF(N245="znížená",J245,0)</f>
        <v>0</v>
      </c>
      <c r="BG245" s="161">
        <f>IF(N245="zákl. prenesená",J245,0)</f>
        <v>0</v>
      </c>
      <c r="BH245" s="161">
        <f>IF(N245="zníž. prenesená",J245,0)</f>
        <v>0</v>
      </c>
      <c r="BI245" s="161">
        <f>IF(N245="nulová",J245,0)</f>
        <v>0</v>
      </c>
      <c r="BJ245" s="18" t="s">
        <v>92</v>
      </c>
      <c r="BK245" s="161">
        <f>ROUND(I245*H245,2)</f>
        <v>0</v>
      </c>
      <c r="BL245" s="18" t="s">
        <v>813</v>
      </c>
      <c r="BM245" s="276" t="s">
        <v>1401</v>
      </c>
    </row>
    <row r="246" s="2" customFormat="1" ht="24.15" customHeight="1">
      <c r="A246" s="41"/>
      <c r="B246" s="42"/>
      <c r="C246" s="264" t="s">
        <v>875</v>
      </c>
      <c r="D246" s="264" t="s">
        <v>186</v>
      </c>
      <c r="E246" s="265" t="s">
        <v>1402</v>
      </c>
      <c r="F246" s="266" t="s">
        <v>1403</v>
      </c>
      <c r="G246" s="267" t="s">
        <v>227</v>
      </c>
      <c r="H246" s="268">
        <v>1</v>
      </c>
      <c r="I246" s="269"/>
      <c r="J246" s="270">
        <f>ROUND(I246*H246,2)</f>
        <v>0</v>
      </c>
      <c r="K246" s="271"/>
      <c r="L246" s="44"/>
      <c r="M246" s="272" t="s">
        <v>1</v>
      </c>
      <c r="N246" s="273" t="s">
        <v>46</v>
      </c>
      <c r="O246" s="100"/>
      <c r="P246" s="274">
        <f>O246*H246</f>
        <v>0</v>
      </c>
      <c r="Q246" s="274">
        <v>0</v>
      </c>
      <c r="R246" s="274">
        <f>Q246*H246</f>
        <v>0</v>
      </c>
      <c r="S246" s="274">
        <v>0</v>
      </c>
      <c r="T246" s="275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76" t="s">
        <v>813</v>
      </c>
      <c r="AT246" s="276" t="s">
        <v>186</v>
      </c>
      <c r="AU246" s="276" t="s">
        <v>92</v>
      </c>
      <c r="AY246" s="18" t="s">
        <v>183</v>
      </c>
      <c r="BE246" s="161">
        <f>IF(N246="základná",J246,0)</f>
        <v>0</v>
      </c>
      <c r="BF246" s="161">
        <f>IF(N246="znížená",J246,0)</f>
        <v>0</v>
      </c>
      <c r="BG246" s="161">
        <f>IF(N246="zákl. prenesená",J246,0)</f>
        <v>0</v>
      </c>
      <c r="BH246" s="161">
        <f>IF(N246="zníž. prenesená",J246,0)</f>
        <v>0</v>
      </c>
      <c r="BI246" s="161">
        <f>IF(N246="nulová",J246,0)</f>
        <v>0</v>
      </c>
      <c r="BJ246" s="18" t="s">
        <v>92</v>
      </c>
      <c r="BK246" s="161">
        <f>ROUND(I246*H246,2)</f>
        <v>0</v>
      </c>
      <c r="BL246" s="18" t="s">
        <v>813</v>
      </c>
      <c r="BM246" s="276" t="s">
        <v>1404</v>
      </c>
    </row>
    <row r="247" s="2" customFormat="1" ht="33" customHeight="1">
      <c r="A247" s="41"/>
      <c r="B247" s="42"/>
      <c r="C247" s="316" t="s">
        <v>1405</v>
      </c>
      <c r="D247" s="316" t="s">
        <v>511</v>
      </c>
      <c r="E247" s="317" t="s">
        <v>1406</v>
      </c>
      <c r="F247" s="318" t="s">
        <v>1407</v>
      </c>
      <c r="G247" s="319" t="s">
        <v>227</v>
      </c>
      <c r="H247" s="320">
        <v>1</v>
      </c>
      <c r="I247" s="321"/>
      <c r="J247" s="322">
        <f>ROUND(I247*H247,2)</f>
        <v>0</v>
      </c>
      <c r="K247" s="323"/>
      <c r="L247" s="324"/>
      <c r="M247" s="325" t="s">
        <v>1</v>
      </c>
      <c r="N247" s="326" t="s">
        <v>46</v>
      </c>
      <c r="O247" s="100"/>
      <c r="P247" s="274">
        <f>O247*H247</f>
        <v>0</v>
      </c>
      <c r="Q247" s="274">
        <v>0.042259999999999999</v>
      </c>
      <c r="R247" s="274">
        <f>Q247*H247</f>
        <v>0.042259999999999999</v>
      </c>
      <c r="S247" s="274">
        <v>0</v>
      </c>
      <c r="T247" s="275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76" t="s">
        <v>918</v>
      </c>
      <c r="AT247" s="276" t="s">
        <v>511</v>
      </c>
      <c r="AU247" s="276" t="s">
        <v>92</v>
      </c>
      <c r="AY247" s="18" t="s">
        <v>183</v>
      </c>
      <c r="BE247" s="161">
        <f>IF(N247="základná",J247,0)</f>
        <v>0</v>
      </c>
      <c r="BF247" s="161">
        <f>IF(N247="znížená",J247,0)</f>
        <v>0</v>
      </c>
      <c r="BG247" s="161">
        <f>IF(N247="zákl. prenesená",J247,0)</f>
        <v>0</v>
      </c>
      <c r="BH247" s="161">
        <f>IF(N247="zníž. prenesená",J247,0)</f>
        <v>0</v>
      </c>
      <c r="BI247" s="161">
        <f>IF(N247="nulová",J247,0)</f>
        <v>0</v>
      </c>
      <c r="BJ247" s="18" t="s">
        <v>92</v>
      </c>
      <c r="BK247" s="161">
        <f>ROUND(I247*H247,2)</f>
        <v>0</v>
      </c>
      <c r="BL247" s="18" t="s">
        <v>918</v>
      </c>
      <c r="BM247" s="276" t="s">
        <v>1408</v>
      </c>
    </row>
    <row r="248" s="2" customFormat="1" ht="16.5" customHeight="1">
      <c r="A248" s="41"/>
      <c r="B248" s="42"/>
      <c r="C248" s="316" t="s">
        <v>878</v>
      </c>
      <c r="D248" s="316" t="s">
        <v>511</v>
      </c>
      <c r="E248" s="317" t="s">
        <v>1409</v>
      </c>
      <c r="F248" s="318" t="s">
        <v>1410</v>
      </c>
      <c r="G248" s="319" t="s">
        <v>227</v>
      </c>
      <c r="H248" s="320">
        <v>1</v>
      </c>
      <c r="I248" s="321"/>
      <c r="J248" s="322">
        <f>ROUND(I248*H248,2)</f>
        <v>0</v>
      </c>
      <c r="K248" s="323"/>
      <c r="L248" s="324"/>
      <c r="M248" s="325" t="s">
        <v>1</v>
      </c>
      <c r="N248" s="326" t="s">
        <v>46</v>
      </c>
      <c r="O248" s="100"/>
      <c r="P248" s="274">
        <f>O248*H248</f>
        <v>0</v>
      </c>
      <c r="Q248" s="274">
        <v>0.00023000000000000001</v>
      </c>
      <c r="R248" s="274">
        <f>Q248*H248</f>
        <v>0.00023000000000000001</v>
      </c>
      <c r="S248" s="274">
        <v>0</v>
      </c>
      <c r="T248" s="275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76" t="s">
        <v>918</v>
      </c>
      <c r="AT248" s="276" t="s">
        <v>511</v>
      </c>
      <c r="AU248" s="276" t="s">
        <v>92</v>
      </c>
      <c r="AY248" s="18" t="s">
        <v>183</v>
      </c>
      <c r="BE248" s="161">
        <f>IF(N248="základná",J248,0)</f>
        <v>0</v>
      </c>
      <c r="BF248" s="161">
        <f>IF(N248="znížená",J248,0)</f>
        <v>0</v>
      </c>
      <c r="BG248" s="161">
        <f>IF(N248="zákl. prenesená",J248,0)</f>
        <v>0</v>
      </c>
      <c r="BH248" s="161">
        <f>IF(N248="zníž. prenesená",J248,0)</f>
        <v>0</v>
      </c>
      <c r="BI248" s="161">
        <f>IF(N248="nulová",J248,0)</f>
        <v>0</v>
      </c>
      <c r="BJ248" s="18" t="s">
        <v>92</v>
      </c>
      <c r="BK248" s="161">
        <f>ROUND(I248*H248,2)</f>
        <v>0</v>
      </c>
      <c r="BL248" s="18" t="s">
        <v>918</v>
      </c>
      <c r="BM248" s="276" t="s">
        <v>1411</v>
      </c>
    </row>
    <row r="249" s="2" customFormat="1" ht="37.8" customHeight="1">
      <c r="A249" s="41"/>
      <c r="B249" s="42"/>
      <c r="C249" s="316" t="s">
        <v>1412</v>
      </c>
      <c r="D249" s="316" t="s">
        <v>511</v>
      </c>
      <c r="E249" s="317" t="s">
        <v>1413</v>
      </c>
      <c r="F249" s="318" t="s">
        <v>1414</v>
      </c>
      <c r="G249" s="319" t="s">
        <v>227</v>
      </c>
      <c r="H249" s="320">
        <v>1</v>
      </c>
      <c r="I249" s="321"/>
      <c r="J249" s="322">
        <f>ROUND(I249*H249,2)</f>
        <v>0</v>
      </c>
      <c r="K249" s="323"/>
      <c r="L249" s="324"/>
      <c r="M249" s="325" t="s">
        <v>1</v>
      </c>
      <c r="N249" s="326" t="s">
        <v>46</v>
      </c>
      <c r="O249" s="100"/>
      <c r="P249" s="274">
        <f>O249*H249</f>
        <v>0</v>
      </c>
      <c r="Q249" s="274">
        <v>0.00068000000000000005</v>
      </c>
      <c r="R249" s="274">
        <f>Q249*H249</f>
        <v>0.00068000000000000005</v>
      </c>
      <c r="S249" s="274">
        <v>0</v>
      </c>
      <c r="T249" s="275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76" t="s">
        <v>918</v>
      </c>
      <c r="AT249" s="276" t="s">
        <v>511</v>
      </c>
      <c r="AU249" s="276" t="s">
        <v>92</v>
      </c>
      <c r="AY249" s="18" t="s">
        <v>183</v>
      </c>
      <c r="BE249" s="161">
        <f>IF(N249="základná",J249,0)</f>
        <v>0</v>
      </c>
      <c r="BF249" s="161">
        <f>IF(N249="znížená",J249,0)</f>
        <v>0</v>
      </c>
      <c r="BG249" s="161">
        <f>IF(N249="zákl. prenesená",J249,0)</f>
        <v>0</v>
      </c>
      <c r="BH249" s="161">
        <f>IF(N249="zníž. prenesená",J249,0)</f>
        <v>0</v>
      </c>
      <c r="BI249" s="161">
        <f>IF(N249="nulová",J249,0)</f>
        <v>0</v>
      </c>
      <c r="BJ249" s="18" t="s">
        <v>92</v>
      </c>
      <c r="BK249" s="161">
        <f>ROUND(I249*H249,2)</f>
        <v>0</v>
      </c>
      <c r="BL249" s="18" t="s">
        <v>918</v>
      </c>
      <c r="BM249" s="276" t="s">
        <v>1415</v>
      </c>
    </row>
    <row r="250" s="2" customFormat="1" ht="16.5" customHeight="1">
      <c r="A250" s="41"/>
      <c r="B250" s="42"/>
      <c r="C250" s="316" t="s">
        <v>881</v>
      </c>
      <c r="D250" s="316" t="s">
        <v>511</v>
      </c>
      <c r="E250" s="317" t="s">
        <v>1416</v>
      </c>
      <c r="F250" s="318" t="s">
        <v>1417</v>
      </c>
      <c r="G250" s="319" t="s">
        <v>227</v>
      </c>
      <c r="H250" s="320">
        <v>3</v>
      </c>
      <c r="I250" s="321"/>
      <c r="J250" s="322">
        <f>ROUND(I250*H250,2)</f>
        <v>0</v>
      </c>
      <c r="K250" s="323"/>
      <c r="L250" s="324"/>
      <c r="M250" s="325" t="s">
        <v>1</v>
      </c>
      <c r="N250" s="326" t="s">
        <v>46</v>
      </c>
      <c r="O250" s="100"/>
      <c r="P250" s="274">
        <f>O250*H250</f>
        <v>0</v>
      </c>
      <c r="Q250" s="274">
        <v>0.00068000000000000005</v>
      </c>
      <c r="R250" s="274">
        <f>Q250*H250</f>
        <v>0.0020400000000000001</v>
      </c>
      <c r="S250" s="274">
        <v>0</v>
      </c>
      <c r="T250" s="275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76" t="s">
        <v>918</v>
      </c>
      <c r="AT250" s="276" t="s">
        <v>511</v>
      </c>
      <c r="AU250" s="276" t="s">
        <v>92</v>
      </c>
      <c r="AY250" s="18" t="s">
        <v>183</v>
      </c>
      <c r="BE250" s="161">
        <f>IF(N250="základná",J250,0)</f>
        <v>0</v>
      </c>
      <c r="BF250" s="161">
        <f>IF(N250="znížená",J250,0)</f>
        <v>0</v>
      </c>
      <c r="BG250" s="161">
        <f>IF(N250="zákl. prenesená",J250,0)</f>
        <v>0</v>
      </c>
      <c r="BH250" s="161">
        <f>IF(N250="zníž. prenesená",J250,0)</f>
        <v>0</v>
      </c>
      <c r="BI250" s="161">
        <f>IF(N250="nulová",J250,0)</f>
        <v>0</v>
      </c>
      <c r="BJ250" s="18" t="s">
        <v>92</v>
      </c>
      <c r="BK250" s="161">
        <f>ROUND(I250*H250,2)</f>
        <v>0</v>
      </c>
      <c r="BL250" s="18" t="s">
        <v>918</v>
      </c>
      <c r="BM250" s="276" t="s">
        <v>1418</v>
      </c>
    </row>
    <row r="251" s="2" customFormat="1" ht="16.5" customHeight="1">
      <c r="A251" s="41"/>
      <c r="B251" s="42"/>
      <c r="C251" s="316" t="s">
        <v>1419</v>
      </c>
      <c r="D251" s="316" t="s">
        <v>511</v>
      </c>
      <c r="E251" s="317" t="s">
        <v>1420</v>
      </c>
      <c r="F251" s="318" t="s">
        <v>1421</v>
      </c>
      <c r="G251" s="319" t="s">
        <v>227</v>
      </c>
      <c r="H251" s="320">
        <v>40</v>
      </c>
      <c r="I251" s="321"/>
      <c r="J251" s="322">
        <f>ROUND(I251*H251,2)</f>
        <v>0</v>
      </c>
      <c r="K251" s="323"/>
      <c r="L251" s="324"/>
      <c r="M251" s="325" t="s">
        <v>1</v>
      </c>
      <c r="N251" s="326" t="s">
        <v>46</v>
      </c>
      <c r="O251" s="100"/>
      <c r="P251" s="274">
        <f>O251*H251</f>
        <v>0</v>
      </c>
      <c r="Q251" s="274">
        <v>0.00068000000000000005</v>
      </c>
      <c r="R251" s="274">
        <f>Q251*H251</f>
        <v>0.027200000000000002</v>
      </c>
      <c r="S251" s="274">
        <v>0</v>
      </c>
      <c r="T251" s="275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76" t="s">
        <v>918</v>
      </c>
      <c r="AT251" s="276" t="s">
        <v>511</v>
      </c>
      <c r="AU251" s="276" t="s">
        <v>92</v>
      </c>
      <c r="AY251" s="18" t="s">
        <v>183</v>
      </c>
      <c r="BE251" s="161">
        <f>IF(N251="základná",J251,0)</f>
        <v>0</v>
      </c>
      <c r="BF251" s="161">
        <f>IF(N251="znížená",J251,0)</f>
        <v>0</v>
      </c>
      <c r="BG251" s="161">
        <f>IF(N251="zákl. prenesená",J251,0)</f>
        <v>0</v>
      </c>
      <c r="BH251" s="161">
        <f>IF(N251="zníž. prenesená",J251,0)</f>
        <v>0</v>
      </c>
      <c r="BI251" s="161">
        <f>IF(N251="nulová",J251,0)</f>
        <v>0</v>
      </c>
      <c r="BJ251" s="18" t="s">
        <v>92</v>
      </c>
      <c r="BK251" s="161">
        <f>ROUND(I251*H251,2)</f>
        <v>0</v>
      </c>
      <c r="BL251" s="18" t="s">
        <v>918</v>
      </c>
      <c r="BM251" s="276" t="s">
        <v>1422</v>
      </c>
    </row>
    <row r="252" s="2" customFormat="1" ht="16.5" customHeight="1">
      <c r="A252" s="41"/>
      <c r="B252" s="42"/>
      <c r="C252" s="316" t="s">
        <v>885</v>
      </c>
      <c r="D252" s="316" t="s">
        <v>511</v>
      </c>
      <c r="E252" s="317" t="s">
        <v>1423</v>
      </c>
      <c r="F252" s="318" t="s">
        <v>1424</v>
      </c>
      <c r="G252" s="319" t="s">
        <v>227</v>
      </c>
      <c r="H252" s="320">
        <v>6</v>
      </c>
      <c r="I252" s="321"/>
      <c r="J252" s="322">
        <f>ROUND(I252*H252,2)</f>
        <v>0</v>
      </c>
      <c r="K252" s="323"/>
      <c r="L252" s="324"/>
      <c r="M252" s="325" t="s">
        <v>1</v>
      </c>
      <c r="N252" s="326" t="s">
        <v>46</v>
      </c>
      <c r="O252" s="100"/>
      <c r="P252" s="274">
        <f>O252*H252</f>
        <v>0</v>
      </c>
      <c r="Q252" s="274">
        <v>0.00068000000000000005</v>
      </c>
      <c r="R252" s="274">
        <f>Q252*H252</f>
        <v>0.0040800000000000003</v>
      </c>
      <c r="S252" s="274">
        <v>0</v>
      </c>
      <c r="T252" s="275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76" t="s">
        <v>918</v>
      </c>
      <c r="AT252" s="276" t="s">
        <v>511</v>
      </c>
      <c r="AU252" s="276" t="s">
        <v>92</v>
      </c>
      <c r="AY252" s="18" t="s">
        <v>183</v>
      </c>
      <c r="BE252" s="161">
        <f>IF(N252="základná",J252,0)</f>
        <v>0</v>
      </c>
      <c r="BF252" s="161">
        <f>IF(N252="znížená",J252,0)</f>
        <v>0</v>
      </c>
      <c r="BG252" s="161">
        <f>IF(N252="zákl. prenesená",J252,0)</f>
        <v>0</v>
      </c>
      <c r="BH252" s="161">
        <f>IF(N252="zníž. prenesená",J252,0)</f>
        <v>0</v>
      </c>
      <c r="BI252" s="161">
        <f>IF(N252="nulová",J252,0)</f>
        <v>0</v>
      </c>
      <c r="BJ252" s="18" t="s">
        <v>92</v>
      </c>
      <c r="BK252" s="161">
        <f>ROUND(I252*H252,2)</f>
        <v>0</v>
      </c>
      <c r="BL252" s="18" t="s">
        <v>918</v>
      </c>
      <c r="BM252" s="276" t="s">
        <v>1425</v>
      </c>
    </row>
    <row r="253" s="2" customFormat="1" ht="24.15" customHeight="1">
      <c r="A253" s="41"/>
      <c r="B253" s="42"/>
      <c r="C253" s="316" t="s">
        <v>1426</v>
      </c>
      <c r="D253" s="316" t="s">
        <v>511</v>
      </c>
      <c r="E253" s="317" t="s">
        <v>1427</v>
      </c>
      <c r="F253" s="318" t="s">
        <v>1428</v>
      </c>
      <c r="G253" s="319" t="s">
        <v>227</v>
      </c>
      <c r="H253" s="320">
        <v>6</v>
      </c>
      <c r="I253" s="321"/>
      <c r="J253" s="322">
        <f>ROUND(I253*H253,2)</f>
        <v>0</v>
      </c>
      <c r="K253" s="323"/>
      <c r="L253" s="324"/>
      <c r="M253" s="325" t="s">
        <v>1</v>
      </c>
      <c r="N253" s="326" t="s">
        <v>46</v>
      </c>
      <c r="O253" s="100"/>
      <c r="P253" s="274">
        <f>O253*H253</f>
        <v>0</v>
      </c>
      <c r="Q253" s="274">
        <v>0.00068000000000000005</v>
      </c>
      <c r="R253" s="274">
        <f>Q253*H253</f>
        <v>0.0040800000000000003</v>
      </c>
      <c r="S253" s="274">
        <v>0</v>
      </c>
      <c r="T253" s="275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76" t="s">
        <v>918</v>
      </c>
      <c r="AT253" s="276" t="s">
        <v>511</v>
      </c>
      <c r="AU253" s="276" t="s">
        <v>92</v>
      </c>
      <c r="AY253" s="18" t="s">
        <v>183</v>
      </c>
      <c r="BE253" s="161">
        <f>IF(N253="základná",J253,0)</f>
        <v>0</v>
      </c>
      <c r="BF253" s="161">
        <f>IF(N253="znížená",J253,0)</f>
        <v>0</v>
      </c>
      <c r="BG253" s="161">
        <f>IF(N253="zákl. prenesená",J253,0)</f>
        <v>0</v>
      </c>
      <c r="BH253" s="161">
        <f>IF(N253="zníž. prenesená",J253,0)</f>
        <v>0</v>
      </c>
      <c r="BI253" s="161">
        <f>IF(N253="nulová",J253,0)</f>
        <v>0</v>
      </c>
      <c r="BJ253" s="18" t="s">
        <v>92</v>
      </c>
      <c r="BK253" s="161">
        <f>ROUND(I253*H253,2)</f>
        <v>0</v>
      </c>
      <c r="BL253" s="18" t="s">
        <v>918</v>
      </c>
      <c r="BM253" s="276" t="s">
        <v>1429</v>
      </c>
    </row>
    <row r="254" s="2" customFormat="1" ht="24.15" customHeight="1">
      <c r="A254" s="41"/>
      <c r="B254" s="42"/>
      <c r="C254" s="316" t="s">
        <v>890</v>
      </c>
      <c r="D254" s="316" t="s">
        <v>511</v>
      </c>
      <c r="E254" s="317" t="s">
        <v>1430</v>
      </c>
      <c r="F254" s="318" t="s">
        <v>1431</v>
      </c>
      <c r="G254" s="319" t="s">
        <v>227</v>
      </c>
      <c r="H254" s="320">
        <v>6</v>
      </c>
      <c r="I254" s="321"/>
      <c r="J254" s="322">
        <f>ROUND(I254*H254,2)</f>
        <v>0</v>
      </c>
      <c r="K254" s="323"/>
      <c r="L254" s="324"/>
      <c r="M254" s="325" t="s">
        <v>1</v>
      </c>
      <c r="N254" s="326" t="s">
        <v>46</v>
      </c>
      <c r="O254" s="100"/>
      <c r="P254" s="274">
        <f>O254*H254</f>
        <v>0</v>
      </c>
      <c r="Q254" s="274">
        <v>0.00068000000000000005</v>
      </c>
      <c r="R254" s="274">
        <f>Q254*H254</f>
        <v>0.0040800000000000003</v>
      </c>
      <c r="S254" s="274">
        <v>0</v>
      </c>
      <c r="T254" s="275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76" t="s">
        <v>918</v>
      </c>
      <c r="AT254" s="276" t="s">
        <v>511</v>
      </c>
      <c r="AU254" s="276" t="s">
        <v>92</v>
      </c>
      <c r="AY254" s="18" t="s">
        <v>183</v>
      </c>
      <c r="BE254" s="161">
        <f>IF(N254="základná",J254,0)</f>
        <v>0</v>
      </c>
      <c r="BF254" s="161">
        <f>IF(N254="znížená",J254,0)</f>
        <v>0</v>
      </c>
      <c r="BG254" s="161">
        <f>IF(N254="zákl. prenesená",J254,0)</f>
        <v>0</v>
      </c>
      <c r="BH254" s="161">
        <f>IF(N254="zníž. prenesená",J254,0)</f>
        <v>0</v>
      </c>
      <c r="BI254" s="161">
        <f>IF(N254="nulová",J254,0)</f>
        <v>0</v>
      </c>
      <c r="BJ254" s="18" t="s">
        <v>92</v>
      </c>
      <c r="BK254" s="161">
        <f>ROUND(I254*H254,2)</f>
        <v>0</v>
      </c>
      <c r="BL254" s="18" t="s">
        <v>918</v>
      </c>
      <c r="BM254" s="276" t="s">
        <v>1432</v>
      </c>
    </row>
    <row r="255" s="2" customFormat="1" ht="24.15" customHeight="1">
      <c r="A255" s="41"/>
      <c r="B255" s="42"/>
      <c r="C255" s="316" t="s">
        <v>1433</v>
      </c>
      <c r="D255" s="316" t="s">
        <v>511</v>
      </c>
      <c r="E255" s="317" t="s">
        <v>1434</v>
      </c>
      <c r="F255" s="318" t="s">
        <v>1435</v>
      </c>
      <c r="G255" s="319" t="s">
        <v>227</v>
      </c>
      <c r="H255" s="320">
        <v>1</v>
      </c>
      <c r="I255" s="321"/>
      <c r="J255" s="322">
        <f>ROUND(I255*H255,2)</f>
        <v>0</v>
      </c>
      <c r="K255" s="323"/>
      <c r="L255" s="324"/>
      <c r="M255" s="325" t="s">
        <v>1</v>
      </c>
      <c r="N255" s="326" t="s">
        <v>46</v>
      </c>
      <c r="O255" s="100"/>
      <c r="P255" s="274">
        <f>O255*H255</f>
        <v>0</v>
      </c>
      <c r="Q255" s="274">
        <v>0.00068000000000000005</v>
      </c>
      <c r="R255" s="274">
        <f>Q255*H255</f>
        <v>0.00068000000000000005</v>
      </c>
      <c r="S255" s="274">
        <v>0</v>
      </c>
      <c r="T255" s="275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76" t="s">
        <v>918</v>
      </c>
      <c r="AT255" s="276" t="s">
        <v>511</v>
      </c>
      <c r="AU255" s="276" t="s">
        <v>92</v>
      </c>
      <c r="AY255" s="18" t="s">
        <v>183</v>
      </c>
      <c r="BE255" s="161">
        <f>IF(N255="základná",J255,0)</f>
        <v>0</v>
      </c>
      <c r="BF255" s="161">
        <f>IF(N255="znížená",J255,0)</f>
        <v>0</v>
      </c>
      <c r="BG255" s="161">
        <f>IF(N255="zákl. prenesená",J255,0)</f>
        <v>0</v>
      </c>
      <c r="BH255" s="161">
        <f>IF(N255="zníž. prenesená",J255,0)</f>
        <v>0</v>
      </c>
      <c r="BI255" s="161">
        <f>IF(N255="nulová",J255,0)</f>
        <v>0</v>
      </c>
      <c r="BJ255" s="18" t="s">
        <v>92</v>
      </c>
      <c r="BK255" s="161">
        <f>ROUND(I255*H255,2)</f>
        <v>0</v>
      </c>
      <c r="BL255" s="18" t="s">
        <v>918</v>
      </c>
      <c r="BM255" s="276" t="s">
        <v>1436</v>
      </c>
    </row>
    <row r="256" s="2" customFormat="1" ht="16.5" customHeight="1">
      <c r="A256" s="41"/>
      <c r="B256" s="42"/>
      <c r="C256" s="316" t="s">
        <v>894</v>
      </c>
      <c r="D256" s="316" t="s">
        <v>511</v>
      </c>
      <c r="E256" s="317" t="s">
        <v>1437</v>
      </c>
      <c r="F256" s="318" t="s">
        <v>1438</v>
      </c>
      <c r="G256" s="319" t="s">
        <v>227</v>
      </c>
      <c r="H256" s="320">
        <v>6</v>
      </c>
      <c r="I256" s="321"/>
      <c r="J256" s="322">
        <f>ROUND(I256*H256,2)</f>
        <v>0</v>
      </c>
      <c r="K256" s="323"/>
      <c r="L256" s="324"/>
      <c r="M256" s="325" t="s">
        <v>1</v>
      </c>
      <c r="N256" s="326" t="s">
        <v>46</v>
      </c>
      <c r="O256" s="100"/>
      <c r="P256" s="274">
        <f>O256*H256</f>
        <v>0</v>
      </c>
      <c r="Q256" s="274">
        <v>0.00068000000000000005</v>
      </c>
      <c r="R256" s="274">
        <f>Q256*H256</f>
        <v>0.0040800000000000003</v>
      </c>
      <c r="S256" s="274">
        <v>0</v>
      </c>
      <c r="T256" s="275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76" t="s">
        <v>918</v>
      </c>
      <c r="AT256" s="276" t="s">
        <v>511</v>
      </c>
      <c r="AU256" s="276" t="s">
        <v>92</v>
      </c>
      <c r="AY256" s="18" t="s">
        <v>183</v>
      </c>
      <c r="BE256" s="161">
        <f>IF(N256="základná",J256,0)</f>
        <v>0</v>
      </c>
      <c r="BF256" s="161">
        <f>IF(N256="znížená",J256,0)</f>
        <v>0</v>
      </c>
      <c r="BG256" s="161">
        <f>IF(N256="zákl. prenesená",J256,0)</f>
        <v>0</v>
      </c>
      <c r="BH256" s="161">
        <f>IF(N256="zníž. prenesená",J256,0)</f>
        <v>0</v>
      </c>
      <c r="BI256" s="161">
        <f>IF(N256="nulová",J256,0)</f>
        <v>0</v>
      </c>
      <c r="BJ256" s="18" t="s">
        <v>92</v>
      </c>
      <c r="BK256" s="161">
        <f>ROUND(I256*H256,2)</f>
        <v>0</v>
      </c>
      <c r="BL256" s="18" t="s">
        <v>918</v>
      </c>
      <c r="BM256" s="276" t="s">
        <v>1439</v>
      </c>
    </row>
    <row r="257" s="2" customFormat="1" ht="16.5" customHeight="1">
      <c r="A257" s="41"/>
      <c r="B257" s="42"/>
      <c r="C257" s="316" t="s">
        <v>1440</v>
      </c>
      <c r="D257" s="316" t="s">
        <v>511</v>
      </c>
      <c r="E257" s="317" t="s">
        <v>1441</v>
      </c>
      <c r="F257" s="318" t="s">
        <v>1442</v>
      </c>
      <c r="G257" s="319" t="s">
        <v>227</v>
      </c>
      <c r="H257" s="320">
        <v>2</v>
      </c>
      <c r="I257" s="321"/>
      <c r="J257" s="322">
        <f>ROUND(I257*H257,2)</f>
        <v>0</v>
      </c>
      <c r="K257" s="323"/>
      <c r="L257" s="324"/>
      <c r="M257" s="325" t="s">
        <v>1</v>
      </c>
      <c r="N257" s="326" t="s">
        <v>46</v>
      </c>
      <c r="O257" s="100"/>
      <c r="P257" s="274">
        <f>O257*H257</f>
        <v>0</v>
      </c>
      <c r="Q257" s="274">
        <v>0.00068000000000000005</v>
      </c>
      <c r="R257" s="274">
        <f>Q257*H257</f>
        <v>0.0013600000000000001</v>
      </c>
      <c r="S257" s="274">
        <v>0</v>
      </c>
      <c r="T257" s="275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76" t="s">
        <v>918</v>
      </c>
      <c r="AT257" s="276" t="s">
        <v>511</v>
      </c>
      <c r="AU257" s="276" t="s">
        <v>92</v>
      </c>
      <c r="AY257" s="18" t="s">
        <v>183</v>
      </c>
      <c r="BE257" s="161">
        <f>IF(N257="základná",J257,0)</f>
        <v>0</v>
      </c>
      <c r="BF257" s="161">
        <f>IF(N257="znížená",J257,0)</f>
        <v>0</v>
      </c>
      <c r="BG257" s="161">
        <f>IF(N257="zákl. prenesená",J257,0)</f>
        <v>0</v>
      </c>
      <c r="BH257" s="161">
        <f>IF(N257="zníž. prenesená",J257,0)</f>
        <v>0</v>
      </c>
      <c r="BI257" s="161">
        <f>IF(N257="nulová",J257,0)</f>
        <v>0</v>
      </c>
      <c r="BJ257" s="18" t="s">
        <v>92</v>
      </c>
      <c r="BK257" s="161">
        <f>ROUND(I257*H257,2)</f>
        <v>0</v>
      </c>
      <c r="BL257" s="18" t="s">
        <v>918</v>
      </c>
      <c r="BM257" s="276" t="s">
        <v>1443</v>
      </c>
    </row>
    <row r="258" s="2" customFormat="1" ht="16.5" customHeight="1">
      <c r="A258" s="41"/>
      <c r="B258" s="42"/>
      <c r="C258" s="316" t="s">
        <v>897</v>
      </c>
      <c r="D258" s="316" t="s">
        <v>511</v>
      </c>
      <c r="E258" s="317" t="s">
        <v>1444</v>
      </c>
      <c r="F258" s="318" t="s">
        <v>1445</v>
      </c>
      <c r="G258" s="319" t="s">
        <v>227</v>
      </c>
      <c r="H258" s="320">
        <v>65</v>
      </c>
      <c r="I258" s="321"/>
      <c r="J258" s="322">
        <f>ROUND(I258*H258,2)</f>
        <v>0</v>
      </c>
      <c r="K258" s="323"/>
      <c r="L258" s="324"/>
      <c r="M258" s="325" t="s">
        <v>1</v>
      </c>
      <c r="N258" s="326" t="s">
        <v>46</v>
      </c>
      <c r="O258" s="100"/>
      <c r="P258" s="274">
        <f>O258*H258</f>
        <v>0</v>
      </c>
      <c r="Q258" s="274">
        <v>0.00068000000000000005</v>
      </c>
      <c r="R258" s="274">
        <f>Q258*H258</f>
        <v>0.044200000000000003</v>
      </c>
      <c r="S258" s="274">
        <v>0</v>
      </c>
      <c r="T258" s="275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76" t="s">
        <v>918</v>
      </c>
      <c r="AT258" s="276" t="s">
        <v>511</v>
      </c>
      <c r="AU258" s="276" t="s">
        <v>92</v>
      </c>
      <c r="AY258" s="18" t="s">
        <v>183</v>
      </c>
      <c r="BE258" s="161">
        <f>IF(N258="základná",J258,0)</f>
        <v>0</v>
      </c>
      <c r="BF258" s="161">
        <f>IF(N258="znížená",J258,0)</f>
        <v>0</v>
      </c>
      <c r="BG258" s="161">
        <f>IF(N258="zákl. prenesená",J258,0)</f>
        <v>0</v>
      </c>
      <c r="BH258" s="161">
        <f>IF(N258="zníž. prenesená",J258,0)</f>
        <v>0</v>
      </c>
      <c r="BI258" s="161">
        <f>IF(N258="nulová",J258,0)</f>
        <v>0</v>
      </c>
      <c r="BJ258" s="18" t="s">
        <v>92</v>
      </c>
      <c r="BK258" s="161">
        <f>ROUND(I258*H258,2)</f>
        <v>0</v>
      </c>
      <c r="BL258" s="18" t="s">
        <v>918</v>
      </c>
      <c r="BM258" s="276" t="s">
        <v>1446</v>
      </c>
    </row>
    <row r="259" s="2" customFormat="1" ht="16.5" customHeight="1">
      <c r="A259" s="41"/>
      <c r="B259" s="42"/>
      <c r="C259" s="316" t="s">
        <v>1447</v>
      </c>
      <c r="D259" s="316" t="s">
        <v>511</v>
      </c>
      <c r="E259" s="317" t="s">
        <v>1448</v>
      </c>
      <c r="F259" s="318" t="s">
        <v>1449</v>
      </c>
      <c r="G259" s="319" t="s">
        <v>227</v>
      </c>
      <c r="H259" s="320">
        <v>62</v>
      </c>
      <c r="I259" s="321"/>
      <c r="J259" s="322">
        <f>ROUND(I259*H259,2)</f>
        <v>0</v>
      </c>
      <c r="K259" s="323"/>
      <c r="L259" s="324"/>
      <c r="M259" s="325" t="s">
        <v>1</v>
      </c>
      <c r="N259" s="326" t="s">
        <v>46</v>
      </c>
      <c r="O259" s="100"/>
      <c r="P259" s="274">
        <f>O259*H259</f>
        <v>0</v>
      </c>
      <c r="Q259" s="274">
        <v>0.00068000000000000005</v>
      </c>
      <c r="R259" s="274">
        <f>Q259*H259</f>
        <v>0.042160000000000003</v>
      </c>
      <c r="S259" s="274">
        <v>0</v>
      </c>
      <c r="T259" s="275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76" t="s">
        <v>918</v>
      </c>
      <c r="AT259" s="276" t="s">
        <v>511</v>
      </c>
      <c r="AU259" s="276" t="s">
        <v>92</v>
      </c>
      <c r="AY259" s="18" t="s">
        <v>183</v>
      </c>
      <c r="BE259" s="161">
        <f>IF(N259="základná",J259,0)</f>
        <v>0</v>
      </c>
      <c r="BF259" s="161">
        <f>IF(N259="znížená",J259,0)</f>
        <v>0</v>
      </c>
      <c r="BG259" s="161">
        <f>IF(N259="zákl. prenesená",J259,0)</f>
        <v>0</v>
      </c>
      <c r="BH259" s="161">
        <f>IF(N259="zníž. prenesená",J259,0)</f>
        <v>0</v>
      </c>
      <c r="BI259" s="161">
        <f>IF(N259="nulová",J259,0)</f>
        <v>0</v>
      </c>
      <c r="BJ259" s="18" t="s">
        <v>92</v>
      </c>
      <c r="BK259" s="161">
        <f>ROUND(I259*H259,2)</f>
        <v>0</v>
      </c>
      <c r="BL259" s="18" t="s">
        <v>918</v>
      </c>
      <c r="BM259" s="276" t="s">
        <v>1450</v>
      </c>
    </row>
    <row r="260" s="2" customFormat="1" ht="24.15" customHeight="1">
      <c r="A260" s="41"/>
      <c r="B260" s="42"/>
      <c r="C260" s="316" t="s">
        <v>901</v>
      </c>
      <c r="D260" s="316" t="s">
        <v>511</v>
      </c>
      <c r="E260" s="317" t="s">
        <v>1451</v>
      </c>
      <c r="F260" s="318" t="s">
        <v>1452</v>
      </c>
      <c r="G260" s="319" t="s">
        <v>227</v>
      </c>
      <c r="H260" s="320">
        <v>62</v>
      </c>
      <c r="I260" s="321"/>
      <c r="J260" s="322">
        <f>ROUND(I260*H260,2)</f>
        <v>0</v>
      </c>
      <c r="K260" s="323"/>
      <c r="L260" s="324"/>
      <c r="M260" s="325" t="s">
        <v>1</v>
      </c>
      <c r="N260" s="326" t="s">
        <v>46</v>
      </c>
      <c r="O260" s="100"/>
      <c r="P260" s="274">
        <f>O260*H260</f>
        <v>0</v>
      </c>
      <c r="Q260" s="274">
        <v>0.00068000000000000005</v>
      </c>
      <c r="R260" s="274">
        <f>Q260*H260</f>
        <v>0.042160000000000003</v>
      </c>
      <c r="S260" s="274">
        <v>0</v>
      </c>
      <c r="T260" s="275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76" t="s">
        <v>918</v>
      </c>
      <c r="AT260" s="276" t="s">
        <v>511</v>
      </c>
      <c r="AU260" s="276" t="s">
        <v>92</v>
      </c>
      <c r="AY260" s="18" t="s">
        <v>183</v>
      </c>
      <c r="BE260" s="161">
        <f>IF(N260="základná",J260,0)</f>
        <v>0</v>
      </c>
      <c r="BF260" s="161">
        <f>IF(N260="znížená",J260,0)</f>
        <v>0</v>
      </c>
      <c r="BG260" s="161">
        <f>IF(N260="zákl. prenesená",J260,0)</f>
        <v>0</v>
      </c>
      <c r="BH260" s="161">
        <f>IF(N260="zníž. prenesená",J260,0)</f>
        <v>0</v>
      </c>
      <c r="BI260" s="161">
        <f>IF(N260="nulová",J260,0)</f>
        <v>0</v>
      </c>
      <c r="BJ260" s="18" t="s">
        <v>92</v>
      </c>
      <c r="BK260" s="161">
        <f>ROUND(I260*H260,2)</f>
        <v>0</v>
      </c>
      <c r="BL260" s="18" t="s">
        <v>918</v>
      </c>
      <c r="BM260" s="276" t="s">
        <v>1453</v>
      </c>
    </row>
    <row r="261" s="2" customFormat="1" ht="16.5" customHeight="1">
      <c r="A261" s="41"/>
      <c r="B261" s="42"/>
      <c r="C261" s="316" t="s">
        <v>1454</v>
      </c>
      <c r="D261" s="316" t="s">
        <v>511</v>
      </c>
      <c r="E261" s="317" t="s">
        <v>1455</v>
      </c>
      <c r="F261" s="318" t="s">
        <v>1456</v>
      </c>
      <c r="G261" s="319" t="s">
        <v>227</v>
      </c>
      <c r="H261" s="320">
        <v>3</v>
      </c>
      <c r="I261" s="321"/>
      <c r="J261" s="322">
        <f>ROUND(I261*H261,2)</f>
        <v>0</v>
      </c>
      <c r="K261" s="323"/>
      <c r="L261" s="324"/>
      <c r="M261" s="325" t="s">
        <v>1</v>
      </c>
      <c r="N261" s="326" t="s">
        <v>46</v>
      </c>
      <c r="O261" s="100"/>
      <c r="P261" s="274">
        <f>O261*H261</f>
        <v>0</v>
      </c>
      <c r="Q261" s="274">
        <v>0.00068000000000000005</v>
      </c>
      <c r="R261" s="274">
        <f>Q261*H261</f>
        <v>0.0020400000000000001</v>
      </c>
      <c r="S261" s="274">
        <v>0</v>
      </c>
      <c r="T261" s="275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76" t="s">
        <v>918</v>
      </c>
      <c r="AT261" s="276" t="s">
        <v>511</v>
      </c>
      <c r="AU261" s="276" t="s">
        <v>92</v>
      </c>
      <c r="AY261" s="18" t="s">
        <v>183</v>
      </c>
      <c r="BE261" s="161">
        <f>IF(N261="základná",J261,0)</f>
        <v>0</v>
      </c>
      <c r="BF261" s="161">
        <f>IF(N261="znížená",J261,0)</f>
        <v>0</v>
      </c>
      <c r="BG261" s="161">
        <f>IF(N261="zákl. prenesená",J261,0)</f>
        <v>0</v>
      </c>
      <c r="BH261" s="161">
        <f>IF(N261="zníž. prenesená",J261,0)</f>
        <v>0</v>
      </c>
      <c r="BI261" s="161">
        <f>IF(N261="nulová",J261,0)</f>
        <v>0</v>
      </c>
      <c r="BJ261" s="18" t="s">
        <v>92</v>
      </c>
      <c r="BK261" s="161">
        <f>ROUND(I261*H261,2)</f>
        <v>0</v>
      </c>
      <c r="BL261" s="18" t="s">
        <v>918</v>
      </c>
      <c r="BM261" s="276" t="s">
        <v>1457</v>
      </c>
    </row>
    <row r="262" s="2" customFormat="1" ht="16.5" customHeight="1">
      <c r="A262" s="41"/>
      <c r="B262" s="42"/>
      <c r="C262" s="316" t="s">
        <v>904</v>
      </c>
      <c r="D262" s="316" t="s">
        <v>511</v>
      </c>
      <c r="E262" s="317" t="s">
        <v>1458</v>
      </c>
      <c r="F262" s="318" t="s">
        <v>1459</v>
      </c>
      <c r="G262" s="319" t="s">
        <v>227</v>
      </c>
      <c r="H262" s="320">
        <v>1</v>
      </c>
      <c r="I262" s="321"/>
      <c r="J262" s="322">
        <f>ROUND(I262*H262,2)</f>
        <v>0</v>
      </c>
      <c r="K262" s="323"/>
      <c r="L262" s="324"/>
      <c r="M262" s="325" t="s">
        <v>1</v>
      </c>
      <c r="N262" s="326" t="s">
        <v>46</v>
      </c>
      <c r="O262" s="100"/>
      <c r="P262" s="274">
        <f>O262*H262</f>
        <v>0</v>
      </c>
      <c r="Q262" s="274">
        <v>0.00068000000000000005</v>
      </c>
      <c r="R262" s="274">
        <f>Q262*H262</f>
        <v>0.00068000000000000005</v>
      </c>
      <c r="S262" s="274">
        <v>0</v>
      </c>
      <c r="T262" s="275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76" t="s">
        <v>918</v>
      </c>
      <c r="AT262" s="276" t="s">
        <v>511</v>
      </c>
      <c r="AU262" s="276" t="s">
        <v>92</v>
      </c>
      <c r="AY262" s="18" t="s">
        <v>183</v>
      </c>
      <c r="BE262" s="161">
        <f>IF(N262="základná",J262,0)</f>
        <v>0</v>
      </c>
      <c r="BF262" s="161">
        <f>IF(N262="znížená",J262,0)</f>
        <v>0</v>
      </c>
      <c r="BG262" s="161">
        <f>IF(N262="zákl. prenesená",J262,0)</f>
        <v>0</v>
      </c>
      <c r="BH262" s="161">
        <f>IF(N262="zníž. prenesená",J262,0)</f>
        <v>0</v>
      </c>
      <c r="BI262" s="161">
        <f>IF(N262="nulová",J262,0)</f>
        <v>0</v>
      </c>
      <c r="BJ262" s="18" t="s">
        <v>92</v>
      </c>
      <c r="BK262" s="161">
        <f>ROUND(I262*H262,2)</f>
        <v>0</v>
      </c>
      <c r="BL262" s="18" t="s">
        <v>918</v>
      </c>
      <c r="BM262" s="276" t="s">
        <v>1460</v>
      </c>
    </row>
    <row r="263" s="2" customFormat="1" ht="16.5" customHeight="1">
      <c r="A263" s="41"/>
      <c r="B263" s="42"/>
      <c r="C263" s="316" t="s">
        <v>1461</v>
      </c>
      <c r="D263" s="316" t="s">
        <v>511</v>
      </c>
      <c r="E263" s="317" t="s">
        <v>1462</v>
      </c>
      <c r="F263" s="318" t="s">
        <v>1463</v>
      </c>
      <c r="G263" s="319" t="s">
        <v>227</v>
      </c>
      <c r="H263" s="320">
        <v>1</v>
      </c>
      <c r="I263" s="321"/>
      <c r="J263" s="322">
        <f>ROUND(I263*H263,2)</f>
        <v>0</v>
      </c>
      <c r="K263" s="323"/>
      <c r="L263" s="324"/>
      <c r="M263" s="325" t="s">
        <v>1</v>
      </c>
      <c r="N263" s="326" t="s">
        <v>46</v>
      </c>
      <c r="O263" s="100"/>
      <c r="P263" s="274">
        <f>O263*H263</f>
        <v>0</v>
      </c>
      <c r="Q263" s="274">
        <v>0.00068000000000000005</v>
      </c>
      <c r="R263" s="274">
        <f>Q263*H263</f>
        <v>0.00068000000000000005</v>
      </c>
      <c r="S263" s="274">
        <v>0</v>
      </c>
      <c r="T263" s="275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76" t="s">
        <v>918</v>
      </c>
      <c r="AT263" s="276" t="s">
        <v>511</v>
      </c>
      <c r="AU263" s="276" t="s">
        <v>92</v>
      </c>
      <c r="AY263" s="18" t="s">
        <v>183</v>
      </c>
      <c r="BE263" s="161">
        <f>IF(N263="základná",J263,0)</f>
        <v>0</v>
      </c>
      <c r="BF263" s="161">
        <f>IF(N263="znížená",J263,0)</f>
        <v>0</v>
      </c>
      <c r="BG263" s="161">
        <f>IF(N263="zákl. prenesená",J263,0)</f>
        <v>0</v>
      </c>
      <c r="BH263" s="161">
        <f>IF(N263="zníž. prenesená",J263,0)</f>
        <v>0</v>
      </c>
      <c r="BI263" s="161">
        <f>IF(N263="nulová",J263,0)</f>
        <v>0</v>
      </c>
      <c r="BJ263" s="18" t="s">
        <v>92</v>
      </c>
      <c r="BK263" s="161">
        <f>ROUND(I263*H263,2)</f>
        <v>0</v>
      </c>
      <c r="BL263" s="18" t="s">
        <v>918</v>
      </c>
      <c r="BM263" s="276" t="s">
        <v>1464</v>
      </c>
    </row>
    <row r="264" s="2" customFormat="1" ht="16.5" customHeight="1">
      <c r="A264" s="41"/>
      <c r="B264" s="42"/>
      <c r="C264" s="316" t="s">
        <v>908</v>
      </c>
      <c r="D264" s="316" t="s">
        <v>511</v>
      </c>
      <c r="E264" s="317" t="s">
        <v>1465</v>
      </c>
      <c r="F264" s="318" t="s">
        <v>1466</v>
      </c>
      <c r="G264" s="319" t="s">
        <v>227</v>
      </c>
      <c r="H264" s="320">
        <v>3</v>
      </c>
      <c r="I264" s="321"/>
      <c r="J264" s="322">
        <f>ROUND(I264*H264,2)</f>
        <v>0</v>
      </c>
      <c r="K264" s="323"/>
      <c r="L264" s="324"/>
      <c r="M264" s="325" t="s">
        <v>1</v>
      </c>
      <c r="N264" s="326" t="s">
        <v>46</v>
      </c>
      <c r="O264" s="100"/>
      <c r="P264" s="274">
        <f>O264*H264</f>
        <v>0</v>
      </c>
      <c r="Q264" s="274">
        <v>0.00068000000000000005</v>
      </c>
      <c r="R264" s="274">
        <f>Q264*H264</f>
        <v>0.0020400000000000001</v>
      </c>
      <c r="S264" s="274">
        <v>0</v>
      </c>
      <c r="T264" s="275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76" t="s">
        <v>918</v>
      </c>
      <c r="AT264" s="276" t="s">
        <v>511</v>
      </c>
      <c r="AU264" s="276" t="s">
        <v>92</v>
      </c>
      <c r="AY264" s="18" t="s">
        <v>183</v>
      </c>
      <c r="BE264" s="161">
        <f>IF(N264="základná",J264,0)</f>
        <v>0</v>
      </c>
      <c r="BF264" s="161">
        <f>IF(N264="znížená",J264,0)</f>
        <v>0</v>
      </c>
      <c r="BG264" s="161">
        <f>IF(N264="zákl. prenesená",J264,0)</f>
        <v>0</v>
      </c>
      <c r="BH264" s="161">
        <f>IF(N264="zníž. prenesená",J264,0)</f>
        <v>0</v>
      </c>
      <c r="BI264" s="161">
        <f>IF(N264="nulová",J264,0)</f>
        <v>0</v>
      </c>
      <c r="BJ264" s="18" t="s">
        <v>92</v>
      </c>
      <c r="BK264" s="161">
        <f>ROUND(I264*H264,2)</f>
        <v>0</v>
      </c>
      <c r="BL264" s="18" t="s">
        <v>918</v>
      </c>
      <c r="BM264" s="276" t="s">
        <v>1467</v>
      </c>
    </row>
    <row r="265" s="2" customFormat="1" ht="16.5" customHeight="1">
      <c r="A265" s="41"/>
      <c r="B265" s="42"/>
      <c r="C265" s="316" t="s">
        <v>1468</v>
      </c>
      <c r="D265" s="316" t="s">
        <v>511</v>
      </c>
      <c r="E265" s="317" t="s">
        <v>1469</v>
      </c>
      <c r="F265" s="318" t="s">
        <v>1470</v>
      </c>
      <c r="G265" s="319" t="s">
        <v>227</v>
      </c>
      <c r="H265" s="320">
        <v>1</v>
      </c>
      <c r="I265" s="321"/>
      <c r="J265" s="322">
        <f>ROUND(I265*H265,2)</f>
        <v>0</v>
      </c>
      <c r="K265" s="323"/>
      <c r="L265" s="324"/>
      <c r="M265" s="325" t="s">
        <v>1</v>
      </c>
      <c r="N265" s="326" t="s">
        <v>46</v>
      </c>
      <c r="O265" s="100"/>
      <c r="P265" s="274">
        <f>O265*H265</f>
        <v>0</v>
      </c>
      <c r="Q265" s="274">
        <v>0.00068000000000000005</v>
      </c>
      <c r="R265" s="274">
        <f>Q265*H265</f>
        <v>0.00068000000000000005</v>
      </c>
      <c r="S265" s="274">
        <v>0</v>
      </c>
      <c r="T265" s="275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76" t="s">
        <v>918</v>
      </c>
      <c r="AT265" s="276" t="s">
        <v>511</v>
      </c>
      <c r="AU265" s="276" t="s">
        <v>92</v>
      </c>
      <c r="AY265" s="18" t="s">
        <v>183</v>
      </c>
      <c r="BE265" s="161">
        <f>IF(N265="základná",J265,0)</f>
        <v>0</v>
      </c>
      <c r="BF265" s="161">
        <f>IF(N265="znížená",J265,0)</f>
        <v>0</v>
      </c>
      <c r="BG265" s="161">
        <f>IF(N265="zákl. prenesená",J265,0)</f>
        <v>0</v>
      </c>
      <c r="BH265" s="161">
        <f>IF(N265="zníž. prenesená",J265,0)</f>
        <v>0</v>
      </c>
      <c r="BI265" s="161">
        <f>IF(N265="nulová",J265,0)</f>
        <v>0</v>
      </c>
      <c r="BJ265" s="18" t="s">
        <v>92</v>
      </c>
      <c r="BK265" s="161">
        <f>ROUND(I265*H265,2)</f>
        <v>0</v>
      </c>
      <c r="BL265" s="18" t="s">
        <v>918</v>
      </c>
      <c r="BM265" s="276" t="s">
        <v>1471</v>
      </c>
    </row>
    <row r="266" s="2" customFormat="1" ht="16.5" customHeight="1">
      <c r="A266" s="41"/>
      <c r="B266" s="42"/>
      <c r="C266" s="316" t="s">
        <v>911</v>
      </c>
      <c r="D266" s="316" t="s">
        <v>511</v>
      </c>
      <c r="E266" s="317" t="s">
        <v>1472</v>
      </c>
      <c r="F266" s="318" t="s">
        <v>1473</v>
      </c>
      <c r="G266" s="319" t="s">
        <v>227</v>
      </c>
      <c r="H266" s="320">
        <v>1</v>
      </c>
      <c r="I266" s="321"/>
      <c r="J266" s="322">
        <f>ROUND(I266*H266,2)</f>
        <v>0</v>
      </c>
      <c r="K266" s="323"/>
      <c r="L266" s="324"/>
      <c r="M266" s="325" t="s">
        <v>1</v>
      </c>
      <c r="N266" s="326" t="s">
        <v>46</v>
      </c>
      <c r="O266" s="100"/>
      <c r="P266" s="274">
        <f>O266*H266</f>
        <v>0</v>
      </c>
      <c r="Q266" s="274">
        <v>0.00068000000000000005</v>
      </c>
      <c r="R266" s="274">
        <f>Q266*H266</f>
        <v>0.00068000000000000005</v>
      </c>
      <c r="S266" s="274">
        <v>0</v>
      </c>
      <c r="T266" s="275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76" t="s">
        <v>918</v>
      </c>
      <c r="AT266" s="276" t="s">
        <v>511</v>
      </c>
      <c r="AU266" s="276" t="s">
        <v>92</v>
      </c>
      <c r="AY266" s="18" t="s">
        <v>183</v>
      </c>
      <c r="BE266" s="161">
        <f>IF(N266="základná",J266,0)</f>
        <v>0</v>
      </c>
      <c r="BF266" s="161">
        <f>IF(N266="znížená",J266,0)</f>
        <v>0</v>
      </c>
      <c r="BG266" s="161">
        <f>IF(N266="zákl. prenesená",J266,0)</f>
        <v>0</v>
      </c>
      <c r="BH266" s="161">
        <f>IF(N266="zníž. prenesená",J266,0)</f>
        <v>0</v>
      </c>
      <c r="BI266" s="161">
        <f>IF(N266="nulová",J266,0)</f>
        <v>0</v>
      </c>
      <c r="BJ266" s="18" t="s">
        <v>92</v>
      </c>
      <c r="BK266" s="161">
        <f>ROUND(I266*H266,2)</f>
        <v>0</v>
      </c>
      <c r="BL266" s="18" t="s">
        <v>918</v>
      </c>
      <c r="BM266" s="276" t="s">
        <v>1474</v>
      </c>
    </row>
    <row r="267" s="2" customFormat="1" ht="16.5" customHeight="1">
      <c r="A267" s="41"/>
      <c r="B267" s="42"/>
      <c r="C267" s="264" t="s">
        <v>1475</v>
      </c>
      <c r="D267" s="264" t="s">
        <v>186</v>
      </c>
      <c r="E267" s="265" t="s">
        <v>1476</v>
      </c>
      <c r="F267" s="266" t="s">
        <v>1477</v>
      </c>
      <c r="G267" s="267" t="s">
        <v>350</v>
      </c>
      <c r="H267" s="268">
        <v>1</v>
      </c>
      <c r="I267" s="269"/>
      <c r="J267" s="270">
        <f>ROUND(I267*H267,2)</f>
        <v>0</v>
      </c>
      <c r="K267" s="271"/>
      <c r="L267" s="44"/>
      <c r="M267" s="272" t="s">
        <v>1</v>
      </c>
      <c r="N267" s="273" t="s">
        <v>46</v>
      </c>
      <c r="O267" s="100"/>
      <c r="P267" s="274">
        <f>O267*H267</f>
        <v>0</v>
      </c>
      <c r="Q267" s="274">
        <v>0</v>
      </c>
      <c r="R267" s="274">
        <f>Q267*H267</f>
        <v>0</v>
      </c>
      <c r="S267" s="274">
        <v>0</v>
      </c>
      <c r="T267" s="275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76" t="s">
        <v>813</v>
      </c>
      <c r="AT267" s="276" t="s">
        <v>186</v>
      </c>
      <c r="AU267" s="276" t="s">
        <v>92</v>
      </c>
      <c r="AY267" s="18" t="s">
        <v>183</v>
      </c>
      <c r="BE267" s="161">
        <f>IF(N267="základná",J267,0)</f>
        <v>0</v>
      </c>
      <c r="BF267" s="161">
        <f>IF(N267="znížená",J267,0)</f>
        <v>0</v>
      </c>
      <c r="BG267" s="161">
        <f>IF(N267="zákl. prenesená",J267,0)</f>
        <v>0</v>
      </c>
      <c r="BH267" s="161">
        <f>IF(N267="zníž. prenesená",J267,0)</f>
        <v>0</v>
      </c>
      <c r="BI267" s="161">
        <f>IF(N267="nulová",J267,0)</f>
        <v>0</v>
      </c>
      <c r="BJ267" s="18" t="s">
        <v>92</v>
      </c>
      <c r="BK267" s="161">
        <f>ROUND(I267*H267,2)</f>
        <v>0</v>
      </c>
      <c r="BL267" s="18" t="s">
        <v>813</v>
      </c>
      <c r="BM267" s="276" t="s">
        <v>1478</v>
      </c>
    </row>
    <row r="268" s="12" customFormat="1" ht="22.8" customHeight="1">
      <c r="A268" s="12"/>
      <c r="B268" s="249"/>
      <c r="C268" s="250"/>
      <c r="D268" s="251" t="s">
        <v>79</v>
      </c>
      <c r="E268" s="262" t="s">
        <v>1479</v>
      </c>
      <c r="F268" s="262" t="s">
        <v>1480</v>
      </c>
      <c r="G268" s="250"/>
      <c r="H268" s="250"/>
      <c r="I268" s="253"/>
      <c r="J268" s="263">
        <f>BK268</f>
        <v>0</v>
      </c>
      <c r="K268" s="250"/>
      <c r="L268" s="254"/>
      <c r="M268" s="255"/>
      <c r="N268" s="256"/>
      <c r="O268" s="256"/>
      <c r="P268" s="257">
        <f>SUM(P269:P270)</f>
        <v>0</v>
      </c>
      <c r="Q268" s="256"/>
      <c r="R268" s="257">
        <f>SUM(R269:R270)</f>
        <v>0.0020799999999999998</v>
      </c>
      <c r="S268" s="256"/>
      <c r="T268" s="258">
        <f>SUM(T269:T270)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59" t="s">
        <v>97</v>
      </c>
      <c r="AT268" s="260" t="s">
        <v>79</v>
      </c>
      <c r="AU268" s="260" t="s">
        <v>87</v>
      </c>
      <c r="AY268" s="259" t="s">
        <v>183</v>
      </c>
      <c r="BK268" s="261">
        <f>SUM(BK269:BK270)</f>
        <v>0</v>
      </c>
    </row>
    <row r="269" s="2" customFormat="1" ht="24.15" customHeight="1">
      <c r="A269" s="41"/>
      <c r="B269" s="42"/>
      <c r="C269" s="264" t="s">
        <v>915</v>
      </c>
      <c r="D269" s="264" t="s">
        <v>186</v>
      </c>
      <c r="E269" s="265" t="s">
        <v>1481</v>
      </c>
      <c r="F269" s="266" t="s">
        <v>1482</v>
      </c>
      <c r="G269" s="267" t="s">
        <v>227</v>
      </c>
      <c r="H269" s="268">
        <v>4</v>
      </c>
      <c r="I269" s="269"/>
      <c r="J269" s="270">
        <f>ROUND(I269*H269,2)</f>
        <v>0</v>
      </c>
      <c r="K269" s="271"/>
      <c r="L269" s="44"/>
      <c r="M269" s="272" t="s">
        <v>1</v>
      </c>
      <c r="N269" s="273" t="s">
        <v>46</v>
      </c>
      <c r="O269" s="100"/>
      <c r="P269" s="274">
        <f>O269*H269</f>
        <v>0</v>
      </c>
      <c r="Q269" s="274">
        <v>0</v>
      </c>
      <c r="R269" s="274">
        <f>Q269*H269</f>
        <v>0</v>
      </c>
      <c r="S269" s="274">
        <v>0</v>
      </c>
      <c r="T269" s="275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76" t="s">
        <v>813</v>
      </c>
      <c r="AT269" s="276" t="s">
        <v>186</v>
      </c>
      <c r="AU269" s="276" t="s">
        <v>92</v>
      </c>
      <c r="AY269" s="18" t="s">
        <v>183</v>
      </c>
      <c r="BE269" s="161">
        <f>IF(N269="základná",J269,0)</f>
        <v>0</v>
      </c>
      <c r="BF269" s="161">
        <f>IF(N269="znížená",J269,0)</f>
        <v>0</v>
      </c>
      <c r="BG269" s="161">
        <f>IF(N269="zákl. prenesená",J269,0)</f>
        <v>0</v>
      </c>
      <c r="BH269" s="161">
        <f>IF(N269="zníž. prenesená",J269,0)</f>
        <v>0</v>
      </c>
      <c r="BI269" s="161">
        <f>IF(N269="nulová",J269,0)</f>
        <v>0</v>
      </c>
      <c r="BJ269" s="18" t="s">
        <v>92</v>
      </c>
      <c r="BK269" s="161">
        <f>ROUND(I269*H269,2)</f>
        <v>0</v>
      </c>
      <c r="BL269" s="18" t="s">
        <v>813</v>
      </c>
      <c r="BM269" s="276" t="s">
        <v>1483</v>
      </c>
    </row>
    <row r="270" s="2" customFormat="1" ht="24.15" customHeight="1">
      <c r="A270" s="41"/>
      <c r="B270" s="42"/>
      <c r="C270" s="316" t="s">
        <v>1484</v>
      </c>
      <c r="D270" s="316" t="s">
        <v>511</v>
      </c>
      <c r="E270" s="317" t="s">
        <v>1485</v>
      </c>
      <c r="F270" s="318" t="s">
        <v>1486</v>
      </c>
      <c r="G270" s="319" t="s">
        <v>227</v>
      </c>
      <c r="H270" s="320">
        <v>4</v>
      </c>
      <c r="I270" s="321"/>
      <c r="J270" s="322">
        <f>ROUND(I270*H270,2)</f>
        <v>0</v>
      </c>
      <c r="K270" s="323"/>
      <c r="L270" s="324"/>
      <c r="M270" s="325" t="s">
        <v>1</v>
      </c>
      <c r="N270" s="326" t="s">
        <v>46</v>
      </c>
      <c r="O270" s="100"/>
      <c r="P270" s="274">
        <f>O270*H270</f>
        <v>0</v>
      </c>
      <c r="Q270" s="274">
        <v>0.00051999999999999995</v>
      </c>
      <c r="R270" s="274">
        <f>Q270*H270</f>
        <v>0.0020799999999999998</v>
      </c>
      <c r="S270" s="274">
        <v>0</v>
      </c>
      <c r="T270" s="275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76" t="s">
        <v>918</v>
      </c>
      <c r="AT270" s="276" t="s">
        <v>511</v>
      </c>
      <c r="AU270" s="276" t="s">
        <v>92</v>
      </c>
      <c r="AY270" s="18" t="s">
        <v>183</v>
      </c>
      <c r="BE270" s="161">
        <f>IF(N270="základná",J270,0)</f>
        <v>0</v>
      </c>
      <c r="BF270" s="161">
        <f>IF(N270="znížená",J270,0)</f>
        <v>0</v>
      </c>
      <c r="BG270" s="161">
        <f>IF(N270="zákl. prenesená",J270,0)</f>
        <v>0</v>
      </c>
      <c r="BH270" s="161">
        <f>IF(N270="zníž. prenesená",J270,0)</f>
        <v>0</v>
      </c>
      <c r="BI270" s="161">
        <f>IF(N270="nulová",J270,0)</f>
        <v>0</v>
      </c>
      <c r="BJ270" s="18" t="s">
        <v>92</v>
      </c>
      <c r="BK270" s="161">
        <f>ROUND(I270*H270,2)</f>
        <v>0</v>
      </c>
      <c r="BL270" s="18" t="s">
        <v>918</v>
      </c>
      <c r="BM270" s="276" t="s">
        <v>1487</v>
      </c>
    </row>
    <row r="271" s="12" customFormat="1" ht="22.8" customHeight="1">
      <c r="A271" s="12"/>
      <c r="B271" s="249"/>
      <c r="C271" s="250"/>
      <c r="D271" s="251" t="s">
        <v>79</v>
      </c>
      <c r="E271" s="262" t="s">
        <v>1488</v>
      </c>
      <c r="F271" s="262" t="s">
        <v>1489</v>
      </c>
      <c r="G271" s="250"/>
      <c r="H271" s="250"/>
      <c r="I271" s="253"/>
      <c r="J271" s="263">
        <f>BK271</f>
        <v>0</v>
      </c>
      <c r="K271" s="250"/>
      <c r="L271" s="254"/>
      <c r="M271" s="255"/>
      <c r="N271" s="256"/>
      <c r="O271" s="256"/>
      <c r="P271" s="257">
        <f>SUM(P272:P273)</f>
        <v>0</v>
      </c>
      <c r="Q271" s="256"/>
      <c r="R271" s="257">
        <f>SUM(R272:R273)</f>
        <v>0</v>
      </c>
      <c r="S271" s="256"/>
      <c r="T271" s="258">
        <f>SUM(T272:T273)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59" t="s">
        <v>97</v>
      </c>
      <c r="AT271" s="260" t="s">
        <v>79</v>
      </c>
      <c r="AU271" s="260" t="s">
        <v>87</v>
      </c>
      <c r="AY271" s="259" t="s">
        <v>183</v>
      </c>
      <c r="BK271" s="261">
        <f>SUM(BK272:BK273)</f>
        <v>0</v>
      </c>
    </row>
    <row r="272" s="2" customFormat="1" ht="16.5" customHeight="1">
      <c r="A272" s="41"/>
      <c r="B272" s="42"/>
      <c r="C272" s="264" t="s">
        <v>918</v>
      </c>
      <c r="D272" s="264" t="s">
        <v>186</v>
      </c>
      <c r="E272" s="265" t="s">
        <v>1490</v>
      </c>
      <c r="F272" s="266" t="s">
        <v>1491</v>
      </c>
      <c r="G272" s="267" t="s">
        <v>227</v>
      </c>
      <c r="H272" s="268">
        <v>1</v>
      </c>
      <c r="I272" s="269"/>
      <c r="J272" s="270">
        <f>ROUND(I272*H272,2)</f>
        <v>0</v>
      </c>
      <c r="K272" s="271"/>
      <c r="L272" s="44"/>
      <c r="M272" s="272" t="s">
        <v>1</v>
      </c>
      <c r="N272" s="273" t="s">
        <v>46</v>
      </c>
      <c r="O272" s="100"/>
      <c r="P272" s="274">
        <f>O272*H272</f>
        <v>0</v>
      </c>
      <c r="Q272" s="274">
        <v>0</v>
      </c>
      <c r="R272" s="274">
        <f>Q272*H272</f>
        <v>0</v>
      </c>
      <c r="S272" s="274">
        <v>0</v>
      </c>
      <c r="T272" s="275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76" t="s">
        <v>813</v>
      </c>
      <c r="AT272" s="276" t="s">
        <v>186</v>
      </c>
      <c r="AU272" s="276" t="s">
        <v>92</v>
      </c>
      <c r="AY272" s="18" t="s">
        <v>183</v>
      </c>
      <c r="BE272" s="161">
        <f>IF(N272="základná",J272,0)</f>
        <v>0</v>
      </c>
      <c r="BF272" s="161">
        <f>IF(N272="znížená",J272,0)</f>
        <v>0</v>
      </c>
      <c r="BG272" s="161">
        <f>IF(N272="zákl. prenesená",J272,0)</f>
        <v>0</v>
      </c>
      <c r="BH272" s="161">
        <f>IF(N272="zníž. prenesená",J272,0)</f>
        <v>0</v>
      </c>
      <c r="BI272" s="161">
        <f>IF(N272="nulová",J272,0)</f>
        <v>0</v>
      </c>
      <c r="BJ272" s="18" t="s">
        <v>92</v>
      </c>
      <c r="BK272" s="161">
        <f>ROUND(I272*H272,2)</f>
        <v>0</v>
      </c>
      <c r="BL272" s="18" t="s">
        <v>813</v>
      </c>
      <c r="BM272" s="276" t="s">
        <v>1492</v>
      </c>
    </row>
    <row r="273" s="2" customFormat="1" ht="16.5" customHeight="1">
      <c r="A273" s="41"/>
      <c r="B273" s="42"/>
      <c r="C273" s="264" t="s">
        <v>1493</v>
      </c>
      <c r="D273" s="264" t="s">
        <v>186</v>
      </c>
      <c r="E273" s="265" t="s">
        <v>1494</v>
      </c>
      <c r="F273" s="266" t="s">
        <v>1495</v>
      </c>
      <c r="G273" s="267" t="s">
        <v>227</v>
      </c>
      <c r="H273" s="268">
        <v>1</v>
      </c>
      <c r="I273" s="269"/>
      <c r="J273" s="270">
        <f>ROUND(I273*H273,2)</f>
        <v>0</v>
      </c>
      <c r="K273" s="271"/>
      <c r="L273" s="44"/>
      <c r="M273" s="272" t="s">
        <v>1</v>
      </c>
      <c r="N273" s="273" t="s">
        <v>46</v>
      </c>
      <c r="O273" s="100"/>
      <c r="P273" s="274">
        <f>O273*H273</f>
        <v>0</v>
      </c>
      <c r="Q273" s="274">
        <v>0</v>
      </c>
      <c r="R273" s="274">
        <f>Q273*H273</f>
        <v>0</v>
      </c>
      <c r="S273" s="274">
        <v>0</v>
      </c>
      <c r="T273" s="275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76" t="s">
        <v>813</v>
      </c>
      <c r="AT273" s="276" t="s">
        <v>186</v>
      </c>
      <c r="AU273" s="276" t="s">
        <v>92</v>
      </c>
      <c r="AY273" s="18" t="s">
        <v>183</v>
      </c>
      <c r="BE273" s="161">
        <f>IF(N273="základná",J273,0)</f>
        <v>0</v>
      </c>
      <c r="BF273" s="161">
        <f>IF(N273="znížená",J273,0)</f>
        <v>0</v>
      </c>
      <c r="BG273" s="161">
        <f>IF(N273="zákl. prenesená",J273,0)</f>
        <v>0</v>
      </c>
      <c r="BH273" s="161">
        <f>IF(N273="zníž. prenesená",J273,0)</f>
        <v>0</v>
      </c>
      <c r="BI273" s="161">
        <f>IF(N273="nulová",J273,0)</f>
        <v>0</v>
      </c>
      <c r="BJ273" s="18" t="s">
        <v>92</v>
      </c>
      <c r="BK273" s="161">
        <f>ROUND(I273*H273,2)</f>
        <v>0</v>
      </c>
      <c r="BL273" s="18" t="s">
        <v>813</v>
      </c>
      <c r="BM273" s="276" t="s">
        <v>1496</v>
      </c>
    </row>
    <row r="274" s="12" customFormat="1" ht="25.92" customHeight="1">
      <c r="A274" s="12"/>
      <c r="B274" s="249"/>
      <c r="C274" s="250"/>
      <c r="D274" s="251" t="s">
        <v>79</v>
      </c>
      <c r="E274" s="252" t="s">
        <v>162</v>
      </c>
      <c r="F274" s="252" t="s">
        <v>426</v>
      </c>
      <c r="G274" s="250"/>
      <c r="H274" s="250"/>
      <c r="I274" s="253"/>
      <c r="J274" s="228">
        <f>BK274</f>
        <v>0</v>
      </c>
      <c r="K274" s="250"/>
      <c r="L274" s="254"/>
      <c r="M274" s="255"/>
      <c r="N274" s="256"/>
      <c r="O274" s="256"/>
      <c r="P274" s="257">
        <f>SUM(P275:P277)</f>
        <v>0</v>
      </c>
      <c r="Q274" s="256"/>
      <c r="R274" s="257">
        <f>SUM(R275:R277)</f>
        <v>0</v>
      </c>
      <c r="S274" s="256"/>
      <c r="T274" s="258">
        <f>SUM(T275:T277)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59" t="s">
        <v>212</v>
      </c>
      <c r="AT274" s="260" t="s">
        <v>79</v>
      </c>
      <c r="AU274" s="260" t="s">
        <v>80</v>
      </c>
      <c r="AY274" s="259" t="s">
        <v>183</v>
      </c>
      <c r="BK274" s="261">
        <f>SUM(BK275:BK277)</f>
        <v>0</v>
      </c>
    </row>
    <row r="275" s="2" customFormat="1" ht="21.75" customHeight="1">
      <c r="A275" s="41"/>
      <c r="B275" s="42"/>
      <c r="C275" s="264" t="s">
        <v>922</v>
      </c>
      <c r="D275" s="264" t="s">
        <v>186</v>
      </c>
      <c r="E275" s="265" t="s">
        <v>1497</v>
      </c>
      <c r="F275" s="266" t="s">
        <v>1498</v>
      </c>
      <c r="G275" s="267" t="s">
        <v>656</v>
      </c>
      <c r="H275" s="268">
        <v>1</v>
      </c>
      <c r="I275" s="269"/>
      <c r="J275" s="270">
        <f>ROUND(I275*H275,2)</f>
        <v>0</v>
      </c>
      <c r="K275" s="271"/>
      <c r="L275" s="44"/>
      <c r="M275" s="272" t="s">
        <v>1</v>
      </c>
      <c r="N275" s="273" t="s">
        <v>46</v>
      </c>
      <c r="O275" s="100"/>
      <c r="P275" s="274">
        <f>O275*H275</f>
        <v>0</v>
      </c>
      <c r="Q275" s="274">
        <v>0</v>
      </c>
      <c r="R275" s="274">
        <f>Q275*H275</f>
        <v>0</v>
      </c>
      <c r="S275" s="274">
        <v>0</v>
      </c>
      <c r="T275" s="275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76" t="s">
        <v>431</v>
      </c>
      <c r="AT275" s="276" t="s">
        <v>186</v>
      </c>
      <c r="AU275" s="276" t="s">
        <v>87</v>
      </c>
      <c r="AY275" s="18" t="s">
        <v>183</v>
      </c>
      <c r="BE275" s="161">
        <f>IF(N275="základná",J275,0)</f>
        <v>0</v>
      </c>
      <c r="BF275" s="161">
        <f>IF(N275="znížená",J275,0)</f>
        <v>0</v>
      </c>
      <c r="BG275" s="161">
        <f>IF(N275="zákl. prenesená",J275,0)</f>
        <v>0</v>
      </c>
      <c r="BH275" s="161">
        <f>IF(N275="zníž. prenesená",J275,0)</f>
        <v>0</v>
      </c>
      <c r="BI275" s="161">
        <f>IF(N275="nulová",J275,0)</f>
        <v>0</v>
      </c>
      <c r="BJ275" s="18" t="s">
        <v>92</v>
      </c>
      <c r="BK275" s="161">
        <f>ROUND(I275*H275,2)</f>
        <v>0</v>
      </c>
      <c r="BL275" s="18" t="s">
        <v>431</v>
      </c>
      <c r="BM275" s="276" t="s">
        <v>1499</v>
      </c>
    </row>
    <row r="276" s="2" customFormat="1" ht="16.5" customHeight="1">
      <c r="A276" s="41"/>
      <c r="B276" s="42"/>
      <c r="C276" s="264" t="s">
        <v>1500</v>
      </c>
      <c r="D276" s="264" t="s">
        <v>186</v>
      </c>
      <c r="E276" s="265" t="s">
        <v>1501</v>
      </c>
      <c r="F276" s="266" t="s">
        <v>1502</v>
      </c>
      <c r="G276" s="267" t="s">
        <v>227</v>
      </c>
      <c r="H276" s="268">
        <v>1</v>
      </c>
      <c r="I276" s="269"/>
      <c r="J276" s="270">
        <f>ROUND(I276*H276,2)</f>
        <v>0</v>
      </c>
      <c r="K276" s="271"/>
      <c r="L276" s="44"/>
      <c r="M276" s="272" t="s">
        <v>1</v>
      </c>
      <c r="N276" s="273" t="s">
        <v>46</v>
      </c>
      <c r="O276" s="100"/>
      <c r="P276" s="274">
        <f>O276*H276</f>
        <v>0</v>
      </c>
      <c r="Q276" s="274">
        <v>0</v>
      </c>
      <c r="R276" s="274">
        <f>Q276*H276</f>
        <v>0</v>
      </c>
      <c r="S276" s="274">
        <v>0</v>
      </c>
      <c r="T276" s="275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76" t="s">
        <v>813</v>
      </c>
      <c r="AT276" s="276" t="s">
        <v>186</v>
      </c>
      <c r="AU276" s="276" t="s">
        <v>87</v>
      </c>
      <c r="AY276" s="18" t="s">
        <v>183</v>
      </c>
      <c r="BE276" s="161">
        <f>IF(N276="základná",J276,0)</f>
        <v>0</v>
      </c>
      <c r="BF276" s="161">
        <f>IF(N276="znížená",J276,0)</f>
        <v>0</v>
      </c>
      <c r="BG276" s="161">
        <f>IF(N276="zákl. prenesená",J276,0)</f>
        <v>0</v>
      </c>
      <c r="BH276" s="161">
        <f>IF(N276="zníž. prenesená",J276,0)</f>
        <v>0</v>
      </c>
      <c r="BI276" s="161">
        <f>IF(N276="nulová",J276,0)</f>
        <v>0</v>
      </c>
      <c r="BJ276" s="18" t="s">
        <v>92</v>
      </c>
      <c r="BK276" s="161">
        <f>ROUND(I276*H276,2)</f>
        <v>0</v>
      </c>
      <c r="BL276" s="18" t="s">
        <v>813</v>
      </c>
      <c r="BM276" s="276" t="s">
        <v>1503</v>
      </c>
    </row>
    <row r="277" s="2" customFormat="1" ht="16.5" customHeight="1">
      <c r="A277" s="41"/>
      <c r="B277" s="42"/>
      <c r="C277" s="264" t="s">
        <v>925</v>
      </c>
      <c r="D277" s="264" t="s">
        <v>186</v>
      </c>
      <c r="E277" s="265" t="s">
        <v>1504</v>
      </c>
      <c r="F277" s="266" t="s">
        <v>1505</v>
      </c>
      <c r="G277" s="267" t="s">
        <v>227</v>
      </c>
      <c r="H277" s="268">
        <v>1</v>
      </c>
      <c r="I277" s="269"/>
      <c r="J277" s="270">
        <f>ROUND(I277*H277,2)</f>
        <v>0</v>
      </c>
      <c r="K277" s="271"/>
      <c r="L277" s="44"/>
      <c r="M277" s="272" t="s">
        <v>1</v>
      </c>
      <c r="N277" s="273" t="s">
        <v>46</v>
      </c>
      <c r="O277" s="100"/>
      <c r="P277" s="274">
        <f>O277*H277</f>
        <v>0</v>
      </c>
      <c r="Q277" s="274">
        <v>0</v>
      </c>
      <c r="R277" s="274">
        <f>Q277*H277</f>
        <v>0</v>
      </c>
      <c r="S277" s="274">
        <v>0</v>
      </c>
      <c r="T277" s="275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76" t="s">
        <v>813</v>
      </c>
      <c r="AT277" s="276" t="s">
        <v>186</v>
      </c>
      <c r="AU277" s="276" t="s">
        <v>87</v>
      </c>
      <c r="AY277" s="18" t="s">
        <v>183</v>
      </c>
      <c r="BE277" s="161">
        <f>IF(N277="základná",J277,0)</f>
        <v>0</v>
      </c>
      <c r="BF277" s="161">
        <f>IF(N277="znížená",J277,0)</f>
        <v>0</v>
      </c>
      <c r="BG277" s="161">
        <f>IF(N277="zákl. prenesená",J277,0)</f>
        <v>0</v>
      </c>
      <c r="BH277" s="161">
        <f>IF(N277="zníž. prenesená",J277,0)</f>
        <v>0</v>
      </c>
      <c r="BI277" s="161">
        <f>IF(N277="nulová",J277,0)</f>
        <v>0</v>
      </c>
      <c r="BJ277" s="18" t="s">
        <v>92</v>
      </c>
      <c r="BK277" s="161">
        <f>ROUND(I277*H277,2)</f>
        <v>0</v>
      </c>
      <c r="BL277" s="18" t="s">
        <v>813</v>
      </c>
      <c r="BM277" s="276" t="s">
        <v>1506</v>
      </c>
    </row>
    <row r="278" s="2" customFormat="1" ht="49.92" customHeight="1">
      <c r="A278" s="41"/>
      <c r="B278" s="42"/>
      <c r="C278" s="43"/>
      <c r="D278" s="43"/>
      <c r="E278" s="252" t="s">
        <v>433</v>
      </c>
      <c r="F278" s="252" t="s">
        <v>434</v>
      </c>
      <c r="G278" s="43"/>
      <c r="H278" s="43"/>
      <c r="I278" s="43"/>
      <c r="J278" s="228">
        <f>BK278</f>
        <v>0</v>
      </c>
      <c r="K278" s="43"/>
      <c r="L278" s="44"/>
      <c r="M278" s="279"/>
      <c r="N278" s="280"/>
      <c r="O278" s="100"/>
      <c r="P278" s="100"/>
      <c r="Q278" s="100"/>
      <c r="R278" s="100"/>
      <c r="S278" s="100"/>
      <c r="T278" s="101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18" t="s">
        <v>79</v>
      </c>
      <c r="AU278" s="18" t="s">
        <v>80</v>
      </c>
      <c r="AY278" s="18" t="s">
        <v>435</v>
      </c>
      <c r="BK278" s="161">
        <f>SUM(BK279:BK288)</f>
        <v>0</v>
      </c>
    </row>
    <row r="279" s="2" customFormat="1" ht="16.32" customHeight="1">
      <c r="A279" s="41"/>
      <c r="B279" s="42"/>
      <c r="C279" s="304" t="s">
        <v>1</v>
      </c>
      <c r="D279" s="304" t="s">
        <v>186</v>
      </c>
      <c r="E279" s="305" t="s">
        <v>1</v>
      </c>
      <c r="F279" s="306" t="s">
        <v>1</v>
      </c>
      <c r="G279" s="307" t="s">
        <v>1</v>
      </c>
      <c r="H279" s="308"/>
      <c r="I279" s="309"/>
      <c r="J279" s="310">
        <f>BK279</f>
        <v>0</v>
      </c>
      <c r="K279" s="271"/>
      <c r="L279" s="44"/>
      <c r="M279" s="311" t="s">
        <v>1</v>
      </c>
      <c r="N279" s="312" t="s">
        <v>46</v>
      </c>
      <c r="O279" s="100"/>
      <c r="P279" s="100"/>
      <c r="Q279" s="100"/>
      <c r="R279" s="100"/>
      <c r="S279" s="100"/>
      <c r="T279" s="101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18" t="s">
        <v>435</v>
      </c>
      <c r="AU279" s="18" t="s">
        <v>87</v>
      </c>
      <c r="AY279" s="18" t="s">
        <v>435</v>
      </c>
      <c r="BE279" s="161">
        <f>IF(N279="základná",J279,0)</f>
        <v>0</v>
      </c>
      <c r="BF279" s="161">
        <f>IF(N279="znížená",J279,0)</f>
        <v>0</v>
      </c>
      <c r="BG279" s="161">
        <f>IF(N279="zákl. prenesená",J279,0)</f>
        <v>0</v>
      </c>
      <c r="BH279" s="161">
        <f>IF(N279="zníž. prenesená",J279,0)</f>
        <v>0</v>
      </c>
      <c r="BI279" s="161">
        <f>IF(N279="nulová",J279,0)</f>
        <v>0</v>
      </c>
      <c r="BJ279" s="18" t="s">
        <v>92</v>
      </c>
      <c r="BK279" s="161">
        <f>I279*H279</f>
        <v>0</v>
      </c>
    </row>
    <row r="280" s="2" customFormat="1" ht="16.32" customHeight="1">
      <c r="A280" s="41"/>
      <c r="B280" s="42"/>
      <c r="C280" s="304" t="s">
        <v>1</v>
      </c>
      <c r="D280" s="304" t="s">
        <v>186</v>
      </c>
      <c r="E280" s="305" t="s">
        <v>1</v>
      </c>
      <c r="F280" s="306" t="s">
        <v>1</v>
      </c>
      <c r="G280" s="307" t="s">
        <v>1</v>
      </c>
      <c r="H280" s="308"/>
      <c r="I280" s="309"/>
      <c r="J280" s="310">
        <f>BK280</f>
        <v>0</v>
      </c>
      <c r="K280" s="271"/>
      <c r="L280" s="44"/>
      <c r="M280" s="311" t="s">
        <v>1</v>
      </c>
      <c r="N280" s="312" t="s">
        <v>46</v>
      </c>
      <c r="O280" s="100"/>
      <c r="P280" s="100"/>
      <c r="Q280" s="100"/>
      <c r="R280" s="100"/>
      <c r="S280" s="100"/>
      <c r="T280" s="101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18" t="s">
        <v>435</v>
      </c>
      <c r="AU280" s="18" t="s">
        <v>87</v>
      </c>
      <c r="AY280" s="18" t="s">
        <v>435</v>
      </c>
      <c r="BE280" s="161">
        <f>IF(N280="základná",J280,0)</f>
        <v>0</v>
      </c>
      <c r="BF280" s="161">
        <f>IF(N280="znížená",J280,0)</f>
        <v>0</v>
      </c>
      <c r="BG280" s="161">
        <f>IF(N280="zákl. prenesená",J280,0)</f>
        <v>0</v>
      </c>
      <c r="BH280" s="161">
        <f>IF(N280="zníž. prenesená",J280,0)</f>
        <v>0</v>
      </c>
      <c r="BI280" s="161">
        <f>IF(N280="nulová",J280,0)</f>
        <v>0</v>
      </c>
      <c r="BJ280" s="18" t="s">
        <v>92</v>
      </c>
      <c r="BK280" s="161">
        <f>I280*H280</f>
        <v>0</v>
      </c>
    </row>
    <row r="281" s="2" customFormat="1" ht="16.32" customHeight="1">
      <c r="A281" s="41"/>
      <c r="B281" s="42"/>
      <c r="C281" s="304" t="s">
        <v>1</v>
      </c>
      <c r="D281" s="304" t="s">
        <v>186</v>
      </c>
      <c r="E281" s="305" t="s">
        <v>1</v>
      </c>
      <c r="F281" s="306" t="s">
        <v>1</v>
      </c>
      <c r="G281" s="307" t="s">
        <v>1</v>
      </c>
      <c r="H281" s="308"/>
      <c r="I281" s="309"/>
      <c r="J281" s="310">
        <f>BK281</f>
        <v>0</v>
      </c>
      <c r="K281" s="271"/>
      <c r="L281" s="44"/>
      <c r="M281" s="311" t="s">
        <v>1</v>
      </c>
      <c r="N281" s="312" t="s">
        <v>46</v>
      </c>
      <c r="O281" s="100"/>
      <c r="P281" s="100"/>
      <c r="Q281" s="100"/>
      <c r="R281" s="100"/>
      <c r="S281" s="100"/>
      <c r="T281" s="101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18" t="s">
        <v>435</v>
      </c>
      <c r="AU281" s="18" t="s">
        <v>87</v>
      </c>
      <c r="AY281" s="18" t="s">
        <v>435</v>
      </c>
      <c r="BE281" s="161">
        <f>IF(N281="základná",J281,0)</f>
        <v>0</v>
      </c>
      <c r="BF281" s="161">
        <f>IF(N281="znížená",J281,0)</f>
        <v>0</v>
      </c>
      <c r="BG281" s="161">
        <f>IF(N281="zákl. prenesená",J281,0)</f>
        <v>0</v>
      </c>
      <c r="BH281" s="161">
        <f>IF(N281="zníž. prenesená",J281,0)</f>
        <v>0</v>
      </c>
      <c r="BI281" s="161">
        <f>IF(N281="nulová",J281,0)</f>
        <v>0</v>
      </c>
      <c r="BJ281" s="18" t="s">
        <v>92</v>
      </c>
      <c r="BK281" s="161">
        <f>I281*H281</f>
        <v>0</v>
      </c>
    </row>
    <row r="282" s="2" customFormat="1" ht="16.32" customHeight="1">
      <c r="A282" s="41"/>
      <c r="B282" s="42"/>
      <c r="C282" s="304" t="s">
        <v>1</v>
      </c>
      <c r="D282" s="304" t="s">
        <v>186</v>
      </c>
      <c r="E282" s="305" t="s">
        <v>1</v>
      </c>
      <c r="F282" s="306" t="s">
        <v>1</v>
      </c>
      <c r="G282" s="307" t="s">
        <v>1</v>
      </c>
      <c r="H282" s="308"/>
      <c r="I282" s="309"/>
      <c r="J282" s="310">
        <f>BK282</f>
        <v>0</v>
      </c>
      <c r="K282" s="271"/>
      <c r="L282" s="44"/>
      <c r="M282" s="311" t="s">
        <v>1</v>
      </c>
      <c r="N282" s="312" t="s">
        <v>46</v>
      </c>
      <c r="O282" s="100"/>
      <c r="P282" s="100"/>
      <c r="Q282" s="100"/>
      <c r="R282" s="100"/>
      <c r="S282" s="100"/>
      <c r="T282" s="101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18" t="s">
        <v>435</v>
      </c>
      <c r="AU282" s="18" t="s">
        <v>87</v>
      </c>
      <c r="AY282" s="18" t="s">
        <v>435</v>
      </c>
      <c r="BE282" s="161">
        <f>IF(N282="základná",J282,0)</f>
        <v>0</v>
      </c>
      <c r="BF282" s="161">
        <f>IF(N282="znížená",J282,0)</f>
        <v>0</v>
      </c>
      <c r="BG282" s="161">
        <f>IF(N282="zákl. prenesená",J282,0)</f>
        <v>0</v>
      </c>
      <c r="BH282" s="161">
        <f>IF(N282="zníž. prenesená",J282,0)</f>
        <v>0</v>
      </c>
      <c r="BI282" s="161">
        <f>IF(N282="nulová",J282,0)</f>
        <v>0</v>
      </c>
      <c r="BJ282" s="18" t="s">
        <v>92</v>
      </c>
      <c r="BK282" s="161">
        <f>I282*H282</f>
        <v>0</v>
      </c>
    </row>
    <row r="283" s="2" customFormat="1" ht="16.32" customHeight="1">
      <c r="A283" s="41"/>
      <c r="B283" s="42"/>
      <c r="C283" s="304" t="s">
        <v>1</v>
      </c>
      <c r="D283" s="304" t="s">
        <v>186</v>
      </c>
      <c r="E283" s="305" t="s">
        <v>1</v>
      </c>
      <c r="F283" s="306" t="s">
        <v>1</v>
      </c>
      <c r="G283" s="307" t="s">
        <v>1</v>
      </c>
      <c r="H283" s="308"/>
      <c r="I283" s="309"/>
      <c r="J283" s="310">
        <f>BK283</f>
        <v>0</v>
      </c>
      <c r="K283" s="271"/>
      <c r="L283" s="44"/>
      <c r="M283" s="311" t="s">
        <v>1</v>
      </c>
      <c r="N283" s="312" t="s">
        <v>46</v>
      </c>
      <c r="O283" s="100"/>
      <c r="P283" s="100"/>
      <c r="Q283" s="100"/>
      <c r="R283" s="100"/>
      <c r="S283" s="100"/>
      <c r="T283" s="101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18" t="s">
        <v>435</v>
      </c>
      <c r="AU283" s="18" t="s">
        <v>87</v>
      </c>
      <c r="AY283" s="18" t="s">
        <v>435</v>
      </c>
      <c r="BE283" s="161">
        <f>IF(N283="základná",J283,0)</f>
        <v>0</v>
      </c>
      <c r="BF283" s="161">
        <f>IF(N283="znížená",J283,0)</f>
        <v>0</v>
      </c>
      <c r="BG283" s="161">
        <f>IF(N283="zákl. prenesená",J283,0)</f>
        <v>0</v>
      </c>
      <c r="BH283" s="161">
        <f>IF(N283="zníž. prenesená",J283,0)</f>
        <v>0</v>
      </c>
      <c r="BI283" s="161">
        <f>IF(N283="nulová",J283,0)</f>
        <v>0</v>
      </c>
      <c r="BJ283" s="18" t="s">
        <v>92</v>
      </c>
      <c r="BK283" s="161">
        <f>I283*H283</f>
        <v>0</v>
      </c>
    </row>
    <row r="284" s="2" customFormat="1" ht="16.32" customHeight="1">
      <c r="A284" s="41"/>
      <c r="B284" s="42"/>
      <c r="C284" s="304" t="s">
        <v>1</v>
      </c>
      <c r="D284" s="304" t="s">
        <v>186</v>
      </c>
      <c r="E284" s="305" t="s">
        <v>1</v>
      </c>
      <c r="F284" s="306" t="s">
        <v>1</v>
      </c>
      <c r="G284" s="307" t="s">
        <v>1</v>
      </c>
      <c r="H284" s="308"/>
      <c r="I284" s="309"/>
      <c r="J284" s="310">
        <f>BK284</f>
        <v>0</v>
      </c>
      <c r="K284" s="271"/>
      <c r="L284" s="44"/>
      <c r="M284" s="311" t="s">
        <v>1</v>
      </c>
      <c r="N284" s="312" t="s">
        <v>46</v>
      </c>
      <c r="O284" s="100"/>
      <c r="P284" s="100"/>
      <c r="Q284" s="100"/>
      <c r="R284" s="100"/>
      <c r="S284" s="100"/>
      <c r="T284" s="101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18" t="s">
        <v>435</v>
      </c>
      <c r="AU284" s="18" t="s">
        <v>87</v>
      </c>
      <c r="AY284" s="18" t="s">
        <v>435</v>
      </c>
      <c r="BE284" s="161">
        <f>IF(N284="základná",J284,0)</f>
        <v>0</v>
      </c>
      <c r="BF284" s="161">
        <f>IF(N284="znížená",J284,0)</f>
        <v>0</v>
      </c>
      <c r="BG284" s="161">
        <f>IF(N284="zákl. prenesená",J284,0)</f>
        <v>0</v>
      </c>
      <c r="BH284" s="161">
        <f>IF(N284="zníž. prenesená",J284,0)</f>
        <v>0</v>
      </c>
      <c r="BI284" s="161">
        <f>IF(N284="nulová",J284,0)</f>
        <v>0</v>
      </c>
      <c r="BJ284" s="18" t="s">
        <v>92</v>
      </c>
      <c r="BK284" s="161">
        <f>I284*H284</f>
        <v>0</v>
      </c>
    </row>
    <row r="285" s="2" customFormat="1" ht="16.32" customHeight="1">
      <c r="A285" s="41"/>
      <c r="B285" s="42"/>
      <c r="C285" s="304" t="s">
        <v>1</v>
      </c>
      <c r="D285" s="304" t="s">
        <v>186</v>
      </c>
      <c r="E285" s="305" t="s">
        <v>1</v>
      </c>
      <c r="F285" s="306" t="s">
        <v>1</v>
      </c>
      <c r="G285" s="307" t="s">
        <v>1</v>
      </c>
      <c r="H285" s="308"/>
      <c r="I285" s="309"/>
      <c r="J285" s="310">
        <f>BK285</f>
        <v>0</v>
      </c>
      <c r="K285" s="271"/>
      <c r="L285" s="44"/>
      <c r="M285" s="311" t="s">
        <v>1</v>
      </c>
      <c r="N285" s="312" t="s">
        <v>46</v>
      </c>
      <c r="O285" s="100"/>
      <c r="P285" s="100"/>
      <c r="Q285" s="100"/>
      <c r="R285" s="100"/>
      <c r="S285" s="100"/>
      <c r="T285" s="101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18" t="s">
        <v>435</v>
      </c>
      <c r="AU285" s="18" t="s">
        <v>87</v>
      </c>
      <c r="AY285" s="18" t="s">
        <v>435</v>
      </c>
      <c r="BE285" s="161">
        <f>IF(N285="základná",J285,0)</f>
        <v>0</v>
      </c>
      <c r="BF285" s="161">
        <f>IF(N285="znížená",J285,0)</f>
        <v>0</v>
      </c>
      <c r="BG285" s="161">
        <f>IF(N285="zákl. prenesená",J285,0)</f>
        <v>0</v>
      </c>
      <c r="BH285" s="161">
        <f>IF(N285="zníž. prenesená",J285,0)</f>
        <v>0</v>
      </c>
      <c r="BI285" s="161">
        <f>IF(N285="nulová",J285,0)</f>
        <v>0</v>
      </c>
      <c r="BJ285" s="18" t="s">
        <v>92</v>
      </c>
      <c r="BK285" s="161">
        <f>I285*H285</f>
        <v>0</v>
      </c>
    </row>
    <row r="286" s="2" customFormat="1" ht="16.32" customHeight="1">
      <c r="A286" s="41"/>
      <c r="B286" s="42"/>
      <c r="C286" s="304" t="s">
        <v>1</v>
      </c>
      <c r="D286" s="304" t="s">
        <v>186</v>
      </c>
      <c r="E286" s="305" t="s">
        <v>1</v>
      </c>
      <c r="F286" s="306" t="s">
        <v>1</v>
      </c>
      <c r="G286" s="307" t="s">
        <v>1</v>
      </c>
      <c r="H286" s="308"/>
      <c r="I286" s="309"/>
      <c r="J286" s="310">
        <f>BK286</f>
        <v>0</v>
      </c>
      <c r="K286" s="271"/>
      <c r="L286" s="44"/>
      <c r="M286" s="311" t="s">
        <v>1</v>
      </c>
      <c r="N286" s="312" t="s">
        <v>46</v>
      </c>
      <c r="O286" s="100"/>
      <c r="P286" s="100"/>
      <c r="Q286" s="100"/>
      <c r="R286" s="100"/>
      <c r="S286" s="100"/>
      <c r="T286" s="101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18" t="s">
        <v>435</v>
      </c>
      <c r="AU286" s="18" t="s">
        <v>87</v>
      </c>
      <c r="AY286" s="18" t="s">
        <v>435</v>
      </c>
      <c r="BE286" s="161">
        <f>IF(N286="základná",J286,0)</f>
        <v>0</v>
      </c>
      <c r="BF286" s="161">
        <f>IF(N286="znížená",J286,0)</f>
        <v>0</v>
      </c>
      <c r="BG286" s="161">
        <f>IF(N286="zákl. prenesená",J286,0)</f>
        <v>0</v>
      </c>
      <c r="BH286" s="161">
        <f>IF(N286="zníž. prenesená",J286,0)</f>
        <v>0</v>
      </c>
      <c r="BI286" s="161">
        <f>IF(N286="nulová",J286,0)</f>
        <v>0</v>
      </c>
      <c r="BJ286" s="18" t="s">
        <v>92</v>
      </c>
      <c r="BK286" s="161">
        <f>I286*H286</f>
        <v>0</v>
      </c>
    </row>
    <row r="287" s="2" customFormat="1" ht="16.32" customHeight="1">
      <c r="A287" s="41"/>
      <c r="B287" s="42"/>
      <c r="C287" s="304" t="s">
        <v>1</v>
      </c>
      <c r="D287" s="304" t="s">
        <v>186</v>
      </c>
      <c r="E287" s="305" t="s">
        <v>1</v>
      </c>
      <c r="F287" s="306" t="s">
        <v>1</v>
      </c>
      <c r="G287" s="307" t="s">
        <v>1</v>
      </c>
      <c r="H287" s="308"/>
      <c r="I287" s="309"/>
      <c r="J287" s="310">
        <f>BK287</f>
        <v>0</v>
      </c>
      <c r="K287" s="271"/>
      <c r="L287" s="44"/>
      <c r="M287" s="311" t="s">
        <v>1</v>
      </c>
      <c r="N287" s="312" t="s">
        <v>46</v>
      </c>
      <c r="O287" s="100"/>
      <c r="P287" s="100"/>
      <c r="Q287" s="100"/>
      <c r="R287" s="100"/>
      <c r="S287" s="100"/>
      <c r="T287" s="101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18" t="s">
        <v>435</v>
      </c>
      <c r="AU287" s="18" t="s">
        <v>87</v>
      </c>
      <c r="AY287" s="18" t="s">
        <v>435</v>
      </c>
      <c r="BE287" s="161">
        <f>IF(N287="základná",J287,0)</f>
        <v>0</v>
      </c>
      <c r="BF287" s="161">
        <f>IF(N287="znížená",J287,0)</f>
        <v>0</v>
      </c>
      <c r="BG287" s="161">
        <f>IF(N287="zákl. prenesená",J287,0)</f>
        <v>0</v>
      </c>
      <c r="BH287" s="161">
        <f>IF(N287="zníž. prenesená",J287,0)</f>
        <v>0</v>
      </c>
      <c r="BI287" s="161">
        <f>IF(N287="nulová",J287,0)</f>
        <v>0</v>
      </c>
      <c r="BJ287" s="18" t="s">
        <v>92</v>
      </c>
      <c r="BK287" s="161">
        <f>I287*H287</f>
        <v>0</v>
      </c>
    </row>
    <row r="288" s="2" customFormat="1" ht="16.32" customHeight="1">
      <c r="A288" s="41"/>
      <c r="B288" s="42"/>
      <c r="C288" s="304" t="s">
        <v>1</v>
      </c>
      <c r="D288" s="304" t="s">
        <v>186</v>
      </c>
      <c r="E288" s="305" t="s">
        <v>1</v>
      </c>
      <c r="F288" s="306" t="s">
        <v>1</v>
      </c>
      <c r="G288" s="307" t="s">
        <v>1</v>
      </c>
      <c r="H288" s="308"/>
      <c r="I288" s="309"/>
      <c r="J288" s="310">
        <f>BK288</f>
        <v>0</v>
      </c>
      <c r="K288" s="271"/>
      <c r="L288" s="44"/>
      <c r="M288" s="311" t="s">
        <v>1</v>
      </c>
      <c r="N288" s="312" t="s">
        <v>46</v>
      </c>
      <c r="O288" s="313"/>
      <c r="P288" s="313"/>
      <c r="Q288" s="313"/>
      <c r="R288" s="313"/>
      <c r="S288" s="313"/>
      <c r="T288" s="314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18" t="s">
        <v>435</v>
      </c>
      <c r="AU288" s="18" t="s">
        <v>87</v>
      </c>
      <c r="AY288" s="18" t="s">
        <v>435</v>
      </c>
      <c r="BE288" s="161">
        <f>IF(N288="základná",J288,0)</f>
        <v>0</v>
      </c>
      <c r="BF288" s="161">
        <f>IF(N288="znížená",J288,0)</f>
        <v>0</v>
      </c>
      <c r="BG288" s="161">
        <f>IF(N288="zákl. prenesená",J288,0)</f>
        <v>0</v>
      </c>
      <c r="BH288" s="161">
        <f>IF(N288="zníž. prenesená",J288,0)</f>
        <v>0</v>
      </c>
      <c r="BI288" s="161">
        <f>IF(N288="nulová",J288,0)</f>
        <v>0</v>
      </c>
      <c r="BJ288" s="18" t="s">
        <v>92</v>
      </c>
      <c r="BK288" s="161">
        <f>I288*H288</f>
        <v>0</v>
      </c>
    </row>
    <row r="289" s="2" customFormat="1" ht="6.96" customHeight="1">
      <c r="A289" s="41"/>
      <c r="B289" s="75"/>
      <c r="C289" s="76"/>
      <c r="D289" s="76"/>
      <c r="E289" s="76"/>
      <c r="F289" s="76"/>
      <c r="G289" s="76"/>
      <c r="H289" s="76"/>
      <c r="I289" s="76"/>
      <c r="J289" s="76"/>
      <c r="K289" s="76"/>
      <c r="L289" s="44"/>
      <c r="M289" s="41"/>
      <c r="O289" s="41"/>
      <c r="P289" s="41"/>
      <c r="Q289" s="41"/>
      <c r="R289" s="41"/>
      <c r="S289" s="41"/>
      <c r="T289" s="41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</row>
  </sheetData>
  <sheetProtection sheet="1" autoFilter="0" formatColumns="0" formatRows="0" objects="1" scenarios="1" spinCount="100000" saltValue="Nb00ZxHkgVH5chBlKJNnW9S9XyKcQp5myljnFb3xjW0mMZS4hQ+wFbo4xPXwcUBftrBAbvdEK1/rrt3VTCPqAw==" hashValue="nhtw7rOupxRaj35Z+/5Miv96teKSqrrC3In1yaxMRQLKaxjGPoYTv4l7EWwRt8mfsH3Y351JtrlwyyaIpxm8LA==" algorithmName="SHA-512" password="C6F9"/>
  <autoFilter ref="C137:K288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10:F110"/>
    <mergeCell ref="D111:F111"/>
    <mergeCell ref="D112:F112"/>
    <mergeCell ref="D113:F113"/>
    <mergeCell ref="D114:F114"/>
    <mergeCell ref="E126:H126"/>
    <mergeCell ref="E128:H128"/>
    <mergeCell ref="E130:H130"/>
    <mergeCell ref="L2:V2"/>
  </mergeCells>
  <dataValidations count="2">
    <dataValidation type="list" allowBlank="1" showInputMessage="1" showErrorMessage="1" error="Povolené sú hodnoty K, M." sqref="D279:D289">
      <formula1>"K, M"</formula1>
    </dataValidation>
    <dataValidation type="list" allowBlank="1" showInputMessage="1" showErrorMessage="1" error="Povolené sú hodnoty základná, znížená, nulová." sqref="N279:N289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THINKPAD-P50\Kovacs</dc:creator>
  <cp:lastModifiedBy>THINKPAD-P50\Kovacs</cp:lastModifiedBy>
  <dcterms:created xsi:type="dcterms:W3CDTF">2022-12-21T15:15:38Z</dcterms:created>
  <dcterms:modified xsi:type="dcterms:W3CDTF">2022-12-21T15:16:04Z</dcterms:modified>
</cp:coreProperties>
</file>